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rth\Documents\guhan_personal\"/>
    </mc:Choice>
  </mc:AlternateContent>
  <xr:revisionPtr revIDLastSave="0" documentId="13_ncr:1_{B6E364C1-638B-416F-907B-44CD2AA81D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<sst xmlns="http://schemas.openxmlformats.org/spreadsheetml/2006/main" count="1001" uniqueCount="1001">
  <si>
    <t>French</t>
  </si>
  <si>
    <t>abide</t>
  </si>
  <si>
    <t>about</t>
  </si>
  <si>
    <t>above</t>
  </si>
  <si>
    <t>abroad</t>
  </si>
  <si>
    <t>absence</t>
  </si>
  <si>
    <t>abuse</t>
  </si>
  <si>
    <t>according</t>
  </si>
  <si>
    <t>account</t>
  </si>
  <si>
    <t>accuse</t>
  </si>
  <si>
    <t>acquainted</t>
  </si>
  <si>
    <t>action</t>
  </si>
  <si>
    <t>advantage</t>
  </si>
  <si>
    <t>advice</t>
  </si>
  <si>
    <t>affairs</t>
  </si>
  <si>
    <t>affection</t>
  </si>
  <si>
    <t>affections</t>
  </si>
  <si>
    <t>afraid</t>
  </si>
  <si>
    <t>after</t>
  </si>
  <si>
    <t>afterwards</t>
  </si>
  <si>
    <t>again</t>
  </si>
  <si>
    <t>alive</t>
  </si>
  <si>
    <t>almost</t>
  </si>
  <si>
    <t>alone</t>
  </si>
  <si>
    <t>along</t>
  </si>
  <si>
    <t>already</t>
  </si>
  <si>
    <t>although</t>
  </si>
  <si>
    <t>always</t>
  </si>
  <si>
    <t>ambition</t>
  </si>
  <si>
    <t>ancient</t>
  </si>
  <si>
    <t>angel</t>
  </si>
  <si>
    <t>anger</t>
  </si>
  <si>
    <t>another</t>
  </si>
  <si>
    <t>answer</t>
  </si>
  <si>
    <t>anything</t>
  </si>
  <si>
    <t>apparel</t>
  </si>
  <si>
    <t>appear</t>
  </si>
  <si>
    <t>appears</t>
  </si>
  <si>
    <t>approach</t>
  </si>
  <si>
    <t>argument</t>
  </si>
  <si>
    <t>ariel</t>
  </si>
  <si>
    <t>armour</t>
  </si>
  <si>
    <t>aside</t>
  </si>
  <si>
    <t>asleep</t>
  </si>
  <si>
    <t>assure</t>
  </si>
  <si>
    <t>athens</t>
  </si>
  <si>
    <t>attend</t>
  </si>
  <si>
    <t>attended</t>
  </si>
  <si>
    <t>authority</t>
  </si>
  <si>
    <t>avoid</t>
  </si>
  <si>
    <t>awake</t>
  </si>
  <si>
    <t>awhile</t>
  </si>
  <si>
    <t>banish</t>
  </si>
  <si>
    <t>barren</t>
  </si>
  <si>
    <t>bassianus</t>
  </si>
  <si>
    <t>bastard</t>
  </si>
  <si>
    <t>battle</t>
  </si>
  <si>
    <t>beard</t>
  </si>
  <si>
    <t>bearing</t>
  </si>
  <si>
    <t>bears</t>
  </si>
  <si>
    <t>beast</t>
  </si>
  <si>
    <t>beaten</t>
  </si>
  <si>
    <t>beauty</t>
  </si>
  <si>
    <t>because</t>
  </si>
  <si>
    <t>become</t>
  </si>
  <si>
    <t>bedford</t>
  </si>
  <si>
    <t>before</t>
  </si>
  <si>
    <t>beggar</t>
  </si>
  <si>
    <t>begin</t>
  </si>
  <si>
    <t>behalf</t>
  </si>
  <si>
    <t>behind</t>
  </si>
  <si>
    <t>behold</t>
  </si>
  <si>
    <t>being</t>
  </si>
  <si>
    <t>believe</t>
  </si>
  <si>
    <t>belike</t>
  </si>
  <si>
    <t>below</t>
  </si>
  <si>
    <t>benefit</t>
  </si>
  <si>
    <t>besides</t>
  </si>
  <si>
    <t>betray</t>
  </si>
  <si>
    <t>better</t>
  </si>
  <si>
    <t>between</t>
  </si>
  <si>
    <t>beyond</t>
  </si>
  <si>
    <t>birth</t>
  </si>
  <si>
    <t>bishop</t>
  </si>
  <si>
    <t>bitter</t>
  </si>
  <si>
    <t>black</t>
  </si>
  <si>
    <t>blame</t>
  </si>
  <si>
    <t>bless</t>
  </si>
  <si>
    <t>blessing</t>
  </si>
  <si>
    <t>blest</t>
  </si>
  <si>
    <t>blind</t>
  </si>
  <si>
    <t>blood</t>
  </si>
  <si>
    <t>blows</t>
  </si>
  <si>
    <t>blunt</t>
  </si>
  <si>
    <t>blush</t>
  </si>
  <si>
    <t>bodies</t>
  </si>
  <si>
    <t>bones</t>
  </si>
  <si>
    <t>borne</t>
  </si>
  <si>
    <t>bottom</t>
  </si>
  <si>
    <t>bought</t>
  </si>
  <si>
    <t>bound</t>
  </si>
  <si>
    <t>bounty</t>
  </si>
  <si>
    <t>brain</t>
  </si>
  <si>
    <t>brains</t>
  </si>
  <si>
    <t>brave</t>
  </si>
  <si>
    <t>breast</t>
  </si>
  <si>
    <t>breath</t>
  </si>
  <si>
    <t>breed</t>
  </si>
  <si>
    <t>brief</t>
  </si>
  <si>
    <t>bright</t>
  </si>
  <si>
    <t>bring</t>
  </si>
  <si>
    <t>broke</t>
  </si>
  <si>
    <t>brook</t>
  </si>
  <si>
    <t>brother</t>
  </si>
  <si>
    <t>brought</t>
  </si>
  <si>
    <t>brows</t>
  </si>
  <si>
    <t>burden</t>
  </si>
  <si>
    <t>buried</t>
  </si>
  <si>
    <t>burning</t>
  </si>
  <si>
    <t>business</t>
  </si>
  <si>
    <t>cannot</t>
  </si>
  <si>
    <t>capitol</t>
  </si>
  <si>
    <t>captain</t>
  </si>
  <si>
    <t>cardinal</t>
  </si>
  <si>
    <t>cares</t>
  </si>
  <si>
    <t>carry</t>
  </si>
  <si>
    <t>castle</t>
  </si>
  <si>
    <t>catch</t>
  </si>
  <si>
    <t>cause</t>
  </si>
  <si>
    <t>cease</t>
  </si>
  <si>
    <t>certain</t>
  </si>
  <si>
    <t>chain</t>
  </si>
  <si>
    <t>chair</t>
  </si>
  <si>
    <t>challenge</t>
  </si>
  <si>
    <t>chamber</t>
  </si>
  <si>
    <t>chance</t>
  </si>
  <si>
    <t>change</t>
  </si>
  <si>
    <t>charge</t>
  </si>
  <si>
    <t>charity</t>
  </si>
  <si>
    <t>chaste</t>
  </si>
  <si>
    <t>cheek</t>
  </si>
  <si>
    <t>cheer</t>
  </si>
  <si>
    <t>chide</t>
  </si>
  <si>
    <t>chief</t>
  </si>
  <si>
    <t>child</t>
  </si>
  <si>
    <t>choice</t>
  </si>
  <si>
    <t>church</t>
  </si>
  <si>
    <t>cinna</t>
  </si>
  <si>
    <t>citizen</t>
  </si>
  <si>
    <t>civil</t>
  </si>
  <si>
    <t>claim</t>
  </si>
  <si>
    <t>clarence</t>
  </si>
  <si>
    <t>claud</t>
  </si>
  <si>
    <t>claudio</t>
  </si>
  <si>
    <t>clear</t>
  </si>
  <si>
    <t>clifford</t>
  </si>
  <si>
    <t>close</t>
  </si>
  <si>
    <t>cloten</t>
  </si>
  <si>
    <t>clothes</t>
  </si>
  <si>
    <t>clouds</t>
  </si>
  <si>
    <t>clown</t>
  </si>
  <si>
    <t>college</t>
  </si>
  <si>
    <t>colour</t>
  </si>
  <si>
    <t>comes</t>
  </si>
  <si>
    <t>comfort</t>
  </si>
  <si>
    <t>coming</t>
  </si>
  <si>
    <t>cominius</t>
  </si>
  <si>
    <t>command</t>
  </si>
  <si>
    <t>commanded</t>
  </si>
  <si>
    <t>commend</t>
  </si>
  <si>
    <t>commercial</t>
  </si>
  <si>
    <t>commission</t>
  </si>
  <si>
    <t>commit</t>
  </si>
  <si>
    <t>common</t>
  </si>
  <si>
    <t>companion</t>
  </si>
  <si>
    <t>company</t>
  </si>
  <si>
    <t>complete</t>
  </si>
  <si>
    <t>complexion</t>
  </si>
  <si>
    <t>condition</t>
  </si>
  <si>
    <t>conduct</t>
  </si>
  <si>
    <t>confess</t>
  </si>
  <si>
    <t>conscience</t>
  </si>
  <si>
    <t>consent</t>
  </si>
  <si>
    <t>consider</t>
  </si>
  <si>
    <t>constable</t>
  </si>
  <si>
    <t>constant</t>
  </si>
  <si>
    <t>contempt</t>
  </si>
  <si>
    <t>content</t>
  </si>
  <si>
    <t>contrary</t>
  </si>
  <si>
    <t>copies</t>
  </si>
  <si>
    <t>copyright</t>
  </si>
  <si>
    <t>could</t>
  </si>
  <si>
    <t>council</t>
  </si>
  <si>
    <t>counsel</t>
  </si>
  <si>
    <t>count</t>
  </si>
  <si>
    <t>counterfeit</t>
  </si>
  <si>
    <t>countess</t>
  </si>
  <si>
    <t>country</t>
  </si>
  <si>
    <t>courage</t>
  </si>
  <si>
    <t>course</t>
  </si>
  <si>
    <t>court</t>
  </si>
  <si>
    <t>courtesy</t>
  </si>
  <si>
    <t>cousin</t>
  </si>
  <si>
    <t>coward</t>
  </si>
  <si>
    <t>crave</t>
  </si>
  <si>
    <t>creature</t>
  </si>
  <si>
    <t>credit</t>
  </si>
  <si>
    <t>cromwell</t>
  </si>
  <si>
    <t>cross</t>
  </si>
  <si>
    <t>crown</t>
  </si>
  <si>
    <t>cruel</t>
  </si>
  <si>
    <t>cunning</t>
  </si>
  <si>
    <t>cupid</t>
  </si>
  <si>
    <t>curse</t>
  </si>
  <si>
    <t>custom</t>
  </si>
  <si>
    <t>dagger</t>
  </si>
  <si>
    <t>damned</t>
  </si>
  <si>
    <t>dance</t>
  </si>
  <si>
    <t>danger</t>
  </si>
  <si>
    <t>darkness</t>
  </si>
  <si>
    <t>daughter</t>
  </si>
  <si>
    <t>deadly</t>
  </si>
  <si>
    <t>dearest</t>
  </si>
  <si>
    <t>dearly</t>
  </si>
  <si>
    <t>death</t>
  </si>
  <si>
    <t>deeds</t>
  </si>
  <si>
    <t>defend</t>
  </si>
  <si>
    <t>degree</t>
  </si>
  <si>
    <t>delight</t>
  </si>
  <si>
    <t>deliver</t>
  </si>
  <si>
    <t>demand</t>
  </si>
  <si>
    <t>denied</t>
  </si>
  <si>
    <t>depart</t>
  </si>
  <si>
    <t>desert</t>
  </si>
  <si>
    <t>deserve</t>
  </si>
  <si>
    <t>desire</t>
  </si>
  <si>
    <t>despair</t>
  </si>
  <si>
    <t>desperate</t>
  </si>
  <si>
    <t>despite</t>
  </si>
  <si>
    <t>device</t>
  </si>
  <si>
    <t>devil</t>
  </si>
  <si>
    <t>devise</t>
  </si>
  <si>
    <t>didst</t>
  </si>
  <si>
    <t>dinner</t>
  </si>
  <si>
    <t>discourse</t>
  </si>
  <si>
    <t>discover</t>
  </si>
  <si>
    <t>disgrace</t>
  </si>
  <si>
    <t>dishonour</t>
  </si>
  <si>
    <t>dispatch</t>
  </si>
  <si>
    <t>displeasure</t>
  </si>
  <si>
    <t>disposition</t>
  </si>
  <si>
    <t>distributed</t>
  </si>
  <si>
    <t>divine</t>
  </si>
  <si>
    <t>doctor</t>
  </si>
  <si>
    <t>doing</t>
  </si>
  <si>
    <t>dolabella</t>
  </si>
  <si>
    <t>doors</t>
  </si>
  <si>
    <t>double</t>
  </si>
  <si>
    <t>doubt</t>
  </si>
  <si>
    <t>download</t>
  </si>
  <si>
    <t>dramatis</t>
  </si>
  <si>
    <t>drawn</t>
  </si>
  <si>
    <t>dread</t>
  </si>
  <si>
    <t>dreadful</t>
  </si>
  <si>
    <t>dream</t>
  </si>
  <si>
    <t>dreams</t>
  </si>
  <si>
    <t>drink</t>
  </si>
  <si>
    <t>drops</t>
  </si>
  <si>
    <t>drown</t>
  </si>
  <si>
    <t>drums</t>
  </si>
  <si>
    <t>drunk</t>
  </si>
  <si>
    <t>duncan</t>
  </si>
  <si>
    <t>durst</t>
  </si>
  <si>
    <t>dwell</t>
  </si>
  <si>
    <t>dying</t>
  </si>
  <si>
    <t>early</t>
  </si>
  <si>
    <t>earth</t>
  </si>
  <si>
    <t>edmund</t>
  </si>
  <si>
    <t>effect</t>
  </si>
  <si>
    <t>egypt</t>
  </si>
  <si>
    <t>either</t>
  </si>
  <si>
    <t>elbow</t>
  </si>
  <si>
    <t>elder</t>
  </si>
  <si>
    <t>embrace</t>
  </si>
  <si>
    <t>emilia</t>
  </si>
  <si>
    <t>emperor</t>
  </si>
  <si>
    <t>empty</t>
  </si>
  <si>
    <t>encounter</t>
  </si>
  <si>
    <t>endure</t>
  </si>
  <si>
    <t>enemies</t>
  </si>
  <si>
    <t>enemy</t>
  </si>
  <si>
    <t>enjoy</t>
  </si>
  <si>
    <t>enobarbus</t>
  </si>
  <si>
    <t>enough</t>
  </si>
  <si>
    <t>enter</t>
  </si>
  <si>
    <t>entertain</t>
  </si>
  <si>
    <t>entertainment</t>
  </si>
  <si>
    <t>entreat</t>
  </si>
  <si>
    <t>equal</t>
  </si>
  <si>
    <t>estate</t>
  </si>
  <si>
    <t>eternal</t>
  </si>
  <si>
    <t>every</t>
  </si>
  <si>
    <t>everything</t>
  </si>
  <si>
    <t>excellent</t>
  </si>
  <si>
    <t>except</t>
  </si>
  <si>
    <t>excuse</t>
  </si>
  <si>
    <t>execution</t>
  </si>
  <si>
    <t>exeter</t>
  </si>
  <si>
    <t>exeunt</t>
  </si>
  <si>
    <t>express</t>
  </si>
  <si>
    <t>faces</t>
  </si>
  <si>
    <t>faint</t>
  </si>
  <si>
    <t>fairy</t>
  </si>
  <si>
    <t>faith</t>
  </si>
  <si>
    <t>falls</t>
  </si>
  <si>
    <t>familiar</t>
  </si>
  <si>
    <t>fancy</t>
  </si>
  <si>
    <t>farewell</t>
  </si>
  <si>
    <t>farther</t>
  </si>
  <si>
    <t>fashion</t>
  </si>
  <si>
    <t>fatal</t>
  </si>
  <si>
    <t>father</t>
  </si>
  <si>
    <t>fault</t>
  </si>
  <si>
    <t>favour</t>
  </si>
  <si>
    <t>fearful</t>
  </si>
  <si>
    <t>fears</t>
  </si>
  <si>
    <t>feast</t>
  </si>
  <si>
    <t>feeble</t>
  </si>
  <si>
    <t>fellow</t>
  </si>
  <si>
    <t>fenton</t>
  </si>
  <si>
    <t>ferdinand</t>
  </si>
  <si>
    <t>fetch</t>
  </si>
  <si>
    <t>field</t>
  </si>
  <si>
    <t>fiend</t>
  </si>
  <si>
    <t>fierce</t>
  </si>
  <si>
    <t>fiery</t>
  </si>
  <si>
    <t>fight</t>
  </si>
  <si>
    <t>figure</t>
  </si>
  <si>
    <t>finds</t>
  </si>
  <si>
    <t>finger</t>
  </si>
  <si>
    <t>first</t>
  </si>
  <si>
    <t>flatter</t>
  </si>
  <si>
    <t>flesh</t>
  </si>
  <si>
    <t>flies</t>
  </si>
  <si>
    <t>flight</t>
  </si>
  <si>
    <t>flood</t>
  </si>
  <si>
    <t>flourish</t>
  </si>
  <si>
    <t>flower</t>
  </si>
  <si>
    <t>flowers</t>
  </si>
  <si>
    <t>follow</t>
  </si>
  <si>
    <t>folly</t>
  </si>
  <si>
    <t>foolish</t>
  </si>
  <si>
    <t>fools</t>
  </si>
  <si>
    <t>forbear</t>
  </si>
  <si>
    <t>forbid</t>
  </si>
  <si>
    <t>force</t>
  </si>
  <si>
    <t>forces</t>
  </si>
  <si>
    <t>forest</t>
  </si>
  <si>
    <t>forget</t>
  </si>
  <si>
    <t>former</t>
  </si>
  <si>
    <t>forsooth</t>
  </si>
  <si>
    <t>forth</t>
  </si>
  <si>
    <t>fortune</t>
  </si>
  <si>
    <t>forward</t>
  </si>
  <si>
    <t>fought</t>
  </si>
  <si>
    <t>found</t>
  </si>
  <si>
    <t>fourth</t>
  </si>
  <si>
    <t>frame</t>
  </si>
  <si>
    <t>france</t>
  </si>
  <si>
    <t>freely</t>
  </si>
  <si>
    <t>french</t>
  </si>
  <si>
    <t>fresh</t>
  </si>
  <si>
    <t>friend</t>
  </si>
  <si>
    <t>frown</t>
  </si>
  <si>
    <t>fruit</t>
  </si>
  <si>
    <t>further</t>
  </si>
  <si>
    <t>gallant</t>
  </si>
  <si>
    <t>garden</t>
  </si>
  <si>
    <t>gates</t>
  </si>
  <si>
    <t>gaunt</t>
  </si>
  <si>
    <t>general</t>
  </si>
  <si>
    <t>gentle</t>
  </si>
  <si>
    <t>ghost</t>
  </si>
  <si>
    <t>given</t>
  </si>
  <si>
    <t>giving</t>
  </si>
  <si>
    <t>glass</t>
  </si>
  <si>
    <t>glorious</t>
  </si>
  <si>
    <t>glory</t>
  </si>
  <si>
    <t>going</t>
  </si>
  <si>
    <t>golden</t>
  </si>
  <si>
    <t>goodness</t>
  </si>
  <si>
    <t>gower</t>
  </si>
  <si>
    <t>grace</t>
  </si>
  <si>
    <t>grant</t>
  </si>
  <si>
    <t>grave</t>
  </si>
  <si>
    <t>great</t>
  </si>
  <si>
    <t>green</t>
  </si>
  <si>
    <t>greet</t>
  </si>
  <si>
    <t>grief</t>
  </si>
  <si>
    <t>grieve</t>
  </si>
  <si>
    <t>gross</t>
  </si>
  <si>
    <t>ground</t>
  </si>
  <si>
    <t>grown</t>
  </si>
  <si>
    <t>guard</t>
  </si>
  <si>
    <t>guess</t>
  </si>
  <si>
    <t>guilty</t>
  </si>
  <si>
    <t>habit</t>
  </si>
  <si>
    <t>hands</t>
  </si>
  <si>
    <t>hanging</t>
  </si>
  <si>
    <t>hangs</t>
  </si>
  <si>
    <t>happiness</t>
  </si>
  <si>
    <t>happy</t>
  </si>
  <si>
    <t>haste</t>
  </si>
  <si>
    <t>hateful</t>
  </si>
  <si>
    <t>having</t>
  </si>
  <si>
    <t>hazard</t>
  </si>
  <si>
    <t>heads</t>
  </si>
  <si>
    <t>health</t>
  </si>
  <si>
    <t>heard</t>
  </si>
  <si>
    <t>heart</t>
  </si>
  <si>
    <t>heaven</t>
  </si>
  <si>
    <t>heavy</t>
  </si>
  <si>
    <t>hector</t>
  </si>
  <si>
    <t>heels</t>
  </si>
  <si>
    <t>hence</t>
  </si>
  <si>
    <t>henceforth</t>
  </si>
  <si>
    <t>hereafter</t>
  </si>
  <si>
    <t>herself</t>
  </si>
  <si>
    <t>highness</t>
  </si>
  <si>
    <t>holds</t>
  </si>
  <si>
    <t>hollow</t>
  </si>
  <si>
    <t>honest</t>
  </si>
  <si>
    <t>horse</t>
  </si>
  <si>
    <t>hostess</t>
  </si>
  <si>
    <t>hours</t>
  </si>
  <si>
    <t>house</t>
  </si>
  <si>
    <t>hubert</t>
  </si>
  <si>
    <t>humble</t>
  </si>
  <si>
    <t>humour</t>
  </si>
  <si>
    <t>hundred</t>
  </si>
  <si>
    <t>husband</t>
  </si>
  <si>
    <t>ignorant</t>
  </si>
  <si>
    <t>image</t>
  </si>
  <si>
    <t>includes</t>
  </si>
  <si>
    <t>indeed</t>
  </si>
  <si>
    <t>infinite</t>
  </si>
  <si>
    <t>innocent</t>
  </si>
  <si>
    <t>instant</t>
  </si>
  <si>
    <t>intend</t>
  </si>
  <si>
    <t>intent</t>
  </si>
  <si>
    <t>issue</t>
  </si>
  <si>
    <t>itself</t>
  </si>
  <si>
    <t>jealous</t>
  </si>
  <si>
    <t>jewel</t>
  </si>
  <si>
    <t>judge</t>
  </si>
  <si>
    <t>judgment</t>
  </si>
  <si>
    <t>julia</t>
  </si>
  <si>
    <t>justice</t>
  </si>
  <si>
    <t>keeps</t>
  </si>
  <si>
    <t>kindness</t>
  </si>
  <si>
    <t>kingdom</t>
  </si>
  <si>
    <t>kings</t>
  </si>
  <si>
    <t>knave</t>
  </si>
  <si>
    <t>kneel</t>
  </si>
  <si>
    <t>knees</t>
  </si>
  <si>
    <t>knife</t>
  </si>
  <si>
    <t>knight</t>
  </si>
  <si>
    <t>knock</t>
  </si>
  <si>
    <t>knowing</t>
  </si>
  <si>
    <t>knowledge</t>
  </si>
  <si>
    <t>known</t>
  </si>
  <si>
    <t>knows</t>
  </si>
  <si>
    <t>labour</t>
  </si>
  <si>
    <t>ladies</t>
  </si>
  <si>
    <t>ladyship</t>
  </si>
  <si>
    <t>lands</t>
  </si>
  <si>
    <t>large</t>
  </si>
  <si>
    <t>laugh</t>
  </si>
  <si>
    <t>launce</t>
  </si>
  <si>
    <t>lawful</t>
  </si>
  <si>
    <t>learn</t>
  </si>
  <si>
    <t>learned</t>
  </si>
  <si>
    <t>least</t>
  </si>
  <si>
    <t>leave</t>
  </si>
  <si>
    <t>leisure</t>
  </si>
  <si>
    <t>leontes</t>
  </si>
  <si>
    <t>letter</t>
  </si>
  <si>
    <t>liberty</t>
  </si>
  <si>
    <t>library</t>
  </si>
  <si>
    <t>liege</t>
  </si>
  <si>
    <t>lieutenant</t>
  </si>
  <si>
    <t>light</t>
  </si>
  <si>
    <t>limbs</t>
  </si>
  <si>
    <t>little</t>
  </si>
  <si>
    <t>lives</t>
  </si>
  <si>
    <t>living</t>
  </si>
  <si>
    <t>longer</t>
  </si>
  <si>
    <t>looks</t>
  </si>
  <si>
    <t>loose</t>
  </si>
  <si>
    <t>lords</t>
  </si>
  <si>
    <t>lordship</t>
  </si>
  <si>
    <t>lorenzo</t>
  </si>
  <si>
    <t>lovely</t>
  </si>
  <si>
    <t>lovers</t>
  </si>
  <si>
    <t>loves</t>
  </si>
  <si>
    <t>loving</t>
  </si>
  <si>
    <t>lucentio</t>
  </si>
  <si>
    <t>machine</t>
  </si>
  <si>
    <t>madness</t>
  </si>
  <si>
    <t>maiden</t>
  </si>
  <si>
    <t>maids</t>
  </si>
  <si>
    <t>maintain</t>
  </si>
  <si>
    <t>majesty</t>
  </si>
  <si>
    <t>makes</t>
  </si>
  <si>
    <t>making</t>
  </si>
  <si>
    <t>malice</t>
  </si>
  <si>
    <t>manner</t>
  </si>
  <si>
    <t>march</t>
  </si>
  <si>
    <t>marcius</t>
  </si>
  <si>
    <t>marcus</t>
  </si>
  <si>
    <t>margaret</t>
  </si>
  <si>
    <t>maria</t>
  </si>
  <si>
    <t>mariana</t>
  </si>
  <si>
    <t>marriage</t>
  </si>
  <si>
    <t>marry</t>
  </si>
  <si>
    <t>master</t>
  </si>
  <si>
    <t>match</t>
  </si>
  <si>
    <t>matter</t>
  </si>
  <si>
    <t>meaning</t>
  </si>
  <si>
    <t>means</t>
  </si>
  <si>
    <t>meant</t>
  </si>
  <si>
    <t>measure</t>
  </si>
  <si>
    <t>meeting</t>
  </si>
  <si>
    <t>membership</t>
  </si>
  <si>
    <t>memory</t>
  </si>
  <si>
    <t>merchant</t>
  </si>
  <si>
    <t>mercy</t>
  </si>
  <si>
    <t>merit</t>
  </si>
  <si>
    <t>merry</t>
  </si>
  <si>
    <t>messenger</t>
  </si>
  <si>
    <t>midnight</t>
  </si>
  <si>
    <t>might</t>
  </si>
  <si>
    <t>mighty</t>
  </si>
  <si>
    <t>milan</t>
  </si>
  <si>
    <t>minds</t>
  </si>
  <si>
    <t>minister</t>
  </si>
  <si>
    <t>miranda</t>
  </si>
  <si>
    <t>mirth</t>
  </si>
  <si>
    <t>mischief</t>
  </si>
  <si>
    <t>misery</t>
  </si>
  <si>
    <t>mistake</t>
  </si>
  <si>
    <t>mistress</t>
  </si>
  <si>
    <t>modest</t>
  </si>
  <si>
    <t>money</t>
  </si>
  <si>
    <t>monster</t>
  </si>
  <si>
    <t>month</t>
  </si>
  <si>
    <t>morning</t>
  </si>
  <si>
    <t>morrow</t>
  </si>
  <si>
    <t>mortal</t>
  </si>
  <si>
    <t>mother</t>
  </si>
  <si>
    <t>motion</t>
  </si>
  <si>
    <t>mouth</t>
  </si>
  <si>
    <t>mowbray</t>
  </si>
  <si>
    <t>murder</t>
  </si>
  <si>
    <t>murther</t>
  </si>
  <si>
    <t>music</t>
  </si>
  <si>
    <t>myself</t>
  </si>
  <si>
    <t>naked</t>
  </si>
  <si>
    <t>names</t>
  </si>
  <si>
    <t>native</t>
  </si>
  <si>
    <t>natural</t>
  </si>
  <si>
    <t>nature</t>
  </si>
  <si>
    <t>needs</t>
  </si>
  <si>
    <t>neighbour</t>
  </si>
  <si>
    <t>neither</t>
  </si>
  <si>
    <t>never</t>
  </si>
  <si>
    <t>niece</t>
  </si>
  <si>
    <t>night</t>
  </si>
  <si>
    <t>noble</t>
  </si>
  <si>
    <t>noise</t>
  </si>
  <si>
    <t>nothing</t>
  </si>
  <si>
    <t>nought</t>
  </si>
  <si>
    <t>number</t>
  </si>
  <si>
    <t>nurse</t>
  </si>
  <si>
    <t>oaths</t>
  </si>
  <si>
    <t>obedience</t>
  </si>
  <si>
    <t>oberon</t>
  </si>
  <si>
    <t>object</t>
  </si>
  <si>
    <t>occasion</t>
  </si>
  <si>
    <t>offence</t>
  </si>
  <si>
    <t>offend</t>
  </si>
  <si>
    <t>offer</t>
  </si>
  <si>
    <t>office</t>
  </si>
  <si>
    <t>often</t>
  </si>
  <si>
    <t>oliver</t>
  </si>
  <si>
    <t>opinion</t>
  </si>
  <si>
    <t>order</t>
  </si>
  <si>
    <t>orlando</t>
  </si>
  <si>
    <t>other</t>
  </si>
  <si>
    <t>others</t>
  </si>
  <si>
    <t>ourselves</t>
  </si>
  <si>
    <t>outward</t>
  </si>
  <si>
    <t>oxford</t>
  </si>
  <si>
    <t>padua</t>
  </si>
  <si>
    <t>pains</t>
  </si>
  <si>
    <t>painted</t>
  </si>
  <si>
    <t>painter</t>
  </si>
  <si>
    <t>palace</t>
  </si>
  <si>
    <t>pandarus</t>
  </si>
  <si>
    <t>paper</t>
  </si>
  <si>
    <t>pardon</t>
  </si>
  <si>
    <t>paris</t>
  </si>
  <si>
    <t>parolles</t>
  </si>
  <si>
    <t>parted</t>
  </si>
  <si>
    <t>particular</t>
  </si>
  <si>
    <t>partly</t>
  </si>
  <si>
    <t>parts</t>
  </si>
  <si>
    <t>party</t>
  </si>
  <si>
    <t>passage</t>
  </si>
  <si>
    <t>passion</t>
  </si>
  <si>
    <t>patience</t>
  </si>
  <si>
    <t>patient</t>
  </si>
  <si>
    <t>paulina</t>
  </si>
  <si>
    <t>peace</t>
  </si>
  <si>
    <t>pedro</t>
  </si>
  <si>
    <t>people</t>
  </si>
  <si>
    <t>perceive</t>
  </si>
  <si>
    <t>percy</t>
  </si>
  <si>
    <t>perfect</t>
  </si>
  <si>
    <t>perhaps</t>
  </si>
  <si>
    <t>peril</t>
  </si>
  <si>
    <t>permission</t>
  </si>
  <si>
    <t>person</t>
  </si>
  <si>
    <t>personal</t>
  </si>
  <si>
    <t>phebe</t>
  </si>
  <si>
    <t>philip</t>
  </si>
  <si>
    <t>picture</t>
  </si>
  <si>
    <t>piece</t>
  </si>
  <si>
    <t>pistol</t>
  </si>
  <si>
    <t>place</t>
  </si>
  <si>
    <t>plague</t>
  </si>
  <si>
    <t>plain</t>
  </si>
  <si>
    <t>plead</t>
  </si>
  <si>
    <t>please</t>
  </si>
  <si>
    <t>pleasure</t>
  </si>
  <si>
    <t>pluck</t>
  </si>
  <si>
    <t>poins</t>
  </si>
  <si>
    <t>point</t>
  </si>
  <si>
    <t>poison</t>
  </si>
  <si>
    <t>policy</t>
  </si>
  <si>
    <t>polixenes</t>
  </si>
  <si>
    <t>pompey</t>
  </si>
  <si>
    <t>porter</t>
  </si>
  <si>
    <t>possible</t>
  </si>
  <si>
    <t>posthumus</t>
  </si>
  <si>
    <t>pound</t>
  </si>
  <si>
    <t>power</t>
  </si>
  <si>
    <t>practice</t>
  </si>
  <si>
    <t>praise</t>
  </si>
  <si>
    <t>prayers</t>
  </si>
  <si>
    <t>precious</t>
  </si>
  <si>
    <t>prepare</t>
  </si>
  <si>
    <t>presence</t>
  </si>
  <si>
    <t>present</t>
  </si>
  <si>
    <t>pretty</t>
  </si>
  <si>
    <t>pride</t>
  </si>
  <si>
    <t>priest</t>
  </si>
  <si>
    <t>prince</t>
  </si>
  <si>
    <t>prison</t>
  </si>
  <si>
    <t>private</t>
  </si>
  <si>
    <t>prize</t>
  </si>
  <si>
    <t>proceed</t>
  </si>
  <si>
    <t>proclaim</t>
  </si>
  <si>
    <t>profit</t>
  </si>
  <si>
    <t>prohibited</t>
  </si>
  <si>
    <t>project</t>
  </si>
  <si>
    <t>prologue</t>
  </si>
  <si>
    <t>promise</t>
  </si>
  <si>
    <t>proof</t>
  </si>
  <si>
    <t>proper</t>
  </si>
  <si>
    <t>protector</t>
  </si>
  <si>
    <t>protest</t>
  </si>
  <si>
    <t>proud</t>
  </si>
  <si>
    <t>prove</t>
  </si>
  <si>
    <t>provided</t>
  </si>
  <si>
    <t>public</t>
  </si>
  <si>
    <t>purpose</t>
  </si>
  <si>
    <t>purse</t>
  </si>
  <si>
    <t>quality</t>
  </si>
  <si>
    <t>quarrel</t>
  </si>
  <si>
    <t>queen</t>
  </si>
  <si>
    <t>question</t>
  </si>
  <si>
    <t>quick</t>
  </si>
  <si>
    <t>quiet</t>
  </si>
  <si>
    <t>quite</t>
  </si>
  <si>
    <t>quoth</t>
  </si>
  <si>
    <t>raise</t>
  </si>
  <si>
    <t>ransom</t>
  </si>
  <si>
    <t>rascal</t>
  </si>
  <si>
    <t>rather</t>
  </si>
  <si>
    <t>readable</t>
  </si>
  <si>
    <t>ready</t>
  </si>
  <si>
    <t>realm</t>
  </si>
  <si>
    <t>reason</t>
  </si>
  <si>
    <t>receive</t>
  </si>
  <si>
    <t>regard</t>
  </si>
  <si>
    <t>reign</t>
  </si>
  <si>
    <t>reignier</t>
  </si>
  <si>
    <t>remain</t>
  </si>
  <si>
    <t>remedy</t>
  </si>
  <si>
    <t>remember</t>
  </si>
  <si>
    <t>render</t>
  </si>
  <si>
    <t>repair</t>
  </si>
  <si>
    <t>repent</t>
  </si>
  <si>
    <t>report</t>
  </si>
  <si>
    <t>reputation</t>
  </si>
  <si>
    <t>request</t>
  </si>
  <si>
    <t>respect</t>
  </si>
  <si>
    <t>return</t>
  </si>
  <si>
    <t>revenge</t>
  </si>
  <si>
    <t>reverence</t>
  </si>
  <si>
    <t>revolt</t>
  </si>
  <si>
    <t>right</t>
  </si>
  <si>
    <t>rivers</t>
  </si>
  <si>
    <t>rogue</t>
  </si>
  <si>
    <t>rotten</t>
  </si>
  <si>
    <t>rough</t>
  </si>
  <si>
    <t>round</t>
  </si>
  <si>
    <t>royal</t>
  </si>
  <si>
    <t>sacred</t>
  </si>
  <si>
    <t>safety</t>
  </si>
  <si>
    <t>saint</t>
  </si>
  <si>
    <t>salerio</t>
  </si>
  <si>
    <t>satisfied</t>
  </si>
  <si>
    <t>saying</t>
  </si>
  <si>
    <t>scarce</t>
  </si>
  <si>
    <t>scene</t>
  </si>
  <si>
    <t>scorn</t>
  </si>
  <si>
    <t>search</t>
  </si>
  <si>
    <t>season</t>
  </si>
  <si>
    <t>second</t>
  </si>
  <si>
    <t>secret</t>
  </si>
  <si>
    <t>seeing</t>
  </si>
  <si>
    <t>senate</t>
  </si>
  <si>
    <t>senator</t>
  </si>
  <si>
    <t>sense</t>
  </si>
  <si>
    <t>sentence</t>
  </si>
  <si>
    <t>servant</t>
  </si>
  <si>
    <t>serve</t>
  </si>
  <si>
    <t>service</t>
  </si>
  <si>
    <t>seven</t>
  </si>
  <si>
    <t>several</t>
  </si>
  <si>
    <t>shadow</t>
  </si>
  <si>
    <t>shake</t>
  </si>
  <si>
    <t>shall</t>
  </si>
  <si>
    <t>shame</t>
  </si>
  <si>
    <t>shape</t>
  </si>
  <si>
    <t>sharp</t>
  </si>
  <si>
    <t>shepherd</t>
  </si>
  <si>
    <t>shine</t>
  </si>
  <si>
    <t>shore</t>
  </si>
  <si>
    <t>short</t>
  </si>
  <si>
    <t>shortly</t>
  </si>
  <si>
    <t>should</t>
  </si>
  <si>
    <t>shows</t>
  </si>
  <si>
    <t>sickness</t>
  </si>
  <si>
    <t>sight</t>
  </si>
  <si>
    <t>silence</t>
  </si>
  <si>
    <t>silver</t>
  </si>
  <si>
    <t>simple</t>
  </si>
  <si>
    <t>since</t>
  </si>
  <si>
    <t>single</t>
  </si>
  <si>
    <t>sirrah</t>
  </si>
  <si>
    <t>sister</t>
  </si>
  <si>
    <t>skill</t>
  </si>
  <si>
    <t>slain</t>
  </si>
  <si>
    <t>slander</t>
  </si>
  <si>
    <t>slave</t>
  </si>
  <si>
    <t>sleep</t>
  </si>
  <si>
    <t>slender</t>
  </si>
  <si>
    <t>small</t>
  </si>
  <si>
    <t>smell</t>
  </si>
  <si>
    <t>smile</t>
  </si>
  <si>
    <t>soldier</t>
  </si>
  <si>
    <t>solemn</t>
  </si>
  <si>
    <t>somerset</t>
  </si>
  <si>
    <t>something</t>
  </si>
  <si>
    <t>sometime</t>
  </si>
  <si>
    <t>sooner</t>
  </si>
  <si>
    <t>soothsayer</t>
  </si>
  <si>
    <t>sorrow</t>
  </si>
  <si>
    <t>sorry</t>
  </si>
  <si>
    <t>sought</t>
  </si>
  <si>
    <t>souls</t>
  </si>
  <si>
    <t>sound</t>
  </si>
  <si>
    <t>sovereign</t>
  </si>
  <si>
    <t>spare</t>
  </si>
  <si>
    <t>speak</t>
  </si>
  <si>
    <t>speaks</t>
  </si>
  <si>
    <t>special</t>
  </si>
  <si>
    <t>speech</t>
  </si>
  <si>
    <t>speed</t>
  </si>
  <si>
    <t>spend</t>
  </si>
  <si>
    <t>spirit</t>
  </si>
  <si>
    <t>spite</t>
  </si>
  <si>
    <t>spoke</t>
  </si>
  <si>
    <t>sport</t>
  </si>
  <si>
    <t>spring</t>
  </si>
  <si>
    <t>staff</t>
  </si>
  <si>
    <t>stain</t>
  </si>
  <si>
    <t>stand</t>
  </si>
  <si>
    <t>stars</t>
  </si>
  <si>
    <t>state</t>
  </si>
  <si>
    <t>steal</t>
  </si>
  <si>
    <t>steel</t>
  </si>
  <si>
    <t>steward</t>
  </si>
  <si>
    <t>still</t>
  </si>
  <si>
    <t>stomach</t>
  </si>
  <si>
    <t>stone</t>
  </si>
  <si>
    <t>stood</t>
  </si>
  <si>
    <t>store</t>
  </si>
  <si>
    <t>storm</t>
  </si>
  <si>
    <t>story</t>
  </si>
  <si>
    <t>straight</t>
  </si>
  <si>
    <t>strange</t>
  </si>
  <si>
    <t>street</t>
  </si>
  <si>
    <t>strength</t>
  </si>
  <si>
    <t>strike</t>
  </si>
  <si>
    <t>stroke</t>
  </si>
  <si>
    <t>strong</t>
  </si>
  <si>
    <t>struck</t>
  </si>
  <si>
    <t>study</t>
  </si>
  <si>
    <t>stuff</t>
  </si>
  <si>
    <t>subject</t>
  </si>
  <si>
    <t>substance</t>
  </si>
  <si>
    <t>success</t>
  </si>
  <si>
    <t>sudden</t>
  </si>
  <si>
    <t>suddenly</t>
  </si>
  <si>
    <t>suffer</t>
  </si>
  <si>
    <t>suffolk</t>
  </si>
  <si>
    <t>summer</t>
  </si>
  <si>
    <t>supper</t>
  </si>
  <si>
    <t>surely</t>
  </si>
  <si>
    <t>surrey</t>
  </si>
  <si>
    <t>suspect</t>
  </si>
  <si>
    <t>swear</t>
  </si>
  <si>
    <t>sweat</t>
  </si>
  <si>
    <t>sweet</t>
  </si>
  <si>
    <t>swift</t>
  </si>
  <si>
    <t>sword</t>
  </si>
  <si>
    <t>swore</t>
  </si>
  <si>
    <t>sworn</t>
  </si>
  <si>
    <t>syracuse</t>
  </si>
  <si>
    <t>table</t>
  </si>
  <si>
    <t>tailor</t>
  </si>
  <si>
    <t>taken</t>
  </si>
  <si>
    <t>talbot</t>
  </si>
  <si>
    <t>tarry</t>
  </si>
  <si>
    <t>taste</t>
  </si>
  <si>
    <t>taught</t>
  </si>
  <si>
    <t>teach</t>
  </si>
  <si>
    <t>tears</t>
  </si>
  <si>
    <t>tedious</t>
  </si>
  <si>
    <t>teeth</t>
  </si>
  <si>
    <t>tells</t>
  </si>
  <si>
    <t>tempest</t>
  </si>
  <si>
    <t>tender</t>
  </si>
  <si>
    <t>terms</t>
  </si>
  <si>
    <t>thank</t>
  </si>
  <si>
    <t>their</t>
  </si>
  <si>
    <t>themselves</t>
  </si>
  <si>
    <t>there</t>
  </si>
  <si>
    <t>therefore</t>
  </si>
  <si>
    <t>therein</t>
  </si>
  <si>
    <t>these</t>
  </si>
  <si>
    <t>thief</t>
  </si>
  <si>
    <t>thing</t>
  </si>
  <si>
    <t>think</t>
  </si>
  <si>
    <t>third</t>
  </si>
  <si>
    <t>thomas</t>
  </si>
  <si>
    <t>those</t>
  </si>
  <si>
    <t>though</t>
  </si>
  <si>
    <t>thought</t>
  </si>
  <si>
    <t>thrive</t>
  </si>
  <si>
    <t>throat</t>
  </si>
  <si>
    <t>throne</t>
  </si>
  <si>
    <t>through</t>
  </si>
  <si>
    <t>throw</t>
  </si>
  <si>
    <t>thrust</t>
  </si>
  <si>
    <t>thunder</t>
  </si>
  <si>
    <t>times</t>
  </si>
  <si>
    <t>title</t>
  </si>
  <si>
    <t>together</t>
  </si>
  <si>
    <t>tongue</t>
  </si>
  <si>
    <t>tonight</t>
  </si>
  <si>
    <t>touch</t>
  </si>
  <si>
    <t>toward</t>
  </si>
  <si>
    <t>tower</t>
  </si>
  <si>
    <t>train</t>
  </si>
  <si>
    <t>traitor</t>
  </si>
  <si>
    <t>tread</t>
  </si>
  <si>
    <t>treason</t>
  </si>
  <si>
    <t>treasure</t>
  </si>
  <si>
    <t>trial</t>
  </si>
  <si>
    <t>tribunes</t>
  </si>
  <si>
    <t>trick</t>
  </si>
  <si>
    <t>triumph</t>
  </si>
  <si>
    <t>trouble</t>
  </si>
  <si>
    <t>truly</t>
  </si>
  <si>
    <t>trumpet</t>
  </si>
  <si>
    <t>trust</t>
  </si>
  <si>
    <t>truth</t>
  </si>
  <si>
    <t>turns</t>
  </si>
  <si>
    <t>twice</t>
  </si>
  <si>
    <t>tyrant</t>
  </si>
  <si>
    <t>ulysses</t>
  </si>
  <si>
    <t>uncle</t>
  </si>
  <si>
    <t>under</t>
  </si>
  <si>
    <t>understand</t>
  </si>
  <si>
    <t>undertake</t>
  </si>
  <si>
    <t>undone</t>
  </si>
  <si>
    <t>unhappy</t>
  </si>
  <si>
    <t>unknown</t>
  </si>
  <si>
    <t>unless</t>
  </si>
  <si>
    <t>until</t>
  </si>
  <si>
    <t>unworthy</t>
  </si>
  <si>
    <t>utter</t>
  </si>
  <si>
    <t>valentine</t>
  </si>
  <si>
    <t>valiant</t>
  </si>
  <si>
    <t>valour</t>
  </si>
  <si>
    <t>vantage</t>
  </si>
  <si>
    <t>vengeance</t>
  </si>
  <si>
    <t>venice</t>
  </si>
  <si>
    <t>version</t>
  </si>
  <si>
    <t>victory</t>
  </si>
  <si>
    <t>villain</t>
  </si>
  <si>
    <t>viola</t>
  </si>
  <si>
    <t>violent</t>
  </si>
  <si>
    <t>virtue</t>
  </si>
  <si>
    <t>visit</t>
  </si>
  <si>
    <t>voice</t>
  </si>
  <si>
    <t>walls</t>
  </si>
  <si>
    <t>warlike</t>
  </si>
  <si>
    <t>warrant</t>
  </si>
  <si>
    <t>waste</t>
  </si>
  <si>
    <t>watch</t>
  </si>
  <si>
    <t>water</t>
  </si>
  <si>
    <t>wealth</t>
  </si>
  <si>
    <t>weapons</t>
  </si>
  <si>
    <t>weary</t>
  </si>
  <si>
    <t>weeds</t>
  </si>
  <si>
    <t>weeping</t>
  </si>
  <si>
    <t>weight</t>
  </si>
  <si>
    <t>welcome</t>
  </si>
  <si>
    <t>wench</t>
  </si>
  <si>
    <t>whence</t>
  </si>
  <si>
    <t>where</t>
  </si>
  <si>
    <t>wherein</t>
  </si>
  <si>
    <t>whether</t>
  </si>
  <si>
    <t>which</t>
  </si>
  <si>
    <t>while</t>
  </si>
  <si>
    <t>whither</t>
  </si>
  <si>
    <t>whole</t>
  </si>
  <si>
    <t>whore</t>
  </si>
  <si>
    <t>whose</t>
  </si>
  <si>
    <t>widow</t>
  </si>
  <si>
    <t>willing</t>
  </si>
  <si>
    <t>window</t>
  </si>
  <si>
    <t>wings</t>
  </si>
  <si>
    <t>winter</t>
  </si>
  <si>
    <t>wisdom</t>
  </si>
  <si>
    <t>witch</t>
  </si>
  <si>
    <t>withal</t>
  </si>
  <si>
    <t>within</t>
  </si>
  <si>
    <t>without</t>
  </si>
  <si>
    <t>witness</t>
  </si>
  <si>
    <t>wives</t>
  </si>
  <si>
    <t>wolsey</t>
  </si>
  <si>
    <t>woman</t>
  </si>
  <si>
    <t>wonder</t>
  </si>
  <si>
    <t>works</t>
  </si>
  <si>
    <t>world</t>
  </si>
  <si>
    <t>worse</t>
  </si>
  <si>
    <t>worship</t>
  </si>
  <si>
    <t>worth</t>
  </si>
  <si>
    <t>would</t>
  </si>
  <si>
    <t>wound</t>
  </si>
  <si>
    <t>wounded</t>
  </si>
  <si>
    <t>wrath</t>
  </si>
  <si>
    <t>wretch</t>
  </si>
  <si>
    <t>write</t>
  </si>
  <si>
    <t>written</t>
  </si>
  <si>
    <t>wrong</t>
  </si>
  <si>
    <t>wrought</t>
  </si>
  <si>
    <t>yield</t>
  </si>
  <si>
    <t>yonder</t>
  </si>
  <si>
    <t>young</t>
  </si>
  <si>
    <t>yours</t>
  </si>
  <si>
    <t>yourself</t>
  </si>
  <si>
    <t>youth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</si>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</sst>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1"/>
  <sheetViews>
    <sheetView tabSelected="1" workbookViewId="0"/>
  </sheetViews>
  <sheetFormatPr defaultColWidth="14.44140625" defaultRowHeight="15.75" customHeight="1" x14ac:dyDescent="0.25"/>
  <sheetData>
    <row r="1" spans="1:2" x14ac:dyDescent="0.25">
      <c r="A1" s="1" t="s">
        <v>1000</v>
      </c>
      <c r="B1" s="2" t="s">
        <v>0</v>
      </c>
    </row>
    <row r="2" spans="1:2" ht="15.75" customHeight="1" x14ac:dyDescent="0.3">
      <c r="A2" s="3" t="s">
        <v>1</v>
      </c>
      <c r="B2" s="4" t="str">
        <f ca="1">IFERROR(__xludf.DUMMYFUNCTION("GOOGLETRANSLATE(A2,""en"",""fr"")"),"Demeurez")</f>
        <v>Demeurez</v>
      </c>
    </row>
    <row r="3" spans="1:2" ht="15.75" customHeight="1" x14ac:dyDescent="0.3">
      <c r="A3" s="3" t="s">
        <v>2</v>
      </c>
      <c r="B3" s="4" t="str">
        <f ca="1">IFERROR(__xludf.DUMMYFUNCTION("GOOGLETRANSLATE(A3,""en"",""fr"")"),"à propos")</f>
        <v>à propos</v>
      </c>
    </row>
    <row r="4" spans="1:2" ht="15.75" customHeight="1" x14ac:dyDescent="0.3">
      <c r="A4" s="3" t="s">
        <v>3</v>
      </c>
      <c r="B4" s="4" t="str">
        <f ca="1">IFERROR(__xludf.DUMMYFUNCTION("GOOGLETRANSLATE(A4,""en"",""fr"")"),"au dessus")</f>
        <v>au dessus</v>
      </c>
    </row>
    <row r="5" spans="1:2" ht="15.75" customHeight="1" x14ac:dyDescent="0.3">
      <c r="A5" s="3" t="s">
        <v>4</v>
      </c>
      <c r="B5" s="4" t="str">
        <f ca="1">IFERROR(__xludf.DUMMYFUNCTION("GOOGLETRANSLATE(A5,""en"",""fr"")"),"à l'étranger")</f>
        <v>à l'étranger</v>
      </c>
    </row>
    <row r="6" spans="1:2" ht="15.75" customHeight="1" x14ac:dyDescent="0.3">
      <c r="A6" s="3" t="s">
        <v>5</v>
      </c>
      <c r="B6" s="4" t="str">
        <f ca="1">IFERROR(__xludf.DUMMYFUNCTION("GOOGLETRANSLATE(A6,""en"",""fr"")"),"absence")</f>
        <v>absence</v>
      </c>
    </row>
    <row r="7" spans="1:2" ht="15.75" customHeight="1" x14ac:dyDescent="0.3">
      <c r="A7" s="3" t="s">
        <v>6</v>
      </c>
      <c r="B7" s="4" t="str">
        <f ca="1">IFERROR(__xludf.DUMMYFUNCTION("GOOGLETRANSLATE(A7,""en"",""fr"")"),"abuser de")</f>
        <v>abuser de</v>
      </c>
    </row>
    <row r="8" spans="1:2" ht="15.75" customHeight="1" x14ac:dyDescent="0.3">
      <c r="A8" s="3" t="s">
        <v>7</v>
      </c>
      <c r="B8" s="4" t="str">
        <f ca="1">IFERROR(__xludf.DUMMYFUNCTION("GOOGLETRANSLATE(A8,""en"",""fr"")"),"selon")</f>
        <v>selon</v>
      </c>
    </row>
    <row r="9" spans="1:2" ht="15.75" customHeight="1" x14ac:dyDescent="0.3">
      <c r="A9" s="3" t="s">
        <v>8</v>
      </c>
      <c r="B9" s="4" t="str">
        <f ca="1">IFERROR(__xludf.DUMMYFUNCTION("GOOGLETRANSLATE(A9,""en"",""fr"")"),"Compte")</f>
        <v>Compte</v>
      </c>
    </row>
    <row r="10" spans="1:2" ht="15.75" customHeight="1" x14ac:dyDescent="0.3">
      <c r="A10" s="3" t="s">
        <v>9</v>
      </c>
      <c r="B10" s="4" t="str">
        <f ca="1">IFERROR(__xludf.DUMMYFUNCTION("GOOGLETRANSLATE(A10,""en"",""fr"")"),"accuser")</f>
        <v>accuser</v>
      </c>
    </row>
    <row r="11" spans="1:2" ht="15.75" customHeight="1" x14ac:dyDescent="0.3">
      <c r="A11" s="3" t="s">
        <v>10</v>
      </c>
      <c r="B11" s="4" t="str">
        <f ca="1">IFERROR(__xludf.DUMMYFUNCTION("GOOGLETRANSLATE(A11,""en"",""fr"")"),"connaissance")</f>
        <v>connaissance</v>
      </c>
    </row>
    <row r="12" spans="1:2" ht="15.75" customHeight="1" x14ac:dyDescent="0.3">
      <c r="A12" s="3" t="s">
        <v>11</v>
      </c>
      <c r="B12" s="4" t="str">
        <f ca="1">IFERROR(__xludf.DUMMYFUNCTION("GOOGLETRANSLATE(A12,""en"",""fr"")"),"action")</f>
        <v>action</v>
      </c>
    </row>
    <row r="13" spans="1:2" ht="15.75" customHeight="1" x14ac:dyDescent="0.3">
      <c r="A13" s="3" t="s">
        <v>12</v>
      </c>
      <c r="B13" s="4" t="str">
        <f ca="1">IFERROR(__xludf.DUMMYFUNCTION("GOOGLETRANSLATE(A13,""en"",""fr"")"),"avantage")</f>
        <v>avantage</v>
      </c>
    </row>
    <row r="14" spans="1:2" ht="15.75" customHeight="1" x14ac:dyDescent="0.3">
      <c r="A14" s="3" t="s">
        <v>13</v>
      </c>
      <c r="B14" s="4" t="str">
        <f ca="1">IFERROR(__xludf.DUMMYFUNCTION("GOOGLETRANSLATE(A14,""en"",""fr"")"),"Conseil")</f>
        <v>Conseil</v>
      </c>
    </row>
    <row r="15" spans="1:2" ht="15.75" customHeight="1" x14ac:dyDescent="0.3">
      <c r="A15" s="3" t="s">
        <v>14</v>
      </c>
      <c r="B15" s="4" t="str">
        <f ca="1">IFERROR(__xludf.DUMMYFUNCTION("GOOGLETRANSLATE(A15,""en"",""fr"")"),"affaires")</f>
        <v>affaires</v>
      </c>
    </row>
    <row r="16" spans="1:2" ht="15.75" customHeight="1" x14ac:dyDescent="0.3">
      <c r="A16" s="3" t="s">
        <v>15</v>
      </c>
      <c r="B16" s="4" t="str">
        <f ca="1">IFERROR(__xludf.DUMMYFUNCTION("GOOGLETRANSLATE(A16,""en"",""fr"")"),"affection")</f>
        <v>affection</v>
      </c>
    </row>
    <row r="17" spans="1:2" ht="15.75" customHeight="1" x14ac:dyDescent="0.3">
      <c r="A17" s="3" t="s">
        <v>16</v>
      </c>
      <c r="B17" s="4" t="str">
        <f ca="1">IFERROR(__xludf.DUMMYFUNCTION("GOOGLETRANSLATE(A17,""en"",""fr"")"),"affections")</f>
        <v>affections</v>
      </c>
    </row>
    <row r="18" spans="1:2" ht="15.75" customHeight="1" x14ac:dyDescent="0.3">
      <c r="A18" s="3" t="s">
        <v>17</v>
      </c>
      <c r="B18" s="4" t="str">
        <f ca="1">IFERROR(__xludf.DUMMYFUNCTION("GOOGLETRANSLATE(A18,""en"",""fr"")"),"peur")</f>
        <v>peur</v>
      </c>
    </row>
    <row r="19" spans="1:2" ht="15.75" customHeight="1" x14ac:dyDescent="0.3">
      <c r="A19" s="3" t="s">
        <v>18</v>
      </c>
      <c r="B19" s="4" t="str">
        <f ca="1">IFERROR(__xludf.DUMMYFUNCTION("GOOGLETRANSLATE(A19,""en"",""fr"")"),"après")</f>
        <v>après</v>
      </c>
    </row>
    <row r="20" spans="1:2" ht="15.75" customHeight="1" x14ac:dyDescent="0.3">
      <c r="A20" s="3" t="s">
        <v>19</v>
      </c>
      <c r="B20" s="4" t="str">
        <f ca="1">IFERROR(__xludf.DUMMYFUNCTION("GOOGLETRANSLATE(A20,""en"",""fr"")"),"ensuite")</f>
        <v>ensuite</v>
      </c>
    </row>
    <row r="21" spans="1:2" ht="15.75" customHeight="1" x14ac:dyDescent="0.3">
      <c r="A21" s="3" t="s">
        <v>20</v>
      </c>
      <c r="B21" s="4" t="str">
        <f ca="1">IFERROR(__xludf.DUMMYFUNCTION("GOOGLETRANSLATE(A21,""en"",""fr"")"),"encore")</f>
        <v>encore</v>
      </c>
    </row>
    <row r="22" spans="1:2" ht="15.75" customHeight="1" x14ac:dyDescent="0.3">
      <c r="A22" s="3" t="s">
        <v>21</v>
      </c>
      <c r="B22" s="4" t="str">
        <f ca="1">IFERROR(__xludf.DUMMYFUNCTION("GOOGLETRANSLATE(A22,""en"",""fr"")"),"vivant")</f>
        <v>vivant</v>
      </c>
    </row>
    <row r="23" spans="1:2" ht="15.75" customHeight="1" x14ac:dyDescent="0.3">
      <c r="A23" s="3" t="s">
        <v>22</v>
      </c>
      <c r="B23" s="4" t="str">
        <f ca="1">IFERROR(__xludf.DUMMYFUNCTION("GOOGLETRANSLATE(A23,""en"",""fr"")"),"presque")</f>
        <v>presque</v>
      </c>
    </row>
    <row r="24" spans="1:2" ht="15.75" customHeight="1" x14ac:dyDescent="0.3">
      <c r="A24" s="3" t="s">
        <v>23</v>
      </c>
      <c r="B24" s="4" t="str">
        <f ca="1">IFERROR(__xludf.DUMMYFUNCTION("GOOGLETRANSLATE(A24,""en"",""fr"")"),"seul")</f>
        <v>seul</v>
      </c>
    </row>
    <row r="25" spans="1:2" ht="15.75" customHeight="1" x14ac:dyDescent="0.3">
      <c r="A25" s="3" t="s">
        <v>24</v>
      </c>
      <c r="B25" s="4" t="str">
        <f ca="1">IFERROR(__xludf.DUMMYFUNCTION("GOOGLETRANSLATE(A25,""en"",""fr"")"),"le long de")</f>
        <v>le long de</v>
      </c>
    </row>
    <row r="26" spans="1:2" ht="15.75" customHeight="1" x14ac:dyDescent="0.3">
      <c r="A26" s="3" t="s">
        <v>25</v>
      </c>
      <c r="B26" s="4" t="str">
        <f ca="1">IFERROR(__xludf.DUMMYFUNCTION("GOOGLETRANSLATE(A26,""en"",""fr"")"),"déjà")</f>
        <v>déjà</v>
      </c>
    </row>
    <row r="27" spans="1:2" ht="15.75" customHeight="1" x14ac:dyDescent="0.3">
      <c r="A27" s="3" t="s">
        <v>26</v>
      </c>
      <c r="B27" s="4" t="str">
        <f ca="1">IFERROR(__xludf.DUMMYFUNCTION("GOOGLETRANSLATE(A27,""en"",""fr"")"),"bien que")</f>
        <v>bien que</v>
      </c>
    </row>
    <row r="28" spans="1:2" ht="14.4" x14ac:dyDescent="0.3">
      <c r="A28" s="3" t="s">
        <v>27</v>
      </c>
      <c r="B28" s="4" t="str">
        <f ca="1">IFERROR(__xludf.DUMMYFUNCTION("GOOGLETRANSLATE(A28,""en"",""fr"")"),"toujours")</f>
        <v>toujours</v>
      </c>
    </row>
    <row r="29" spans="1:2" ht="14.4" x14ac:dyDescent="0.3">
      <c r="A29" s="3" t="s">
        <v>28</v>
      </c>
      <c r="B29" s="4" t="str">
        <f ca="1">IFERROR(__xludf.DUMMYFUNCTION("GOOGLETRANSLATE(A29,""en"",""fr"")"),"ambition")</f>
        <v>ambition</v>
      </c>
    </row>
    <row r="30" spans="1:2" ht="14.4" x14ac:dyDescent="0.3">
      <c r="A30" s="3" t="s">
        <v>29</v>
      </c>
      <c r="B30" s="4" t="str">
        <f ca="1">IFERROR(__xludf.DUMMYFUNCTION("GOOGLETRANSLATE(A30,""en"",""fr"")"),"ancien")</f>
        <v>ancien</v>
      </c>
    </row>
    <row r="31" spans="1:2" ht="14.4" x14ac:dyDescent="0.3">
      <c r="A31" s="3" t="s">
        <v>30</v>
      </c>
      <c r="B31" s="4" t="str">
        <f ca="1">IFERROR(__xludf.DUMMYFUNCTION("GOOGLETRANSLATE(A31,""en"",""fr"")"),"ange")</f>
        <v>ange</v>
      </c>
    </row>
    <row r="32" spans="1:2" ht="14.4" x14ac:dyDescent="0.3">
      <c r="A32" s="3" t="s">
        <v>31</v>
      </c>
      <c r="B32" s="4" t="str">
        <f ca="1">IFERROR(__xludf.DUMMYFUNCTION("GOOGLETRANSLATE(A32,""en"",""fr"")"),"colère")</f>
        <v>colère</v>
      </c>
    </row>
    <row r="33" spans="1:2" ht="14.4" x14ac:dyDescent="0.3">
      <c r="A33" s="3" t="s">
        <v>32</v>
      </c>
      <c r="B33" s="4" t="str">
        <f ca="1">IFERROR(__xludf.DUMMYFUNCTION("GOOGLETRANSLATE(A33,""en"",""fr"")"),"un autre")</f>
        <v>un autre</v>
      </c>
    </row>
    <row r="34" spans="1:2" ht="14.4" x14ac:dyDescent="0.3">
      <c r="A34" s="3" t="s">
        <v>33</v>
      </c>
      <c r="B34" s="4" t="str">
        <f ca="1">IFERROR(__xludf.DUMMYFUNCTION("GOOGLETRANSLATE(A34,""en"",""fr"")"),"répondre")</f>
        <v>répondre</v>
      </c>
    </row>
    <row r="35" spans="1:2" ht="14.4" x14ac:dyDescent="0.3">
      <c r="A35" s="3" t="s">
        <v>34</v>
      </c>
      <c r="B35" s="4" t="str">
        <f ca="1">IFERROR(__xludf.DUMMYFUNCTION("GOOGLETRANSLATE(A35,""en"",""fr"")"),"n'importe quoi")</f>
        <v>n'importe quoi</v>
      </c>
    </row>
    <row r="36" spans="1:2" ht="14.4" x14ac:dyDescent="0.3">
      <c r="A36" s="3" t="s">
        <v>35</v>
      </c>
      <c r="B36" s="4" t="str">
        <f ca="1">IFERROR(__xludf.DUMMYFUNCTION("GOOGLETRANSLATE(A36,""en"",""fr"")"),"vêtements")</f>
        <v>vêtements</v>
      </c>
    </row>
    <row r="37" spans="1:2" ht="14.4" x14ac:dyDescent="0.3">
      <c r="A37" s="3" t="s">
        <v>36</v>
      </c>
      <c r="B37" s="4" t="str">
        <f ca="1">IFERROR(__xludf.DUMMYFUNCTION("GOOGLETRANSLATE(A37,""en"",""fr"")"),"apparaître")</f>
        <v>apparaître</v>
      </c>
    </row>
    <row r="38" spans="1:2" ht="14.4" x14ac:dyDescent="0.3">
      <c r="A38" s="3" t="s">
        <v>37</v>
      </c>
      <c r="B38" s="4" t="str">
        <f ca="1">IFERROR(__xludf.DUMMYFUNCTION("GOOGLETRANSLATE(A38,""en"",""fr"")"),"apparaît")</f>
        <v>apparaît</v>
      </c>
    </row>
    <row r="39" spans="1:2" ht="14.4" x14ac:dyDescent="0.3">
      <c r="A39" s="3" t="s">
        <v>38</v>
      </c>
      <c r="B39" s="4" t="str">
        <f ca="1">IFERROR(__xludf.DUMMYFUNCTION("GOOGLETRANSLATE(A39,""en"",""fr"")"),"approche")</f>
        <v>approche</v>
      </c>
    </row>
    <row r="40" spans="1:2" ht="14.4" x14ac:dyDescent="0.3">
      <c r="A40" s="3" t="s">
        <v>39</v>
      </c>
      <c r="B40" s="4" t="str">
        <f ca="1">IFERROR(__xludf.DUMMYFUNCTION("GOOGLETRANSLATE(A40,""en"",""fr"")"),"argument")</f>
        <v>argument</v>
      </c>
    </row>
    <row r="41" spans="1:2" ht="14.4" x14ac:dyDescent="0.3">
      <c r="A41" s="3" t="s">
        <v>40</v>
      </c>
      <c r="B41" s="4" t="str">
        <f ca="1">IFERROR(__xludf.DUMMYFUNCTION("GOOGLETRANSLATE(A41,""en"",""fr"")"),"ariel")</f>
        <v>ariel</v>
      </c>
    </row>
    <row r="42" spans="1:2" ht="14.4" x14ac:dyDescent="0.3">
      <c r="A42" s="3" t="s">
        <v>41</v>
      </c>
      <c r="B42" s="4" t="str">
        <f ca="1">IFERROR(__xludf.DUMMYFUNCTION("GOOGLETRANSLATE(A42,""en"",""fr"")"),"armure")</f>
        <v>armure</v>
      </c>
    </row>
    <row r="43" spans="1:2" ht="14.4" x14ac:dyDescent="0.3">
      <c r="A43" s="3" t="s">
        <v>42</v>
      </c>
      <c r="B43" s="4" t="str">
        <f ca="1">IFERROR(__xludf.DUMMYFUNCTION("GOOGLETRANSLATE(A43,""en"",""fr"")"),"de côté")</f>
        <v>de côté</v>
      </c>
    </row>
    <row r="44" spans="1:2" ht="14.4" x14ac:dyDescent="0.3">
      <c r="A44" s="3" t="s">
        <v>43</v>
      </c>
      <c r="B44" s="4" t="str">
        <f ca="1">IFERROR(__xludf.DUMMYFUNCTION("GOOGLETRANSLATE(A44,""en"",""fr"")"),"endormi")</f>
        <v>endormi</v>
      </c>
    </row>
    <row r="45" spans="1:2" ht="14.4" x14ac:dyDescent="0.3">
      <c r="A45" s="3" t="s">
        <v>44</v>
      </c>
      <c r="B45" s="4" t="str">
        <f ca="1">IFERROR(__xludf.DUMMYFUNCTION("GOOGLETRANSLATE(A45,""en"",""fr"")"),"assurer")</f>
        <v>assurer</v>
      </c>
    </row>
    <row r="46" spans="1:2" ht="14.4" x14ac:dyDescent="0.3">
      <c r="A46" s="3" t="s">
        <v>45</v>
      </c>
      <c r="B46" s="4" t="str">
        <f ca="1">IFERROR(__xludf.DUMMYFUNCTION("GOOGLETRANSLATE(A46,""en"",""fr"")"),"Athènes")</f>
        <v>Athènes</v>
      </c>
    </row>
    <row r="47" spans="1:2" ht="14.4" x14ac:dyDescent="0.3">
      <c r="A47" s="3" t="s">
        <v>46</v>
      </c>
      <c r="B47" s="4" t="str">
        <f ca="1">IFERROR(__xludf.DUMMYFUNCTION("GOOGLETRANSLATE(A47,""en"",""fr"")"),"assister")</f>
        <v>assister</v>
      </c>
    </row>
    <row r="48" spans="1:2" ht="14.4" x14ac:dyDescent="0.3">
      <c r="A48" s="3" t="s">
        <v>47</v>
      </c>
      <c r="B48" s="4" t="str">
        <f ca="1">IFERROR(__xludf.DUMMYFUNCTION("GOOGLETRANSLATE(A48,""en"",""fr"")"),"assisté")</f>
        <v>assisté</v>
      </c>
    </row>
    <row r="49" spans="1:2" ht="14.4" x14ac:dyDescent="0.3">
      <c r="A49" s="3" t="s">
        <v>48</v>
      </c>
      <c r="B49" s="4" t="str">
        <f ca="1">IFERROR(__xludf.DUMMYFUNCTION("GOOGLETRANSLATE(A49,""en"",""fr"")"),"autorité")</f>
        <v>autorité</v>
      </c>
    </row>
    <row r="50" spans="1:2" ht="14.4" x14ac:dyDescent="0.3">
      <c r="A50" s="3" t="s">
        <v>49</v>
      </c>
      <c r="B50" s="4" t="str">
        <f ca="1">IFERROR(__xludf.DUMMYFUNCTION("GOOGLETRANSLATE(A50,""en"",""fr"")"),"éviter")</f>
        <v>éviter</v>
      </c>
    </row>
    <row r="51" spans="1:2" ht="14.4" x14ac:dyDescent="0.3">
      <c r="A51" s="3" t="s">
        <v>50</v>
      </c>
      <c r="B51" s="4" t="str">
        <f ca="1">IFERROR(__xludf.DUMMYFUNCTION("GOOGLETRANSLATE(A51,""en"",""fr"")"),"éveillé")</f>
        <v>éveillé</v>
      </c>
    </row>
    <row r="52" spans="1:2" ht="14.4" x14ac:dyDescent="0.3">
      <c r="A52" s="3" t="s">
        <v>51</v>
      </c>
      <c r="B52" s="4" t="str">
        <f ca="1">IFERROR(__xludf.DUMMYFUNCTION("GOOGLETRANSLATE(A52,""en"",""fr"")"),"quelque temps")</f>
        <v>quelque temps</v>
      </c>
    </row>
    <row r="53" spans="1:2" ht="14.4" x14ac:dyDescent="0.3">
      <c r="A53" s="3" t="s">
        <v>52</v>
      </c>
      <c r="B53" s="4" t="str">
        <f ca="1">IFERROR(__xludf.DUMMYFUNCTION("GOOGLETRANSLATE(A53,""en"",""fr"")"),"bannir")</f>
        <v>bannir</v>
      </c>
    </row>
    <row r="54" spans="1:2" ht="14.4" x14ac:dyDescent="0.3">
      <c r="A54" s="3" t="s">
        <v>53</v>
      </c>
      <c r="B54" s="4" t="str">
        <f ca="1">IFERROR(__xludf.DUMMYFUNCTION("GOOGLETRANSLATE(A54,""en"",""fr"")"),"Dénudé")</f>
        <v>Dénudé</v>
      </c>
    </row>
    <row r="55" spans="1:2" ht="14.4" x14ac:dyDescent="0.3">
      <c r="A55" s="3" t="s">
        <v>54</v>
      </c>
      <c r="B55" s="4" t="str">
        <f ca="1">IFERROR(__xludf.DUMMYFUNCTION("GOOGLETRANSLATE(A55,""en"",""fr"")"),"Bassianus")</f>
        <v>Bassianus</v>
      </c>
    </row>
    <row r="56" spans="1:2" ht="14.4" x14ac:dyDescent="0.3">
      <c r="A56" s="3" t="s">
        <v>55</v>
      </c>
      <c r="B56" s="4" t="str">
        <f ca="1">IFERROR(__xludf.DUMMYFUNCTION("GOOGLETRANSLATE(A56,""en"",""fr"")"),"Connard")</f>
        <v>Connard</v>
      </c>
    </row>
    <row r="57" spans="1:2" ht="14.4" x14ac:dyDescent="0.3">
      <c r="A57" s="3" t="s">
        <v>56</v>
      </c>
      <c r="B57" s="4" t="str">
        <f ca="1">IFERROR(__xludf.DUMMYFUNCTION("GOOGLETRANSLATE(A57,""en"",""fr"")"),"bataille")</f>
        <v>bataille</v>
      </c>
    </row>
    <row r="58" spans="1:2" ht="14.4" x14ac:dyDescent="0.3">
      <c r="A58" s="3" t="s">
        <v>57</v>
      </c>
      <c r="B58" s="4" t="str">
        <f ca="1">IFERROR(__xludf.DUMMYFUNCTION("GOOGLETRANSLATE(A58,""en"",""fr"")"),"barbe")</f>
        <v>barbe</v>
      </c>
    </row>
    <row r="59" spans="1:2" ht="14.4" x14ac:dyDescent="0.3">
      <c r="A59" s="3" t="s">
        <v>58</v>
      </c>
      <c r="B59" s="4" t="str">
        <f ca="1">IFERROR(__xludf.DUMMYFUNCTION("GOOGLETRANSLATE(A59,""en"",""fr"")"),"palier")</f>
        <v>palier</v>
      </c>
    </row>
    <row r="60" spans="1:2" ht="14.4" x14ac:dyDescent="0.3">
      <c r="A60" s="3" t="s">
        <v>59</v>
      </c>
      <c r="B60" s="4" t="str">
        <f ca="1">IFERROR(__xludf.DUMMYFUNCTION("GOOGLETRANSLATE(A60,""en"",""fr"")"),"ours")</f>
        <v>ours</v>
      </c>
    </row>
    <row r="61" spans="1:2" ht="14.4" x14ac:dyDescent="0.3">
      <c r="A61" s="3" t="s">
        <v>60</v>
      </c>
      <c r="B61" s="4" t="str">
        <f ca="1">IFERROR(__xludf.DUMMYFUNCTION("GOOGLETRANSLATE(A61,""en"",""fr"")"),"la bête")</f>
        <v>la bête</v>
      </c>
    </row>
    <row r="62" spans="1:2" ht="14.4" x14ac:dyDescent="0.3">
      <c r="A62" s="3" t="s">
        <v>61</v>
      </c>
      <c r="B62" s="4" t="str">
        <f ca="1">IFERROR(__xludf.DUMMYFUNCTION("GOOGLETRANSLATE(A62,""en"",""fr"")"),"battu")</f>
        <v>battu</v>
      </c>
    </row>
    <row r="63" spans="1:2" ht="14.4" x14ac:dyDescent="0.3">
      <c r="A63" s="3" t="s">
        <v>62</v>
      </c>
      <c r="B63" s="4" t="str">
        <f ca="1">IFERROR(__xludf.DUMMYFUNCTION("GOOGLETRANSLATE(A63,""en"",""fr"")"),"beauté")</f>
        <v>beauté</v>
      </c>
    </row>
    <row r="64" spans="1:2" ht="14.4" x14ac:dyDescent="0.3">
      <c r="A64" s="3" t="s">
        <v>63</v>
      </c>
      <c r="B64" s="4" t="str">
        <f ca="1">IFERROR(__xludf.DUMMYFUNCTION("GOOGLETRANSLATE(A64,""en"",""fr"")"),"car")</f>
        <v>car</v>
      </c>
    </row>
    <row r="65" spans="1:2" ht="14.4" x14ac:dyDescent="0.3">
      <c r="A65" s="3" t="s">
        <v>64</v>
      </c>
      <c r="B65" s="4" t="str">
        <f ca="1">IFERROR(__xludf.DUMMYFUNCTION("GOOGLETRANSLATE(A65,""en"",""fr"")"),"devenir")</f>
        <v>devenir</v>
      </c>
    </row>
    <row r="66" spans="1:2" ht="14.4" x14ac:dyDescent="0.3">
      <c r="A66" s="3" t="s">
        <v>65</v>
      </c>
      <c r="B66" s="4" t="str">
        <f ca="1">IFERROR(__xludf.DUMMYFUNCTION("GOOGLETRANSLATE(A66,""en"",""fr"")"),"bedford")</f>
        <v>bedford</v>
      </c>
    </row>
    <row r="67" spans="1:2" ht="14.4" x14ac:dyDescent="0.3">
      <c r="A67" s="3" t="s">
        <v>66</v>
      </c>
      <c r="B67" s="4" t="str">
        <f ca="1">IFERROR(__xludf.DUMMYFUNCTION("GOOGLETRANSLATE(A67,""en"",""fr"")"),"avant")</f>
        <v>avant</v>
      </c>
    </row>
    <row r="68" spans="1:2" ht="14.4" x14ac:dyDescent="0.3">
      <c r="A68" s="3" t="s">
        <v>67</v>
      </c>
      <c r="B68" s="4" t="str">
        <f ca="1">IFERROR(__xludf.DUMMYFUNCTION("GOOGLETRANSLATE(A68,""en"",""fr"")"),"mendiant")</f>
        <v>mendiant</v>
      </c>
    </row>
    <row r="69" spans="1:2" ht="14.4" x14ac:dyDescent="0.3">
      <c r="A69" s="3" t="s">
        <v>68</v>
      </c>
      <c r="B69" s="4" t="str">
        <f ca="1">IFERROR(__xludf.DUMMYFUNCTION("GOOGLETRANSLATE(A69,""en"",""fr"")"),"commencer")</f>
        <v>commencer</v>
      </c>
    </row>
    <row r="70" spans="1:2" ht="14.4" x14ac:dyDescent="0.3">
      <c r="A70" s="3" t="s">
        <v>69</v>
      </c>
      <c r="B70" s="4" t="str">
        <f ca="1">IFERROR(__xludf.DUMMYFUNCTION("GOOGLETRANSLATE(A70,""en"",""fr"")"),"nom")</f>
        <v>nom</v>
      </c>
    </row>
    <row r="71" spans="1:2" ht="14.4" x14ac:dyDescent="0.3">
      <c r="A71" s="3" t="s">
        <v>70</v>
      </c>
      <c r="B71" s="4" t="str">
        <f ca="1">IFERROR(__xludf.DUMMYFUNCTION("GOOGLETRANSLATE(A71,""en"",""fr"")"),"derrière")</f>
        <v>derrière</v>
      </c>
    </row>
    <row r="72" spans="1:2" ht="14.4" x14ac:dyDescent="0.3">
      <c r="A72" s="3" t="s">
        <v>71</v>
      </c>
      <c r="B72" s="4" t="str">
        <f ca="1">IFERROR(__xludf.DUMMYFUNCTION("GOOGLETRANSLATE(A72,""en"",""fr"")"),"voir")</f>
        <v>voir</v>
      </c>
    </row>
    <row r="73" spans="1:2" ht="14.4" x14ac:dyDescent="0.3">
      <c r="A73" s="3" t="s">
        <v>72</v>
      </c>
      <c r="B73" s="4" t="str">
        <f ca="1">IFERROR(__xludf.DUMMYFUNCTION("GOOGLETRANSLATE(A73,""en"",""fr"")"),"étant")</f>
        <v>étant</v>
      </c>
    </row>
    <row r="74" spans="1:2" ht="14.4" x14ac:dyDescent="0.3">
      <c r="A74" s="3" t="s">
        <v>73</v>
      </c>
      <c r="B74" s="4" t="str">
        <f ca="1">IFERROR(__xludf.DUMMYFUNCTION("GOOGLETRANSLATE(A74,""en"",""fr"")"),"croyez")</f>
        <v>croyez</v>
      </c>
    </row>
    <row r="75" spans="1:2" ht="14.4" x14ac:dyDescent="0.3">
      <c r="A75" s="3" t="s">
        <v>74</v>
      </c>
      <c r="B75" s="4" t="str">
        <f ca="1">IFERROR(__xludf.DUMMYFUNCTION("GOOGLETRANSLATE(A75,""en"",""fr"")"),"être comme")</f>
        <v>être comme</v>
      </c>
    </row>
    <row r="76" spans="1:2" ht="14.4" x14ac:dyDescent="0.3">
      <c r="A76" s="3" t="s">
        <v>75</v>
      </c>
      <c r="B76" s="4" t="str">
        <f ca="1">IFERROR(__xludf.DUMMYFUNCTION("GOOGLETRANSLATE(A76,""en"",""fr"")"),"au dessous de")</f>
        <v>au dessous de</v>
      </c>
    </row>
    <row r="77" spans="1:2" ht="14.4" x14ac:dyDescent="0.3">
      <c r="A77" s="3" t="s">
        <v>76</v>
      </c>
      <c r="B77" s="4" t="str">
        <f ca="1">IFERROR(__xludf.DUMMYFUNCTION("GOOGLETRANSLATE(A77,""en"",""fr"")"),"avantage")</f>
        <v>avantage</v>
      </c>
    </row>
    <row r="78" spans="1:2" ht="14.4" x14ac:dyDescent="0.3">
      <c r="A78" s="3" t="s">
        <v>77</v>
      </c>
      <c r="B78" s="4" t="str">
        <f ca="1">IFERROR(__xludf.DUMMYFUNCTION("GOOGLETRANSLATE(A78,""en"",""fr"")"),"outre")</f>
        <v>outre</v>
      </c>
    </row>
    <row r="79" spans="1:2" ht="14.4" x14ac:dyDescent="0.3">
      <c r="A79" s="3" t="s">
        <v>78</v>
      </c>
      <c r="B79" s="4" t="str">
        <f ca="1">IFERROR(__xludf.DUMMYFUNCTION("GOOGLETRANSLATE(A79,""en"",""fr"")"),"trahir")</f>
        <v>trahir</v>
      </c>
    </row>
    <row r="80" spans="1:2" ht="14.4" x14ac:dyDescent="0.3">
      <c r="A80" s="3" t="s">
        <v>79</v>
      </c>
      <c r="B80" s="4" t="str">
        <f ca="1">IFERROR(__xludf.DUMMYFUNCTION("GOOGLETRANSLATE(A80,""en"",""fr"")"),"mieux")</f>
        <v>mieux</v>
      </c>
    </row>
    <row r="81" spans="1:2" ht="14.4" x14ac:dyDescent="0.3">
      <c r="A81" s="3" t="s">
        <v>80</v>
      </c>
      <c r="B81" s="4" t="str">
        <f ca="1">IFERROR(__xludf.DUMMYFUNCTION("GOOGLETRANSLATE(A81,""en"",""fr"")"),"entre")</f>
        <v>entre</v>
      </c>
    </row>
    <row r="82" spans="1:2" ht="14.4" x14ac:dyDescent="0.3">
      <c r="A82" s="3" t="s">
        <v>81</v>
      </c>
      <c r="B82" s="4" t="str">
        <f ca="1">IFERROR(__xludf.DUMMYFUNCTION("GOOGLETRANSLATE(A82,""en"",""fr"")"),"au-delà")</f>
        <v>au-delà</v>
      </c>
    </row>
    <row r="83" spans="1:2" ht="14.4" x14ac:dyDescent="0.3">
      <c r="A83" s="3" t="s">
        <v>82</v>
      </c>
      <c r="B83" s="4" t="str">
        <f ca="1">IFERROR(__xludf.DUMMYFUNCTION("GOOGLETRANSLATE(A83,""en"",""fr"")"),"naissance")</f>
        <v>naissance</v>
      </c>
    </row>
    <row r="84" spans="1:2" ht="14.4" x14ac:dyDescent="0.3">
      <c r="A84" s="3" t="s">
        <v>83</v>
      </c>
      <c r="B84" s="4" t="str">
        <f ca="1">IFERROR(__xludf.DUMMYFUNCTION("GOOGLETRANSLATE(A84,""en"",""fr"")"),"évêque")</f>
        <v>évêque</v>
      </c>
    </row>
    <row r="85" spans="1:2" ht="14.4" x14ac:dyDescent="0.3">
      <c r="A85" s="3" t="s">
        <v>84</v>
      </c>
      <c r="B85" s="4" t="str">
        <f ca="1">IFERROR(__xludf.DUMMYFUNCTION("GOOGLETRANSLATE(A85,""en"",""fr"")"),"amer")</f>
        <v>amer</v>
      </c>
    </row>
    <row r="86" spans="1:2" ht="14.4" x14ac:dyDescent="0.3">
      <c r="A86" s="3" t="s">
        <v>85</v>
      </c>
      <c r="B86" s="4" t="str">
        <f ca="1">IFERROR(__xludf.DUMMYFUNCTION("GOOGLETRANSLATE(A86,""en"",""fr"")"),"noir")</f>
        <v>noir</v>
      </c>
    </row>
    <row r="87" spans="1:2" ht="14.4" x14ac:dyDescent="0.3">
      <c r="A87" s="3" t="s">
        <v>86</v>
      </c>
      <c r="B87" s="4" t="str">
        <f ca="1">IFERROR(__xludf.DUMMYFUNCTION("GOOGLETRANSLATE(A87,""en"",""fr"")"),"faire des reproches")</f>
        <v>faire des reproches</v>
      </c>
    </row>
    <row r="88" spans="1:2" ht="14.4" x14ac:dyDescent="0.3">
      <c r="A88" s="3" t="s">
        <v>87</v>
      </c>
      <c r="B88" s="4" t="str">
        <f ca="1">IFERROR(__xludf.DUMMYFUNCTION("GOOGLETRANSLATE(A88,""en"",""fr"")"),"bénir")</f>
        <v>bénir</v>
      </c>
    </row>
    <row r="89" spans="1:2" ht="14.4" x14ac:dyDescent="0.3">
      <c r="A89" s="3" t="s">
        <v>88</v>
      </c>
      <c r="B89" s="4" t="str">
        <f ca="1">IFERROR(__xludf.DUMMYFUNCTION("GOOGLETRANSLATE(A89,""en"",""fr"")"),"bénédiction")</f>
        <v>bénédiction</v>
      </c>
    </row>
    <row r="90" spans="1:2" ht="14.4" x14ac:dyDescent="0.3">
      <c r="A90" s="3" t="s">
        <v>89</v>
      </c>
      <c r="B90" s="4" t="str">
        <f ca="1">IFERROR(__xludf.DUMMYFUNCTION("GOOGLETRANSLATE(A90,""en"",""fr"")"),"heureux")</f>
        <v>heureux</v>
      </c>
    </row>
    <row r="91" spans="1:2" ht="14.4" x14ac:dyDescent="0.3">
      <c r="A91" s="3" t="s">
        <v>90</v>
      </c>
      <c r="B91" s="4" t="str">
        <f ca="1">IFERROR(__xludf.DUMMYFUNCTION("GOOGLETRANSLATE(A91,""en"",""fr"")"),"aveugle")</f>
        <v>aveugle</v>
      </c>
    </row>
    <row r="92" spans="1:2" ht="14.4" x14ac:dyDescent="0.3">
      <c r="A92" s="3" t="s">
        <v>91</v>
      </c>
      <c r="B92" s="4" t="str">
        <f ca="1">IFERROR(__xludf.DUMMYFUNCTION("GOOGLETRANSLATE(A92,""en"",""fr"")"),"du sang")</f>
        <v>du sang</v>
      </c>
    </row>
    <row r="93" spans="1:2" ht="14.4" x14ac:dyDescent="0.3">
      <c r="A93" s="3" t="s">
        <v>92</v>
      </c>
      <c r="B93" s="4" t="str">
        <f ca="1">IFERROR(__xludf.DUMMYFUNCTION("GOOGLETRANSLATE(A93,""en"",""fr"")"),"coups")</f>
        <v>coups</v>
      </c>
    </row>
    <row r="94" spans="1:2" ht="14.4" x14ac:dyDescent="0.3">
      <c r="A94" s="3" t="s">
        <v>93</v>
      </c>
      <c r="B94" s="4" t="str">
        <f ca="1">IFERROR(__xludf.DUMMYFUNCTION("GOOGLETRANSLATE(A94,""en"",""fr"")"),"cru")</f>
        <v>cru</v>
      </c>
    </row>
    <row r="95" spans="1:2" ht="14.4" x14ac:dyDescent="0.3">
      <c r="A95" s="3" t="s">
        <v>94</v>
      </c>
      <c r="B95" s="4" t="str">
        <f ca="1">IFERROR(__xludf.DUMMYFUNCTION("GOOGLETRANSLATE(A95,""en"",""fr"")"),"rougir")</f>
        <v>rougir</v>
      </c>
    </row>
    <row r="96" spans="1:2" ht="14.4" x14ac:dyDescent="0.3">
      <c r="A96" s="3" t="s">
        <v>95</v>
      </c>
      <c r="B96" s="4" t="str">
        <f ca="1">IFERROR(__xludf.DUMMYFUNCTION("GOOGLETRANSLATE(A96,""en"",""fr"")"),"corps")</f>
        <v>corps</v>
      </c>
    </row>
    <row r="97" spans="1:2" ht="14.4" x14ac:dyDescent="0.3">
      <c r="A97" s="3" t="s">
        <v>96</v>
      </c>
      <c r="B97" s="4" t="str">
        <f ca="1">IFERROR(__xludf.DUMMYFUNCTION("GOOGLETRANSLATE(A97,""en"",""fr"")"),"des os")</f>
        <v>des os</v>
      </c>
    </row>
    <row r="98" spans="1:2" ht="14.4" x14ac:dyDescent="0.3">
      <c r="A98" s="3" t="s">
        <v>97</v>
      </c>
      <c r="B98" s="4" t="str">
        <f ca="1">IFERROR(__xludf.DUMMYFUNCTION("GOOGLETRANSLATE(A98,""en"",""fr"")"),"Borne")</f>
        <v>Borne</v>
      </c>
    </row>
    <row r="99" spans="1:2" ht="14.4" x14ac:dyDescent="0.3">
      <c r="A99" s="3" t="s">
        <v>98</v>
      </c>
      <c r="B99" s="4" t="str">
        <f ca="1">IFERROR(__xludf.DUMMYFUNCTION("GOOGLETRANSLATE(A99,""en"",""fr"")"),"bas")</f>
        <v>bas</v>
      </c>
    </row>
    <row r="100" spans="1:2" ht="14.4" x14ac:dyDescent="0.3">
      <c r="A100" s="3" t="s">
        <v>99</v>
      </c>
      <c r="B100" s="4" t="str">
        <f ca="1">IFERROR(__xludf.DUMMYFUNCTION("GOOGLETRANSLATE(A100,""en"",""fr"")"),"acheté")</f>
        <v>acheté</v>
      </c>
    </row>
    <row r="101" spans="1:2" ht="14.4" x14ac:dyDescent="0.3">
      <c r="A101" s="3" t="s">
        <v>100</v>
      </c>
      <c r="B101" s="4" t="str">
        <f ca="1">IFERROR(__xludf.DUMMYFUNCTION("GOOGLETRANSLATE(A101,""en"",""fr"")"),"lié")</f>
        <v>lié</v>
      </c>
    </row>
    <row r="102" spans="1:2" ht="14.4" x14ac:dyDescent="0.3">
      <c r="A102" s="3" t="s">
        <v>101</v>
      </c>
      <c r="B102" s="4" t="str">
        <f ca="1">IFERROR(__xludf.DUMMYFUNCTION("GOOGLETRANSLATE(A102,""en"",""fr"")"),"prime")</f>
        <v>prime</v>
      </c>
    </row>
    <row r="103" spans="1:2" ht="14.4" x14ac:dyDescent="0.3">
      <c r="A103" s="3" t="s">
        <v>102</v>
      </c>
      <c r="B103" s="4" t="str">
        <f ca="1">IFERROR(__xludf.DUMMYFUNCTION("GOOGLETRANSLATE(A103,""en"",""fr"")"),"cerveau")</f>
        <v>cerveau</v>
      </c>
    </row>
    <row r="104" spans="1:2" ht="14.4" x14ac:dyDescent="0.3">
      <c r="A104" s="3" t="s">
        <v>103</v>
      </c>
      <c r="B104" s="4" t="str">
        <f ca="1">IFERROR(__xludf.DUMMYFUNCTION("GOOGLETRANSLATE(A104,""en"",""fr"")"),"cerveaux")</f>
        <v>cerveaux</v>
      </c>
    </row>
    <row r="105" spans="1:2" ht="14.4" x14ac:dyDescent="0.3">
      <c r="A105" s="3" t="s">
        <v>104</v>
      </c>
      <c r="B105" s="4" t="str">
        <f ca="1">IFERROR(__xludf.DUMMYFUNCTION("GOOGLETRANSLATE(A105,""en"",""fr"")"),"courageux")</f>
        <v>courageux</v>
      </c>
    </row>
    <row r="106" spans="1:2" ht="14.4" x14ac:dyDescent="0.3">
      <c r="A106" s="3" t="s">
        <v>105</v>
      </c>
      <c r="B106" s="4" t="str">
        <f ca="1">IFERROR(__xludf.DUMMYFUNCTION("GOOGLETRANSLATE(A106,""en"",""fr"")"),"Sein")</f>
        <v>Sein</v>
      </c>
    </row>
    <row r="107" spans="1:2" ht="14.4" x14ac:dyDescent="0.3">
      <c r="A107" s="3" t="s">
        <v>106</v>
      </c>
      <c r="B107" s="4" t="str">
        <f ca="1">IFERROR(__xludf.DUMMYFUNCTION("GOOGLETRANSLATE(A107,""en"",""fr"")"),"souffle")</f>
        <v>souffle</v>
      </c>
    </row>
    <row r="108" spans="1:2" ht="14.4" x14ac:dyDescent="0.3">
      <c r="A108" s="3" t="s">
        <v>107</v>
      </c>
      <c r="B108" s="4" t="str">
        <f ca="1">IFERROR(__xludf.DUMMYFUNCTION("GOOGLETRANSLATE(A108,""en"",""fr"")"),"race")</f>
        <v>race</v>
      </c>
    </row>
    <row r="109" spans="1:2" ht="14.4" x14ac:dyDescent="0.3">
      <c r="A109" s="3" t="s">
        <v>108</v>
      </c>
      <c r="B109" s="4" t="str">
        <f ca="1">IFERROR(__xludf.DUMMYFUNCTION("GOOGLETRANSLATE(A109,""en"",""fr"")"),"bref")</f>
        <v>bref</v>
      </c>
    </row>
    <row r="110" spans="1:2" ht="14.4" x14ac:dyDescent="0.3">
      <c r="A110" s="3" t="s">
        <v>109</v>
      </c>
      <c r="B110" s="4" t="str">
        <f ca="1">IFERROR(__xludf.DUMMYFUNCTION("GOOGLETRANSLATE(A110,""en"",""fr"")"),"brillant")</f>
        <v>brillant</v>
      </c>
    </row>
    <row r="111" spans="1:2" ht="14.4" x14ac:dyDescent="0.3">
      <c r="A111" s="3" t="s">
        <v>110</v>
      </c>
      <c r="B111" s="4" t="str">
        <f ca="1">IFERROR(__xludf.DUMMYFUNCTION("GOOGLETRANSLATE(A111,""en"",""fr"")"),"apporter")</f>
        <v>apporter</v>
      </c>
    </row>
    <row r="112" spans="1:2" ht="14.4" x14ac:dyDescent="0.3">
      <c r="A112" s="3" t="s">
        <v>111</v>
      </c>
      <c r="B112" s="4" t="str">
        <f ca="1">IFERROR(__xludf.DUMMYFUNCTION("GOOGLETRANSLATE(A112,""en"",""fr"")"),"cassé")</f>
        <v>cassé</v>
      </c>
    </row>
    <row r="113" spans="1:2" ht="14.4" x14ac:dyDescent="0.3">
      <c r="A113" s="3" t="s">
        <v>112</v>
      </c>
      <c r="B113" s="4" t="str">
        <f ca="1">IFERROR(__xludf.DUMMYFUNCTION("GOOGLETRANSLATE(A113,""en"",""fr"")"),"ruisseau")</f>
        <v>ruisseau</v>
      </c>
    </row>
    <row r="114" spans="1:2" ht="14.4" x14ac:dyDescent="0.3">
      <c r="A114" s="3" t="s">
        <v>113</v>
      </c>
      <c r="B114" s="4" t="str">
        <f ca="1">IFERROR(__xludf.DUMMYFUNCTION("GOOGLETRANSLATE(A114,""en"",""fr"")"),"frère")</f>
        <v>frère</v>
      </c>
    </row>
    <row r="115" spans="1:2" ht="14.4" x14ac:dyDescent="0.3">
      <c r="A115" s="3" t="s">
        <v>114</v>
      </c>
      <c r="B115" s="4" t="str">
        <f ca="1">IFERROR(__xludf.DUMMYFUNCTION("GOOGLETRANSLATE(A115,""en"",""fr"")"),"apporté")</f>
        <v>apporté</v>
      </c>
    </row>
    <row r="116" spans="1:2" ht="14.4" x14ac:dyDescent="0.3">
      <c r="A116" s="3" t="s">
        <v>115</v>
      </c>
      <c r="B116" s="4" t="str">
        <f ca="1">IFERROR(__xludf.DUMMYFUNCTION("GOOGLETRANSLATE(A116,""en"",""fr"")"),"sourcils")</f>
        <v>sourcils</v>
      </c>
    </row>
    <row r="117" spans="1:2" ht="14.4" x14ac:dyDescent="0.3">
      <c r="A117" s="3" t="s">
        <v>116</v>
      </c>
      <c r="B117" s="4" t="str">
        <f ca="1">IFERROR(__xludf.DUMMYFUNCTION("GOOGLETRANSLATE(A117,""en"",""fr"")"),"fardeau")</f>
        <v>fardeau</v>
      </c>
    </row>
    <row r="118" spans="1:2" ht="14.4" x14ac:dyDescent="0.3">
      <c r="A118" s="3" t="s">
        <v>117</v>
      </c>
      <c r="B118" s="4" t="str">
        <f ca="1">IFERROR(__xludf.DUMMYFUNCTION("GOOGLETRANSLATE(A118,""en"",""fr"")"),"enterré")</f>
        <v>enterré</v>
      </c>
    </row>
    <row r="119" spans="1:2" ht="14.4" x14ac:dyDescent="0.3">
      <c r="A119" s="3" t="s">
        <v>118</v>
      </c>
      <c r="B119" s="4" t="str">
        <f ca="1">IFERROR(__xludf.DUMMYFUNCTION("GOOGLETRANSLATE(A119,""en"",""fr"")"),"brûlant")</f>
        <v>brûlant</v>
      </c>
    </row>
    <row r="120" spans="1:2" ht="14.4" x14ac:dyDescent="0.3">
      <c r="A120" s="3" t="s">
        <v>119</v>
      </c>
      <c r="B120" s="4" t="str">
        <f ca="1">IFERROR(__xludf.DUMMYFUNCTION("GOOGLETRANSLATE(A120,""en"",""fr"")"),"Entreprise")</f>
        <v>Entreprise</v>
      </c>
    </row>
    <row r="121" spans="1:2" ht="14.4" x14ac:dyDescent="0.3">
      <c r="A121" s="3" t="s">
        <v>120</v>
      </c>
      <c r="B121" s="4" t="str">
        <f ca="1">IFERROR(__xludf.DUMMYFUNCTION("GOOGLETRANSLATE(A121,""en"",""fr"")"),"ne peux pas")</f>
        <v>ne peux pas</v>
      </c>
    </row>
    <row r="122" spans="1:2" ht="14.4" x14ac:dyDescent="0.3">
      <c r="A122" s="3" t="s">
        <v>121</v>
      </c>
      <c r="B122" s="4" t="str">
        <f ca="1">IFERROR(__xludf.DUMMYFUNCTION("GOOGLETRANSLATE(A122,""en"",""fr"")"),"Capitole")</f>
        <v>Capitole</v>
      </c>
    </row>
    <row r="123" spans="1:2" ht="14.4" x14ac:dyDescent="0.3">
      <c r="A123" s="3" t="s">
        <v>122</v>
      </c>
      <c r="B123" s="4" t="str">
        <f ca="1">IFERROR(__xludf.DUMMYFUNCTION("GOOGLETRANSLATE(A123,""en"",""fr"")"),"capitaine")</f>
        <v>capitaine</v>
      </c>
    </row>
    <row r="124" spans="1:2" ht="14.4" x14ac:dyDescent="0.3">
      <c r="A124" s="3" t="s">
        <v>123</v>
      </c>
      <c r="B124" s="4" t="str">
        <f ca="1">IFERROR(__xludf.DUMMYFUNCTION("GOOGLETRANSLATE(A124,""en"",""fr"")"),"cardinal")</f>
        <v>cardinal</v>
      </c>
    </row>
    <row r="125" spans="1:2" ht="14.4" x14ac:dyDescent="0.3">
      <c r="A125" s="3" t="s">
        <v>124</v>
      </c>
      <c r="B125" s="4" t="str">
        <f ca="1">IFERROR(__xludf.DUMMYFUNCTION("GOOGLETRANSLATE(A125,""en"",""fr"")"),"soins")</f>
        <v>soins</v>
      </c>
    </row>
    <row r="126" spans="1:2" ht="14.4" x14ac:dyDescent="0.3">
      <c r="A126" s="3" t="s">
        <v>125</v>
      </c>
      <c r="B126" s="4" t="str">
        <f ca="1">IFERROR(__xludf.DUMMYFUNCTION("GOOGLETRANSLATE(A126,""en"",""fr"")"),"porter")</f>
        <v>porter</v>
      </c>
    </row>
    <row r="127" spans="1:2" ht="14.4" x14ac:dyDescent="0.3">
      <c r="A127" s="3" t="s">
        <v>126</v>
      </c>
      <c r="B127" s="4" t="str">
        <f ca="1">IFERROR(__xludf.DUMMYFUNCTION("GOOGLETRANSLATE(A127,""en"",""fr"")"),"Château")</f>
        <v>Château</v>
      </c>
    </row>
    <row r="128" spans="1:2" ht="14.4" x14ac:dyDescent="0.3">
      <c r="A128" s="3" t="s">
        <v>127</v>
      </c>
      <c r="B128" s="4" t="str">
        <f ca="1">IFERROR(__xludf.DUMMYFUNCTION("GOOGLETRANSLATE(A128,""en"",""fr"")"),"capture")</f>
        <v>capture</v>
      </c>
    </row>
    <row r="129" spans="1:2" ht="14.4" x14ac:dyDescent="0.3">
      <c r="A129" s="3" t="s">
        <v>128</v>
      </c>
      <c r="B129" s="4" t="str">
        <f ca="1">IFERROR(__xludf.DUMMYFUNCTION("GOOGLETRANSLATE(A129,""en"",""fr"")"),"cause")</f>
        <v>cause</v>
      </c>
    </row>
    <row r="130" spans="1:2" ht="14.4" x14ac:dyDescent="0.3">
      <c r="A130" s="3" t="s">
        <v>129</v>
      </c>
      <c r="B130" s="4" t="str">
        <f ca="1">IFERROR(__xludf.DUMMYFUNCTION("GOOGLETRANSLATE(A130,""en"",""fr"")"),"cesser")</f>
        <v>cesser</v>
      </c>
    </row>
    <row r="131" spans="1:2" ht="14.4" x14ac:dyDescent="0.3">
      <c r="A131" s="3" t="s">
        <v>130</v>
      </c>
      <c r="B131" s="4" t="str">
        <f ca="1">IFERROR(__xludf.DUMMYFUNCTION("GOOGLETRANSLATE(A131,""en"",""fr"")"),"certain")</f>
        <v>certain</v>
      </c>
    </row>
    <row r="132" spans="1:2" ht="14.4" x14ac:dyDescent="0.3">
      <c r="A132" s="3" t="s">
        <v>131</v>
      </c>
      <c r="B132" s="4" t="str">
        <f ca="1">IFERROR(__xludf.DUMMYFUNCTION("GOOGLETRANSLATE(A132,""en"",""fr"")"),"chaîne")</f>
        <v>chaîne</v>
      </c>
    </row>
    <row r="133" spans="1:2" ht="14.4" x14ac:dyDescent="0.3">
      <c r="A133" s="3" t="s">
        <v>132</v>
      </c>
      <c r="B133" s="4" t="str">
        <f ca="1">IFERROR(__xludf.DUMMYFUNCTION("GOOGLETRANSLATE(A133,""en"",""fr"")"),"chaise")</f>
        <v>chaise</v>
      </c>
    </row>
    <row r="134" spans="1:2" ht="14.4" x14ac:dyDescent="0.3">
      <c r="A134" s="3" t="s">
        <v>133</v>
      </c>
      <c r="B134" s="4" t="str">
        <f ca="1">IFERROR(__xludf.DUMMYFUNCTION("GOOGLETRANSLATE(A134,""en"",""fr"")"),"défi")</f>
        <v>défi</v>
      </c>
    </row>
    <row r="135" spans="1:2" ht="14.4" x14ac:dyDescent="0.3">
      <c r="A135" s="3" t="s">
        <v>134</v>
      </c>
      <c r="B135" s="4" t="str">
        <f ca="1">IFERROR(__xludf.DUMMYFUNCTION("GOOGLETRANSLATE(A135,""en"",""fr"")"),"chambre")</f>
        <v>chambre</v>
      </c>
    </row>
    <row r="136" spans="1:2" ht="14.4" x14ac:dyDescent="0.3">
      <c r="A136" s="3" t="s">
        <v>135</v>
      </c>
      <c r="B136" s="4" t="str">
        <f ca="1">IFERROR(__xludf.DUMMYFUNCTION("GOOGLETRANSLATE(A136,""en"",""fr"")"),"chance")</f>
        <v>chance</v>
      </c>
    </row>
    <row r="137" spans="1:2" ht="14.4" x14ac:dyDescent="0.3">
      <c r="A137" s="3" t="s">
        <v>136</v>
      </c>
      <c r="B137" s="4" t="str">
        <f ca="1">IFERROR(__xludf.DUMMYFUNCTION("GOOGLETRANSLATE(A137,""en"",""fr"")"),"changement")</f>
        <v>changement</v>
      </c>
    </row>
    <row r="138" spans="1:2" ht="14.4" x14ac:dyDescent="0.3">
      <c r="A138" s="3" t="s">
        <v>137</v>
      </c>
      <c r="B138" s="4" t="str">
        <f ca="1">IFERROR(__xludf.DUMMYFUNCTION("GOOGLETRANSLATE(A138,""en"",""fr"")"),"charge")</f>
        <v>charge</v>
      </c>
    </row>
    <row r="139" spans="1:2" ht="14.4" x14ac:dyDescent="0.3">
      <c r="A139" s="3" t="s">
        <v>138</v>
      </c>
      <c r="B139" s="4" t="str">
        <f ca="1">IFERROR(__xludf.DUMMYFUNCTION("GOOGLETRANSLATE(A139,""en"",""fr"")"),"charité")</f>
        <v>charité</v>
      </c>
    </row>
    <row r="140" spans="1:2" ht="14.4" x14ac:dyDescent="0.3">
      <c r="A140" s="3" t="s">
        <v>139</v>
      </c>
      <c r="B140" s="4" t="str">
        <f ca="1">IFERROR(__xludf.DUMMYFUNCTION("GOOGLETRANSLATE(A140,""en"",""fr"")"),"chaste")</f>
        <v>chaste</v>
      </c>
    </row>
    <row r="141" spans="1:2" ht="14.4" x14ac:dyDescent="0.3">
      <c r="A141" s="3" t="s">
        <v>140</v>
      </c>
      <c r="B141" s="4" t="str">
        <f ca="1">IFERROR(__xludf.DUMMYFUNCTION("GOOGLETRANSLATE(A141,""en"",""fr"")"),"joue")</f>
        <v>joue</v>
      </c>
    </row>
    <row r="142" spans="1:2" ht="14.4" x14ac:dyDescent="0.3">
      <c r="A142" s="3" t="s">
        <v>141</v>
      </c>
      <c r="B142" s="4" t="str">
        <f ca="1">IFERROR(__xludf.DUMMYFUNCTION("GOOGLETRANSLATE(A142,""en"",""fr"")"),"acclamation")</f>
        <v>acclamation</v>
      </c>
    </row>
    <row r="143" spans="1:2" ht="14.4" x14ac:dyDescent="0.3">
      <c r="A143" s="3" t="s">
        <v>142</v>
      </c>
      <c r="B143" s="4" t="str">
        <f ca="1">IFERROR(__xludf.DUMMYFUNCTION("GOOGLETRANSLATE(A143,""en"",""fr"")"),"gronder")</f>
        <v>gronder</v>
      </c>
    </row>
    <row r="144" spans="1:2" ht="14.4" x14ac:dyDescent="0.3">
      <c r="A144" s="3" t="s">
        <v>143</v>
      </c>
      <c r="B144" s="4" t="str">
        <f ca="1">IFERROR(__xludf.DUMMYFUNCTION("GOOGLETRANSLATE(A144,""en"",""fr"")"),"chef")</f>
        <v>chef</v>
      </c>
    </row>
    <row r="145" spans="1:2" ht="14.4" x14ac:dyDescent="0.3">
      <c r="A145" s="3" t="s">
        <v>144</v>
      </c>
      <c r="B145" s="4" t="str">
        <f ca="1">IFERROR(__xludf.DUMMYFUNCTION("GOOGLETRANSLATE(A145,""en"",""fr"")"),"enfant")</f>
        <v>enfant</v>
      </c>
    </row>
    <row r="146" spans="1:2" ht="14.4" x14ac:dyDescent="0.3">
      <c r="A146" s="3" t="s">
        <v>145</v>
      </c>
      <c r="B146" s="4" t="str">
        <f ca="1">IFERROR(__xludf.DUMMYFUNCTION("GOOGLETRANSLATE(A146,""en"",""fr"")"),"choix")</f>
        <v>choix</v>
      </c>
    </row>
    <row r="147" spans="1:2" ht="14.4" x14ac:dyDescent="0.3">
      <c r="A147" s="3" t="s">
        <v>146</v>
      </c>
      <c r="B147" s="4" t="str">
        <f ca="1">IFERROR(__xludf.DUMMYFUNCTION("GOOGLETRANSLATE(A147,""en"",""fr"")"),"église")</f>
        <v>église</v>
      </c>
    </row>
    <row r="148" spans="1:2" ht="14.4" x14ac:dyDescent="0.3">
      <c r="A148" s="3" t="s">
        <v>147</v>
      </c>
      <c r="B148" s="4" t="str">
        <f ca="1">IFERROR(__xludf.DUMMYFUNCTION("GOOGLETRANSLATE(A148,""en"",""fr"")"),"cinna")</f>
        <v>cinna</v>
      </c>
    </row>
    <row r="149" spans="1:2" ht="14.4" x14ac:dyDescent="0.3">
      <c r="A149" s="3" t="s">
        <v>148</v>
      </c>
      <c r="B149" s="4" t="str">
        <f ca="1">IFERROR(__xludf.DUMMYFUNCTION("GOOGLETRANSLATE(A149,""en"",""fr"")"),"citoyenne")</f>
        <v>citoyenne</v>
      </c>
    </row>
    <row r="150" spans="1:2" ht="14.4" x14ac:dyDescent="0.3">
      <c r="A150" s="3" t="s">
        <v>149</v>
      </c>
      <c r="B150" s="4" t="str">
        <f ca="1">IFERROR(__xludf.DUMMYFUNCTION("GOOGLETRANSLATE(A150,""en"",""fr"")"),"civil")</f>
        <v>civil</v>
      </c>
    </row>
    <row r="151" spans="1:2" ht="14.4" x14ac:dyDescent="0.3">
      <c r="A151" s="3" t="s">
        <v>150</v>
      </c>
      <c r="B151" s="4" t="str">
        <f ca="1">IFERROR(__xludf.DUMMYFUNCTION("GOOGLETRANSLATE(A151,""en"",""fr"")"),"prétendre")</f>
        <v>prétendre</v>
      </c>
    </row>
    <row r="152" spans="1:2" ht="14.4" x14ac:dyDescent="0.3">
      <c r="A152" s="3" t="s">
        <v>151</v>
      </c>
      <c r="B152" s="4" t="str">
        <f ca="1">IFERROR(__xludf.DUMMYFUNCTION("GOOGLETRANSLATE(A152,""en"",""fr"")"),"clarence")</f>
        <v>clarence</v>
      </c>
    </row>
    <row r="153" spans="1:2" ht="14.4" x14ac:dyDescent="0.3">
      <c r="A153" s="3" t="s">
        <v>152</v>
      </c>
      <c r="B153" s="4" t="str">
        <f ca="1">IFERROR(__xludf.DUMMYFUNCTION("GOOGLETRANSLATE(A153,""en"",""fr"")"),"Claud")</f>
        <v>Claud</v>
      </c>
    </row>
    <row r="154" spans="1:2" ht="14.4" x14ac:dyDescent="0.3">
      <c r="A154" s="3" t="s">
        <v>153</v>
      </c>
      <c r="B154" s="4" t="str">
        <f ca="1">IFERROR(__xludf.DUMMYFUNCTION("GOOGLETRANSLATE(A154,""en"",""fr"")"),"claudio")</f>
        <v>claudio</v>
      </c>
    </row>
    <row r="155" spans="1:2" ht="14.4" x14ac:dyDescent="0.3">
      <c r="A155" s="3" t="s">
        <v>154</v>
      </c>
      <c r="B155" s="4" t="str">
        <f ca="1">IFERROR(__xludf.DUMMYFUNCTION("GOOGLETRANSLATE(A155,""en"",""fr"")"),"clair")</f>
        <v>clair</v>
      </c>
    </row>
    <row r="156" spans="1:2" ht="14.4" x14ac:dyDescent="0.3">
      <c r="A156" s="3" t="s">
        <v>155</v>
      </c>
      <c r="B156" s="4" t="str">
        <f ca="1">IFERROR(__xludf.DUMMYFUNCTION("GOOGLETRANSLATE(A156,""en"",""fr"")"),"clifford")</f>
        <v>clifford</v>
      </c>
    </row>
    <row r="157" spans="1:2" ht="14.4" x14ac:dyDescent="0.3">
      <c r="A157" s="3" t="s">
        <v>156</v>
      </c>
      <c r="B157" s="4" t="str">
        <f ca="1">IFERROR(__xludf.DUMMYFUNCTION("GOOGLETRANSLATE(A157,""en"",""fr"")"),"proche")</f>
        <v>proche</v>
      </c>
    </row>
    <row r="158" spans="1:2" ht="14.4" x14ac:dyDescent="0.3">
      <c r="A158" s="3" t="s">
        <v>157</v>
      </c>
      <c r="B158" s="4" t="str">
        <f ca="1">IFERROR(__xludf.DUMMYFUNCTION("GOOGLETRANSLATE(A158,""en"",""fr"")"),"Cloten")</f>
        <v>Cloten</v>
      </c>
    </row>
    <row r="159" spans="1:2" ht="14.4" x14ac:dyDescent="0.3">
      <c r="A159" s="3" t="s">
        <v>158</v>
      </c>
      <c r="B159" s="4" t="str">
        <f ca="1">IFERROR(__xludf.DUMMYFUNCTION("GOOGLETRANSLATE(A159,""en"",""fr"")"),"vêtements")</f>
        <v>vêtements</v>
      </c>
    </row>
    <row r="160" spans="1:2" ht="14.4" x14ac:dyDescent="0.3">
      <c r="A160" s="3" t="s">
        <v>159</v>
      </c>
      <c r="B160" s="4" t="str">
        <f ca="1">IFERROR(__xludf.DUMMYFUNCTION("GOOGLETRANSLATE(A160,""en"",""fr"")"),"des nuages")</f>
        <v>des nuages</v>
      </c>
    </row>
    <row r="161" spans="1:2" ht="14.4" x14ac:dyDescent="0.3">
      <c r="A161" s="3" t="s">
        <v>160</v>
      </c>
      <c r="B161" s="4" t="str">
        <f ca="1">IFERROR(__xludf.DUMMYFUNCTION("GOOGLETRANSLATE(A161,""en"",""fr"")"),"pitre")</f>
        <v>pitre</v>
      </c>
    </row>
    <row r="162" spans="1:2" ht="14.4" x14ac:dyDescent="0.3">
      <c r="A162" s="3" t="s">
        <v>161</v>
      </c>
      <c r="B162" s="4" t="str">
        <f ca="1">IFERROR(__xludf.DUMMYFUNCTION("GOOGLETRANSLATE(A162,""en"",""fr"")"),"Université")</f>
        <v>Université</v>
      </c>
    </row>
    <row r="163" spans="1:2" ht="14.4" x14ac:dyDescent="0.3">
      <c r="A163" s="3" t="s">
        <v>162</v>
      </c>
      <c r="B163" s="4" t="str">
        <f ca="1">IFERROR(__xludf.DUMMYFUNCTION("GOOGLETRANSLATE(A163,""en"",""fr"")"),"Couleur")</f>
        <v>Couleur</v>
      </c>
    </row>
    <row r="164" spans="1:2" ht="14.4" x14ac:dyDescent="0.3">
      <c r="A164" s="3" t="s">
        <v>163</v>
      </c>
      <c r="B164" s="4" t="str">
        <f ca="1">IFERROR(__xludf.DUMMYFUNCTION("GOOGLETRANSLATE(A164,""en"",""fr"")"),"vient")</f>
        <v>vient</v>
      </c>
    </row>
    <row r="165" spans="1:2" ht="14.4" x14ac:dyDescent="0.3">
      <c r="A165" s="3" t="s">
        <v>164</v>
      </c>
      <c r="B165" s="4" t="str">
        <f ca="1">IFERROR(__xludf.DUMMYFUNCTION("GOOGLETRANSLATE(A165,""en"",""fr"")"),"confort")</f>
        <v>confort</v>
      </c>
    </row>
    <row r="166" spans="1:2" ht="14.4" x14ac:dyDescent="0.3">
      <c r="A166" s="3" t="s">
        <v>165</v>
      </c>
      <c r="B166" s="4" t="str">
        <f ca="1">IFERROR(__xludf.DUMMYFUNCTION("GOOGLETRANSLATE(A166,""en"",""fr"")"),"arrivant")</f>
        <v>arrivant</v>
      </c>
    </row>
    <row r="167" spans="1:2" ht="14.4" x14ac:dyDescent="0.3">
      <c r="A167" s="3" t="s">
        <v>166</v>
      </c>
      <c r="B167" s="4" t="str">
        <f ca="1">IFERROR(__xludf.DUMMYFUNCTION("GOOGLETRANSLATE(A167,""en"",""fr"")"),"Cominius")</f>
        <v>Cominius</v>
      </c>
    </row>
    <row r="168" spans="1:2" ht="14.4" x14ac:dyDescent="0.3">
      <c r="A168" s="3" t="s">
        <v>167</v>
      </c>
      <c r="B168" s="4" t="str">
        <f ca="1">IFERROR(__xludf.DUMMYFUNCTION("GOOGLETRANSLATE(A168,""en"",""fr"")"),"commander")</f>
        <v>commander</v>
      </c>
    </row>
    <row r="169" spans="1:2" ht="14.4" x14ac:dyDescent="0.3">
      <c r="A169" s="3" t="s">
        <v>168</v>
      </c>
      <c r="B169" s="4" t="str">
        <f ca="1">IFERROR(__xludf.DUMMYFUNCTION("GOOGLETRANSLATE(A169,""en"",""fr"")"),"commandé")</f>
        <v>commandé</v>
      </c>
    </row>
    <row r="170" spans="1:2" ht="14.4" x14ac:dyDescent="0.3">
      <c r="A170" s="3" t="s">
        <v>169</v>
      </c>
      <c r="B170" s="4" t="str">
        <f ca="1">IFERROR(__xludf.DUMMYFUNCTION("GOOGLETRANSLATE(A170,""en"",""fr"")"),"saluer")</f>
        <v>saluer</v>
      </c>
    </row>
    <row r="171" spans="1:2" ht="14.4" x14ac:dyDescent="0.3">
      <c r="A171" s="3" t="s">
        <v>170</v>
      </c>
      <c r="B171" s="4" t="str">
        <f ca="1">IFERROR(__xludf.DUMMYFUNCTION("GOOGLETRANSLATE(A171,""en"",""fr"")"),"commercial")</f>
        <v>commercial</v>
      </c>
    </row>
    <row r="172" spans="1:2" ht="14.4" x14ac:dyDescent="0.3">
      <c r="A172" s="3" t="s">
        <v>171</v>
      </c>
      <c r="B172" s="4" t="str">
        <f ca="1">IFERROR(__xludf.DUMMYFUNCTION("GOOGLETRANSLATE(A172,""en"",""fr"")"),"commission")</f>
        <v>commission</v>
      </c>
    </row>
    <row r="173" spans="1:2" ht="14.4" x14ac:dyDescent="0.3">
      <c r="A173" s="3" t="s">
        <v>172</v>
      </c>
      <c r="B173" s="4" t="str">
        <f ca="1">IFERROR(__xludf.DUMMYFUNCTION("GOOGLETRANSLATE(A173,""en"",""fr"")"),"commettre")</f>
        <v>commettre</v>
      </c>
    </row>
    <row r="174" spans="1:2" ht="14.4" x14ac:dyDescent="0.3">
      <c r="A174" s="3" t="s">
        <v>173</v>
      </c>
      <c r="B174" s="4" t="str">
        <f ca="1">IFERROR(__xludf.DUMMYFUNCTION("GOOGLETRANSLATE(A174,""en"",""fr"")"),"commun")</f>
        <v>commun</v>
      </c>
    </row>
    <row r="175" spans="1:2" ht="14.4" x14ac:dyDescent="0.3">
      <c r="A175" s="3" t="s">
        <v>174</v>
      </c>
      <c r="B175" s="4" t="str">
        <f ca="1">IFERROR(__xludf.DUMMYFUNCTION("GOOGLETRANSLATE(A175,""en"",""fr"")"),"un compagnon")</f>
        <v>un compagnon</v>
      </c>
    </row>
    <row r="176" spans="1:2" ht="14.4" x14ac:dyDescent="0.3">
      <c r="A176" s="3" t="s">
        <v>175</v>
      </c>
      <c r="B176" s="4" t="str">
        <f ca="1">IFERROR(__xludf.DUMMYFUNCTION("GOOGLETRANSLATE(A176,""en"",""fr"")"),"entreprise")</f>
        <v>entreprise</v>
      </c>
    </row>
    <row r="177" spans="1:2" ht="14.4" x14ac:dyDescent="0.3">
      <c r="A177" s="3" t="s">
        <v>176</v>
      </c>
      <c r="B177" s="4" t="str">
        <f ca="1">IFERROR(__xludf.DUMMYFUNCTION("GOOGLETRANSLATE(A177,""en"",""fr"")"),"Achevée")</f>
        <v>Achevée</v>
      </c>
    </row>
    <row r="178" spans="1:2" ht="14.4" x14ac:dyDescent="0.3">
      <c r="A178" s="3" t="s">
        <v>177</v>
      </c>
      <c r="B178" s="4" t="str">
        <f ca="1">IFERROR(__xludf.DUMMYFUNCTION("GOOGLETRANSLATE(A178,""en"",""fr"")"),"complexion")</f>
        <v>complexion</v>
      </c>
    </row>
    <row r="179" spans="1:2" ht="14.4" x14ac:dyDescent="0.3">
      <c r="A179" s="3" t="s">
        <v>178</v>
      </c>
      <c r="B179" s="4" t="str">
        <f ca="1">IFERROR(__xludf.DUMMYFUNCTION("GOOGLETRANSLATE(A179,""en"",""fr"")"),"état")</f>
        <v>état</v>
      </c>
    </row>
    <row r="180" spans="1:2" ht="14.4" x14ac:dyDescent="0.3">
      <c r="A180" s="3" t="s">
        <v>179</v>
      </c>
      <c r="B180" s="4" t="str">
        <f ca="1">IFERROR(__xludf.DUMMYFUNCTION("GOOGLETRANSLATE(A180,""en"",""fr"")"),"conduite")</f>
        <v>conduite</v>
      </c>
    </row>
    <row r="181" spans="1:2" ht="14.4" x14ac:dyDescent="0.3">
      <c r="A181" s="3" t="s">
        <v>180</v>
      </c>
      <c r="B181" s="4" t="str">
        <f ca="1">IFERROR(__xludf.DUMMYFUNCTION("GOOGLETRANSLATE(A181,""en"",""fr"")"),"avouer")</f>
        <v>avouer</v>
      </c>
    </row>
    <row r="182" spans="1:2" ht="14.4" x14ac:dyDescent="0.3">
      <c r="A182" s="3" t="s">
        <v>181</v>
      </c>
      <c r="B182" s="4" t="str">
        <f ca="1">IFERROR(__xludf.DUMMYFUNCTION("GOOGLETRANSLATE(A182,""en"",""fr"")"),"conscience")</f>
        <v>conscience</v>
      </c>
    </row>
    <row r="183" spans="1:2" ht="14.4" x14ac:dyDescent="0.3">
      <c r="A183" s="3" t="s">
        <v>182</v>
      </c>
      <c r="B183" s="4" t="str">
        <f ca="1">IFERROR(__xludf.DUMMYFUNCTION("GOOGLETRANSLATE(A183,""en"",""fr"")"),"consentement")</f>
        <v>consentement</v>
      </c>
    </row>
    <row r="184" spans="1:2" ht="14.4" x14ac:dyDescent="0.3">
      <c r="A184" s="3" t="s">
        <v>183</v>
      </c>
      <c r="B184" s="4" t="str">
        <f ca="1">IFERROR(__xludf.DUMMYFUNCTION("GOOGLETRANSLATE(A184,""en"",""fr"")"),"considérer")</f>
        <v>considérer</v>
      </c>
    </row>
    <row r="185" spans="1:2" ht="14.4" x14ac:dyDescent="0.3">
      <c r="A185" s="3" t="s">
        <v>184</v>
      </c>
      <c r="B185" s="4" t="str">
        <f ca="1">IFERROR(__xludf.DUMMYFUNCTION("GOOGLETRANSLATE(A185,""en"",""fr"")"),"gendarme")</f>
        <v>gendarme</v>
      </c>
    </row>
    <row r="186" spans="1:2" ht="14.4" x14ac:dyDescent="0.3">
      <c r="A186" s="3" t="s">
        <v>185</v>
      </c>
      <c r="B186" s="4" t="str">
        <f ca="1">IFERROR(__xludf.DUMMYFUNCTION("GOOGLETRANSLATE(A186,""en"",""fr"")"),"constant")</f>
        <v>constant</v>
      </c>
    </row>
    <row r="187" spans="1:2" ht="14.4" x14ac:dyDescent="0.3">
      <c r="A187" s="3" t="s">
        <v>186</v>
      </c>
      <c r="B187" s="4" t="str">
        <f ca="1">IFERROR(__xludf.DUMMYFUNCTION("GOOGLETRANSLATE(A187,""en"",""fr"")"),"mépris")</f>
        <v>mépris</v>
      </c>
    </row>
    <row r="188" spans="1:2" ht="14.4" x14ac:dyDescent="0.3">
      <c r="A188" s="3" t="s">
        <v>187</v>
      </c>
      <c r="B188" s="4" t="str">
        <f ca="1">IFERROR(__xludf.DUMMYFUNCTION("GOOGLETRANSLATE(A188,""en"",""fr"")"),"contenu")</f>
        <v>contenu</v>
      </c>
    </row>
    <row r="189" spans="1:2" ht="14.4" x14ac:dyDescent="0.3">
      <c r="A189" s="3" t="s">
        <v>188</v>
      </c>
      <c r="B189" s="4" t="str">
        <f ca="1">IFERROR(__xludf.DUMMYFUNCTION("GOOGLETRANSLATE(A189,""en"",""fr"")"),"contraire")</f>
        <v>contraire</v>
      </c>
    </row>
    <row r="190" spans="1:2" ht="14.4" x14ac:dyDescent="0.3">
      <c r="A190" s="3" t="s">
        <v>189</v>
      </c>
      <c r="B190" s="4" t="str">
        <f ca="1">IFERROR(__xludf.DUMMYFUNCTION("GOOGLETRANSLATE(A190,""en"",""fr"")"),"copies")</f>
        <v>copies</v>
      </c>
    </row>
    <row r="191" spans="1:2" ht="14.4" x14ac:dyDescent="0.3">
      <c r="A191" s="3" t="s">
        <v>190</v>
      </c>
      <c r="B191" s="4" t="str">
        <f ca="1">IFERROR(__xludf.DUMMYFUNCTION("GOOGLETRANSLATE(A191,""en"",""fr"")"),"droits d'auteur")</f>
        <v>droits d'auteur</v>
      </c>
    </row>
    <row r="192" spans="1:2" ht="14.4" x14ac:dyDescent="0.3">
      <c r="A192" s="3" t="s">
        <v>191</v>
      </c>
      <c r="B192" s="4" t="str">
        <f ca="1">IFERROR(__xludf.DUMMYFUNCTION("GOOGLETRANSLATE(A192,""en"",""fr"")"),"pourrait")</f>
        <v>pourrait</v>
      </c>
    </row>
    <row r="193" spans="1:2" ht="14.4" x14ac:dyDescent="0.3">
      <c r="A193" s="3" t="s">
        <v>192</v>
      </c>
      <c r="B193" s="4" t="str">
        <f ca="1">IFERROR(__xludf.DUMMYFUNCTION("GOOGLETRANSLATE(A193,""en"",""fr"")"),"conseil")</f>
        <v>conseil</v>
      </c>
    </row>
    <row r="194" spans="1:2" ht="14.4" x14ac:dyDescent="0.3">
      <c r="A194" s="3" t="s">
        <v>193</v>
      </c>
      <c r="B194" s="4" t="str">
        <f ca="1">IFERROR(__xludf.DUMMYFUNCTION("GOOGLETRANSLATE(A194,""en"",""fr"")"),"Conseil")</f>
        <v>Conseil</v>
      </c>
    </row>
    <row r="195" spans="1:2" ht="14.4" x14ac:dyDescent="0.3">
      <c r="A195" s="3" t="s">
        <v>194</v>
      </c>
      <c r="B195" s="4" t="str">
        <f ca="1">IFERROR(__xludf.DUMMYFUNCTION("GOOGLETRANSLATE(A195,""en"",""fr"")"),"compter")</f>
        <v>compter</v>
      </c>
    </row>
    <row r="196" spans="1:2" ht="14.4" x14ac:dyDescent="0.3">
      <c r="A196" s="3" t="s">
        <v>195</v>
      </c>
      <c r="B196" s="4" t="str">
        <f ca="1">IFERROR(__xludf.DUMMYFUNCTION("GOOGLETRANSLATE(A196,""en"",""fr"")"),"contrefaire")</f>
        <v>contrefaire</v>
      </c>
    </row>
    <row r="197" spans="1:2" ht="14.4" x14ac:dyDescent="0.3">
      <c r="A197" s="3" t="s">
        <v>196</v>
      </c>
      <c r="B197" s="4" t="str">
        <f ca="1">IFERROR(__xludf.DUMMYFUNCTION("GOOGLETRANSLATE(A197,""en"",""fr"")"),"comtesse")</f>
        <v>comtesse</v>
      </c>
    </row>
    <row r="198" spans="1:2" ht="14.4" x14ac:dyDescent="0.3">
      <c r="A198" s="3" t="s">
        <v>197</v>
      </c>
      <c r="B198" s="4" t="str">
        <f ca="1">IFERROR(__xludf.DUMMYFUNCTION("GOOGLETRANSLATE(A198,""en"",""fr"")"),"pays")</f>
        <v>pays</v>
      </c>
    </row>
    <row r="199" spans="1:2" ht="14.4" x14ac:dyDescent="0.3">
      <c r="A199" s="3" t="s">
        <v>198</v>
      </c>
      <c r="B199" s="4" t="str">
        <f ca="1">IFERROR(__xludf.DUMMYFUNCTION("GOOGLETRANSLATE(A199,""en"",""fr"")"),"courage")</f>
        <v>courage</v>
      </c>
    </row>
    <row r="200" spans="1:2" ht="14.4" x14ac:dyDescent="0.3">
      <c r="A200" s="3" t="s">
        <v>199</v>
      </c>
      <c r="B200" s="4" t="str">
        <f ca="1">IFERROR(__xludf.DUMMYFUNCTION("GOOGLETRANSLATE(A200,""en"",""fr"")"),"cours")</f>
        <v>cours</v>
      </c>
    </row>
    <row r="201" spans="1:2" ht="14.4" x14ac:dyDescent="0.3">
      <c r="A201" s="3" t="s">
        <v>200</v>
      </c>
      <c r="B201" s="4" t="str">
        <f ca="1">IFERROR(__xludf.DUMMYFUNCTION("GOOGLETRANSLATE(A201,""en"",""fr"")"),"tribunal")</f>
        <v>tribunal</v>
      </c>
    </row>
    <row r="202" spans="1:2" ht="14.4" x14ac:dyDescent="0.3">
      <c r="A202" s="3" t="s">
        <v>201</v>
      </c>
      <c r="B202" s="4" t="str">
        <f ca="1">IFERROR(__xludf.DUMMYFUNCTION("GOOGLETRANSLATE(A202,""en"",""fr"")"),"courtoisie")</f>
        <v>courtoisie</v>
      </c>
    </row>
    <row r="203" spans="1:2" ht="14.4" x14ac:dyDescent="0.3">
      <c r="A203" s="3" t="s">
        <v>202</v>
      </c>
      <c r="B203" s="4" t="str">
        <f ca="1">IFERROR(__xludf.DUMMYFUNCTION("GOOGLETRANSLATE(A203,""en"",""fr"")"),"cousin")</f>
        <v>cousin</v>
      </c>
    </row>
    <row r="204" spans="1:2" ht="14.4" x14ac:dyDescent="0.3">
      <c r="A204" s="3" t="s">
        <v>203</v>
      </c>
      <c r="B204" s="4" t="str">
        <f ca="1">IFERROR(__xludf.DUMMYFUNCTION("GOOGLETRANSLATE(A204,""en"",""fr"")"),"lâche")</f>
        <v>lâche</v>
      </c>
    </row>
    <row r="205" spans="1:2" ht="14.4" x14ac:dyDescent="0.3">
      <c r="A205" s="3" t="s">
        <v>204</v>
      </c>
      <c r="B205" s="4" t="str">
        <f ca="1">IFERROR(__xludf.DUMMYFUNCTION("GOOGLETRANSLATE(A205,""en"",""fr"")"),"demander")</f>
        <v>demander</v>
      </c>
    </row>
    <row r="206" spans="1:2" ht="14.4" x14ac:dyDescent="0.3">
      <c r="A206" s="3" t="s">
        <v>205</v>
      </c>
      <c r="B206" s="4" t="str">
        <f ca="1">IFERROR(__xludf.DUMMYFUNCTION("GOOGLETRANSLATE(A206,""en"",""fr"")"),"créature")</f>
        <v>créature</v>
      </c>
    </row>
    <row r="207" spans="1:2" ht="14.4" x14ac:dyDescent="0.3">
      <c r="A207" s="3" t="s">
        <v>206</v>
      </c>
      <c r="B207" s="4" t="str">
        <f ca="1">IFERROR(__xludf.DUMMYFUNCTION("GOOGLETRANSLATE(A207,""en"",""fr"")"),"crédit")</f>
        <v>crédit</v>
      </c>
    </row>
    <row r="208" spans="1:2" ht="14.4" x14ac:dyDescent="0.3">
      <c r="A208" s="3" t="s">
        <v>207</v>
      </c>
      <c r="B208" s="4" t="str">
        <f ca="1">IFERROR(__xludf.DUMMYFUNCTION("GOOGLETRANSLATE(A208,""en"",""fr"")"),"cromwell")</f>
        <v>cromwell</v>
      </c>
    </row>
    <row r="209" spans="1:2" ht="14.4" x14ac:dyDescent="0.3">
      <c r="A209" s="3" t="s">
        <v>208</v>
      </c>
      <c r="B209" s="4" t="str">
        <f ca="1">IFERROR(__xludf.DUMMYFUNCTION("GOOGLETRANSLATE(A209,""en"",""fr"")"),"traverser")</f>
        <v>traverser</v>
      </c>
    </row>
    <row r="210" spans="1:2" ht="14.4" x14ac:dyDescent="0.3">
      <c r="A210" s="3" t="s">
        <v>209</v>
      </c>
      <c r="B210" s="4" t="str">
        <f ca="1">IFERROR(__xludf.DUMMYFUNCTION("GOOGLETRANSLATE(A210,""en"",""fr"")"),"couronne")</f>
        <v>couronne</v>
      </c>
    </row>
    <row r="211" spans="1:2" ht="14.4" x14ac:dyDescent="0.3">
      <c r="A211" s="3" t="s">
        <v>210</v>
      </c>
      <c r="B211" s="4" t="str">
        <f ca="1">IFERROR(__xludf.DUMMYFUNCTION("GOOGLETRANSLATE(A211,""en"",""fr"")"),"cruel")</f>
        <v>cruel</v>
      </c>
    </row>
    <row r="212" spans="1:2" ht="14.4" x14ac:dyDescent="0.3">
      <c r="A212" s="3" t="s">
        <v>211</v>
      </c>
      <c r="B212" s="4" t="str">
        <f ca="1">IFERROR(__xludf.DUMMYFUNCTION("GOOGLETRANSLATE(A212,""en"",""fr"")"),"ruse")</f>
        <v>ruse</v>
      </c>
    </row>
    <row r="213" spans="1:2" ht="14.4" x14ac:dyDescent="0.3">
      <c r="A213" s="3" t="s">
        <v>212</v>
      </c>
      <c r="B213" s="4" t="str">
        <f ca="1">IFERROR(__xludf.DUMMYFUNCTION("GOOGLETRANSLATE(A213,""en"",""fr"")"),"Cupidon")</f>
        <v>Cupidon</v>
      </c>
    </row>
    <row r="214" spans="1:2" ht="14.4" x14ac:dyDescent="0.3">
      <c r="A214" s="3" t="s">
        <v>213</v>
      </c>
      <c r="B214" s="4" t="str">
        <f ca="1">IFERROR(__xludf.DUMMYFUNCTION("GOOGLETRANSLATE(A214,""en"",""fr"")"),"malédiction")</f>
        <v>malédiction</v>
      </c>
    </row>
    <row r="215" spans="1:2" ht="14.4" x14ac:dyDescent="0.3">
      <c r="A215" s="3" t="s">
        <v>214</v>
      </c>
      <c r="B215" s="4" t="str">
        <f ca="1">IFERROR(__xludf.DUMMYFUNCTION("GOOGLETRANSLATE(A215,""en"",""fr"")"),"Douane")</f>
        <v>Douane</v>
      </c>
    </row>
    <row r="216" spans="1:2" ht="14.4" x14ac:dyDescent="0.3">
      <c r="A216" s="3" t="s">
        <v>215</v>
      </c>
      <c r="B216" s="4" t="str">
        <f ca="1">IFERROR(__xludf.DUMMYFUNCTION("GOOGLETRANSLATE(A216,""en"",""fr"")"),"dague")</f>
        <v>dague</v>
      </c>
    </row>
    <row r="217" spans="1:2" ht="14.4" x14ac:dyDescent="0.3">
      <c r="A217" s="3" t="s">
        <v>216</v>
      </c>
      <c r="B217" s="4" t="str">
        <f ca="1">IFERROR(__xludf.DUMMYFUNCTION("GOOGLETRANSLATE(A217,""en"",""fr"")"),"damné")</f>
        <v>damné</v>
      </c>
    </row>
    <row r="218" spans="1:2" ht="14.4" x14ac:dyDescent="0.3">
      <c r="A218" s="3" t="s">
        <v>217</v>
      </c>
      <c r="B218" s="4" t="str">
        <f ca="1">IFERROR(__xludf.DUMMYFUNCTION("GOOGLETRANSLATE(A218,""en"",""fr"")"),"Danse")</f>
        <v>Danse</v>
      </c>
    </row>
    <row r="219" spans="1:2" ht="14.4" x14ac:dyDescent="0.3">
      <c r="A219" s="3" t="s">
        <v>218</v>
      </c>
      <c r="B219" s="4" t="str">
        <f ca="1">IFERROR(__xludf.DUMMYFUNCTION("GOOGLETRANSLATE(A219,""en"",""fr"")"),"danger")</f>
        <v>danger</v>
      </c>
    </row>
    <row r="220" spans="1:2" ht="14.4" x14ac:dyDescent="0.3">
      <c r="A220" s="3" t="s">
        <v>219</v>
      </c>
      <c r="B220" s="4" t="str">
        <f ca="1">IFERROR(__xludf.DUMMYFUNCTION("GOOGLETRANSLATE(A220,""en"",""fr"")"),"obscurité")</f>
        <v>obscurité</v>
      </c>
    </row>
    <row r="221" spans="1:2" ht="14.4" x14ac:dyDescent="0.3">
      <c r="A221" s="3" t="s">
        <v>220</v>
      </c>
      <c r="B221" s="4" t="str">
        <f ca="1">IFERROR(__xludf.DUMMYFUNCTION("GOOGLETRANSLATE(A221,""en"",""fr"")"),"fille")</f>
        <v>fille</v>
      </c>
    </row>
    <row r="222" spans="1:2" ht="14.4" x14ac:dyDescent="0.3">
      <c r="A222" s="3" t="s">
        <v>221</v>
      </c>
      <c r="B222" s="4" t="str">
        <f ca="1">IFERROR(__xludf.DUMMYFUNCTION("GOOGLETRANSLATE(A222,""en"",""fr"")"),"mortel")</f>
        <v>mortel</v>
      </c>
    </row>
    <row r="223" spans="1:2" ht="14.4" x14ac:dyDescent="0.3">
      <c r="A223" s="3" t="s">
        <v>222</v>
      </c>
      <c r="B223" s="4" t="str">
        <f ca="1">IFERROR(__xludf.DUMMYFUNCTION("GOOGLETRANSLATE(A223,""en"",""fr"")"),"le plus cher")</f>
        <v>le plus cher</v>
      </c>
    </row>
    <row r="224" spans="1:2" ht="14.4" x14ac:dyDescent="0.3">
      <c r="A224" s="3" t="s">
        <v>223</v>
      </c>
      <c r="B224" s="4" t="str">
        <f ca="1">IFERROR(__xludf.DUMMYFUNCTION("GOOGLETRANSLATE(A224,""en"",""fr"")"),"chèrement")</f>
        <v>chèrement</v>
      </c>
    </row>
    <row r="225" spans="1:2" ht="14.4" x14ac:dyDescent="0.3">
      <c r="A225" s="3" t="s">
        <v>224</v>
      </c>
      <c r="B225" s="4" t="str">
        <f ca="1">IFERROR(__xludf.DUMMYFUNCTION("GOOGLETRANSLATE(A225,""en"",""fr"")"),"décès")</f>
        <v>décès</v>
      </c>
    </row>
    <row r="226" spans="1:2" ht="14.4" x14ac:dyDescent="0.3">
      <c r="A226" s="3" t="s">
        <v>225</v>
      </c>
      <c r="B226" s="4" t="str">
        <f ca="1">IFERROR(__xludf.DUMMYFUNCTION("GOOGLETRANSLATE(A226,""en"",""fr"")"),"actes")</f>
        <v>actes</v>
      </c>
    </row>
    <row r="227" spans="1:2" ht="14.4" x14ac:dyDescent="0.3">
      <c r="A227" s="3" t="s">
        <v>226</v>
      </c>
      <c r="B227" s="4" t="str">
        <f ca="1">IFERROR(__xludf.DUMMYFUNCTION("GOOGLETRANSLATE(A227,""en"",""fr"")"),"défendre")</f>
        <v>défendre</v>
      </c>
    </row>
    <row r="228" spans="1:2" ht="14.4" x14ac:dyDescent="0.3">
      <c r="A228" s="3" t="s">
        <v>227</v>
      </c>
      <c r="B228" s="4" t="str">
        <f ca="1">IFERROR(__xludf.DUMMYFUNCTION("GOOGLETRANSLATE(A228,""en"",""fr"")"),"diplôme")</f>
        <v>diplôme</v>
      </c>
    </row>
    <row r="229" spans="1:2" ht="14.4" x14ac:dyDescent="0.3">
      <c r="A229" s="3" t="s">
        <v>228</v>
      </c>
      <c r="B229" s="4" t="str">
        <f ca="1">IFERROR(__xludf.DUMMYFUNCTION("GOOGLETRANSLATE(A229,""en"",""fr"")"),"délice")</f>
        <v>délice</v>
      </c>
    </row>
    <row r="230" spans="1:2" ht="14.4" x14ac:dyDescent="0.3">
      <c r="A230" s="3" t="s">
        <v>229</v>
      </c>
      <c r="B230" s="4" t="str">
        <f ca="1">IFERROR(__xludf.DUMMYFUNCTION("GOOGLETRANSLATE(A230,""en"",""fr"")"),"livrer")</f>
        <v>livrer</v>
      </c>
    </row>
    <row r="231" spans="1:2" ht="14.4" x14ac:dyDescent="0.3">
      <c r="A231" s="3" t="s">
        <v>230</v>
      </c>
      <c r="B231" s="4" t="str">
        <f ca="1">IFERROR(__xludf.DUMMYFUNCTION("GOOGLETRANSLATE(A231,""en"",""fr"")"),"demande")</f>
        <v>demande</v>
      </c>
    </row>
    <row r="232" spans="1:2" ht="14.4" x14ac:dyDescent="0.3">
      <c r="A232" s="3" t="s">
        <v>231</v>
      </c>
      <c r="B232" s="4" t="str">
        <f ca="1">IFERROR(__xludf.DUMMYFUNCTION("GOOGLETRANSLATE(A232,""en"",""fr"")"),"dénié")</f>
        <v>dénié</v>
      </c>
    </row>
    <row r="233" spans="1:2" ht="14.4" x14ac:dyDescent="0.3">
      <c r="A233" s="3" t="s">
        <v>232</v>
      </c>
      <c r="B233" s="4" t="str">
        <f ca="1">IFERROR(__xludf.DUMMYFUNCTION("GOOGLETRANSLATE(A233,""en"",""fr"")"),"partir")</f>
        <v>partir</v>
      </c>
    </row>
    <row r="234" spans="1:2" ht="14.4" x14ac:dyDescent="0.3">
      <c r="A234" s="3" t="s">
        <v>233</v>
      </c>
      <c r="B234" s="4" t="str">
        <f ca="1">IFERROR(__xludf.DUMMYFUNCTION("GOOGLETRANSLATE(A234,""en"",""fr"")"),"désert")</f>
        <v>désert</v>
      </c>
    </row>
    <row r="235" spans="1:2" ht="14.4" x14ac:dyDescent="0.3">
      <c r="A235" s="3" t="s">
        <v>234</v>
      </c>
      <c r="B235" s="4" t="str">
        <f ca="1">IFERROR(__xludf.DUMMYFUNCTION("GOOGLETRANSLATE(A235,""en"",""fr"")"),"mériter")</f>
        <v>mériter</v>
      </c>
    </row>
    <row r="236" spans="1:2" ht="14.4" x14ac:dyDescent="0.3">
      <c r="A236" s="3" t="s">
        <v>235</v>
      </c>
      <c r="B236" s="4" t="str">
        <f ca="1">IFERROR(__xludf.DUMMYFUNCTION("GOOGLETRANSLATE(A236,""en"",""fr"")"),"le désir")</f>
        <v>le désir</v>
      </c>
    </row>
    <row r="237" spans="1:2" ht="14.4" x14ac:dyDescent="0.3">
      <c r="A237" s="3" t="s">
        <v>236</v>
      </c>
      <c r="B237" s="4" t="str">
        <f ca="1">IFERROR(__xludf.DUMMYFUNCTION("GOOGLETRANSLATE(A237,""en"",""fr"")"),"désespoir")</f>
        <v>désespoir</v>
      </c>
    </row>
    <row r="238" spans="1:2" ht="14.4" x14ac:dyDescent="0.3">
      <c r="A238" s="3" t="s">
        <v>237</v>
      </c>
      <c r="B238" s="4" t="str">
        <f ca="1">IFERROR(__xludf.DUMMYFUNCTION("GOOGLETRANSLATE(A238,""en"",""fr"")"),"désespéré")</f>
        <v>désespéré</v>
      </c>
    </row>
    <row r="239" spans="1:2" ht="14.4" x14ac:dyDescent="0.3">
      <c r="A239" s="3" t="s">
        <v>238</v>
      </c>
      <c r="B239" s="4" t="str">
        <f ca="1">IFERROR(__xludf.DUMMYFUNCTION("GOOGLETRANSLATE(A239,""en"",""fr"")"),"malgré")</f>
        <v>malgré</v>
      </c>
    </row>
    <row r="240" spans="1:2" ht="14.4" x14ac:dyDescent="0.3">
      <c r="A240" s="3" t="s">
        <v>239</v>
      </c>
      <c r="B240" s="4" t="str">
        <f ca="1">IFERROR(__xludf.DUMMYFUNCTION("GOOGLETRANSLATE(A240,""en"",""fr"")"),"dispositif")</f>
        <v>dispositif</v>
      </c>
    </row>
    <row r="241" spans="1:2" ht="14.4" x14ac:dyDescent="0.3">
      <c r="A241" s="3" t="s">
        <v>240</v>
      </c>
      <c r="B241" s="4" t="str">
        <f ca="1">IFERROR(__xludf.DUMMYFUNCTION("GOOGLETRANSLATE(A241,""en"",""fr"")"),"diable")</f>
        <v>diable</v>
      </c>
    </row>
    <row r="242" spans="1:2" ht="14.4" x14ac:dyDescent="0.3">
      <c r="A242" s="3" t="s">
        <v>241</v>
      </c>
      <c r="B242" s="4" t="str">
        <f ca="1">IFERROR(__xludf.DUMMYFUNCTION("GOOGLETRANSLATE(A242,""en"",""fr"")"),"concevoir")</f>
        <v>concevoir</v>
      </c>
    </row>
    <row r="243" spans="1:2" ht="14.4" x14ac:dyDescent="0.3">
      <c r="A243" s="3" t="s">
        <v>242</v>
      </c>
      <c r="B243" s="4" t="str">
        <f ca="1">IFERROR(__xludf.DUMMYFUNCTION("GOOGLETRANSLATE(A243,""en"",""fr"")"),"as")</f>
        <v>as</v>
      </c>
    </row>
    <row r="244" spans="1:2" ht="14.4" x14ac:dyDescent="0.3">
      <c r="A244" s="3" t="s">
        <v>243</v>
      </c>
      <c r="B244" s="4" t="str">
        <f ca="1">IFERROR(__xludf.DUMMYFUNCTION("GOOGLETRANSLATE(A244,""en"",""fr"")"),"dîner")</f>
        <v>dîner</v>
      </c>
    </row>
    <row r="245" spans="1:2" ht="14.4" x14ac:dyDescent="0.3">
      <c r="A245" s="3" t="s">
        <v>244</v>
      </c>
      <c r="B245" s="4" t="str">
        <f ca="1">IFERROR(__xludf.DUMMYFUNCTION("GOOGLETRANSLATE(A245,""en"",""fr"")"),"discours")</f>
        <v>discours</v>
      </c>
    </row>
    <row r="246" spans="1:2" ht="14.4" x14ac:dyDescent="0.3">
      <c r="A246" s="3" t="s">
        <v>245</v>
      </c>
      <c r="B246" s="4" t="str">
        <f ca="1">IFERROR(__xludf.DUMMYFUNCTION("GOOGLETRANSLATE(A246,""en"",""fr"")"),"découvrir")</f>
        <v>découvrir</v>
      </c>
    </row>
    <row r="247" spans="1:2" ht="14.4" x14ac:dyDescent="0.3">
      <c r="A247" s="3" t="s">
        <v>246</v>
      </c>
      <c r="B247" s="4" t="str">
        <f ca="1">IFERROR(__xludf.DUMMYFUNCTION("GOOGLETRANSLATE(A247,""en"",""fr"")"),"disgrâce")</f>
        <v>disgrâce</v>
      </c>
    </row>
    <row r="248" spans="1:2" ht="14.4" x14ac:dyDescent="0.3">
      <c r="A248" s="3" t="s">
        <v>247</v>
      </c>
      <c r="B248" s="4" t="str">
        <f ca="1">IFERROR(__xludf.DUMMYFUNCTION("GOOGLETRANSLATE(A248,""en"",""fr"")"),"déshonorer")</f>
        <v>déshonorer</v>
      </c>
    </row>
    <row r="249" spans="1:2" ht="14.4" x14ac:dyDescent="0.3">
      <c r="A249" s="3" t="s">
        <v>248</v>
      </c>
      <c r="B249" s="4" t="str">
        <f ca="1">IFERROR(__xludf.DUMMYFUNCTION("GOOGLETRANSLATE(A249,""en"",""fr"")"),"envoi")</f>
        <v>envoi</v>
      </c>
    </row>
    <row r="250" spans="1:2" ht="14.4" x14ac:dyDescent="0.3">
      <c r="A250" s="3" t="s">
        <v>249</v>
      </c>
      <c r="B250" s="4" t="str">
        <f ca="1">IFERROR(__xludf.DUMMYFUNCTION("GOOGLETRANSLATE(A250,""en"",""fr"")"),"mécontentement")</f>
        <v>mécontentement</v>
      </c>
    </row>
    <row r="251" spans="1:2" ht="14.4" x14ac:dyDescent="0.3">
      <c r="A251" s="3" t="s">
        <v>250</v>
      </c>
      <c r="B251" s="4" t="str">
        <f ca="1">IFERROR(__xludf.DUMMYFUNCTION("GOOGLETRANSLATE(A251,""en"",""fr"")"),"disposition")</f>
        <v>disposition</v>
      </c>
    </row>
    <row r="252" spans="1:2" ht="14.4" x14ac:dyDescent="0.3">
      <c r="A252" s="3" t="s">
        <v>251</v>
      </c>
      <c r="B252" s="4" t="str">
        <f ca="1">IFERROR(__xludf.DUMMYFUNCTION("GOOGLETRANSLATE(A252,""en"",""fr"")"),"distribué")</f>
        <v>distribué</v>
      </c>
    </row>
    <row r="253" spans="1:2" ht="14.4" x14ac:dyDescent="0.3">
      <c r="A253" s="3" t="s">
        <v>252</v>
      </c>
      <c r="B253" s="4" t="str">
        <f ca="1">IFERROR(__xludf.DUMMYFUNCTION("GOOGLETRANSLATE(A253,""en"",""fr"")"),"Divin")</f>
        <v>Divin</v>
      </c>
    </row>
    <row r="254" spans="1:2" ht="14.4" x14ac:dyDescent="0.3">
      <c r="A254" s="3" t="s">
        <v>253</v>
      </c>
      <c r="B254" s="4" t="str">
        <f ca="1">IFERROR(__xludf.DUMMYFUNCTION("GOOGLETRANSLATE(A254,""en"",""fr"")"),"docteur")</f>
        <v>docteur</v>
      </c>
    </row>
    <row r="255" spans="1:2" ht="14.4" x14ac:dyDescent="0.3">
      <c r="A255" s="3" t="s">
        <v>254</v>
      </c>
      <c r="B255" s="4" t="str">
        <f ca="1">IFERROR(__xludf.DUMMYFUNCTION("GOOGLETRANSLATE(A255,""en"",""fr"")"),"Faire")</f>
        <v>Faire</v>
      </c>
    </row>
    <row r="256" spans="1:2" ht="14.4" x14ac:dyDescent="0.3">
      <c r="A256" s="3" t="s">
        <v>255</v>
      </c>
      <c r="B256" s="4" t="str">
        <f ca="1">IFERROR(__xludf.DUMMYFUNCTION("GOOGLETRANSLATE(A256,""en"",""fr"")"),"Dolabella")</f>
        <v>Dolabella</v>
      </c>
    </row>
    <row r="257" spans="1:2" ht="14.4" x14ac:dyDescent="0.3">
      <c r="A257" s="3" t="s">
        <v>256</v>
      </c>
      <c r="B257" s="4" t="str">
        <f ca="1">IFERROR(__xludf.DUMMYFUNCTION("GOOGLETRANSLATE(A257,""en"",""fr"")"),"des portes")</f>
        <v>des portes</v>
      </c>
    </row>
    <row r="258" spans="1:2" ht="14.4" x14ac:dyDescent="0.3">
      <c r="A258" s="3" t="s">
        <v>257</v>
      </c>
      <c r="B258" s="4" t="str">
        <f ca="1">IFERROR(__xludf.DUMMYFUNCTION("GOOGLETRANSLATE(A258,""en"",""fr"")"),"double")</f>
        <v>double</v>
      </c>
    </row>
    <row r="259" spans="1:2" ht="14.4" x14ac:dyDescent="0.3">
      <c r="A259" s="3" t="s">
        <v>258</v>
      </c>
      <c r="B259" s="4" t="str">
        <f ca="1">IFERROR(__xludf.DUMMYFUNCTION("GOOGLETRANSLATE(A259,""en"",""fr"")"),"doute")</f>
        <v>doute</v>
      </c>
    </row>
    <row r="260" spans="1:2" ht="14.4" x14ac:dyDescent="0.3">
      <c r="A260" s="3" t="s">
        <v>259</v>
      </c>
      <c r="B260" s="4" t="str">
        <f ca="1">IFERROR(__xludf.DUMMYFUNCTION("GOOGLETRANSLATE(A260,""en"",""fr"")"),"Télécharger")</f>
        <v>Télécharger</v>
      </c>
    </row>
    <row r="261" spans="1:2" ht="14.4" x14ac:dyDescent="0.3">
      <c r="A261" s="3" t="s">
        <v>260</v>
      </c>
      <c r="B261" s="4" t="str">
        <f ca="1">IFERROR(__xludf.DUMMYFUNCTION("GOOGLETRANSLATE(A261,""en"",""fr"")"),"dramatis")</f>
        <v>dramatis</v>
      </c>
    </row>
    <row r="262" spans="1:2" ht="14.4" x14ac:dyDescent="0.3">
      <c r="A262" s="3" t="s">
        <v>261</v>
      </c>
      <c r="B262" s="4" t="str">
        <f ca="1">IFERROR(__xludf.DUMMYFUNCTION("GOOGLETRANSLATE(A262,""en"",""fr"")"),"tiré")</f>
        <v>tiré</v>
      </c>
    </row>
    <row r="263" spans="1:2" ht="14.4" x14ac:dyDescent="0.3">
      <c r="A263" s="3" t="s">
        <v>262</v>
      </c>
      <c r="B263" s="4" t="str">
        <f ca="1">IFERROR(__xludf.DUMMYFUNCTION("GOOGLETRANSLATE(A263,""en"",""fr"")"),"crainte")</f>
        <v>crainte</v>
      </c>
    </row>
    <row r="264" spans="1:2" ht="14.4" x14ac:dyDescent="0.3">
      <c r="A264" s="3" t="s">
        <v>263</v>
      </c>
      <c r="B264" s="4" t="str">
        <f ca="1">IFERROR(__xludf.DUMMYFUNCTION("GOOGLETRANSLATE(A264,""en"",""fr"")"),"horrible")</f>
        <v>horrible</v>
      </c>
    </row>
    <row r="265" spans="1:2" ht="14.4" x14ac:dyDescent="0.3">
      <c r="A265" s="3" t="s">
        <v>264</v>
      </c>
      <c r="B265" s="4" t="str">
        <f ca="1">IFERROR(__xludf.DUMMYFUNCTION("GOOGLETRANSLATE(A265,""en"",""fr"")"),"rêver")</f>
        <v>rêver</v>
      </c>
    </row>
    <row r="266" spans="1:2" ht="14.4" x14ac:dyDescent="0.3">
      <c r="A266" s="3" t="s">
        <v>265</v>
      </c>
      <c r="B266" s="4" t="str">
        <f ca="1">IFERROR(__xludf.DUMMYFUNCTION("GOOGLETRANSLATE(A266,""en"",""fr"")"),"rêves")</f>
        <v>rêves</v>
      </c>
    </row>
    <row r="267" spans="1:2" ht="14.4" x14ac:dyDescent="0.3">
      <c r="A267" s="3" t="s">
        <v>266</v>
      </c>
      <c r="B267" s="4" t="str">
        <f ca="1">IFERROR(__xludf.DUMMYFUNCTION("GOOGLETRANSLATE(A267,""en"",""fr"")"),"boisson")</f>
        <v>boisson</v>
      </c>
    </row>
    <row r="268" spans="1:2" ht="14.4" x14ac:dyDescent="0.3">
      <c r="A268" s="3" t="s">
        <v>267</v>
      </c>
      <c r="B268" s="4" t="str">
        <f ca="1">IFERROR(__xludf.DUMMYFUNCTION("GOOGLETRANSLATE(A268,""en"",""fr"")"),"gouttes")</f>
        <v>gouttes</v>
      </c>
    </row>
    <row r="269" spans="1:2" ht="14.4" x14ac:dyDescent="0.3">
      <c r="A269" s="3" t="s">
        <v>268</v>
      </c>
      <c r="B269" s="4" t="str">
        <f ca="1">IFERROR(__xludf.DUMMYFUNCTION("GOOGLETRANSLATE(A269,""en"",""fr"")"),"noyer")</f>
        <v>noyer</v>
      </c>
    </row>
    <row r="270" spans="1:2" ht="14.4" x14ac:dyDescent="0.3">
      <c r="A270" s="3" t="s">
        <v>269</v>
      </c>
      <c r="B270" s="4" t="str">
        <f ca="1">IFERROR(__xludf.DUMMYFUNCTION("GOOGLETRANSLATE(A270,""en"",""fr"")"),"tambours")</f>
        <v>tambours</v>
      </c>
    </row>
    <row r="271" spans="1:2" ht="14.4" x14ac:dyDescent="0.3">
      <c r="A271" s="3" t="s">
        <v>270</v>
      </c>
      <c r="B271" s="4" t="str">
        <f ca="1">IFERROR(__xludf.DUMMYFUNCTION("GOOGLETRANSLATE(A271,""en"",""fr"")"),"ivre")</f>
        <v>ivre</v>
      </c>
    </row>
    <row r="272" spans="1:2" ht="14.4" x14ac:dyDescent="0.3">
      <c r="A272" s="3" t="s">
        <v>271</v>
      </c>
      <c r="B272" s="4" t="str">
        <f ca="1">IFERROR(__xludf.DUMMYFUNCTION("GOOGLETRANSLATE(A272,""en"",""fr"")"),"duncan")</f>
        <v>duncan</v>
      </c>
    </row>
    <row r="273" spans="1:2" ht="14.4" x14ac:dyDescent="0.3">
      <c r="A273" s="3" t="s">
        <v>272</v>
      </c>
      <c r="B273" s="4" t="str">
        <f ca="1">IFERROR(__xludf.DUMMYFUNCTION("GOOGLETRANSLATE(A273,""en"",""fr"")"),"Durst")</f>
        <v>Durst</v>
      </c>
    </row>
    <row r="274" spans="1:2" ht="14.4" x14ac:dyDescent="0.3">
      <c r="A274" s="3" t="s">
        <v>273</v>
      </c>
      <c r="B274" s="4" t="str">
        <f ca="1">IFERROR(__xludf.DUMMYFUNCTION("GOOGLETRANSLATE(A274,""en"",""fr"")"),"habiter")</f>
        <v>habiter</v>
      </c>
    </row>
    <row r="275" spans="1:2" ht="14.4" x14ac:dyDescent="0.3">
      <c r="A275" s="3" t="s">
        <v>274</v>
      </c>
      <c r="B275" s="4" t="str">
        <f ca="1">IFERROR(__xludf.DUMMYFUNCTION("GOOGLETRANSLATE(A275,""en"",""fr"")"),"en train de mourir")</f>
        <v>en train de mourir</v>
      </c>
    </row>
    <row r="276" spans="1:2" ht="14.4" x14ac:dyDescent="0.3">
      <c r="A276" s="3" t="s">
        <v>275</v>
      </c>
      <c r="B276" s="4" t="str">
        <f ca="1">IFERROR(__xludf.DUMMYFUNCTION("GOOGLETRANSLATE(A276,""en"",""fr"")"),"de bonne heure")</f>
        <v>de bonne heure</v>
      </c>
    </row>
    <row r="277" spans="1:2" ht="14.4" x14ac:dyDescent="0.3">
      <c r="A277" s="3" t="s">
        <v>276</v>
      </c>
      <c r="B277" s="4" t="str">
        <f ca="1">IFERROR(__xludf.DUMMYFUNCTION("GOOGLETRANSLATE(A277,""en"",""fr"")"),"Terre")</f>
        <v>Terre</v>
      </c>
    </row>
    <row r="278" spans="1:2" ht="14.4" x14ac:dyDescent="0.3">
      <c r="A278" s="3" t="s">
        <v>277</v>
      </c>
      <c r="B278" s="4" t="str">
        <f ca="1">IFERROR(__xludf.DUMMYFUNCTION("GOOGLETRANSLATE(A278,""en"",""fr"")"),"edmund")</f>
        <v>edmund</v>
      </c>
    </row>
    <row r="279" spans="1:2" ht="14.4" x14ac:dyDescent="0.3">
      <c r="A279" s="3" t="s">
        <v>278</v>
      </c>
      <c r="B279" s="4" t="str">
        <f ca="1">IFERROR(__xludf.DUMMYFUNCTION("GOOGLETRANSLATE(A279,""en"",""fr"")"),"effet")</f>
        <v>effet</v>
      </c>
    </row>
    <row r="280" spans="1:2" ht="14.4" x14ac:dyDescent="0.3">
      <c r="A280" s="3" t="s">
        <v>279</v>
      </c>
      <c r="B280" s="4" t="str">
        <f ca="1">IFERROR(__xludf.DUMMYFUNCTION("GOOGLETRANSLATE(A280,""en"",""fr"")"),"Egypte")</f>
        <v>Egypte</v>
      </c>
    </row>
    <row r="281" spans="1:2" ht="14.4" x14ac:dyDescent="0.3">
      <c r="A281" s="3" t="s">
        <v>280</v>
      </c>
      <c r="B281" s="4" t="str">
        <f ca="1">IFERROR(__xludf.DUMMYFUNCTION("GOOGLETRANSLATE(A281,""en"",""fr"")"),"Soit")</f>
        <v>Soit</v>
      </c>
    </row>
    <row r="282" spans="1:2" ht="14.4" x14ac:dyDescent="0.3">
      <c r="A282" s="3" t="s">
        <v>281</v>
      </c>
      <c r="B282" s="4" t="str">
        <f ca="1">IFERROR(__xludf.DUMMYFUNCTION("GOOGLETRANSLATE(A282,""en"",""fr"")"),"coude")</f>
        <v>coude</v>
      </c>
    </row>
    <row r="283" spans="1:2" ht="14.4" x14ac:dyDescent="0.3">
      <c r="A283" s="3" t="s">
        <v>282</v>
      </c>
      <c r="B283" s="4" t="str">
        <f ca="1">IFERROR(__xludf.DUMMYFUNCTION("GOOGLETRANSLATE(A283,""en"",""fr"")"),"aîné")</f>
        <v>aîné</v>
      </c>
    </row>
    <row r="284" spans="1:2" ht="14.4" x14ac:dyDescent="0.3">
      <c r="A284" s="3" t="s">
        <v>283</v>
      </c>
      <c r="B284" s="4" t="str">
        <f ca="1">IFERROR(__xludf.DUMMYFUNCTION("GOOGLETRANSLATE(A284,""en"",""fr"")"),"embrasse")</f>
        <v>embrasse</v>
      </c>
    </row>
    <row r="285" spans="1:2" ht="14.4" x14ac:dyDescent="0.3">
      <c r="A285" s="3" t="s">
        <v>284</v>
      </c>
      <c r="B285" s="4" t="str">
        <f ca="1">IFERROR(__xludf.DUMMYFUNCTION("GOOGLETRANSLATE(A285,""en"",""fr"")"),"emilie")</f>
        <v>emilie</v>
      </c>
    </row>
    <row r="286" spans="1:2" ht="14.4" x14ac:dyDescent="0.3">
      <c r="A286" s="3" t="s">
        <v>285</v>
      </c>
      <c r="B286" s="4" t="str">
        <f ca="1">IFERROR(__xludf.DUMMYFUNCTION("GOOGLETRANSLATE(A286,""en"",""fr"")"),"empereur")</f>
        <v>empereur</v>
      </c>
    </row>
    <row r="287" spans="1:2" ht="14.4" x14ac:dyDescent="0.3">
      <c r="A287" s="3" t="s">
        <v>286</v>
      </c>
      <c r="B287" s="4" t="str">
        <f ca="1">IFERROR(__xludf.DUMMYFUNCTION("GOOGLETRANSLATE(A287,""en"",""fr"")"),"vide")</f>
        <v>vide</v>
      </c>
    </row>
    <row r="288" spans="1:2" ht="14.4" x14ac:dyDescent="0.3">
      <c r="A288" s="3" t="s">
        <v>287</v>
      </c>
      <c r="B288" s="4" t="str">
        <f ca="1">IFERROR(__xludf.DUMMYFUNCTION("GOOGLETRANSLATE(A288,""en"",""fr"")"),"rencontre")</f>
        <v>rencontre</v>
      </c>
    </row>
    <row r="289" spans="1:2" ht="14.4" x14ac:dyDescent="0.3">
      <c r="A289" s="3" t="s">
        <v>288</v>
      </c>
      <c r="B289" s="4" t="str">
        <f ca="1">IFERROR(__xludf.DUMMYFUNCTION("GOOGLETRANSLATE(A289,""en"",""fr"")"),"supporter")</f>
        <v>supporter</v>
      </c>
    </row>
    <row r="290" spans="1:2" ht="14.4" x14ac:dyDescent="0.3">
      <c r="A290" s="3" t="s">
        <v>289</v>
      </c>
      <c r="B290" s="4" t="str">
        <f ca="1">IFERROR(__xludf.DUMMYFUNCTION("GOOGLETRANSLATE(A290,""en"",""fr"")"),"ennemis")</f>
        <v>ennemis</v>
      </c>
    </row>
    <row r="291" spans="1:2" ht="14.4" x14ac:dyDescent="0.3">
      <c r="A291" s="3" t="s">
        <v>290</v>
      </c>
      <c r="B291" s="4" t="str">
        <f ca="1">IFERROR(__xludf.DUMMYFUNCTION("GOOGLETRANSLATE(A291,""en"",""fr"")"),"ennemi")</f>
        <v>ennemi</v>
      </c>
    </row>
    <row r="292" spans="1:2" ht="14.4" x14ac:dyDescent="0.3">
      <c r="A292" s="3" t="s">
        <v>291</v>
      </c>
      <c r="B292" s="4" t="str">
        <f ca="1">IFERROR(__xludf.DUMMYFUNCTION("GOOGLETRANSLATE(A292,""en"",""fr"")"),"prendre plaisir")</f>
        <v>prendre plaisir</v>
      </c>
    </row>
    <row r="293" spans="1:2" ht="14.4" x14ac:dyDescent="0.3">
      <c r="A293" s="3" t="s">
        <v>292</v>
      </c>
      <c r="B293" s="4" t="str">
        <f ca="1">IFERROR(__xludf.DUMMYFUNCTION("GOOGLETRANSLATE(A293,""en"",""fr"")"),"Enobarbo")</f>
        <v>Enobarbo</v>
      </c>
    </row>
    <row r="294" spans="1:2" ht="14.4" x14ac:dyDescent="0.3">
      <c r="A294" s="3" t="s">
        <v>293</v>
      </c>
      <c r="B294" s="4" t="str">
        <f ca="1">IFERROR(__xludf.DUMMYFUNCTION("GOOGLETRANSLATE(A294,""en"",""fr"")"),"assez")</f>
        <v>assez</v>
      </c>
    </row>
    <row r="295" spans="1:2" ht="14.4" x14ac:dyDescent="0.3">
      <c r="A295" s="3" t="s">
        <v>294</v>
      </c>
      <c r="B295" s="4" t="str">
        <f ca="1">IFERROR(__xludf.DUMMYFUNCTION("GOOGLETRANSLATE(A295,""en"",""fr"")"),"entrer")</f>
        <v>entrer</v>
      </c>
    </row>
    <row r="296" spans="1:2" ht="14.4" x14ac:dyDescent="0.3">
      <c r="A296" s="3" t="s">
        <v>295</v>
      </c>
      <c r="B296" s="4" t="str">
        <f ca="1">IFERROR(__xludf.DUMMYFUNCTION("GOOGLETRANSLATE(A296,""en"",""fr"")"),"divertir")</f>
        <v>divertir</v>
      </c>
    </row>
    <row r="297" spans="1:2" ht="14.4" x14ac:dyDescent="0.3">
      <c r="A297" s="3" t="s">
        <v>296</v>
      </c>
      <c r="B297" s="4" t="str">
        <f ca="1">IFERROR(__xludf.DUMMYFUNCTION("GOOGLETRANSLATE(A297,""en"",""fr"")"),"divertissement")</f>
        <v>divertissement</v>
      </c>
    </row>
    <row r="298" spans="1:2" ht="14.4" x14ac:dyDescent="0.3">
      <c r="A298" s="3" t="s">
        <v>297</v>
      </c>
      <c r="B298" s="4" t="str">
        <f ca="1">IFERROR(__xludf.DUMMYFUNCTION("GOOGLETRANSLATE(A298,""en"",""fr"")"),"supplier")</f>
        <v>supplier</v>
      </c>
    </row>
    <row r="299" spans="1:2" ht="14.4" x14ac:dyDescent="0.3">
      <c r="A299" s="3" t="s">
        <v>298</v>
      </c>
      <c r="B299" s="4" t="str">
        <f ca="1">IFERROR(__xludf.DUMMYFUNCTION("GOOGLETRANSLATE(A299,""en"",""fr"")"),"égal")</f>
        <v>égal</v>
      </c>
    </row>
    <row r="300" spans="1:2" ht="14.4" x14ac:dyDescent="0.3">
      <c r="A300" s="3" t="s">
        <v>299</v>
      </c>
      <c r="B300" s="4" t="str">
        <f ca="1">IFERROR(__xludf.DUMMYFUNCTION("GOOGLETRANSLATE(A300,""en"",""fr"")"),"biens")</f>
        <v>biens</v>
      </c>
    </row>
    <row r="301" spans="1:2" ht="14.4" x14ac:dyDescent="0.3">
      <c r="A301" s="3" t="s">
        <v>300</v>
      </c>
      <c r="B301" s="4" t="str">
        <f ca="1">IFERROR(__xludf.DUMMYFUNCTION("GOOGLETRANSLATE(A301,""en"",""fr"")"),"éternel")</f>
        <v>éternel</v>
      </c>
    </row>
    <row r="302" spans="1:2" ht="14.4" x14ac:dyDescent="0.3">
      <c r="A302" s="3" t="s">
        <v>301</v>
      </c>
      <c r="B302" s="4" t="str">
        <f ca="1">IFERROR(__xludf.DUMMYFUNCTION("GOOGLETRANSLATE(A302,""en"",""fr"")"),"chaque")</f>
        <v>chaque</v>
      </c>
    </row>
    <row r="303" spans="1:2" ht="14.4" x14ac:dyDescent="0.3">
      <c r="A303" s="3" t="s">
        <v>302</v>
      </c>
      <c r="B303" s="4" t="str">
        <f ca="1">IFERROR(__xludf.DUMMYFUNCTION("GOOGLETRANSLATE(A303,""en"",""fr"")"),"tout")</f>
        <v>tout</v>
      </c>
    </row>
    <row r="304" spans="1:2" ht="14.4" x14ac:dyDescent="0.3">
      <c r="A304" s="3" t="s">
        <v>303</v>
      </c>
      <c r="B304" s="4" t="str">
        <f ca="1">IFERROR(__xludf.DUMMYFUNCTION("GOOGLETRANSLATE(A304,""en"",""fr"")"),"excellent")</f>
        <v>excellent</v>
      </c>
    </row>
    <row r="305" spans="1:2" ht="14.4" x14ac:dyDescent="0.3">
      <c r="A305" s="3" t="s">
        <v>304</v>
      </c>
      <c r="B305" s="4" t="str">
        <f ca="1">IFERROR(__xludf.DUMMYFUNCTION("GOOGLETRANSLATE(A305,""en"",""fr"")"),"sauf")</f>
        <v>sauf</v>
      </c>
    </row>
    <row r="306" spans="1:2" ht="14.4" x14ac:dyDescent="0.3">
      <c r="A306" s="3" t="s">
        <v>305</v>
      </c>
      <c r="B306" s="4" t="str">
        <f ca="1">IFERROR(__xludf.DUMMYFUNCTION("GOOGLETRANSLATE(A306,""en"",""fr"")"),"excuse")</f>
        <v>excuse</v>
      </c>
    </row>
    <row r="307" spans="1:2" ht="14.4" x14ac:dyDescent="0.3">
      <c r="A307" s="3" t="s">
        <v>306</v>
      </c>
      <c r="B307" s="4" t="str">
        <f ca="1">IFERROR(__xludf.DUMMYFUNCTION("GOOGLETRANSLATE(A307,""en"",""fr"")"),"exécution")</f>
        <v>exécution</v>
      </c>
    </row>
    <row r="308" spans="1:2" ht="14.4" x14ac:dyDescent="0.3">
      <c r="A308" s="3" t="s">
        <v>307</v>
      </c>
      <c r="B308" s="4" t="str">
        <f ca="1">IFERROR(__xludf.DUMMYFUNCTION("GOOGLETRANSLATE(A308,""en"",""fr"")"),"exeter")</f>
        <v>exeter</v>
      </c>
    </row>
    <row r="309" spans="1:2" ht="14.4" x14ac:dyDescent="0.3">
      <c r="A309" s="3" t="s">
        <v>308</v>
      </c>
      <c r="B309" s="4" t="str">
        <f ca="1">IFERROR(__xludf.DUMMYFUNCTION("GOOGLETRANSLATE(A309,""en"",""fr"")"),"sortent")</f>
        <v>sortent</v>
      </c>
    </row>
    <row r="310" spans="1:2" ht="14.4" x14ac:dyDescent="0.3">
      <c r="A310" s="3" t="s">
        <v>309</v>
      </c>
      <c r="B310" s="4" t="str">
        <f ca="1">IFERROR(__xludf.DUMMYFUNCTION("GOOGLETRANSLATE(A310,""en"",""fr"")"),"Express")</f>
        <v>Express</v>
      </c>
    </row>
    <row r="311" spans="1:2" ht="14.4" x14ac:dyDescent="0.3">
      <c r="A311" s="3" t="s">
        <v>310</v>
      </c>
      <c r="B311" s="4" t="str">
        <f ca="1">IFERROR(__xludf.DUMMYFUNCTION("GOOGLETRANSLATE(A311,""en"",""fr"")"),"visages")</f>
        <v>visages</v>
      </c>
    </row>
    <row r="312" spans="1:2" ht="14.4" x14ac:dyDescent="0.3">
      <c r="A312" s="3" t="s">
        <v>311</v>
      </c>
      <c r="B312" s="4" t="str">
        <f ca="1">IFERROR(__xludf.DUMMYFUNCTION("GOOGLETRANSLATE(A312,""en"",""fr"")"),"perdre connaissance")</f>
        <v>perdre connaissance</v>
      </c>
    </row>
    <row r="313" spans="1:2" ht="14.4" x14ac:dyDescent="0.3">
      <c r="A313" s="3" t="s">
        <v>312</v>
      </c>
      <c r="B313" s="4" t="str">
        <f ca="1">IFERROR(__xludf.DUMMYFUNCTION("GOOGLETRANSLATE(A313,""en"",""fr"")"),"Fée")</f>
        <v>Fée</v>
      </c>
    </row>
    <row r="314" spans="1:2" ht="14.4" x14ac:dyDescent="0.3">
      <c r="A314" s="3" t="s">
        <v>313</v>
      </c>
      <c r="B314" s="4" t="str">
        <f ca="1">IFERROR(__xludf.DUMMYFUNCTION("GOOGLETRANSLATE(A314,""en"",""fr"")"),"Foi")</f>
        <v>Foi</v>
      </c>
    </row>
    <row r="315" spans="1:2" ht="14.4" x14ac:dyDescent="0.3">
      <c r="A315" s="3" t="s">
        <v>314</v>
      </c>
      <c r="B315" s="4" t="str">
        <f ca="1">IFERROR(__xludf.DUMMYFUNCTION("GOOGLETRANSLATE(A315,""en"",""fr"")"),"des chutes")</f>
        <v>des chutes</v>
      </c>
    </row>
    <row r="316" spans="1:2" ht="14.4" x14ac:dyDescent="0.3">
      <c r="A316" s="5" t="b">
        <v>0</v>
      </c>
      <c r="B316" s="4" t="str">
        <f ca="1">IFERROR(__xludf.DUMMYFUNCTION("GOOGLETRANSLATE(A316,""en"",""fr"")"),"FAUX")</f>
        <v>FAUX</v>
      </c>
    </row>
    <row r="317" spans="1:2" ht="14.4" x14ac:dyDescent="0.3">
      <c r="A317" s="3" t="s">
        <v>315</v>
      </c>
      <c r="B317" s="4" t="str">
        <f ca="1">IFERROR(__xludf.DUMMYFUNCTION("GOOGLETRANSLATE(A317,""en"",""fr"")"),"familier")</f>
        <v>familier</v>
      </c>
    </row>
    <row r="318" spans="1:2" ht="14.4" x14ac:dyDescent="0.3">
      <c r="A318" s="3" t="s">
        <v>316</v>
      </c>
      <c r="B318" s="4" t="str">
        <f ca="1">IFERROR(__xludf.DUMMYFUNCTION("GOOGLETRANSLATE(A318,""en"",""fr"")"),"fantaisie")</f>
        <v>fantaisie</v>
      </c>
    </row>
    <row r="319" spans="1:2" ht="14.4" x14ac:dyDescent="0.3">
      <c r="A319" s="3" t="s">
        <v>317</v>
      </c>
      <c r="B319" s="4" t="str">
        <f ca="1">IFERROR(__xludf.DUMMYFUNCTION("GOOGLETRANSLATE(A319,""en"",""fr"")"),"adieu")</f>
        <v>adieu</v>
      </c>
    </row>
    <row r="320" spans="1:2" ht="14.4" x14ac:dyDescent="0.3">
      <c r="A320" s="3" t="s">
        <v>318</v>
      </c>
      <c r="B320" s="4" t="str">
        <f ca="1">IFERROR(__xludf.DUMMYFUNCTION("GOOGLETRANSLATE(A320,""en"",""fr"")"),"plus loin")</f>
        <v>plus loin</v>
      </c>
    </row>
    <row r="321" spans="1:2" ht="14.4" x14ac:dyDescent="0.3">
      <c r="A321" s="3" t="s">
        <v>319</v>
      </c>
      <c r="B321" s="4" t="str">
        <f ca="1">IFERROR(__xludf.DUMMYFUNCTION("GOOGLETRANSLATE(A321,""en"",""fr"")"),"mode")</f>
        <v>mode</v>
      </c>
    </row>
    <row r="322" spans="1:2" ht="14.4" x14ac:dyDescent="0.3">
      <c r="A322" s="3" t="s">
        <v>320</v>
      </c>
      <c r="B322" s="4" t="str">
        <f ca="1">IFERROR(__xludf.DUMMYFUNCTION("GOOGLETRANSLATE(A322,""en"",""fr"")"),"fatal")</f>
        <v>fatal</v>
      </c>
    </row>
    <row r="323" spans="1:2" ht="14.4" x14ac:dyDescent="0.3">
      <c r="A323" s="3" t="s">
        <v>321</v>
      </c>
      <c r="B323" s="4" t="str">
        <f ca="1">IFERROR(__xludf.DUMMYFUNCTION("GOOGLETRANSLATE(A323,""en"",""fr"")"),"père")</f>
        <v>père</v>
      </c>
    </row>
    <row r="324" spans="1:2" ht="14.4" x14ac:dyDescent="0.3">
      <c r="A324" s="3" t="s">
        <v>322</v>
      </c>
      <c r="B324" s="4" t="str">
        <f ca="1">IFERROR(__xludf.DUMMYFUNCTION("GOOGLETRANSLATE(A324,""en"",""fr"")"),"faute")</f>
        <v>faute</v>
      </c>
    </row>
    <row r="325" spans="1:2" ht="14.4" x14ac:dyDescent="0.3">
      <c r="A325" s="3" t="s">
        <v>323</v>
      </c>
      <c r="B325" s="4" t="str">
        <f ca="1">IFERROR(__xludf.DUMMYFUNCTION("GOOGLETRANSLATE(A325,""en"",""fr"")"),"favoriser")</f>
        <v>favoriser</v>
      </c>
    </row>
    <row r="326" spans="1:2" ht="14.4" x14ac:dyDescent="0.3">
      <c r="A326" s="3" t="s">
        <v>324</v>
      </c>
      <c r="B326" s="4" t="str">
        <f ca="1">IFERROR(__xludf.DUMMYFUNCTION("GOOGLETRANSLATE(A326,""en"",""fr"")"),"craintif")</f>
        <v>craintif</v>
      </c>
    </row>
    <row r="327" spans="1:2" ht="14.4" x14ac:dyDescent="0.3">
      <c r="A327" s="3" t="s">
        <v>325</v>
      </c>
      <c r="B327" s="4" t="str">
        <f ca="1">IFERROR(__xludf.DUMMYFUNCTION("GOOGLETRANSLATE(A327,""en"",""fr"")"),"peurs")</f>
        <v>peurs</v>
      </c>
    </row>
    <row r="328" spans="1:2" ht="14.4" x14ac:dyDescent="0.3">
      <c r="A328" s="3" t="s">
        <v>326</v>
      </c>
      <c r="B328" s="4" t="str">
        <f ca="1">IFERROR(__xludf.DUMMYFUNCTION("GOOGLETRANSLATE(A328,""en"",""fr"")"),"le banquet")</f>
        <v>le banquet</v>
      </c>
    </row>
    <row r="329" spans="1:2" ht="14.4" x14ac:dyDescent="0.3">
      <c r="A329" s="3" t="s">
        <v>327</v>
      </c>
      <c r="B329" s="4" t="str">
        <f ca="1">IFERROR(__xludf.DUMMYFUNCTION("GOOGLETRANSLATE(A329,""en"",""fr"")"),"faible")</f>
        <v>faible</v>
      </c>
    </row>
    <row r="330" spans="1:2" ht="14.4" x14ac:dyDescent="0.3">
      <c r="A330" s="3" t="s">
        <v>328</v>
      </c>
      <c r="B330" s="4" t="str">
        <f ca="1">IFERROR(__xludf.DUMMYFUNCTION("GOOGLETRANSLATE(A330,""en"",""fr"")"),"compagnon")</f>
        <v>compagnon</v>
      </c>
    </row>
    <row r="331" spans="1:2" ht="14.4" x14ac:dyDescent="0.3">
      <c r="A331" s="3" t="s">
        <v>329</v>
      </c>
      <c r="B331" s="4" t="str">
        <f ca="1">IFERROR(__xludf.DUMMYFUNCTION("GOOGLETRANSLATE(A331,""en"",""fr"")"),"fenton")</f>
        <v>fenton</v>
      </c>
    </row>
    <row r="332" spans="1:2" ht="14.4" x14ac:dyDescent="0.3">
      <c r="A332" s="3" t="s">
        <v>330</v>
      </c>
      <c r="B332" s="4" t="str">
        <f ca="1">IFERROR(__xludf.DUMMYFUNCTION("GOOGLETRANSLATE(A332,""en"",""fr"")"),"ferdinand")</f>
        <v>ferdinand</v>
      </c>
    </row>
    <row r="333" spans="1:2" ht="14.4" x14ac:dyDescent="0.3">
      <c r="A333" s="3" t="s">
        <v>331</v>
      </c>
      <c r="B333" s="4" t="str">
        <f ca="1">IFERROR(__xludf.DUMMYFUNCTION("GOOGLETRANSLATE(A333,""en"",""fr"")"),"apporter")</f>
        <v>apporter</v>
      </c>
    </row>
    <row r="334" spans="1:2" ht="14.4" x14ac:dyDescent="0.3">
      <c r="A334" s="3" t="s">
        <v>332</v>
      </c>
      <c r="B334" s="4" t="str">
        <f ca="1">IFERROR(__xludf.DUMMYFUNCTION("GOOGLETRANSLATE(A334,""en"",""fr"")"),"champ")</f>
        <v>champ</v>
      </c>
    </row>
    <row r="335" spans="1:2" ht="14.4" x14ac:dyDescent="0.3">
      <c r="A335" s="3" t="s">
        <v>333</v>
      </c>
      <c r="B335" s="4" t="str">
        <f ca="1">IFERROR(__xludf.DUMMYFUNCTION("GOOGLETRANSLATE(A335,""en"",""fr"")"),"démon")</f>
        <v>démon</v>
      </c>
    </row>
    <row r="336" spans="1:2" ht="14.4" x14ac:dyDescent="0.3">
      <c r="A336" s="3" t="s">
        <v>334</v>
      </c>
      <c r="B336" s="4" t="str">
        <f ca="1">IFERROR(__xludf.DUMMYFUNCTION("GOOGLETRANSLATE(A336,""en"",""fr"")"),"féroce")</f>
        <v>féroce</v>
      </c>
    </row>
    <row r="337" spans="1:2" ht="14.4" x14ac:dyDescent="0.3">
      <c r="A337" s="3" t="s">
        <v>335</v>
      </c>
      <c r="B337" s="4" t="str">
        <f ca="1">IFERROR(__xludf.DUMMYFUNCTION("GOOGLETRANSLATE(A337,""en"",""fr"")"),"ardent")</f>
        <v>ardent</v>
      </c>
    </row>
    <row r="338" spans="1:2" ht="14.4" x14ac:dyDescent="0.3">
      <c r="A338" s="3" t="s">
        <v>336</v>
      </c>
      <c r="B338" s="4" t="str">
        <f ca="1">IFERROR(__xludf.DUMMYFUNCTION("GOOGLETRANSLATE(A338,""en"",""fr"")"),"bats toi")</f>
        <v>bats toi</v>
      </c>
    </row>
    <row r="339" spans="1:2" ht="14.4" x14ac:dyDescent="0.3">
      <c r="A339" s="3" t="s">
        <v>337</v>
      </c>
      <c r="B339" s="4" t="str">
        <f ca="1">IFERROR(__xludf.DUMMYFUNCTION("GOOGLETRANSLATE(A339,""en"",""fr"")"),"figure")</f>
        <v>figure</v>
      </c>
    </row>
    <row r="340" spans="1:2" ht="14.4" x14ac:dyDescent="0.3">
      <c r="A340" s="3" t="s">
        <v>338</v>
      </c>
      <c r="B340" s="4" t="str">
        <f ca="1">IFERROR(__xludf.DUMMYFUNCTION("GOOGLETRANSLATE(A340,""en"",""fr"")"),"découvertes")</f>
        <v>découvertes</v>
      </c>
    </row>
    <row r="341" spans="1:2" ht="14.4" x14ac:dyDescent="0.3">
      <c r="A341" s="3" t="s">
        <v>339</v>
      </c>
      <c r="B341" s="4" t="str">
        <f ca="1">IFERROR(__xludf.DUMMYFUNCTION("GOOGLETRANSLATE(A341,""en"",""fr"")"),"doigt")</f>
        <v>doigt</v>
      </c>
    </row>
    <row r="342" spans="1:2" ht="14.4" x14ac:dyDescent="0.3">
      <c r="A342" s="3" t="s">
        <v>340</v>
      </c>
      <c r="B342" s="4" t="str">
        <f ca="1">IFERROR(__xludf.DUMMYFUNCTION("GOOGLETRANSLATE(A342,""en"",""fr"")"),"première")</f>
        <v>première</v>
      </c>
    </row>
    <row r="343" spans="1:2" ht="14.4" x14ac:dyDescent="0.3">
      <c r="A343" s="3" t="s">
        <v>341</v>
      </c>
      <c r="B343" s="4" t="str">
        <f ca="1">IFERROR(__xludf.DUMMYFUNCTION("GOOGLETRANSLATE(A343,""en"",""fr"")"),"flatter")</f>
        <v>flatter</v>
      </c>
    </row>
    <row r="344" spans="1:2" ht="14.4" x14ac:dyDescent="0.3">
      <c r="A344" s="3" t="s">
        <v>342</v>
      </c>
      <c r="B344" s="4" t="str">
        <f ca="1">IFERROR(__xludf.DUMMYFUNCTION("GOOGLETRANSLATE(A344,""en"",""fr"")"),"la chair")</f>
        <v>la chair</v>
      </c>
    </row>
    <row r="345" spans="1:2" ht="14.4" x14ac:dyDescent="0.3">
      <c r="A345" s="3" t="s">
        <v>343</v>
      </c>
      <c r="B345" s="4" t="str">
        <f ca="1">IFERROR(__xludf.DUMMYFUNCTION("GOOGLETRANSLATE(A345,""en"",""fr"")"),"mouches")</f>
        <v>mouches</v>
      </c>
    </row>
    <row r="346" spans="1:2" ht="14.4" x14ac:dyDescent="0.3">
      <c r="A346" s="3" t="s">
        <v>344</v>
      </c>
      <c r="B346" s="4" t="str">
        <f ca="1">IFERROR(__xludf.DUMMYFUNCTION("GOOGLETRANSLATE(A346,""en"",""fr"")"),"vol")</f>
        <v>vol</v>
      </c>
    </row>
    <row r="347" spans="1:2" ht="14.4" x14ac:dyDescent="0.3">
      <c r="A347" s="3" t="s">
        <v>345</v>
      </c>
      <c r="B347" s="4" t="str">
        <f ca="1">IFERROR(__xludf.DUMMYFUNCTION("GOOGLETRANSLATE(A347,""en"",""fr"")"),"inonder")</f>
        <v>inonder</v>
      </c>
    </row>
    <row r="348" spans="1:2" ht="14.4" x14ac:dyDescent="0.3">
      <c r="A348" s="3" t="s">
        <v>346</v>
      </c>
      <c r="B348" s="4" t="str">
        <f ca="1">IFERROR(__xludf.DUMMYFUNCTION("GOOGLETRANSLATE(A348,""en"",""fr"")"),"fleurir")</f>
        <v>fleurir</v>
      </c>
    </row>
    <row r="349" spans="1:2" ht="14.4" x14ac:dyDescent="0.3">
      <c r="A349" s="3" t="s">
        <v>347</v>
      </c>
      <c r="B349" s="4" t="str">
        <f ca="1">IFERROR(__xludf.DUMMYFUNCTION("GOOGLETRANSLATE(A349,""en"",""fr"")"),"fleur")</f>
        <v>fleur</v>
      </c>
    </row>
    <row r="350" spans="1:2" ht="14.4" x14ac:dyDescent="0.3">
      <c r="A350" s="3" t="s">
        <v>348</v>
      </c>
      <c r="B350" s="4" t="str">
        <f ca="1">IFERROR(__xludf.DUMMYFUNCTION("GOOGLETRANSLATE(A350,""en"",""fr"")"),"fleurs")</f>
        <v>fleurs</v>
      </c>
    </row>
    <row r="351" spans="1:2" ht="14.4" x14ac:dyDescent="0.3">
      <c r="A351" s="3" t="s">
        <v>349</v>
      </c>
      <c r="B351" s="4" t="str">
        <f ca="1">IFERROR(__xludf.DUMMYFUNCTION("GOOGLETRANSLATE(A351,""en"",""fr"")"),"suivre")</f>
        <v>suivre</v>
      </c>
    </row>
    <row r="352" spans="1:2" ht="14.4" x14ac:dyDescent="0.3">
      <c r="A352" s="3" t="s">
        <v>350</v>
      </c>
      <c r="B352" s="4" t="str">
        <f ca="1">IFERROR(__xludf.DUMMYFUNCTION("GOOGLETRANSLATE(A352,""en"",""fr"")"),"folie")</f>
        <v>folie</v>
      </c>
    </row>
    <row r="353" spans="1:2" ht="14.4" x14ac:dyDescent="0.3">
      <c r="A353" s="3" t="s">
        <v>351</v>
      </c>
      <c r="B353" s="4" t="str">
        <f ca="1">IFERROR(__xludf.DUMMYFUNCTION("GOOGLETRANSLATE(A353,""en"",""fr"")"),"insensé")</f>
        <v>insensé</v>
      </c>
    </row>
    <row r="354" spans="1:2" ht="14.4" x14ac:dyDescent="0.3">
      <c r="A354" s="3" t="s">
        <v>352</v>
      </c>
      <c r="B354" s="4" t="str">
        <f ca="1">IFERROR(__xludf.DUMMYFUNCTION("GOOGLETRANSLATE(A354,""en"",""fr"")"),"fous")</f>
        <v>fous</v>
      </c>
    </row>
    <row r="355" spans="1:2" ht="14.4" x14ac:dyDescent="0.3">
      <c r="A355" s="3" t="s">
        <v>353</v>
      </c>
      <c r="B355" s="4" t="str">
        <f ca="1">IFERROR(__xludf.DUMMYFUNCTION("GOOGLETRANSLATE(A355,""en"",""fr"")"),"ancêtre")</f>
        <v>ancêtre</v>
      </c>
    </row>
    <row r="356" spans="1:2" ht="14.4" x14ac:dyDescent="0.3">
      <c r="A356" s="3" t="s">
        <v>354</v>
      </c>
      <c r="B356" s="4" t="str">
        <f ca="1">IFERROR(__xludf.DUMMYFUNCTION("GOOGLETRANSLATE(A356,""en"",""fr"")"),"interdire")</f>
        <v>interdire</v>
      </c>
    </row>
    <row r="357" spans="1:2" ht="14.4" x14ac:dyDescent="0.3">
      <c r="A357" s="3" t="s">
        <v>355</v>
      </c>
      <c r="B357" s="4" t="str">
        <f ca="1">IFERROR(__xludf.DUMMYFUNCTION("GOOGLETRANSLATE(A357,""en"",""fr"")"),"Obliger")</f>
        <v>Obliger</v>
      </c>
    </row>
    <row r="358" spans="1:2" ht="14.4" x14ac:dyDescent="0.3">
      <c r="A358" s="3" t="s">
        <v>356</v>
      </c>
      <c r="B358" s="4" t="str">
        <f ca="1">IFERROR(__xludf.DUMMYFUNCTION("GOOGLETRANSLATE(A358,""en"",""fr"")"),"les forces")</f>
        <v>les forces</v>
      </c>
    </row>
    <row r="359" spans="1:2" ht="14.4" x14ac:dyDescent="0.3">
      <c r="A359" s="3" t="s">
        <v>357</v>
      </c>
      <c r="B359" s="4" t="str">
        <f ca="1">IFERROR(__xludf.DUMMYFUNCTION("GOOGLETRANSLATE(A359,""en"",""fr"")"),"forêt")</f>
        <v>forêt</v>
      </c>
    </row>
    <row r="360" spans="1:2" ht="14.4" x14ac:dyDescent="0.3">
      <c r="A360" s="3" t="s">
        <v>358</v>
      </c>
      <c r="B360" s="4" t="str">
        <f ca="1">IFERROR(__xludf.DUMMYFUNCTION("GOOGLETRANSLATE(A360,""en"",""fr"")"),"oublier")</f>
        <v>oublier</v>
      </c>
    </row>
    <row r="361" spans="1:2" ht="14.4" x14ac:dyDescent="0.3">
      <c r="A361" s="3" t="s">
        <v>359</v>
      </c>
      <c r="B361" s="4" t="str">
        <f ca="1">IFERROR(__xludf.DUMMYFUNCTION("GOOGLETRANSLATE(A361,""en"",""fr"")"),"ancien")</f>
        <v>ancien</v>
      </c>
    </row>
    <row r="362" spans="1:2" ht="14.4" x14ac:dyDescent="0.3">
      <c r="A362" s="3" t="s">
        <v>360</v>
      </c>
      <c r="B362" s="4" t="str">
        <f ca="1">IFERROR(__xludf.DUMMYFUNCTION("GOOGLETRANSLATE(A362,""en"",""fr"")"),"en vérité")</f>
        <v>en vérité</v>
      </c>
    </row>
    <row r="363" spans="1:2" ht="14.4" x14ac:dyDescent="0.3">
      <c r="A363" s="3" t="s">
        <v>361</v>
      </c>
      <c r="B363" s="4" t="str">
        <f ca="1">IFERROR(__xludf.DUMMYFUNCTION("GOOGLETRANSLATE(A363,""en"",""fr"")"),"en avant")</f>
        <v>en avant</v>
      </c>
    </row>
    <row r="364" spans="1:2" ht="14.4" x14ac:dyDescent="0.3">
      <c r="A364" s="3" t="s">
        <v>362</v>
      </c>
      <c r="B364" s="4" t="str">
        <f ca="1">IFERROR(__xludf.DUMMYFUNCTION("GOOGLETRANSLATE(A364,""en"",""fr"")"),"fortune")</f>
        <v>fortune</v>
      </c>
    </row>
    <row r="365" spans="1:2" ht="14.4" x14ac:dyDescent="0.3">
      <c r="A365" s="3" t="s">
        <v>363</v>
      </c>
      <c r="B365" s="4" t="str">
        <f ca="1">IFERROR(__xludf.DUMMYFUNCTION("GOOGLETRANSLATE(A365,""en"",""fr"")"),"vers l'avant")</f>
        <v>vers l'avant</v>
      </c>
    </row>
    <row r="366" spans="1:2" ht="14.4" x14ac:dyDescent="0.3">
      <c r="A366" s="3" t="s">
        <v>364</v>
      </c>
      <c r="B366" s="4" t="str">
        <f ca="1">IFERROR(__xludf.DUMMYFUNCTION("GOOGLETRANSLATE(A366,""en"",""fr"")"),"combattu")</f>
        <v>combattu</v>
      </c>
    </row>
    <row r="367" spans="1:2" ht="14.4" x14ac:dyDescent="0.3">
      <c r="A367" s="3" t="s">
        <v>365</v>
      </c>
      <c r="B367" s="4" t="str">
        <f ca="1">IFERROR(__xludf.DUMMYFUNCTION("GOOGLETRANSLATE(A367,""en"",""fr"")"),"a trouvé")</f>
        <v>a trouvé</v>
      </c>
    </row>
    <row r="368" spans="1:2" ht="14.4" x14ac:dyDescent="0.3">
      <c r="A368" s="3" t="s">
        <v>366</v>
      </c>
      <c r="B368" s="4" t="str">
        <f ca="1">IFERROR(__xludf.DUMMYFUNCTION("GOOGLETRANSLATE(A368,""en"",""fr"")"),"Quatrième")</f>
        <v>Quatrième</v>
      </c>
    </row>
    <row r="369" spans="1:2" ht="14.4" x14ac:dyDescent="0.3">
      <c r="A369" s="3" t="s">
        <v>367</v>
      </c>
      <c r="B369" s="4" t="str">
        <f ca="1">IFERROR(__xludf.DUMMYFUNCTION("GOOGLETRANSLATE(A369,""en"",""fr"")"),"Cadre")</f>
        <v>Cadre</v>
      </c>
    </row>
    <row r="370" spans="1:2" ht="14.4" x14ac:dyDescent="0.3">
      <c r="A370" s="3" t="s">
        <v>368</v>
      </c>
      <c r="B370" s="4" t="str">
        <f ca="1">IFERROR(__xludf.DUMMYFUNCTION("GOOGLETRANSLATE(A370,""en"",""fr"")"),"France")</f>
        <v>France</v>
      </c>
    </row>
    <row r="371" spans="1:2" ht="14.4" x14ac:dyDescent="0.3">
      <c r="A371" s="3" t="s">
        <v>369</v>
      </c>
      <c r="B371" s="4" t="str">
        <f ca="1">IFERROR(__xludf.DUMMYFUNCTION("GOOGLETRANSLATE(A371,""en"",""fr"")"),"librement")</f>
        <v>librement</v>
      </c>
    </row>
    <row r="372" spans="1:2" ht="14.4" x14ac:dyDescent="0.3">
      <c r="A372" s="3" t="s">
        <v>370</v>
      </c>
      <c r="B372" s="4" t="str">
        <f ca="1">IFERROR(__xludf.DUMMYFUNCTION("GOOGLETRANSLATE(A372,""en"",""fr"")"),"français")</f>
        <v>français</v>
      </c>
    </row>
    <row r="373" spans="1:2" ht="14.4" x14ac:dyDescent="0.3">
      <c r="A373" s="3" t="s">
        <v>371</v>
      </c>
      <c r="B373" s="4" t="str">
        <f ca="1">IFERROR(__xludf.DUMMYFUNCTION("GOOGLETRANSLATE(A373,""en"",""fr"")"),"Frais")</f>
        <v>Frais</v>
      </c>
    </row>
    <row r="374" spans="1:2" ht="14.4" x14ac:dyDescent="0.3">
      <c r="A374" s="3" t="s">
        <v>372</v>
      </c>
      <c r="B374" s="4" t="str">
        <f ca="1">IFERROR(__xludf.DUMMYFUNCTION("GOOGLETRANSLATE(A374,""en"",""fr"")"),"ami")</f>
        <v>ami</v>
      </c>
    </row>
    <row r="375" spans="1:2" ht="14.4" x14ac:dyDescent="0.3">
      <c r="A375" s="3" t="s">
        <v>373</v>
      </c>
      <c r="B375" s="4" t="str">
        <f ca="1">IFERROR(__xludf.DUMMYFUNCTION("GOOGLETRANSLATE(A375,""en"",""fr"")"),"froncer les sourcils")</f>
        <v>froncer les sourcils</v>
      </c>
    </row>
    <row r="376" spans="1:2" ht="14.4" x14ac:dyDescent="0.3">
      <c r="A376" s="3" t="s">
        <v>374</v>
      </c>
      <c r="B376" s="4" t="str">
        <f ca="1">IFERROR(__xludf.DUMMYFUNCTION("GOOGLETRANSLATE(A376,""en"",""fr"")"),"fruit")</f>
        <v>fruit</v>
      </c>
    </row>
    <row r="377" spans="1:2" ht="14.4" x14ac:dyDescent="0.3">
      <c r="A377" s="3" t="s">
        <v>375</v>
      </c>
      <c r="B377" s="4" t="str">
        <f ca="1">IFERROR(__xludf.DUMMYFUNCTION("GOOGLETRANSLATE(A377,""en"",""fr"")"),"plus loin")</f>
        <v>plus loin</v>
      </c>
    </row>
    <row r="378" spans="1:2" ht="14.4" x14ac:dyDescent="0.3">
      <c r="A378" s="3" t="s">
        <v>376</v>
      </c>
      <c r="B378" s="4" t="str">
        <f ca="1">IFERROR(__xludf.DUMMYFUNCTION("GOOGLETRANSLATE(A378,""en"",""fr"")"),"galant")</f>
        <v>galant</v>
      </c>
    </row>
    <row r="379" spans="1:2" ht="14.4" x14ac:dyDescent="0.3">
      <c r="A379" s="3" t="s">
        <v>377</v>
      </c>
      <c r="B379" s="4" t="str">
        <f ca="1">IFERROR(__xludf.DUMMYFUNCTION("GOOGLETRANSLATE(A379,""en"",""fr"")"),"jardin")</f>
        <v>jardin</v>
      </c>
    </row>
    <row r="380" spans="1:2" ht="14.4" x14ac:dyDescent="0.3">
      <c r="A380" s="3" t="s">
        <v>378</v>
      </c>
      <c r="B380" s="4" t="str">
        <f ca="1">IFERROR(__xludf.DUMMYFUNCTION("GOOGLETRANSLATE(A380,""en"",""fr"")"),"portes")</f>
        <v>portes</v>
      </c>
    </row>
    <row r="381" spans="1:2" ht="14.4" x14ac:dyDescent="0.3">
      <c r="A381" s="3" t="s">
        <v>379</v>
      </c>
      <c r="B381" s="4" t="str">
        <f ca="1">IFERROR(__xludf.DUMMYFUNCTION("GOOGLETRANSLATE(A381,""en"",""fr"")"),"décharné")</f>
        <v>décharné</v>
      </c>
    </row>
    <row r="382" spans="1:2" ht="14.4" x14ac:dyDescent="0.3">
      <c r="A382" s="3" t="s">
        <v>380</v>
      </c>
      <c r="B382" s="4" t="str">
        <f ca="1">IFERROR(__xludf.DUMMYFUNCTION("GOOGLETRANSLATE(A382,""en"",""fr"")"),"général")</f>
        <v>général</v>
      </c>
    </row>
    <row r="383" spans="1:2" ht="14.4" x14ac:dyDescent="0.3">
      <c r="A383" s="3" t="s">
        <v>381</v>
      </c>
      <c r="B383" s="4" t="str">
        <f ca="1">IFERROR(__xludf.DUMMYFUNCTION("GOOGLETRANSLATE(A383,""en"",""fr"")"),"doux")</f>
        <v>doux</v>
      </c>
    </row>
    <row r="384" spans="1:2" ht="14.4" x14ac:dyDescent="0.3">
      <c r="A384" s="3" t="s">
        <v>382</v>
      </c>
      <c r="B384" s="4" t="str">
        <f ca="1">IFERROR(__xludf.DUMMYFUNCTION("GOOGLETRANSLATE(A384,""en"",""fr"")"),"fantôme")</f>
        <v>fantôme</v>
      </c>
    </row>
    <row r="385" spans="1:2" ht="14.4" x14ac:dyDescent="0.3">
      <c r="A385" s="3" t="s">
        <v>383</v>
      </c>
      <c r="B385" s="4" t="str">
        <f ca="1">IFERROR(__xludf.DUMMYFUNCTION("GOOGLETRANSLATE(A385,""en"",""fr"")"),"donné")</f>
        <v>donné</v>
      </c>
    </row>
    <row r="386" spans="1:2" ht="14.4" x14ac:dyDescent="0.3">
      <c r="A386" s="3" t="s">
        <v>384</v>
      </c>
      <c r="B386" s="4" t="str">
        <f ca="1">IFERROR(__xludf.DUMMYFUNCTION("GOOGLETRANSLATE(A386,""en"",""fr"")"),"donnant")</f>
        <v>donnant</v>
      </c>
    </row>
    <row r="387" spans="1:2" ht="14.4" x14ac:dyDescent="0.3">
      <c r="A387" s="3" t="s">
        <v>385</v>
      </c>
      <c r="B387" s="4" t="str">
        <f ca="1">IFERROR(__xludf.DUMMYFUNCTION("GOOGLETRANSLATE(A387,""en"",""fr"")"),"verre")</f>
        <v>verre</v>
      </c>
    </row>
    <row r="388" spans="1:2" ht="14.4" x14ac:dyDescent="0.3">
      <c r="A388" s="3" t="s">
        <v>386</v>
      </c>
      <c r="B388" s="4" t="str">
        <f ca="1">IFERROR(__xludf.DUMMYFUNCTION("GOOGLETRANSLATE(A388,""en"",""fr"")"),"glorieux")</f>
        <v>glorieux</v>
      </c>
    </row>
    <row r="389" spans="1:2" ht="14.4" x14ac:dyDescent="0.3">
      <c r="A389" s="3" t="s">
        <v>387</v>
      </c>
      <c r="B389" s="4" t="str">
        <f ca="1">IFERROR(__xludf.DUMMYFUNCTION("GOOGLETRANSLATE(A389,""en"",""fr"")"),"gloire")</f>
        <v>gloire</v>
      </c>
    </row>
    <row r="390" spans="1:2" ht="14.4" x14ac:dyDescent="0.3">
      <c r="A390" s="3" t="s">
        <v>388</v>
      </c>
      <c r="B390" s="4" t="str">
        <f ca="1">IFERROR(__xludf.DUMMYFUNCTION("GOOGLETRANSLATE(A390,""en"",""fr"")"),"Aller")</f>
        <v>Aller</v>
      </c>
    </row>
    <row r="391" spans="1:2" ht="14.4" x14ac:dyDescent="0.3">
      <c r="A391" s="3" t="s">
        <v>389</v>
      </c>
      <c r="B391" s="4" t="str">
        <f ca="1">IFERROR(__xludf.DUMMYFUNCTION("GOOGLETRANSLATE(A391,""en"",""fr"")"),"d'or")</f>
        <v>d'or</v>
      </c>
    </row>
    <row r="392" spans="1:2" ht="14.4" x14ac:dyDescent="0.3">
      <c r="A392" s="3" t="s">
        <v>390</v>
      </c>
      <c r="B392" s="4" t="str">
        <f ca="1">IFERROR(__xludf.DUMMYFUNCTION("GOOGLETRANSLATE(A392,""en"",""fr"")"),"la bonté")</f>
        <v>la bonté</v>
      </c>
    </row>
    <row r="393" spans="1:2" ht="14.4" x14ac:dyDescent="0.3">
      <c r="A393" s="3" t="s">
        <v>391</v>
      </c>
      <c r="B393" s="4" t="str">
        <f ca="1">IFERROR(__xludf.DUMMYFUNCTION("GOOGLETRANSLATE(A393,""en"",""fr"")"),"Gower")</f>
        <v>Gower</v>
      </c>
    </row>
    <row r="394" spans="1:2" ht="14.4" x14ac:dyDescent="0.3">
      <c r="A394" s="3" t="s">
        <v>392</v>
      </c>
      <c r="B394" s="4" t="str">
        <f ca="1">IFERROR(__xludf.DUMMYFUNCTION("GOOGLETRANSLATE(A394,""en"",""fr"")"),"la grâce")</f>
        <v>la grâce</v>
      </c>
    </row>
    <row r="395" spans="1:2" ht="14.4" x14ac:dyDescent="0.3">
      <c r="A395" s="3" t="s">
        <v>393</v>
      </c>
      <c r="B395" s="4" t="str">
        <f ca="1">IFERROR(__xludf.DUMMYFUNCTION("GOOGLETRANSLATE(A395,""en"",""fr"")"),"subvention")</f>
        <v>subvention</v>
      </c>
    </row>
    <row r="396" spans="1:2" ht="14.4" x14ac:dyDescent="0.3">
      <c r="A396" s="3" t="s">
        <v>394</v>
      </c>
      <c r="B396" s="4" t="str">
        <f ca="1">IFERROR(__xludf.DUMMYFUNCTION("GOOGLETRANSLATE(A396,""en"",""fr"")"),"la tombe")</f>
        <v>la tombe</v>
      </c>
    </row>
    <row r="397" spans="1:2" ht="14.4" x14ac:dyDescent="0.3">
      <c r="A397" s="3" t="s">
        <v>395</v>
      </c>
      <c r="B397" s="4" t="str">
        <f ca="1">IFERROR(__xludf.DUMMYFUNCTION("GOOGLETRANSLATE(A397,""en"",""fr"")"),"génial")</f>
        <v>génial</v>
      </c>
    </row>
    <row r="398" spans="1:2" ht="14.4" x14ac:dyDescent="0.3">
      <c r="A398" s="3" t="s">
        <v>396</v>
      </c>
      <c r="B398" s="4" t="str">
        <f ca="1">IFERROR(__xludf.DUMMYFUNCTION("GOOGLETRANSLATE(A398,""en"",""fr"")"),"vert")</f>
        <v>vert</v>
      </c>
    </row>
    <row r="399" spans="1:2" ht="14.4" x14ac:dyDescent="0.3">
      <c r="A399" s="3" t="s">
        <v>397</v>
      </c>
      <c r="B399" s="4" t="str">
        <f ca="1">IFERROR(__xludf.DUMMYFUNCTION("GOOGLETRANSLATE(A399,""en"",""fr"")"),"saluer")</f>
        <v>saluer</v>
      </c>
    </row>
    <row r="400" spans="1:2" ht="14.4" x14ac:dyDescent="0.3">
      <c r="A400" s="3" t="s">
        <v>398</v>
      </c>
      <c r="B400" s="4" t="str">
        <f ca="1">IFERROR(__xludf.DUMMYFUNCTION("GOOGLETRANSLATE(A400,""en"",""fr"")"),"douleur")</f>
        <v>douleur</v>
      </c>
    </row>
    <row r="401" spans="1:2" ht="14.4" x14ac:dyDescent="0.3">
      <c r="A401" s="3" t="s">
        <v>399</v>
      </c>
      <c r="B401" s="4" t="str">
        <f ca="1">IFERROR(__xludf.DUMMYFUNCTION("GOOGLETRANSLATE(A401,""en"",""fr"")"),"chagriner")</f>
        <v>chagriner</v>
      </c>
    </row>
    <row r="402" spans="1:2" ht="14.4" x14ac:dyDescent="0.3">
      <c r="A402" s="3" t="s">
        <v>400</v>
      </c>
      <c r="B402" s="4" t="str">
        <f ca="1">IFERROR(__xludf.DUMMYFUNCTION("GOOGLETRANSLATE(A402,""en"",""fr"")"),"brut")</f>
        <v>brut</v>
      </c>
    </row>
    <row r="403" spans="1:2" ht="14.4" x14ac:dyDescent="0.3">
      <c r="A403" s="3" t="s">
        <v>401</v>
      </c>
      <c r="B403" s="4" t="str">
        <f ca="1">IFERROR(__xludf.DUMMYFUNCTION("GOOGLETRANSLATE(A403,""en"",""fr"")"),"sol")</f>
        <v>sol</v>
      </c>
    </row>
    <row r="404" spans="1:2" ht="14.4" x14ac:dyDescent="0.3">
      <c r="A404" s="3" t="s">
        <v>402</v>
      </c>
      <c r="B404" s="4" t="str">
        <f ca="1">IFERROR(__xludf.DUMMYFUNCTION("GOOGLETRANSLATE(A404,""en"",""fr"")"),"mûr")</f>
        <v>mûr</v>
      </c>
    </row>
    <row r="405" spans="1:2" ht="14.4" x14ac:dyDescent="0.3">
      <c r="A405" s="3" t="s">
        <v>403</v>
      </c>
      <c r="B405" s="4" t="str">
        <f ca="1">IFERROR(__xludf.DUMMYFUNCTION("GOOGLETRANSLATE(A405,""en"",""fr"")"),"garde")</f>
        <v>garde</v>
      </c>
    </row>
    <row r="406" spans="1:2" ht="14.4" x14ac:dyDescent="0.3">
      <c r="A406" s="3" t="s">
        <v>404</v>
      </c>
      <c r="B406" s="4" t="str">
        <f ca="1">IFERROR(__xludf.DUMMYFUNCTION("GOOGLETRANSLATE(A406,""en"",""fr"")"),"devine")</f>
        <v>devine</v>
      </c>
    </row>
    <row r="407" spans="1:2" ht="14.4" x14ac:dyDescent="0.3">
      <c r="A407" s="3" t="s">
        <v>405</v>
      </c>
      <c r="B407" s="4" t="str">
        <f ca="1">IFERROR(__xludf.DUMMYFUNCTION("GOOGLETRANSLATE(A407,""en"",""fr"")"),"coupable")</f>
        <v>coupable</v>
      </c>
    </row>
    <row r="408" spans="1:2" ht="14.4" x14ac:dyDescent="0.3">
      <c r="A408" s="3" t="s">
        <v>406</v>
      </c>
      <c r="B408" s="4" t="str">
        <f ca="1">IFERROR(__xludf.DUMMYFUNCTION("GOOGLETRANSLATE(A408,""en"",""fr"")"),"habitude")</f>
        <v>habitude</v>
      </c>
    </row>
    <row r="409" spans="1:2" ht="14.4" x14ac:dyDescent="0.3">
      <c r="A409" s="3" t="s">
        <v>407</v>
      </c>
      <c r="B409" s="4" t="str">
        <f ca="1">IFERROR(__xludf.DUMMYFUNCTION("GOOGLETRANSLATE(A409,""en"",""fr"")"),"mains")</f>
        <v>mains</v>
      </c>
    </row>
    <row r="410" spans="1:2" ht="14.4" x14ac:dyDescent="0.3">
      <c r="A410" s="3" t="s">
        <v>408</v>
      </c>
      <c r="B410" s="4" t="str">
        <f ca="1">IFERROR(__xludf.DUMMYFUNCTION("GOOGLETRANSLATE(A410,""en"",""fr"")"),"pendaison")</f>
        <v>pendaison</v>
      </c>
    </row>
    <row r="411" spans="1:2" ht="14.4" x14ac:dyDescent="0.3">
      <c r="A411" s="3" t="s">
        <v>409</v>
      </c>
      <c r="B411" s="4" t="str">
        <f ca="1">IFERROR(__xludf.DUMMYFUNCTION("GOOGLETRANSLATE(A411,""en"",""fr"")"),"bloque")</f>
        <v>bloque</v>
      </c>
    </row>
    <row r="412" spans="1:2" ht="14.4" x14ac:dyDescent="0.3">
      <c r="A412" s="3" t="s">
        <v>410</v>
      </c>
      <c r="B412" s="4" t="str">
        <f ca="1">IFERROR(__xludf.DUMMYFUNCTION("GOOGLETRANSLATE(A412,""en"",""fr"")"),"bonheur")</f>
        <v>bonheur</v>
      </c>
    </row>
    <row r="413" spans="1:2" ht="14.4" x14ac:dyDescent="0.3">
      <c r="A413" s="3" t="s">
        <v>411</v>
      </c>
      <c r="B413" s="4" t="str">
        <f ca="1">IFERROR(__xludf.DUMMYFUNCTION("GOOGLETRANSLATE(A413,""en"",""fr"")"),"heureux")</f>
        <v>heureux</v>
      </c>
    </row>
    <row r="414" spans="1:2" ht="14.4" x14ac:dyDescent="0.3">
      <c r="A414" s="3" t="s">
        <v>412</v>
      </c>
      <c r="B414" s="4" t="str">
        <f ca="1">IFERROR(__xludf.DUMMYFUNCTION("GOOGLETRANSLATE(A414,""en"",""fr"")"),"hâte")</f>
        <v>hâte</v>
      </c>
    </row>
    <row r="415" spans="1:2" ht="14.4" x14ac:dyDescent="0.3">
      <c r="A415" s="3" t="s">
        <v>413</v>
      </c>
      <c r="B415" s="4" t="str">
        <f ca="1">IFERROR(__xludf.DUMMYFUNCTION("GOOGLETRANSLATE(A415,""en"",""fr"")"),"odieux")</f>
        <v>odieux</v>
      </c>
    </row>
    <row r="416" spans="1:2" ht="14.4" x14ac:dyDescent="0.3">
      <c r="A416" s="3" t="s">
        <v>414</v>
      </c>
      <c r="B416" s="4" t="str">
        <f ca="1">IFERROR(__xludf.DUMMYFUNCTION("GOOGLETRANSLATE(A416,""en"",""fr"")"),"ayant")</f>
        <v>ayant</v>
      </c>
    </row>
    <row r="417" spans="1:2" ht="14.4" x14ac:dyDescent="0.3">
      <c r="A417" s="3" t="s">
        <v>415</v>
      </c>
      <c r="B417" s="4" t="str">
        <f ca="1">IFERROR(__xludf.DUMMYFUNCTION("GOOGLETRANSLATE(A417,""en"",""fr"")"),"danger")</f>
        <v>danger</v>
      </c>
    </row>
    <row r="418" spans="1:2" ht="14.4" x14ac:dyDescent="0.3">
      <c r="A418" s="3" t="s">
        <v>416</v>
      </c>
      <c r="B418" s="4" t="str">
        <f ca="1">IFERROR(__xludf.DUMMYFUNCTION("GOOGLETRANSLATE(A418,""en"",""fr"")"),"têtes")</f>
        <v>têtes</v>
      </c>
    </row>
    <row r="419" spans="1:2" ht="14.4" x14ac:dyDescent="0.3">
      <c r="A419" s="3" t="s">
        <v>417</v>
      </c>
      <c r="B419" s="4" t="str">
        <f ca="1">IFERROR(__xludf.DUMMYFUNCTION("GOOGLETRANSLATE(A419,""en"",""fr"")"),"santé")</f>
        <v>santé</v>
      </c>
    </row>
    <row r="420" spans="1:2" ht="14.4" x14ac:dyDescent="0.3">
      <c r="A420" s="3" t="s">
        <v>418</v>
      </c>
      <c r="B420" s="4" t="str">
        <f ca="1">IFERROR(__xludf.DUMMYFUNCTION("GOOGLETRANSLATE(A420,""en"",""fr"")"),"entendu")</f>
        <v>entendu</v>
      </c>
    </row>
    <row r="421" spans="1:2" ht="14.4" x14ac:dyDescent="0.3">
      <c r="A421" s="3" t="s">
        <v>419</v>
      </c>
      <c r="B421" s="4" t="str">
        <f ca="1">IFERROR(__xludf.DUMMYFUNCTION("GOOGLETRANSLATE(A421,""en"",""fr"")"),"cœur")</f>
        <v>cœur</v>
      </c>
    </row>
    <row r="422" spans="1:2" ht="14.4" x14ac:dyDescent="0.3">
      <c r="A422" s="3" t="s">
        <v>420</v>
      </c>
      <c r="B422" s="4" t="str">
        <f ca="1">IFERROR(__xludf.DUMMYFUNCTION("GOOGLETRANSLATE(A422,""en"",""fr"")"),"paradis")</f>
        <v>paradis</v>
      </c>
    </row>
    <row r="423" spans="1:2" ht="14.4" x14ac:dyDescent="0.3">
      <c r="A423" s="3" t="s">
        <v>421</v>
      </c>
      <c r="B423" s="4" t="str">
        <f ca="1">IFERROR(__xludf.DUMMYFUNCTION("GOOGLETRANSLATE(A423,""en"",""fr"")"),"lourd")</f>
        <v>lourd</v>
      </c>
    </row>
    <row r="424" spans="1:2" ht="14.4" x14ac:dyDescent="0.3">
      <c r="A424" s="3" t="s">
        <v>422</v>
      </c>
      <c r="B424" s="4" t="str">
        <f ca="1">IFERROR(__xludf.DUMMYFUNCTION("GOOGLETRANSLATE(A424,""en"",""fr"")"),"Hector")</f>
        <v>Hector</v>
      </c>
    </row>
    <row r="425" spans="1:2" ht="14.4" x14ac:dyDescent="0.3">
      <c r="A425" s="3" t="s">
        <v>423</v>
      </c>
      <c r="B425" s="4" t="str">
        <f ca="1">IFERROR(__xludf.DUMMYFUNCTION("GOOGLETRANSLATE(A425,""en"",""fr"")"),"talons")</f>
        <v>talons</v>
      </c>
    </row>
    <row r="426" spans="1:2" ht="14.4" x14ac:dyDescent="0.3">
      <c r="A426" s="3" t="s">
        <v>424</v>
      </c>
      <c r="B426" s="4" t="str">
        <f ca="1">IFERROR(__xludf.DUMMYFUNCTION("GOOGLETRANSLATE(A426,""en"",""fr"")"),"Par conséquent")</f>
        <v>Par conséquent</v>
      </c>
    </row>
    <row r="427" spans="1:2" ht="14.4" x14ac:dyDescent="0.3">
      <c r="A427" s="3" t="s">
        <v>425</v>
      </c>
      <c r="B427" s="4" t="str">
        <f ca="1">IFERROR(__xludf.DUMMYFUNCTION("GOOGLETRANSLATE(A427,""en"",""fr"")"),"désormais")</f>
        <v>désormais</v>
      </c>
    </row>
    <row r="428" spans="1:2" ht="14.4" x14ac:dyDescent="0.3">
      <c r="A428" s="3" t="s">
        <v>426</v>
      </c>
      <c r="B428" s="4" t="str">
        <f ca="1">IFERROR(__xludf.DUMMYFUNCTION("GOOGLETRANSLATE(A428,""en"",""fr"")"),"ci-après, par la suite")</f>
        <v>ci-après, par la suite</v>
      </c>
    </row>
    <row r="429" spans="1:2" ht="14.4" x14ac:dyDescent="0.3">
      <c r="A429" s="3" t="s">
        <v>427</v>
      </c>
      <c r="B429" s="4" t="str">
        <f ca="1">IFERROR(__xludf.DUMMYFUNCTION("GOOGLETRANSLATE(A429,""en"",""fr"")"),"se")</f>
        <v>se</v>
      </c>
    </row>
    <row r="430" spans="1:2" ht="14.4" x14ac:dyDescent="0.3">
      <c r="A430" s="3" t="s">
        <v>428</v>
      </c>
      <c r="B430" s="4" t="str">
        <f ca="1">IFERROR(__xludf.DUMMYFUNCTION("GOOGLETRANSLATE(A430,""en"",""fr"")"),"altesse")</f>
        <v>altesse</v>
      </c>
    </row>
    <row r="431" spans="1:2" ht="14.4" x14ac:dyDescent="0.3">
      <c r="A431" s="3" t="s">
        <v>429</v>
      </c>
      <c r="B431" s="4" t="str">
        <f ca="1">IFERROR(__xludf.DUMMYFUNCTION("GOOGLETRANSLATE(A431,""en"",""fr"")"),"détient")</f>
        <v>détient</v>
      </c>
    </row>
    <row r="432" spans="1:2" ht="14.4" x14ac:dyDescent="0.3">
      <c r="A432" s="3" t="s">
        <v>430</v>
      </c>
      <c r="B432" s="4" t="str">
        <f ca="1">IFERROR(__xludf.DUMMYFUNCTION("GOOGLETRANSLATE(A432,""en"",""fr"")"),"creux")</f>
        <v>creux</v>
      </c>
    </row>
    <row r="433" spans="1:2" ht="14.4" x14ac:dyDescent="0.3">
      <c r="A433" s="3" t="s">
        <v>431</v>
      </c>
      <c r="B433" s="4" t="str">
        <f ca="1">IFERROR(__xludf.DUMMYFUNCTION("GOOGLETRANSLATE(A433,""en"",""fr"")"),"honnête")</f>
        <v>honnête</v>
      </c>
    </row>
    <row r="434" spans="1:2" ht="14.4" x14ac:dyDescent="0.3">
      <c r="A434" s="3" t="s">
        <v>432</v>
      </c>
      <c r="B434" s="4" t="str">
        <f ca="1">IFERROR(__xludf.DUMMYFUNCTION("GOOGLETRANSLATE(A434,""en"",""fr"")"),"cheval")</f>
        <v>cheval</v>
      </c>
    </row>
    <row r="435" spans="1:2" ht="14.4" x14ac:dyDescent="0.3">
      <c r="A435" s="3" t="s">
        <v>433</v>
      </c>
      <c r="B435" s="4" t="str">
        <f ca="1">IFERROR(__xludf.DUMMYFUNCTION("GOOGLETRANSLATE(A435,""en"",""fr"")"),"hôtesse")</f>
        <v>hôtesse</v>
      </c>
    </row>
    <row r="436" spans="1:2" ht="14.4" x14ac:dyDescent="0.3">
      <c r="A436" s="3" t="s">
        <v>434</v>
      </c>
      <c r="B436" s="4" t="str">
        <f ca="1">IFERROR(__xludf.DUMMYFUNCTION("GOOGLETRANSLATE(A436,""en"",""fr"")"),"heures")</f>
        <v>heures</v>
      </c>
    </row>
    <row r="437" spans="1:2" ht="14.4" x14ac:dyDescent="0.3">
      <c r="A437" s="3" t="s">
        <v>435</v>
      </c>
      <c r="B437" s="4" t="str">
        <f ca="1">IFERROR(__xludf.DUMMYFUNCTION("GOOGLETRANSLATE(A437,""en"",""fr"")"),"maison")</f>
        <v>maison</v>
      </c>
    </row>
    <row r="438" spans="1:2" ht="14.4" x14ac:dyDescent="0.3">
      <c r="A438" s="3" t="s">
        <v>436</v>
      </c>
      <c r="B438" s="4" t="str">
        <f ca="1">IFERROR(__xludf.DUMMYFUNCTION("GOOGLETRANSLATE(A438,""en"",""fr"")"),"hubert")</f>
        <v>hubert</v>
      </c>
    </row>
    <row r="439" spans="1:2" ht="14.4" x14ac:dyDescent="0.3">
      <c r="A439" s="3" t="s">
        <v>437</v>
      </c>
      <c r="B439" s="4" t="str">
        <f ca="1">IFERROR(__xludf.DUMMYFUNCTION("GOOGLETRANSLATE(A439,""en"",""fr"")"),"humble")</f>
        <v>humble</v>
      </c>
    </row>
    <row r="440" spans="1:2" ht="14.4" x14ac:dyDescent="0.3">
      <c r="A440" s="3" t="s">
        <v>438</v>
      </c>
      <c r="B440" s="4" t="str">
        <f ca="1">IFERROR(__xludf.DUMMYFUNCTION("GOOGLETRANSLATE(A440,""en"",""fr"")"),"humour")</f>
        <v>humour</v>
      </c>
    </row>
    <row r="441" spans="1:2" ht="14.4" x14ac:dyDescent="0.3">
      <c r="A441" s="3" t="s">
        <v>439</v>
      </c>
      <c r="B441" s="4" t="str">
        <f ca="1">IFERROR(__xludf.DUMMYFUNCTION("GOOGLETRANSLATE(A441,""en"",""fr"")"),"cent")</f>
        <v>cent</v>
      </c>
    </row>
    <row r="442" spans="1:2" ht="14.4" x14ac:dyDescent="0.3">
      <c r="A442" s="3" t="s">
        <v>440</v>
      </c>
      <c r="B442" s="4" t="str">
        <f ca="1">IFERROR(__xludf.DUMMYFUNCTION("GOOGLETRANSLATE(A442,""en"",""fr"")"),"mari")</f>
        <v>mari</v>
      </c>
    </row>
    <row r="443" spans="1:2" ht="14.4" x14ac:dyDescent="0.3">
      <c r="A443" s="3" t="s">
        <v>441</v>
      </c>
      <c r="B443" s="4" t="str">
        <f ca="1">IFERROR(__xludf.DUMMYFUNCTION("GOOGLETRANSLATE(A443,""en"",""fr"")"),"ignorant")</f>
        <v>ignorant</v>
      </c>
    </row>
    <row r="444" spans="1:2" ht="14.4" x14ac:dyDescent="0.3">
      <c r="A444" s="3" t="s">
        <v>442</v>
      </c>
      <c r="B444" s="4" t="str">
        <f ca="1">IFERROR(__xludf.DUMMYFUNCTION("GOOGLETRANSLATE(A444,""en"",""fr"")"),"image")</f>
        <v>image</v>
      </c>
    </row>
    <row r="445" spans="1:2" ht="14.4" x14ac:dyDescent="0.3">
      <c r="A445" s="3" t="s">
        <v>443</v>
      </c>
      <c r="B445" s="4" t="str">
        <f ca="1">IFERROR(__xludf.DUMMYFUNCTION("GOOGLETRANSLATE(A445,""en"",""fr"")"),"comprend")</f>
        <v>comprend</v>
      </c>
    </row>
    <row r="446" spans="1:2" ht="14.4" x14ac:dyDescent="0.3">
      <c r="A446" s="3" t="s">
        <v>444</v>
      </c>
      <c r="B446" s="4" t="str">
        <f ca="1">IFERROR(__xludf.DUMMYFUNCTION("GOOGLETRANSLATE(A446,""en"",""fr"")"),"En effet")</f>
        <v>En effet</v>
      </c>
    </row>
    <row r="447" spans="1:2" ht="14.4" x14ac:dyDescent="0.3">
      <c r="A447" s="3" t="s">
        <v>445</v>
      </c>
      <c r="B447" s="4" t="str">
        <f ca="1">IFERROR(__xludf.DUMMYFUNCTION("GOOGLETRANSLATE(A447,""en"",""fr"")"),"infini")</f>
        <v>infini</v>
      </c>
    </row>
    <row r="448" spans="1:2" ht="14.4" x14ac:dyDescent="0.3">
      <c r="A448" s="3" t="s">
        <v>446</v>
      </c>
      <c r="B448" s="4" t="str">
        <f ca="1">IFERROR(__xludf.DUMMYFUNCTION("GOOGLETRANSLATE(A448,""en"",""fr"")"),"innocent")</f>
        <v>innocent</v>
      </c>
    </row>
    <row r="449" spans="1:2" ht="14.4" x14ac:dyDescent="0.3">
      <c r="A449" s="3" t="s">
        <v>447</v>
      </c>
      <c r="B449" s="4" t="str">
        <f ca="1">IFERROR(__xludf.DUMMYFUNCTION("GOOGLETRANSLATE(A449,""en"",""fr"")"),"instant")</f>
        <v>instant</v>
      </c>
    </row>
    <row r="450" spans="1:2" ht="14.4" x14ac:dyDescent="0.3">
      <c r="A450" s="3" t="s">
        <v>448</v>
      </c>
      <c r="B450" s="4" t="str">
        <f ca="1">IFERROR(__xludf.DUMMYFUNCTION("GOOGLETRANSLATE(A450,""en"",""fr"")"),"avoir l'intention")</f>
        <v>avoir l'intention</v>
      </c>
    </row>
    <row r="451" spans="1:2" ht="14.4" x14ac:dyDescent="0.3">
      <c r="A451" s="3" t="s">
        <v>449</v>
      </c>
      <c r="B451" s="4" t="str">
        <f ca="1">IFERROR(__xludf.DUMMYFUNCTION("GOOGLETRANSLATE(A451,""en"",""fr"")"),"intention")</f>
        <v>intention</v>
      </c>
    </row>
    <row r="452" spans="1:2" ht="14.4" x14ac:dyDescent="0.3">
      <c r="A452" s="3" t="s">
        <v>450</v>
      </c>
      <c r="B452" s="4" t="str">
        <f ca="1">IFERROR(__xludf.DUMMYFUNCTION("GOOGLETRANSLATE(A452,""en"",""fr"")"),"problème")</f>
        <v>problème</v>
      </c>
    </row>
    <row r="453" spans="1:2" ht="14.4" x14ac:dyDescent="0.3">
      <c r="A453" s="3" t="s">
        <v>451</v>
      </c>
      <c r="B453" s="4" t="str">
        <f ca="1">IFERROR(__xludf.DUMMYFUNCTION("GOOGLETRANSLATE(A453,""en"",""fr"")"),"lui-même")</f>
        <v>lui-même</v>
      </c>
    </row>
    <row r="454" spans="1:2" ht="14.4" x14ac:dyDescent="0.3">
      <c r="A454" s="3" t="s">
        <v>452</v>
      </c>
      <c r="B454" s="4" t="str">
        <f ca="1">IFERROR(__xludf.DUMMYFUNCTION("GOOGLETRANSLATE(A454,""en"",""fr"")"),"jaloux")</f>
        <v>jaloux</v>
      </c>
    </row>
    <row r="455" spans="1:2" ht="14.4" x14ac:dyDescent="0.3">
      <c r="A455" s="3" t="s">
        <v>453</v>
      </c>
      <c r="B455" s="4" t="str">
        <f ca="1">IFERROR(__xludf.DUMMYFUNCTION("GOOGLETRANSLATE(A455,""en"",""fr"")"),"bijou")</f>
        <v>bijou</v>
      </c>
    </row>
    <row r="456" spans="1:2" ht="14.4" x14ac:dyDescent="0.3">
      <c r="A456" s="3" t="s">
        <v>454</v>
      </c>
      <c r="B456" s="4" t="str">
        <f ca="1">IFERROR(__xludf.DUMMYFUNCTION("GOOGLETRANSLATE(A456,""en"",""fr"")"),"juge")</f>
        <v>juge</v>
      </c>
    </row>
    <row r="457" spans="1:2" ht="14.4" x14ac:dyDescent="0.3">
      <c r="A457" s="3" t="s">
        <v>455</v>
      </c>
      <c r="B457" s="4" t="str">
        <f ca="1">IFERROR(__xludf.DUMMYFUNCTION("GOOGLETRANSLATE(A457,""en"",""fr"")"),"jugement")</f>
        <v>jugement</v>
      </c>
    </row>
    <row r="458" spans="1:2" ht="14.4" x14ac:dyDescent="0.3">
      <c r="A458" s="3" t="s">
        <v>456</v>
      </c>
      <c r="B458" s="4" t="str">
        <f ca="1">IFERROR(__xludf.DUMMYFUNCTION("GOOGLETRANSLATE(A458,""en"",""fr"")"),"Julia")</f>
        <v>Julia</v>
      </c>
    </row>
    <row r="459" spans="1:2" ht="14.4" x14ac:dyDescent="0.3">
      <c r="A459" s="3" t="s">
        <v>457</v>
      </c>
      <c r="B459" s="4" t="str">
        <f ca="1">IFERROR(__xludf.DUMMYFUNCTION("GOOGLETRANSLATE(A459,""en"",""fr"")"),"Justice")</f>
        <v>Justice</v>
      </c>
    </row>
    <row r="460" spans="1:2" ht="14.4" x14ac:dyDescent="0.3">
      <c r="A460" s="3" t="s">
        <v>458</v>
      </c>
      <c r="B460" s="4" t="str">
        <f ca="1">IFERROR(__xludf.DUMMYFUNCTION("GOOGLETRANSLATE(A460,""en"",""fr"")"),"garde")</f>
        <v>garde</v>
      </c>
    </row>
    <row r="461" spans="1:2" ht="14.4" x14ac:dyDescent="0.3">
      <c r="A461" s="3" t="s">
        <v>459</v>
      </c>
      <c r="B461" s="4" t="str">
        <f ca="1">IFERROR(__xludf.DUMMYFUNCTION("GOOGLETRANSLATE(A461,""en"",""fr"")"),"la gentillesse")</f>
        <v>la gentillesse</v>
      </c>
    </row>
    <row r="462" spans="1:2" ht="14.4" x14ac:dyDescent="0.3">
      <c r="A462" s="3" t="s">
        <v>460</v>
      </c>
      <c r="B462" s="4" t="str">
        <f ca="1">IFERROR(__xludf.DUMMYFUNCTION("GOOGLETRANSLATE(A462,""en"",""fr"")"),"Royaume")</f>
        <v>Royaume</v>
      </c>
    </row>
    <row r="463" spans="1:2" ht="14.4" x14ac:dyDescent="0.3">
      <c r="A463" s="3" t="s">
        <v>461</v>
      </c>
      <c r="B463" s="4" t="str">
        <f ca="1">IFERROR(__xludf.DUMMYFUNCTION("GOOGLETRANSLATE(A463,""en"",""fr"")"),"rois")</f>
        <v>rois</v>
      </c>
    </row>
    <row r="464" spans="1:2" ht="14.4" x14ac:dyDescent="0.3">
      <c r="A464" s="3" t="s">
        <v>462</v>
      </c>
      <c r="B464" s="4" t="str">
        <f ca="1">IFERROR(__xludf.DUMMYFUNCTION("GOOGLETRANSLATE(A464,""en"",""fr"")"),"fripon")</f>
        <v>fripon</v>
      </c>
    </row>
    <row r="465" spans="1:2" ht="14.4" x14ac:dyDescent="0.3">
      <c r="A465" s="3" t="s">
        <v>463</v>
      </c>
      <c r="B465" s="4" t="str">
        <f ca="1">IFERROR(__xludf.DUMMYFUNCTION("GOOGLETRANSLATE(A465,""en"",""fr"")"),"s'agenouiller")</f>
        <v>s'agenouiller</v>
      </c>
    </row>
    <row r="466" spans="1:2" ht="14.4" x14ac:dyDescent="0.3">
      <c r="A466" s="3" t="s">
        <v>464</v>
      </c>
      <c r="B466" s="4" t="str">
        <f ca="1">IFERROR(__xludf.DUMMYFUNCTION("GOOGLETRANSLATE(A466,""en"",""fr"")"),"les genoux")</f>
        <v>les genoux</v>
      </c>
    </row>
    <row r="467" spans="1:2" ht="14.4" x14ac:dyDescent="0.3">
      <c r="A467" s="3" t="s">
        <v>465</v>
      </c>
      <c r="B467" s="4" t="str">
        <f ca="1">IFERROR(__xludf.DUMMYFUNCTION("GOOGLETRANSLATE(A467,""en"",""fr"")"),"couteau")</f>
        <v>couteau</v>
      </c>
    </row>
    <row r="468" spans="1:2" ht="14.4" x14ac:dyDescent="0.3">
      <c r="A468" s="3" t="s">
        <v>466</v>
      </c>
      <c r="B468" s="4" t="str">
        <f ca="1">IFERROR(__xludf.DUMMYFUNCTION("GOOGLETRANSLATE(A468,""en"",""fr"")"),"Chevalier")</f>
        <v>Chevalier</v>
      </c>
    </row>
    <row r="469" spans="1:2" ht="14.4" x14ac:dyDescent="0.3">
      <c r="A469" s="3" t="s">
        <v>467</v>
      </c>
      <c r="B469" s="4" t="str">
        <f ca="1">IFERROR(__xludf.DUMMYFUNCTION("GOOGLETRANSLATE(A469,""en"",""fr"")"),"frappe")</f>
        <v>frappe</v>
      </c>
    </row>
    <row r="470" spans="1:2" ht="14.4" x14ac:dyDescent="0.3">
      <c r="A470" s="3" t="s">
        <v>468</v>
      </c>
      <c r="B470" s="4" t="str">
        <f ca="1">IFERROR(__xludf.DUMMYFUNCTION("GOOGLETRANSLATE(A470,""en"",""fr"")"),"connaissance")</f>
        <v>connaissance</v>
      </c>
    </row>
    <row r="471" spans="1:2" ht="14.4" x14ac:dyDescent="0.3">
      <c r="A471" s="3" t="s">
        <v>469</v>
      </c>
      <c r="B471" s="4" t="str">
        <f ca="1">IFERROR(__xludf.DUMMYFUNCTION("GOOGLETRANSLATE(A471,""en"",""fr"")"),"connaissance")</f>
        <v>connaissance</v>
      </c>
    </row>
    <row r="472" spans="1:2" ht="14.4" x14ac:dyDescent="0.3">
      <c r="A472" s="3" t="s">
        <v>470</v>
      </c>
      <c r="B472" s="4" t="str">
        <f ca="1">IFERROR(__xludf.DUMMYFUNCTION("GOOGLETRANSLATE(A472,""en"",""fr"")"),"connu")</f>
        <v>connu</v>
      </c>
    </row>
    <row r="473" spans="1:2" ht="14.4" x14ac:dyDescent="0.3">
      <c r="A473" s="3" t="s">
        <v>471</v>
      </c>
      <c r="B473" s="4" t="str">
        <f ca="1">IFERROR(__xludf.DUMMYFUNCTION("GOOGLETRANSLATE(A473,""en"",""fr"")"),"sait")</f>
        <v>sait</v>
      </c>
    </row>
    <row r="474" spans="1:2" ht="14.4" x14ac:dyDescent="0.3">
      <c r="A474" s="3" t="s">
        <v>472</v>
      </c>
      <c r="B474" s="4" t="str">
        <f ca="1">IFERROR(__xludf.DUMMYFUNCTION("GOOGLETRANSLATE(A474,""en"",""fr"")"),"la main d'oeuvre")</f>
        <v>la main d'oeuvre</v>
      </c>
    </row>
    <row r="475" spans="1:2" ht="14.4" x14ac:dyDescent="0.3">
      <c r="A475" s="3" t="s">
        <v>473</v>
      </c>
      <c r="B475" s="4" t="str">
        <f ca="1">IFERROR(__xludf.DUMMYFUNCTION("GOOGLETRANSLATE(A475,""en"",""fr"")"),"Dames")</f>
        <v>Dames</v>
      </c>
    </row>
    <row r="476" spans="1:2" ht="14.4" x14ac:dyDescent="0.3">
      <c r="A476" s="3" t="s">
        <v>474</v>
      </c>
      <c r="B476" s="4" t="str">
        <f ca="1">IFERROR(__xludf.DUMMYFUNCTION("GOOGLETRANSLATE(A476,""en"",""fr"")"),"ladyship")</f>
        <v>ladyship</v>
      </c>
    </row>
    <row r="477" spans="1:2" ht="14.4" x14ac:dyDescent="0.3">
      <c r="A477" s="3" t="s">
        <v>475</v>
      </c>
      <c r="B477" s="4" t="str">
        <f ca="1">IFERROR(__xludf.DUMMYFUNCTION("GOOGLETRANSLATE(A477,""en"",""fr"")"),"terres")</f>
        <v>terres</v>
      </c>
    </row>
    <row r="478" spans="1:2" ht="14.4" x14ac:dyDescent="0.3">
      <c r="A478" s="3" t="s">
        <v>476</v>
      </c>
      <c r="B478" s="4" t="str">
        <f ca="1">IFERROR(__xludf.DUMMYFUNCTION("GOOGLETRANSLATE(A478,""en"",""fr"")"),"grand")</f>
        <v>grand</v>
      </c>
    </row>
    <row r="479" spans="1:2" ht="14.4" x14ac:dyDescent="0.3">
      <c r="A479" s="3" t="s">
        <v>477</v>
      </c>
      <c r="B479" s="4" t="str">
        <f ca="1">IFERROR(__xludf.DUMMYFUNCTION("GOOGLETRANSLATE(A479,""en"",""fr"")"),"rire")</f>
        <v>rire</v>
      </c>
    </row>
    <row r="480" spans="1:2" ht="14.4" x14ac:dyDescent="0.3">
      <c r="A480" s="3" t="s">
        <v>478</v>
      </c>
      <c r="B480" s="4" t="str">
        <f ca="1">IFERROR(__xludf.DUMMYFUNCTION("GOOGLETRANSLATE(A480,""en"",""fr"")"),"lançon")</f>
        <v>lançon</v>
      </c>
    </row>
    <row r="481" spans="1:2" ht="14.4" x14ac:dyDescent="0.3">
      <c r="A481" s="3" t="s">
        <v>479</v>
      </c>
      <c r="B481" s="4" t="str">
        <f ca="1">IFERROR(__xludf.DUMMYFUNCTION("GOOGLETRANSLATE(A481,""en"",""fr"")"),"légitime")</f>
        <v>légitime</v>
      </c>
    </row>
    <row r="482" spans="1:2" ht="14.4" x14ac:dyDescent="0.3">
      <c r="A482" s="3" t="s">
        <v>480</v>
      </c>
      <c r="B482" s="4" t="str">
        <f ca="1">IFERROR(__xludf.DUMMYFUNCTION("GOOGLETRANSLATE(A482,""en"",""fr"")"),"apprendre")</f>
        <v>apprendre</v>
      </c>
    </row>
    <row r="483" spans="1:2" ht="14.4" x14ac:dyDescent="0.3">
      <c r="A483" s="3" t="s">
        <v>481</v>
      </c>
      <c r="B483" s="4" t="str">
        <f ca="1">IFERROR(__xludf.DUMMYFUNCTION("GOOGLETRANSLATE(A483,""en"",""fr"")"),"appris")</f>
        <v>appris</v>
      </c>
    </row>
    <row r="484" spans="1:2" ht="14.4" x14ac:dyDescent="0.3">
      <c r="A484" s="3" t="s">
        <v>482</v>
      </c>
      <c r="B484" s="4" t="str">
        <f ca="1">IFERROR(__xludf.DUMMYFUNCTION("GOOGLETRANSLATE(A484,""en"",""fr"")"),"moins")</f>
        <v>moins</v>
      </c>
    </row>
    <row r="485" spans="1:2" ht="14.4" x14ac:dyDescent="0.3">
      <c r="A485" s="3" t="s">
        <v>483</v>
      </c>
      <c r="B485" s="4" t="str">
        <f ca="1">IFERROR(__xludf.DUMMYFUNCTION("GOOGLETRANSLATE(A485,""en"",""fr"")"),"laisser")</f>
        <v>laisser</v>
      </c>
    </row>
    <row r="486" spans="1:2" ht="14.4" x14ac:dyDescent="0.3">
      <c r="A486" s="3" t="s">
        <v>484</v>
      </c>
      <c r="B486" s="4" t="str">
        <f ca="1">IFERROR(__xludf.DUMMYFUNCTION("GOOGLETRANSLATE(A486,""en"",""fr"")"),"loisir")</f>
        <v>loisir</v>
      </c>
    </row>
    <row r="487" spans="1:2" ht="14.4" x14ac:dyDescent="0.3">
      <c r="A487" s="3" t="s">
        <v>485</v>
      </c>
      <c r="B487" s="4" t="str">
        <f ca="1">IFERROR(__xludf.DUMMYFUNCTION("GOOGLETRANSLATE(A487,""en"",""fr"")"),"Leontes")</f>
        <v>Leontes</v>
      </c>
    </row>
    <row r="488" spans="1:2" ht="14.4" x14ac:dyDescent="0.3">
      <c r="A488" s="3" t="s">
        <v>486</v>
      </c>
      <c r="B488" s="4" t="str">
        <f ca="1">IFERROR(__xludf.DUMMYFUNCTION("GOOGLETRANSLATE(A488,""en"",""fr"")"),"lettre")</f>
        <v>lettre</v>
      </c>
    </row>
    <row r="489" spans="1:2" ht="14.4" x14ac:dyDescent="0.3">
      <c r="A489" s="3" t="s">
        <v>487</v>
      </c>
      <c r="B489" s="4" t="str">
        <f ca="1">IFERROR(__xludf.DUMMYFUNCTION("GOOGLETRANSLATE(A489,""en"",""fr"")"),"liberté")</f>
        <v>liberté</v>
      </c>
    </row>
    <row r="490" spans="1:2" ht="14.4" x14ac:dyDescent="0.3">
      <c r="A490" s="3" t="s">
        <v>488</v>
      </c>
      <c r="B490" s="4" t="str">
        <f ca="1">IFERROR(__xludf.DUMMYFUNCTION("GOOGLETRANSLATE(A490,""en"",""fr"")"),"bibliothèque")</f>
        <v>bibliothèque</v>
      </c>
    </row>
    <row r="491" spans="1:2" ht="14.4" x14ac:dyDescent="0.3">
      <c r="A491" s="3" t="s">
        <v>489</v>
      </c>
      <c r="B491" s="4" t="str">
        <f ca="1">IFERROR(__xludf.DUMMYFUNCTION("GOOGLETRANSLATE(A491,""en"",""fr"")"),"Liege")</f>
        <v>Liege</v>
      </c>
    </row>
    <row r="492" spans="1:2" ht="14.4" x14ac:dyDescent="0.3">
      <c r="A492" s="3" t="s">
        <v>490</v>
      </c>
      <c r="B492" s="4" t="str">
        <f ca="1">IFERROR(__xludf.DUMMYFUNCTION("GOOGLETRANSLATE(A492,""en"",""fr"")"),"lieutenant")</f>
        <v>lieutenant</v>
      </c>
    </row>
    <row r="493" spans="1:2" ht="14.4" x14ac:dyDescent="0.3">
      <c r="A493" s="3" t="s">
        <v>491</v>
      </c>
      <c r="B493" s="4" t="str">
        <f ca="1">IFERROR(__xludf.DUMMYFUNCTION("GOOGLETRANSLATE(A493,""en"",""fr"")"),"lumière")</f>
        <v>lumière</v>
      </c>
    </row>
    <row r="494" spans="1:2" ht="14.4" x14ac:dyDescent="0.3">
      <c r="A494" s="3" t="s">
        <v>492</v>
      </c>
      <c r="B494" s="4" t="str">
        <f ca="1">IFERROR(__xludf.DUMMYFUNCTION("GOOGLETRANSLATE(A494,""en"",""fr"")"),"membres")</f>
        <v>membres</v>
      </c>
    </row>
    <row r="495" spans="1:2" ht="14.4" x14ac:dyDescent="0.3">
      <c r="A495" s="3" t="s">
        <v>493</v>
      </c>
      <c r="B495" s="4" t="str">
        <f ca="1">IFERROR(__xludf.DUMMYFUNCTION("GOOGLETRANSLATE(A495,""en"",""fr"")"),"peu")</f>
        <v>peu</v>
      </c>
    </row>
    <row r="496" spans="1:2" ht="14.4" x14ac:dyDescent="0.3">
      <c r="A496" s="3" t="s">
        <v>494</v>
      </c>
      <c r="B496" s="4" t="str">
        <f ca="1">IFERROR(__xludf.DUMMYFUNCTION("GOOGLETRANSLATE(A496,""en"",""fr"")"),"vies")</f>
        <v>vies</v>
      </c>
    </row>
    <row r="497" spans="1:2" ht="14.4" x14ac:dyDescent="0.3">
      <c r="A497" s="3" t="s">
        <v>495</v>
      </c>
      <c r="B497" s="4" t="str">
        <f ca="1">IFERROR(__xludf.DUMMYFUNCTION("GOOGLETRANSLATE(A497,""en"",""fr"")"),"vivant")</f>
        <v>vivant</v>
      </c>
    </row>
    <row r="498" spans="1:2" ht="14.4" x14ac:dyDescent="0.3">
      <c r="A498" s="3" t="s">
        <v>496</v>
      </c>
      <c r="B498" s="4" t="str">
        <f ca="1">IFERROR(__xludf.DUMMYFUNCTION("GOOGLETRANSLATE(A498,""en"",""fr"")"),"plus long")</f>
        <v>plus long</v>
      </c>
    </row>
    <row r="499" spans="1:2" ht="14.4" x14ac:dyDescent="0.3">
      <c r="A499" s="3" t="s">
        <v>497</v>
      </c>
      <c r="B499" s="4" t="str">
        <f ca="1">IFERROR(__xludf.DUMMYFUNCTION("GOOGLETRANSLATE(A499,""en"",""fr"")"),"regards")</f>
        <v>regards</v>
      </c>
    </row>
    <row r="500" spans="1:2" ht="14.4" x14ac:dyDescent="0.3">
      <c r="A500" s="3" t="s">
        <v>498</v>
      </c>
      <c r="B500" s="4" t="str">
        <f ca="1">IFERROR(__xludf.DUMMYFUNCTION("GOOGLETRANSLATE(A500,""en"",""fr"")"),"ample")</f>
        <v>ample</v>
      </c>
    </row>
    <row r="501" spans="1:2" ht="14.4" x14ac:dyDescent="0.3">
      <c r="A501" s="3" t="s">
        <v>499</v>
      </c>
      <c r="B501" s="4" t="str">
        <f ca="1">IFERROR(__xludf.DUMMYFUNCTION("GOOGLETRANSLATE(A501,""en"",""fr"")"),"seigneurs")</f>
        <v>seigneurs</v>
      </c>
    </row>
    <row r="502" spans="1:2" ht="14.4" x14ac:dyDescent="0.3">
      <c r="A502" s="3" t="s">
        <v>500</v>
      </c>
      <c r="B502" s="4" t="str">
        <f ca="1">IFERROR(__xludf.DUMMYFUNCTION("GOOGLETRANSLATE(A502,""en"",""fr"")"),"seigneurie")</f>
        <v>seigneurie</v>
      </c>
    </row>
    <row r="503" spans="1:2" ht="14.4" x14ac:dyDescent="0.3">
      <c r="A503" s="3" t="s">
        <v>501</v>
      </c>
      <c r="B503" s="4" t="str">
        <f ca="1">IFERROR(__xludf.DUMMYFUNCTION("GOOGLETRANSLATE(A503,""en"",""fr"")"),"lorenzo")</f>
        <v>lorenzo</v>
      </c>
    </row>
    <row r="504" spans="1:2" ht="14.4" x14ac:dyDescent="0.3">
      <c r="A504" s="3" t="s">
        <v>502</v>
      </c>
      <c r="B504" s="4" t="str">
        <f ca="1">IFERROR(__xludf.DUMMYFUNCTION("GOOGLETRANSLATE(A504,""en"",""fr"")"),"charmant")</f>
        <v>charmant</v>
      </c>
    </row>
    <row r="505" spans="1:2" ht="14.4" x14ac:dyDescent="0.3">
      <c r="A505" s="3" t="s">
        <v>503</v>
      </c>
      <c r="B505" s="4" t="str">
        <f ca="1">IFERROR(__xludf.DUMMYFUNCTION("GOOGLETRANSLATE(A505,""en"",""fr"")"),"les amoureux")</f>
        <v>les amoureux</v>
      </c>
    </row>
    <row r="506" spans="1:2" ht="14.4" x14ac:dyDescent="0.3">
      <c r="A506" s="3" t="s">
        <v>504</v>
      </c>
      <c r="B506" s="4" t="str">
        <f ca="1">IFERROR(__xludf.DUMMYFUNCTION("GOOGLETRANSLATE(A506,""en"",""fr"")"),"amours")</f>
        <v>amours</v>
      </c>
    </row>
    <row r="507" spans="1:2" ht="14.4" x14ac:dyDescent="0.3">
      <c r="A507" s="3" t="s">
        <v>505</v>
      </c>
      <c r="B507" s="4" t="str">
        <f ca="1">IFERROR(__xludf.DUMMYFUNCTION("GOOGLETRANSLATE(A507,""en"",""fr"")"),"aimant")</f>
        <v>aimant</v>
      </c>
    </row>
    <row r="508" spans="1:2" ht="14.4" x14ac:dyDescent="0.3">
      <c r="A508" s="3" t="s">
        <v>506</v>
      </c>
      <c r="B508" s="4" t="str">
        <f ca="1">IFERROR(__xludf.DUMMYFUNCTION("GOOGLETRANSLATE(A508,""en"",""fr"")"),"Lucentio")</f>
        <v>Lucentio</v>
      </c>
    </row>
    <row r="509" spans="1:2" ht="14.4" x14ac:dyDescent="0.3">
      <c r="A509" s="3" t="s">
        <v>507</v>
      </c>
      <c r="B509" s="4" t="str">
        <f ca="1">IFERROR(__xludf.DUMMYFUNCTION("GOOGLETRANSLATE(A509,""en"",""fr"")"),"machine")</f>
        <v>machine</v>
      </c>
    </row>
    <row r="510" spans="1:2" ht="14.4" x14ac:dyDescent="0.3">
      <c r="A510" s="3" t="s">
        <v>508</v>
      </c>
      <c r="B510" s="4" t="str">
        <f ca="1">IFERROR(__xludf.DUMMYFUNCTION("GOOGLETRANSLATE(A510,""en"",""fr"")"),"la démence")</f>
        <v>la démence</v>
      </c>
    </row>
    <row r="511" spans="1:2" ht="14.4" x14ac:dyDescent="0.3">
      <c r="A511" s="3" t="s">
        <v>509</v>
      </c>
      <c r="B511" s="4" t="str">
        <f ca="1">IFERROR(__xludf.DUMMYFUNCTION("GOOGLETRANSLATE(A511,""en"",""fr"")"),"jeune fille")</f>
        <v>jeune fille</v>
      </c>
    </row>
    <row r="512" spans="1:2" ht="14.4" x14ac:dyDescent="0.3">
      <c r="A512" s="3" t="s">
        <v>510</v>
      </c>
      <c r="B512" s="4" t="str">
        <f ca="1">IFERROR(__xludf.DUMMYFUNCTION("GOOGLETRANSLATE(A512,""en"",""fr"")"),"servantes")</f>
        <v>servantes</v>
      </c>
    </row>
    <row r="513" spans="1:2" ht="14.4" x14ac:dyDescent="0.3">
      <c r="A513" s="3" t="s">
        <v>511</v>
      </c>
      <c r="B513" s="4" t="str">
        <f ca="1">IFERROR(__xludf.DUMMYFUNCTION("GOOGLETRANSLATE(A513,""en"",""fr"")"),"maintenir")</f>
        <v>maintenir</v>
      </c>
    </row>
    <row r="514" spans="1:2" ht="14.4" x14ac:dyDescent="0.3">
      <c r="A514" s="3" t="s">
        <v>512</v>
      </c>
      <c r="B514" s="4" t="str">
        <f ca="1">IFERROR(__xludf.DUMMYFUNCTION("GOOGLETRANSLATE(A514,""en"",""fr"")"),"majesté")</f>
        <v>majesté</v>
      </c>
    </row>
    <row r="515" spans="1:2" ht="14.4" x14ac:dyDescent="0.3">
      <c r="A515" s="3" t="s">
        <v>513</v>
      </c>
      <c r="B515" s="4" t="str">
        <f ca="1">IFERROR(__xludf.DUMMYFUNCTION("GOOGLETRANSLATE(A515,""en"",""fr"")"),"fait du")</f>
        <v>fait du</v>
      </c>
    </row>
    <row r="516" spans="1:2" ht="14.4" x14ac:dyDescent="0.3">
      <c r="A516" s="3" t="s">
        <v>514</v>
      </c>
      <c r="B516" s="4" t="str">
        <f ca="1">IFERROR(__xludf.DUMMYFUNCTION("GOOGLETRANSLATE(A516,""en"",""fr"")"),"fabrication")</f>
        <v>fabrication</v>
      </c>
    </row>
    <row r="517" spans="1:2" ht="14.4" x14ac:dyDescent="0.3">
      <c r="A517" s="3" t="s">
        <v>515</v>
      </c>
      <c r="B517" s="4" t="str">
        <f ca="1">IFERROR(__xludf.DUMMYFUNCTION("GOOGLETRANSLATE(A517,""en"",""fr"")"),"malice")</f>
        <v>malice</v>
      </c>
    </row>
    <row r="518" spans="1:2" ht="14.4" x14ac:dyDescent="0.3">
      <c r="A518" s="3" t="s">
        <v>516</v>
      </c>
      <c r="B518" s="4" t="str">
        <f ca="1">IFERROR(__xludf.DUMMYFUNCTION("GOOGLETRANSLATE(A518,""en"",""fr"")"),"manière")</f>
        <v>manière</v>
      </c>
    </row>
    <row r="519" spans="1:2" ht="14.4" x14ac:dyDescent="0.3">
      <c r="A519" s="3" t="s">
        <v>517</v>
      </c>
      <c r="B519" s="4" t="str">
        <f ca="1">IFERROR(__xludf.DUMMYFUNCTION("GOOGLETRANSLATE(A519,""en"",""fr"")"),"Mars")</f>
        <v>Mars</v>
      </c>
    </row>
    <row r="520" spans="1:2" ht="14.4" x14ac:dyDescent="0.3">
      <c r="A520" s="3" t="s">
        <v>518</v>
      </c>
      <c r="B520" s="4" t="str">
        <f ca="1">IFERROR(__xludf.DUMMYFUNCTION("GOOGLETRANSLATE(A520,""en"",""fr"")"),"Marcius")</f>
        <v>Marcius</v>
      </c>
    </row>
    <row r="521" spans="1:2" ht="14.4" x14ac:dyDescent="0.3">
      <c r="A521" s="3" t="s">
        <v>519</v>
      </c>
      <c r="B521" s="4" t="str">
        <f ca="1">IFERROR(__xludf.DUMMYFUNCTION("GOOGLETRANSLATE(A521,""en"",""fr"")"),"marcus")</f>
        <v>marcus</v>
      </c>
    </row>
    <row r="522" spans="1:2" ht="14.4" x14ac:dyDescent="0.3">
      <c r="A522" s="3" t="s">
        <v>520</v>
      </c>
      <c r="B522" s="4" t="str">
        <f ca="1">IFERROR(__xludf.DUMMYFUNCTION("GOOGLETRANSLATE(A522,""en"",""fr"")"),"margaret")</f>
        <v>margaret</v>
      </c>
    </row>
    <row r="523" spans="1:2" ht="14.4" x14ac:dyDescent="0.3">
      <c r="A523" s="3" t="s">
        <v>521</v>
      </c>
      <c r="B523" s="4" t="str">
        <f ca="1">IFERROR(__xludf.DUMMYFUNCTION("GOOGLETRANSLATE(A523,""en"",""fr"")"),"maria")</f>
        <v>maria</v>
      </c>
    </row>
    <row r="524" spans="1:2" ht="14.4" x14ac:dyDescent="0.3">
      <c r="A524" s="3" t="s">
        <v>522</v>
      </c>
      <c r="B524" s="4" t="str">
        <f ca="1">IFERROR(__xludf.DUMMYFUNCTION("GOOGLETRANSLATE(A524,""en"",""fr"")"),"mariana")</f>
        <v>mariana</v>
      </c>
    </row>
    <row r="525" spans="1:2" ht="14.4" x14ac:dyDescent="0.3">
      <c r="A525" s="3" t="s">
        <v>523</v>
      </c>
      <c r="B525" s="4" t="str">
        <f ca="1">IFERROR(__xludf.DUMMYFUNCTION("GOOGLETRANSLATE(A525,""en"",""fr"")"),"mariage")</f>
        <v>mariage</v>
      </c>
    </row>
    <row r="526" spans="1:2" ht="14.4" x14ac:dyDescent="0.3">
      <c r="A526" s="3" t="s">
        <v>524</v>
      </c>
      <c r="B526" s="4" t="str">
        <f ca="1">IFERROR(__xludf.DUMMYFUNCTION("GOOGLETRANSLATE(A526,""en"",""fr"")"),"marier")</f>
        <v>marier</v>
      </c>
    </row>
    <row r="527" spans="1:2" ht="14.4" x14ac:dyDescent="0.3">
      <c r="A527" s="3" t="s">
        <v>525</v>
      </c>
      <c r="B527" s="4" t="str">
        <f ca="1">IFERROR(__xludf.DUMMYFUNCTION("GOOGLETRANSLATE(A527,""en"",""fr"")"),"Maître")</f>
        <v>Maître</v>
      </c>
    </row>
    <row r="528" spans="1:2" ht="14.4" x14ac:dyDescent="0.3">
      <c r="A528" s="3" t="s">
        <v>526</v>
      </c>
      <c r="B528" s="4" t="str">
        <f ca="1">IFERROR(__xludf.DUMMYFUNCTION("GOOGLETRANSLATE(A528,""en"",""fr"")"),"rencontre")</f>
        <v>rencontre</v>
      </c>
    </row>
    <row r="529" spans="1:2" ht="14.4" x14ac:dyDescent="0.3">
      <c r="A529" s="3" t="s">
        <v>527</v>
      </c>
      <c r="B529" s="4" t="str">
        <f ca="1">IFERROR(__xludf.DUMMYFUNCTION("GOOGLETRANSLATE(A529,""en"",""fr"")"),"matière")</f>
        <v>matière</v>
      </c>
    </row>
    <row r="530" spans="1:2" ht="14.4" x14ac:dyDescent="0.3">
      <c r="A530" s="3" t="s">
        <v>528</v>
      </c>
      <c r="B530" s="4" t="str">
        <f ca="1">IFERROR(__xludf.DUMMYFUNCTION("GOOGLETRANSLATE(A530,""en"",""fr"")"),"sens")</f>
        <v>sens</v>
      </c>
    </row>
    <row r="531" spans="1:2" ht="14.4" x14ac:dyDescent="0.3">
      <c r="A531" s="3" t="s">
        <v>529</v>
      </c>
      <c r="B531" s="4" t="str">
        <f ca="1">IFERROR(__xludf.DUMMYFUNCTION("GOOGLETRANSLATE(A531,""en"",""fr"")"),"veux dire")</f>
        <v>veux dire</v>
      </c>
    </row>
    <row r="532" spans="1:2" ht="14.4" x14ac:dyDescent="0.3">
      <c r="A532" s="3" t="s">
        <v>530</v>
      </c>
      <c r="B532" s="4" t="str">
        <f ca="1">IFERROR(__xludf.DUMMYFUNCTION("GOOGLETRANSLATE(A532,""en"",""fr"")"),"signifiait")</f>
        <v>signifiait</v>
      </c>
    </row>
    <row r="533" spans="1:2" ht="14.4" x14ac:dyDescent="0.3">
      <c r="A533" s="3" t="s">
        <v>531</v>
      </c>
      <c r="B533" s="4" t="str">
        <f ca="1">IFERROR(__xludf.DUMMYFUNCTION("GOOGLETRANSLATE(A533,""en"",""fr"")"),"mesure")</f>
        <v>mesure</v>
      </c>
    </row>
    <row r="534" spans="1:2" ht="14.4" x14ac:dyDescent="0.3">
      <c r="A534" s="3" t="s">
        <v>532</v>
      </c>
      <c r="B534" s="4" t="str">
        <f ca="1">IFERROR(__xludf.DUMMYFUNCTION("GOOGLETRANSLATE(A534,""en"",""fr"")"),"réunion")</f>
        <v>réunion</v>
      </c>
    </row>
    <row r="535" spans="1:2" ht="14.4" x14ac:dyDescent="0.3">
      <c r="A535" s="3" t="s">
        <v>533</v>
      </c>
      <c r="B535" s="4" t="str">
        <f ca="1">IFERROR(__xludf.DUMMYFUNCTION("GOOGLETRANSLATE(A535,""en"",""fr"")"),"adhésion")</f>
        <v>adhésion</v>
      </c>
    </row>
    <row r="536" spans="1:2" ht="14.4" x14ac:dyDescent="0.3">
      <c r="A536" s="3" t="s">
        <v>534</v>
      </c>
      <c r="B536" s="4" t="str">
        <f ca="1">IFERROR(__xludf.DUMMYFUNCTION("GOOGLETRANSLATE(A536,""en"",""fr"")"),"Mémoire")</f>
        <v>Mémoire</v>
      </c>
    </row>
    <row r="537" spans="1:2" ht="14.4" x14ac:dyDescent="0.3">
      <c r="A537" s="3" t="s">
        <v>535</v>
      </c>
      <c r="B537" s="4" t="str">
        <f ca="1">IFERROR(__xludf.DUMMYFUNCTION("GOOGLETRANSLATE(A537,""en"",""fr"")"),"marchande")</f>
        <v>marchande</v>
      </c>
    </row>
    <row r="538" spans="1:2" ht="14.4" x14ac:dyDescent="0.3">
      <c r="A538" s="3" t="s">
        <v>536</v>
      </c>
      <c r="B538" s="4" t="str">
        <f ca="1">IFERROR(__xludf.DUMMYFUNCTION("GOOGLETRANSLATE(A538,""en"",""fr"")"),"pitié")</f>
        <v>pitié</v>
      </c>
    </row>
    <row r="539" spans="1:2" ht="14.4" x14ac:dyDescent="0.3">
      <c r="A539" s="3" t="s">
        <v>537</v>
      </c>
      <c r="B539" s="4" t="str">
        <f ca="1">IFERROR(__xludf.DUMMYFUNCTION("GOOGLETRANSLATE(A539,""en"",""fr"")"),"mérite")</f>
        <v>mérite</v>
      </c>
    </row>
    <row r="540" spans="1:2" ht="14.4" x14ac:dyDescent="0.3">
      <c r="A540" s="3" t="s">
        <v>538</v>
      </c>
      <c r="B540" s="4" t="str">
        <f ca="1">IFERROR(__xludf.DUMMYFUNCTION("GOOGLETRANSLATE(A540,""en"",""fr"")"),"joyeux")</f>
        <v>joyeux</v>
      </c>
    </row>
    <row r="541" spans="1:2" ht="14.4" x14ac:dyDescent="0.3">
      <c r="A541" s="3" t="s">
        <v>539</v>
      </c>
      <c r="B541" s="4" t="str">
        <f ca="1">IFERROR(__xludf.DUMMYFUNCTION("GOOGLETRANSLATE(A541,""en"",""fr"")"),"Messager")</f>
        <v>Messager</v>
      </c>
    </row>
    <row r="542" spans="1:2" ht="14.4" x14ac:dyDescent="0.3">
      <c r="A542" s="3" t="s">
        <v>540</v>
      </c>
      <c r="B542" s="4" t="str">
        <f ca="1">IFERROR(__xludf.DUMMYFUNCTION("GOOGLETRANSLATE(A542,""en"",""fr"")"),"minuit")</f>
        <v>minuit</v>
      </c>
    </row>
    <row r="543" spans="1:2" ht="14.4" x14ac:dyDescent="0.3">
      <c r="A543" s="3" t="s">
        <v>541</v>
      </c>
      <c r="B543" s="4" t="str">
        <f ca="1">IFERROR(__xludf.DUMMYFUNCTION("GOOGLETRANSLATE(A543,""en"",""fr"")"),"pourrait")</f>
        <v>pourrait</v>
      </c>
    </row>
    <row r="544" spans="1:2" ht="14.4" x14ac:dyDescent="0.3">
      <c r="A544" s="3" t="s">
        <v>542</v>
      </c>
      <c r="B544" s="4" t="str">
        <f ca="1">IFERROR(__xludf.DUMMYFUNCTION("GOOGLETRANSLATE(A544,""en"",""fr"")"),"puissant")</f>
        <v>puissant</v>
      </c>
    </row>
    <row r="545" spans="1:2" ht="14.4" x14ac:dyDescent="0.3">
      <c r="A545" s="3" t="s">
        <v>543</v>
      </c>
      <c r="B545" s="4" t="str">
        <f ca="1">IFERROR(__xludf.DUMMYFUNCTION("GOOGLETRANSLATE(A545,""en"",""fr"")"),"milan")</f>
        <v>milan</v>
      </c>
    </row>
    <row r="546" spans="1:2" ht="14.4" x14ac:dyDescent="0.3">
      <c r="A546" s="3" t="s">
        <v>544</v>
      </c>
      <c r="B546" s="4" t="str">
        <f ca="1">IFERROR(__xludf.DUMMYFUNCTION("GOOGLETRANSLATE(A546,""en"",""fr"")"),"esprit")</f>
        <v>esprit</v>
      </c>
    </row>
    <row r="547" spans="1:2" ht="14.4" x14ac:dyDescent="0.3">
      <c r="A547" s="3" t="s">
        <v>545</v>
      </c>
      <c r="B547" s="4" t="str">
        <f ca="1">IFERROR(__xludf.DUMMYFUNCTION("GOOGLETRANSLATE(A547,""en"",""fr"")"),"ministre")</f>
        <v>ministre</v>
      </c>
    </row>
    <row r="548" spans="1:2" ht="14.4" x14ac:dyDescent="0.3">
      <c r="A548" s="3" t="s">
        <v>546</v>
      </c>
      <c r="B548" s="4" t="str">
        <f ca="1">IFERROR(__xludf.DUMMYFUNCTION("GOOGLETRANSLATE(A548,""en"",""fr"")"),"miranda")</f>
        <v>miranda</v>
      </c>
    </row>
    <row r="549" spans="1:2" ht="14.4" x14ac:dyDescent="0.3">
      <c r="A549" s="3" t="s">
        <v>547</v>
      </c>
      <c r="B549" s="4" t="str">
        <f ca="1">IFERROR(__xludf.DUMMYFUNCTION("GOOGLETRANSLATE(A549,""en"",""fr"")"),"gaieté")</f>
        <v>gaieté</v>
      </c>
    </row>
    <row r="550" spans="1:2" ht="14.4" x14ac:dyDescent="0.3">
      <c r="A550" s="3" t="s">
        <v>548</v>
      </c>
      <c r="B550" s="4" t="str">
        <f ca="1">IFERROR(__xludf.DUMMYFUNCTION("GOOGLETRANSLATE(A550,""en"",""fr"")"),"sottises")</f>
        <v>sottises</v>
      </c>
    </row>
    <row r="551" spans="1:2" ht="14.4" x14ac:dyDescent="0.3">
      <c r="A551" s="3" t="s">
        <v>549</v>
      </c>
      <c r="B551" s="4" t="str">
        <f ca="1">IFERROR(__xludf.DUMMYFUNCTION("GOOGLETRANSLATE(A551,""en"",""fr"")"),"misère")</f>
        <v>misère</v>
      </c>
    </row>
    <row r="552" spans="1:2" ht="14.4" x14ac:dyDescent="0.3">
      <c r="A552" s="3" t="s">
        <v>550</v>
      </c>
      <c r="B552" s="4" t="str">
        <f ca="1">IFERROR(__xludf.DUMMYFUNCTION("GOOGLETRANSLATE(A552,""en"",""fr"")"),"erreur")</f>
        <v>erreur</v>
      </c>
    </row>
    <row r="553" spans="1:2" ht="14.4" x14ac:dyDescent="0.3">
      <c r="A553" s="3" t="s">
        <v>551</v>
      </c>
      <c r="B553" s="4" t="str">
        <f ca="1">IFERROR(__xludf.DUMMYFUNCTION("GOOGLETRANSLATE(A553,""en"",""fr"")"),"maîtresse")</f>
        <v>maîtresse</v>
      </c>
    </row>
    <row r="554" spans="1:2" ht="14.4" x14ac:dyDescent="0.3">
      <c r="A554" s="3" t="s">
        <v>552</v>
      </c>
      <c r="B554" s="4" t="str">
        <f ca="1">IFERROR(__xludf.DUMMYFUNCTION("GOOGLETRANSLATE(A554,""en"",""fr"")"),"modeste")</f>
        <v>modeste</v>
      </c>
    </row>
    <row r="555" spans="1:2" ht="14.4" x14ac:dyDescent="0.3">
      <c r="A555" s="3" t="s">
        <v>553</v>
      </c>
      <c r="B555" s="4" t="str">
        <f ca="1">IFERROR(__xludf.DUMMYFUNCTION("GOOGLETRANSLATE(A555,""en"",""fr"")"),"argent")</f>
        <v>argent</v>
      </c>
    </row>
    <row r="556" spans="1:2" ht="14.4" x14ac:dyDescent="0.3">
      <c r="A556" s="3" t="s">
        <v>554</v>
      </c>
      <c r="B556" s="4" t="str">
        <f ca="1">IFERROR(__xludf.DUMMYFUNCTION("GOOGLETRANSLATE(A556,""en"",""fr"")"),"monstre")</f>
        <v>monstre</v>
      </c>
    </row>
    <row r="557" spans="1:2" ht="14.4" x14ac:dyDescent="0.3">
      <c r="A557" s="3" t="s">
        <v>555</v>
      </c>
      <c r="B557" s="4" t="str">
        <f ca="1">IFERROR(__xludf.DUMMYFUNCTION("GOOGLETRANSLATE(A557,""en"",""fr"")"),"mois")</f>
        <v>mois</v>
      </c>
    </row>
    <row r="558" spans="1:2" ht="14.4" x14ac:dyDescent="0.3">
      <c r="A558" s="3" t="s">
        <v>556</v>
      </c>
      <c r="B558" s="4" t="str">
        <f ca="1">IFERROR(__xludf.DUMMYFUNCTION("GOOGLETRANSLATE(A558,""en"",""fr"")"),"Matin")</f>
        <v>Matin</v>
      </c>
    </row>
    <row r="559" spans="1:2" ht="14.4" x14ac:dyDescent="0.3">
      <c r="A559" s="3" t="s">
        <v>557</v>
      </c>
      <c r="B559" s="4" t="str">
        <f ca="1">IFERROR(__xludf.DUMMYFUNCTION("GOOGLETRANSLATE(A559,""en"",""fr"")"),"matin")</f>
        <v>matin</v>
      </c>
    </row>
    <row r="560" spans="1:2" ht="14.4" x14ac:dyDescent="0.3">
      <c r="A560" s="3" t="s">
        <v>558</v>
      </c>
      <c r="B560" s="4" t="str">
        <f ca="1">IFERROR(__xludf.DUMMYFUNCTION("GOOGLETRANSLATE(A560,""en"",""fr"")"),"mortel")</f>
        <v>mortel</v>
      </c>
    </row>
    <row r="561" spans="1:2" ht="14.4" x14ac:dyDescent="0.3">
      <c r="A561" s="3" t="s">
        <v>559</v>
      </c>
      <c r="B561" s="4" t="str">
        <f ca="1">IFERROR(__xludf.DUMMYFUNCTION("GOOGLETRANSLATE(A561,""en"",""fr"")"),"mère")</f>
        <v>mère</v>
      </c>
    </row>
    <row r="562" spans="1:2" ht="14.4" x14ac:dyDescent="0.3">
      <c r="A562" s="3" t="s">
        <v>560</v>
      </c>
      <c r="B562" s="4" t="str">
        <f ca="1">IFERROR(__xludf.DUMMYFUNCTION("GOOGLETRANSLATE(A562,""en"",""fr"")"),"mouvement")</f>
        <v>mouvement</v>
      </c>
    </row>
    <row r="563" spans="1:2" ht="14.4" x14ac:dyDescent="0.3">
      <c r="A563" s="3" t="s">
        <v>561</v>
      </c>
      <c r="B563" s="4" t="str">
        <f ca="1">IFERROR(__xludf.DUMMYFUNCTION("GOOGLETRANSLATE(A563,""en"",""fr"")"),"bouche")</f>
        <v>bouche</v>
      </c>
    </row>
    <row r="564" spans="1:2" ht="14.4" x14ac:dyDescent="0.3">
      <c r="A564" s="3" t="s">
        <v>562</v>
      </c>
      <c r="B564" s="4" t="str">
        <f ca="1">IFERROR(__xludf.DUMMYFUNCTION("GOOGLETRANSLATE(A564,""en"",""fr"")"),"Mowbray")</f>
        <v>Mowbray</v>
      </c>
    </row>
    <row r="565" spans="1:2" ht="14.4" x14ac:dyDescent="0.3">
      <c r="A565" s="3" t="s">
        <v>563</v>
      </c>
      <c r="B565" s="4" t="str">
        <f ca="1">IFERROR(__xludf.DUMMYFUNCTION("GOOGLETRANSLATE(A565,""en"",""fr"")"),"meurtre")</f>
        <v>meurtre</v>
      </c>
    </row>
    <row r="566" spans="1:2" ht="14.4" x14ac:dyDescent="0.3">
      <c r="A566" s="3" t="s">
        <v>564</v>
      </c>
      <c r="B566" s="4" t="str">
        <f ca="1">IFERROR(__xludf.DUMMYFUNCTION("GOOGLETRANSLATE(A566,""en"",""fr"")"),"murther")</f>
        <v>murther</v>
      </c>
    </row>
    <row r="567" spans="1:2" ht="14.4" x14ac:dyDescent="0.3">
      <c r="A567" s="3" t="s">
        <v>565</v>
      </c>
      <c r="B567" s="4" t="str">
        <f ca="1">IFERROR(__xludf.DUMMYFUNCTION("GOOGLETRANSLATE(A567,""en"",""fr"")"),"la musique")</f>
        <v>la musique</v>
      </c>
    </row>
    <row r="568" spans="1:2" ht="14.4" x14ac:dyDescent="0.3">
      <c r="A568" s="3" t="s">
        <v>566</v>
      </c>
      <c r="B568" s="4" t="str">
        <f ca="1">IFERROR(__xludf.DUMMYFUNCTION("GOOGLETRANSLATE(A568,""en"",""fr"")"),"moi même")</f>
        <v>moi même</v>
      </c>
    </row>
    <row r="569" spans="1:2" ht="14.4" x14ac:dyDescent="0.3">
      <c r="A569" s="3" t="s">
        <v>567</v>
      </c>
      <c r="B569" s="4" t="str">
        <f ca="1">IFERROR(__xludf.DUMMYFUNCTION("GOOGLETRANSLATE(A569,""en"",""fr"")"),"nu")</f>
        <v>nu</v>
      </c>
    </row>
    <row r="570" spans="1:2" ht="14.4" x14ac:dyDescent="0.3">
      <c r="A570" s="3" t="s">
        <v>568</v>
      </c>
      <c r="B570" s="4" t="str">
        <f ca="1">IFERROR(__xludf.DUMMYFUNCTION("GOOGLETRANSLATE(A570,""en"",""fr"")"),"des noms")</f>
        <v>des noms</v>
      </c>
    </row>
    <row r="571" spans="1:2" ht="14.4" x14ac:dyDescent="0.3">
      <c r="A571" s="3" t="s">
        <v>569</v>
      </c>
      <c r="B571" s="4" t="str">
        <f ca="1">IFERROR(__xludf.DUMMYFUNCTION("GOOGLETRANSLATE(A571,""en"",""fr"")"),"originaire de")</f>
        <v>originaire de</v>
      </c>
    </row>
    <row r="572" spans="1:2" ht="14.4" x14ac:dyDescent="0.3">
      <c r="A572" s="3" t="s">
        <v>570</v>
      </c>
      <c r="B572" s="4" t="str">
        <f ca="1">IFERROR(__xludf.DUMMYFUNCTION("GOOGLETRANSLATE(A572,""en"",""fr"")"),"Naturel")</f>
        <v>Naturel</v>
      </c>
    </row>
    <row r="573" spans="1:2" ht="14.4" x14ac:dyDescent="0.3">
      <c r="A573" s="3" t="s">
        <v>571</v>
      </c>
      <c r="B573" s="4" t="str">
        <f ca="1">IFERROR(__xludf.DUMMYFUNCTION("GOOGLETRANSLATE(A573,""en"",""fr"")"),"la nature")</f>
        <v>la nature</v>
      </c>
    </row>
    <row r="574" spans="1:2" ht="14.4" x14ac:dyDescent="0.3">
      <c r="A574" s="3" t="s">
        <v>572</v>
      </c>
      <c r="B574" s="4" t="str">
        <f ca="1">IFERROR(__xludf.DUMMYFUNCTION("GOOGLETRANSLATE(A574,""en"",""fr"")"),"Besoins")</f>
        <v>Besoins</v>
      </c>
    </row>
    <row r="575" spans="1:2" ht="14.4" x14ac:dyDescent="0.3">
      <c r="A575" s="3" t="s">
        <v>573</v>
      </c>
      <c r="B575" s="4" t="str">
        <f ca="1">IFERROR(__xludf.DUMMYFUNCTION("GOOGLETRANSLATE(A575,""en"",""fr"")"),"voisine")</f>
        <v>voisine</v>
      </c>
    </row>
    <row r="576" spans="1:2" ht="14.4" x14ac:dyDescent="0.3">
      <c r="A576" s="3" t="s">
        <v>574</v>
      </c>
      <c r="B576" s="4" t="str">
        <f ca="1">IFERROR(__xludf.DUMMYFUNCTION("GOOGLETRANSLATE(A576,""en"",""fr"")"),"ni")</f>
        <v>ni</v>
      </c>
    </row>
    <row r="577" spans="1:2" ht="14.4" x14ac:dyDescent="0.3">
      <c r="A577" s="3" t="s">
        <v>575</v>
      </c>
      <c r="B577" s="4" t="str">
        <f ca="1">IFERROR(__xludf.DUMMYFUNCTION("GOOGLETRANSLATE(A577,""en"",""fr"")"),"jamais")</f>
        <v>jamais</v>
      </c>
    </row>
    <row r="578" spans="1:2" ht="14.4" x14ac:dyDescent="0.3">
      <c r="A578" s="3" t="s">
        <v>576</v>
      </c>
      <c r="B578" s="4" t="str">
        <f ca="1">IFERROR(__xludf.DUMMYFUNCTION("GOOGLETRANSLATE(A578,""en"",""fr"")"),"nièce")</f>
        <v>nièce</v>
      </c>
    </row>
    <row r="579" spans="1:2" ht="14.4" x14ac:dyDescent="0.3">
      <c r="A579" s="3" t="s">
        <v>577</v>
      </c>
      <c r="B579" s="4" t="str">
        <f ca="1">IFERROR(__xludf.DUMMYFUNCTION("GOOGLETRANSLATE(A579,""en"",""fr"")"),"nuit")</f>
        <v>nuit</v>
      </c>
    </row>
    <row r="580" spans="1:2" ht="14.4" x14ac:dyDescent="0.3">
      <c r="A580" s="3" t="s">
        <v>578</v>
      </c>
      <c r="B580" s="4" t="str">
        <f ca="1">IFERROR(__xludf.DUMMYFUNCTION("GOOGLETRANSLATE(A580,""en"",""fr"")"),"noble")</f>
        <v>noble</v>
      </c>
    </row>
    <row r="581" spans="1:2" ht="14.4" x14ac:dyDescent="0.3">
      <c r="A581" s="3" t="s">
        <v>579</v>
      </c>
      <c r="B581" s="4" t="str">
        <f ca="1">IFERROR(__xludf.DUMMYFUNCTION("GOOGLETRANSLATE(A581,""en"",""fr"")"),"bruit")</f>
        <v>bruit</v>
      </c>
    </row>
    <row r="582" spans="1:2" ht="14.4" x14ac:dyDescent="0.3">
      <c r="A582" s="3" t="s">
        <v>580</v>
      </c>
      <c r="B582" s="4" t="str">
        <f ca="1">IFERROR(__xludf.DUMMYFUNCTION("GOOGLETRANSLATE(A582,""en"",""fr"")"),"rien")</f>
        <v>rien</v>
      </c>
    </row>
    <row r="583" spans="1:2" ht="14.4" x14ac:dyDescent="0.3">
      <c r="A583" s="3" t="s">
        <v>581</v>
      </c>
      <c r="B583" s="4" t="str">
        <f ca="1">IFERROR(__xludf.DUMMYFUNCTION("GOOGLETRANSLATE(A583,""en"",""fr"")"),"néant")</f>
        <v>néant</v>
      </c>
    </row>
    <row r="584" spans="1:2" ht="14.4" x14ac:dyDescent="0.3">
      <c r="A584" s="3" t="s">
        <v>582</v>
      </c>
      <c r="B584" s="4" t="str">
        <f ca="1">IFERROR(__xludf.DUMMYFUNCTION("GOOGLETRANSLATE(A584,""en"",""fr"")"),"nombre")</f>
        <v>nombre</v>
      </c>
    </row>
    <row r="585" spans="1:2" ht="14.4" x14ac:dyDescent="0.3">
      <c r="A585" s="3" t="s">
        <v>583</v>
      </c>
      <c r="B585" s="4" t="str">
        <f ca="1">IFERROR(__xludf.DUMMYFUNCTION("GOOGLETRANSLATE(A585,""en"",""fr"")"),"infirmière")</f>
        <v>infirmière</v>
      </c>
    </row>
    <row r="586" spans="1:2" ht="14.4" x14ac:dyDescent="0.3">
      <c r="A586" s="3" t="s">
        <v>584</v>
      </c>
      <c r="B586" s="4" t="str">
        <f ca="1">IFERROR(__xludf.DUMMYFUNCTION("GOOGLETRANSLATE(A586,""en"",""fr"")"),"serments")</f>
        <v>serments</v>
      </c>
    </row>
    <row r="587" spans="1:2" ht="14.4" x14ac:dyDescent="0.3">
      <c r="A587" s="3" t="s">
        <v>585</v>
      </c>
      <c r="B587" s="4" t="str">
        <f ca="1">IFERROR(__xludf.DUMMYFUNCTION("GOOGLETRANSLATE(A587,""en"",""fr"")"),"obéissance")</f>
        <v>obéissance</v>
      </c>
    </row>
    <row r="588" spans="1:2" ht="14.4" x14ac:dyDescent="0.3">
      <c r="A588" s="3" t="s">
        <v>586</v>
      </c>
      <c r="B588" s="4" t="str">
        <f ca="1">IFERROR(__xludf.DUMMYFUNCTION("GOOGLETRANSLATE(A588,""en"",""fr"")"),"Oberon")</f>
        <v>Oberon</v>
      </c>
    </row>
    <row r="589" spans="1:2" ht="14.4" x14ac:dyDescent="0.3">
      <c r="A589" s="3" t="s">
        <v>587</v>
      </c>
      <c r="B589" s="4" t="str">
        <f ca="1">IFERROR(__xludf.DUMMYFUNCTION("GOOGLETRANSLATE(A589,""en"",""fr"")"),"objet")</f>
        <v>objet</v>
      </c>
    </row>
    <row r="590" spans="1:2" ht="14.4" x14ac:dyDescent="0.3">
      <c r="A590" s="3" t="s">
        <v>588</v>
      </c>
      <c r="B590" s="4" t="str">
        <f ca="1">IFERROR(__xludf.DUMMYFUNCTION("GOOGLETRANSLATE(A590,""en"",""fr"")"),"occasion")</f>
        <v>occasion</v>
      </c>
    </row>
    <row r="591" spans="1:2" ht="14.4" x14ac:dyDescent="0.3">
      <c r="A591" s="3" t="s">
        <v>589</v>
      </c>
      <c r="B591" s="4" t="str">
        <f ca="1">IFERROR(__xludf.DUMMYFUNCTION("GOOGLETRANSLATE(A591,""en"",""fr"")"),"infraction")</f>
        <v>infraction</v>
      </c>
    </row>
    <row r="592" spans="1:2" ht="14.4" x14ac:dyDescent="0.3">
      <c r="A592" s="3" t="s">
        <v>590</v>
      </c>
      <c r="B592" s="4" t="str">
        <f ca="1">IFERROR(__xludf.DUMMYFUNCTION("GOOGLETRANSLATE(A592,""en"",""fr"")"),"offenser")</f>
        <v>offenser</v>
      </c>
    </row>
    <row r="593" spans="1:2" ht="14.4" x14ac:dyDescent="0.3">
      <c r="A593" s="3" t="s">
        <v>591</v>
      </c>
      <c r="B593" s="4" t="str">
        <f ca="1">IFERROR(__xludf.DUMMYFUNCTION("GOOGLETRANSLATE(A593,""en"",""fr"")"),"offre")</f>
        <v>offre</v>
      </c>
    </row>
    <row r="594" spans="1:2" ht="14.4" x14ac:dyDescent="0.3">
      <c r="A594" s="3" t="s">
        <v>592</v>
      </c>
      <c r="B594" s="4" t="str">
        <f ca="1">IFERROR(__xludf.DUMMYFUNCTION("GOOGLETRANSLATE(A594,""en"",""fr"")"),"Bureau")</f>
        <v>Bureau</v>
      </c>
    </row>
    <row r="595" spans="1:2" ht="14.4" x14ac:dyDescent="0.3">
      <c r="A595" s="3" t="s">
        <v>593</v>
      </c>
      <c r="B595" s="4" t="str">
        <f ca="1">IFERROR(__xludf.DUMMYFUNCTION("GOOGLETRANSLATE(A595,""en"",""fr"")"),"souvent")</f>
        <v>souvent</v>
      </c>
    </row>
    <row r="596" spans="1:2" ht="14.4" x14ac:dyDescent="0.3">
      <c r="A596" s="3" t="s">
        <v>594</v>
      </c>
      <c r="B596" s="4" t="str">
        <f ca="1">IFERROR(__xludf.DUMMYFUNCTION("GOOGLETRANSLATE(A596,""en"",""fr"")"),"oliver")</f>
        <v>oliver</v>
      </c>
    </row>
    <row r="597" spans="1:2" ht="14.4" x14ac:dyDescent="0.3">
      <c r="A597" s="3" t="s">
        <v>595</v>
      </c>
      <c r="B597" s="4" t="str">
        <f ca="1">IFERROR(__xludf.DUMMYFUNCTION("GOOGLETRANSLATE(A597,""en"",""fr"")"),"opinion")</f>
        <v>opinion</v>
      </c>
    </row>
    <row r="598" spans="1:2" ht="14.4" x14ac:dyDescent="0.3">
      <c r="A598" s="3" t="s">
        <v>596</v>
      </c>
      <c r="B598" s="4" t="str">
        <f ca="1">IFERROR(__xludf.DUMMYFUNCTION("GOOGLETRANSLATE(A598,""en"",""fr"")"),"ordre")</f>
        <v>ordre</v>
      </c>
    </row>
    <row r="599" spans="1:2" ht="14.4" x14ac:dyDescent="0.3">
      <c r="A599" s="3" t="s">
        <v>597</v>
      </c>
      <c r="B599" s="4" t="str">
        <f ca="1">IFERROR(__xludf.DUMMYFUNCTION("GOOGLETRANSLATE(A599,""en"",""fr"")"),"orlando")</f>
        <v>orlando</v>
      </c>
    </row>
    <row r="600" spans="1:2" ht="14.4" x14ac:dyDescent="0.3">
      <c r="A600" s="3" t="s">
        <v>598</v>
      </c>
      <c r="B600" s="4" t="str">
        <f ca="1">IFERROR(__xludf.DUMMYFUNCTION("GOOGLETRANSLATE(A600,""en"",""fr"")"),"autre")</f>
        <v>autre</v>
      </c>
    </row>
    <row r="601" spans="1:2" ht="14.4" x14ac:dyDescent="0.3">
      <c r="A601" s="3" t="s">
        <v>599</v>
      </c>
      <c r="B601" s="4" t="str">
        <f ca="1">IFERROR(__xludf.DUMMYFUNCTION("GOOGLETRANSLATE(A601,""en"",""fr"")"),"autres")</f>
        <v>autres</v>
      </c>
    </row>
    <row r="602" spans="1:2" ht="14.4" x14ac:dyDescent="0.3">
      <c r="A602" s="3" t="s">
        <v>600</v>
      </c>
      <c r="B602" s="4" t="str">
        <f ca="1">IFERROR(__xludf.DUMMYFUNCTION("GOOGLETRANSLATE(A602,""en"",""fr"")"),"nous-mêmes")</f>
        <v>nous-mêmes</v>
      </c>
    </row>
    <row r="603" spans="1:2" ht="14.4" x14ac:dyDescent="0.3">
      <c r="A603" s="3" t="s">
        <v>601</v>
      </c>
      <c r="B603" s="4" t="str">
        <f ca="1">IFERROR(__xludf.DUMMYFUNCTION("GOOGLETRANSLATE(A603,""en"",""fr"")"),"vers l'extérieur")</f>
        <v>vers l'extérieur</v>
      </c>
    </row>
    <row r="604" spans="1:2" ht="14.4" x14ac:dyDescent="0.3">
      <c r="A604" s="3" t="s">
        <v>602</v>
      </c>
      <c r="B604" s="4" t="str">
        <f ca="1">IFERROR(__xludf.DUMMYFUNCTION("GOOGLETRANSLATE(A604,""en"",""fr"")"),"oxford")</f>
        <v>oxford</v>
      </c>
    </row>
    <row r="605" spans="1:2" ht="14.4" x14ac:dyDescent="0.3">
      <c r="A605" s="3" t="s">
        <v>603</v>
      </c>
      <c r="B605" s="4" t="str">
        <f ca="1">IFERROR(__xludf.DUMMYFUNCTION("GOOGLETRANSLATE(A605,""en"",""fr"")"),"Padua")</f>
        <v>Padua</v>
      </c>
    </row>
    <row r="606" spans="1:2" ht="14.4" x14ac:dyDescent="0.3">
      <c r="A606" s="3" t="s">
        <v>604</v>
      </c>
      <c r="B606" s="4" t="str">
        <f ca="1">IFERROR(__xludf.DUMMYFUNCTION("GOOGLETRANSLATE(A606,""en"",""fr"")"),"des douleurs")</f>
        <v>des douleurs</v>
      </c>
    </row>
    <row r="607" spans="1:2" ht="14.4" x14ac:dyDescent="0.3">
      <c r="A607" s="3" t="s">
        <v>605</v>
      </c>
      <c r="B607" s="4" t="str">
        <f ca="1">IFERROR(__xludf.DUMMYFUNCTION("GOOGLETRANSLATE(A607,""en"",""fr"")"),"peint")</f>
        <v>peint</v>
      </c>
    </row>
    <row r="608" spans="1:2" ht="14.4" x14ac:dyDescent="0.3">
      <c r="A608" s="3" t="s">
        <v>606</v>
      </c>
      <c r="B608" s="4" t="str">
        <f ca="1">IFERROR(__xludf.DUMMYFUNCTION("GOOGLETRANSLATE(A608,""en"",""fr"")"),"peintre")</f>
        <v>peintre</v>
      </c>
    </row>
    <row r="609" spans="1:2" ht="14.4" x14ac:dyDescent="0.3">
      <c r="A609" s="3" t="s">
        <v>607</v>
      </c>
      <c r="B609" s="4" t="str">
        <f ca="1">IFERROR(__xludf.DUMMYFUNCTION("GOOGLETRANSLATE(A609,""en"",""fr"")"),"palais")</f>
        <v>palais</v>
      </c>
    </row>
    <row r="610" spans="1:2" ht="14.4" x14ac:dyDescent="0.3">
      <c r="A610" s="3" t="s">
        <v>608</v>
      </c>
      <c r="B610" s="4" t="str">
        <f ca="1">IFERROR(__xludf.DUMMYFUNCTION("GOOGLETRANSLATE(A610,""en"",""fr"")"),"Pandarus")</f>
        <v>Pandarus</v>
      </c>
    </row>
    <row r="611" spans="1:2" ht="14.4" x14ac:dyDescent="0.3">
      <c r="A611" s="3" t="s">
        <v>609</v>
      </c>
      <c r="B611" s="4" t="str">
        <f ca="1">IFERROR(__xludf.DUMMYFUNCTION("GOOGLETRANSLATE(A611,""en"",""fr"")"),"papier")</f>
        <v>papier</v>
      </c>
    </row>
    <row r="612" spans="1:2" ht="14.4" x14ac:dyDescent="0.3">
      <c r="A612" s="3" t="s">
        <v>610</v>
      </c>
      <c r="B612" s="4" t="str">
        <f ca="1">IFERROR(__xludf.DUMMYFUNCTION("GOOGLETRANSLATE(A612,""en"",""fr"")"),"pardon")</f>
        <v>pardon</v>
      </c>
    </row>
    <row r="613" spans="1:2" ht="14.4" x14ac:dyDescent="0.3">
      <c r="A613" s="3" t="s">
        <v>611</v>
      </c>
      <c r="B613" s="4" t="str">
        <f ca="1">IFERROR(__xludf.DUMMYFUNCTION("GOOGLETRANSLATE(A613,""en"",""fr"")"),"Paris")</f>
        <v>Paris</v>
      </c>
    </row>
    <row r="614" spans="1:2" ht="14.4" x14ac:dyDescent="0.3">
      <c r="A614" s="3" t="s">
        <v>612</v>
      </c>
      <c r="B614" s="4" t="str">
        <f ca="1">IFERROR(__xludf.DUMMYFUNCTION("GOOGLETRANSLATE(A614,""en"",""fr"")"),"Parolles")</f>
        <v>Parolles</v>
      </c>
    </row>
    <row r="615" spans="1:2" ht="14.4" x14ac:dyDescent="0.3">
      <c r="A615" s="3" t="s">
        <v>613</v>
      </c>
      <c r="B615" s="4" t="str">
        <f ca="1">IFERROR(__xludf.DUMMYFUNCTION("GOOGLETRANSLATE(A615,""en"",""fr"")"),"entrouvertes")</f>
        <v>entrouvertes</v>
      </c>
    </row>
    <row r="616" spans="1:2" ht="14.4" x14ac:dyDescent="0.3">
      <c r="A616" s="3" t="s">
        <v>614</v>
      </c>
      <c r="B616" s="4" t="str">
        <f ca="1">IFERROR(__xludf.DUMMYFUNCTION("GOOGLETRANSLATE(A616,""en"",""fr"")"),"particulier")</f>
        <v>particulier</v>
      </c>
    </row>
    <row r="617" spans="1:2" ht="14.4" x14ac:dyDescent="0.3">
      <c r="A617" s="3" t="s">
        <v>615</v>
      </c>
      <c r="B617" s="4" t="str">
        <f ca="1">IFERROR(__xludf.DUMMYFUNCTION("GOOGLETRANSLATE(A617,""en"",""fr"")"),"partiellement")</f>
        <v>partiellement</v>
      </c>
    </row>
    <row r="618" spans="1:2" ht="14.4" x14ac:dyDescent="0.3">
      <c r="A618" s="3" t="s">
        <v>616</v>
      </c>
      <c r="B618" s="4" t="str">
        <f ca="1">IFERROR(__xludf.DUMMYFUNCTION("GOOGLETRANSLATE(A618,""en"",""fr"")"),"les pièces")</f>
        <v>les pièces</v>
      </c>
    </row>
    <row r="619" spans="1:2" ht="14.4" x14ac:dyDescent="0.3">
      <c r="A619" s="3" t="s">
        <v>617</v>
      </c>
      <c r="B619" s="4" t="str">
        <f ca="1">IFERROR(__xludf.DUMMYFUNCTION("GOOGLETRANSLATE(A619,""en"",""fr"")"),"fête")</f>
        <v>fête</v>
      </c>
    </row>
    <row r="620" spans="1:2" ht="14.4" x14ac:dyDescent="0.3">
      <c r="A620" s="3" t="s">
        <v>618</v>
      </c>
      <c r="B620" s="4" t="str">
        <f ca="1">IFERROR(__xludf.DUMMYFUNCTION("GOOGLETRANSLATE(A620,""en"",""fr"")"),"passage")</f>
        <v>passage</v>
      </c>
    </row>
    <row r="621" spans="1:2" ht="14.4" x14ac:dyDescent="0.3">
      <c r="A621" s="3" t="s">
        <v>619</v>
      </c>
      <c r="B621" s="4" t="str">
        <f ca="1">IFERROR(__xludf.DUMMYFUNCTION("GOOGLETRANSLATE(A621,""en"",""fr"")"),"la passion")</f>
        <v>la passion</v>
      </c>
    </row>
    <row r="622" spans="1:2" ht="14.4" x14ac:dyDescent="0.3">
      <c r="A622" s="3" t="s">
        <v>620</v>
      </c>
      <c r="B622" s="4" t="str">
        <f ca="1">IFERROR(__xludf.DUMMYFUNCTION("GOOGLETRANSLATE(A622,""en"",""fr"")"),"la patience")</f>
        <v>la patience</v>
      </c>
    </row>
    <row r="623" spans="1:2" ht="14.4" x14ac:dyDescent="0.3">
      <c r="A623" s="3" t="s">
        <v>621</v>
      </c>
      <c r="B623" s="4" t="str">
        <f ca="1">IFERROR(__xludf.DUMMYFUNCTION("GOOGLETRANSLATE(A623,""en"",""fr"")"),"patient")</f>
        <v>patient</v>
      </c>
    </row>
    <row r="624" spans="1:2" ht="14.4" x14ac:dyDescent="0.3">
      <c r="A624" s="3" t="s">
        <v>622</v>
      </c>
      <c r="B624" s="4" t="str">
        <f ca="1">IFERROR(__xludf.DUMMYFUNCTION("GOOGLETRANSLATE(A624,""en"",""fr"")"),"Paulina")</f>
        <v>Paulina</v>
      </c>
    </row>
    <row r="625" spans="1:2" ht="14.4" x14ac:dyDescent="0.3">
      <c r="A625" s="3" t="s">
        <v>623</v>
      </c>
      <c r="B625" s="4" t="str">
        <f ca="1">IFERROR(__xludf.DUMMYFUNCTION("GOOGLETRANSLATE(A625,""en"",""fr"")"),"paix")</f>
        <v>paix</v>
      </c>
    </row>
    <row r="626" spans="1:2" ht="14.4" x14ac:dyDescent="0.3">
      <c r="A626" s="3" t="s">
        <v>624</v>
      </c>
      <c r="B626" s="4" t="str">
        <f ca="1">IFERROR(__xludf.DUMMYFUNCTION("GOOGLETRANSLATE(A626,""en"",""fr"")"),"pedro")</f>
        <v>pedro</v>
      </c>
    </row>
    <row r="627" spans="1:2" ht="14.4" x14ac:dyDescent="0.3">
      <c r="A627" s="3" t="s">
        <v>625</v>
      </c>
      <c r="B627" s="4" t="str">
        <f ca="1">IFERROR(__xludf.DUMMYFUNCTION("GOOGLETRANSLATE(A627,""en"",""fr"")"),"gens")</f>
        <v>gens</v>
      </c>
    </row>
    <row r="628" spans="1:2" ht="14.4" x14ac:dyDescent="0.3">
      <c r="A628" s="3" t="s">
        <v>626</v>
      </c>
      <c r="B628" s="4" t="str">
        <f ca="1">IFERROR(__xludf.DUMMYFUNCTION("GOOGLETRANSLATE(A628,""en"",""fr"")"),"apercevoir")</f>
        <v>apercevoir</v>
      </c>
    </row>
    <row r="629" spans="1:2" ht="14.4" x14ac:dyDescent="0.3">
      <c r="A629" s="3" t="s">
        <v>627</v>
      </c>
      <c r="B629" s="4" t="str">
        <f ca="1">IFERROR(__xludf.DUMMYFUNCTION("GOOGLETRANSLATE(A629,""en"",""fr"")"),"percy")</f>
        <v>percy</v>
      </c>
    </row>
    <row r="630" spans="1:2" ht="14.4" x14ac:dyDescent="0.3">
      <c r="A630" s="3" t="s">
        <v>628</v>
      </c>
      <c r="B630" s="4" t="str">
        <f ca="1">IFERROR(__xludf.DUMMYFUNCTION("GOOGLETRANSLATE(A630,""en"",""fr"")"),"parfait")</f>
        <v>parfait</v>
      </c>
    </row>
    <row r="631" spans="1:2" ht="14.4" x14ac:dyDescent="0.3">
      <c r="A631" s="3" t="s">
        <v>629</v>
      </c>
      <c r="B631" s="4" t="str">
        <f ca="1">IFERROR(__xludf.DUMMYFUNCTION("GOOGLETRANSLATE(A631,""en"",""fr"")"),"peut-être")</f>
        <v>peut-être</v>
      </c>
    </row>
    <row r="632" spans="1:2" ht="14.4" x14ac:dyDescent="0.3">
      <c r="A632" s="3" t="s">
        <v>630</v>
      </c>
      <c r="B632" s="4" t="str">
        <f ca="1">IFERROR(__xludf.DUMMYFUNCTION("GOOGLETRANSLATE(A632,""en"",""fr"")"),"péril")</f>
        <v>péril</v>
      </c>
    </row>
    <row r="633" spans="1:2" ht="14.4" x14ac:dyDescent="0.3">
      <c r="A633" s="3" t="s">
        <v>631</v>
      </c>
      <c r="B633" s="4" t="str">
        <f ca="1">IFERROR(__xludf.DUMMYFUNCTION("GOOGLETRANSLATE(A633,""en"",""fr"")"),"autorisation")</f>
        <v>autorisation</v>
      </c>
    </row>
    <row r="634" spans="1:2" ht="14.4" x14ac:dyDescent="0.3">
      <c r="A634" s="3" t="s">
        <v>632</v>
      </c>
      <c r="B634" s="4" t="str">
        <f ca="1">IFERROR(__xludf.DUMMYFUNCTION("GOOGLETRANSLATE(A634,""en"",""fr"")"),"la personne")</f>
        <v>la personne</v>
      </c>
    </row>
    <row r="635" spans="1:2" ht="14.4" x14ac:dyDescent="0.3">
      <c r="A635" s="3" t="s">
        <v>633</v>
      </c>
      <c r="B635" s="4" t="str">
        <f ca="1">IFERROR(__xludf.DUMMYFUNCTION("GOOGLETRANSLATE(A635,""en"",""fr"")"),"personnel")</f>
        <v>personnel</v>
      </c>
    </row>
    <row r="636" spans="1:2" ht="14.4" x14ac:dyDescent="0.3">
      <c r="A636" s="3" t="s">
        <v>634</v>
      </c>
      <c r="B636" s="4" t="str">
        <f ca="1">IFERROR(__xludf.DUMMYFUNCTION("GOOGLETRANSLATE(A636,""en"",""fr"")"),"phebe")</f>
        <v>phebe</v>
      </c>
    </row>
    <row r="637" spans="1:2" ht="14.4" x14ac:dyDescent="0.3">
      <c r="A637" s="3" t="s">
        <v>635</v>
      </c>
      <c r="B637" s="4" t="str">
        <f ca="1">IFERROR(__xludf.DUMMYFUNCTION("GOOGLETRANSLATE(A637,""en"",""fr"")"),"Philippe")</f>
        <v>Philippe</v>
      </c>
    </row>
    <row r="638" spans="1:2" ht="14.4" x14ac:dyDescent="0.3">
      <c r="A638" s="3" t="s">
        <v>636</v>
      </c>
      <c r="B638" s="4" t="str">
        <f ca="1">IFERROR(__xludf.DUMMYFUNCTION("GOOGLETRANSLATE(A638,""en"",""fr"")"),"image")</f>
        <v>image</v>
      </c>
    </row>
    <row r="639" spans="1:2" ht="14.4" x14ac:dyDescent="0.3">
      <c r="A639" s="3" t="s">
        <v>637</v>
      </c>
      <c r="B639" s="4" t="str">
        <f ca="1">IFERROR(__xludf.DUMMYFUNCTION("GOOGLETRANSLATE(A639,""en"",""fr"")"),"pièce")</f>
        <v>pièce</v>
      </c>
    </row>
    <row r="640" spans="1:2" ht="14.4" x14ac:dyDescent="0.3">
      <c r="A640" s="3" t="s">
        <v>638</v>
      </c>
      <c r="B640" s="4" t="str">
        <f ca="1">IFERROR(__xludf.DUMMYFUNCTION("GOOGLETRANSLATE(A640,""en"",""fr"")"),"pistolet")</f>
        <v>pistolet</v>
      </c>
    </row>
    <row r="641" spans="1:2" ht="14.4" x14ac:dyDescent="0.3">
      <c r="A641" s="3" t="s">
        <v>639</v>
      </c>
      <c r="B641" s="4" t="str">
        <f ca="1">IFERROR(__xludf.DUMMYFUNCTION("GOOGLETRANSLATE(A641,""en"",""fr"")"),"endroit")</f>
        <v>endroit</v>
      </c>
    </row>
    <row r="642" spans="1:2" ht="14.4" x14ac:dyDescent="0.3">
      <c r="A642" s="3" t="s">
        <v>640</v>
      </c>
      <c r="B642" s="4" t="str">
        <f ca="1">IFERROR(__xludf.DUMMYFUNCTION("GOOGLETRANSLATE(A642,""en"",""fr"")"),"peste")</f>
        <v>peste</v>
      </c>
    </row>
    <row r="643" spans="1:2" ht="14.4" x14ac:dyDescent="0.3">
      <c r="A643" s="3" t="s">
        <v>641</v>
      </c>
      <c r="B643" s="4" t="str">
        <f ca="1">IFERROR(__xludf.DUMMYFUNCTION("GOOGLETRANSLATE(A643,""en"",""fr"")"),"plaine")</f>
        <v>plaine</v>
      </c>
    </row>
    <row r="644" spans="1:2" ht="14.4" x14ac:dyDescent="0.3">
      <c r="A644" s="3" t="s">
        <v>642</v>
      </c>
      <c r="B644" s="4" t="str">
        <f ca="1">IFERROR(__xludf.DUMMYFUNCTION("GOOGLETRANSLATE(A644,""en"",""fr"")"),"plaider")</f>
        <v>plaider</v>
      </c>
    </row>
    <row r="645" spans="1:2" ht="14.4" x14ac:dyDescent="0.3">
      <c r="A645" s="3" t="s">
        <v>643</v>
      </c>
      <c r="B645" s="4" t="str">
        <f ca="1">IFERROR(__xludf.DUMMYFUNCTION("GOOGLETRANSLATE(A645,""en"",""fr"")"),"S'il vous plaît")</f>
        <v>S'il vous plaît</v>
      </c>
    </row>
    <row r="646" spans="1:2" ht="14.4" x14ac:dyDescent="0.3">
      <c r="A646" s="3" t="s">
        <v>644</v>
      </c>
      <c r="B646" s="4" t="str">
        <f ca="1">IFERROR(__xludf.DUMMYFUNCTION("GOOGLETRANSLATE(A646,""en"",""fr"")"),"plaisir")</f>
        <v>plaisir</v>
      </c>
    </row>
    <row r="647" spans="1:2" ht="14.4" x14ac:dyDescent="0.3">
      <c r="A647" s="3" t="s">
        <v>645</v>
      </c>
      <c r="B647" s="4" t="str">
        <f ca="1">IFERROR(__xludf.DUMMYFUNCTION("GOOGLETRANSLATE(A647,""en"",""fr"")"),"cueillir")</f>
        <v>cueillir</v>
      </c>
    </row>
    <row r="648" spans="1:2" ht="14.4" x14ac:dyDescent="0.3">
      <c r="A648" s="3" t="s">
        <v>646</v>
      </c>
      <c r="B648" s="4" t="str">
        <f ca="1">IFERROR(__xludf.DUMMYFUNCTION("GOOGLETRANSLATE(A648,""en"",""fr"")"),"poins")</f>
        <v>poins</v>
      </c>
    </row>
    <row r="649" spans="1:2" ht="14.4" x14ac:dyDescent="0.3">
      <c r="A649" s="3" t="s">
        <v>647</v>
      </c>
      <c r="B649" s="4" t="str">
        <f ca="1">IFERROR(__xludf.DUMMYFUNCTION("GOOGLETRANSLATE(A649,""en"",""fr"")"),"point")</f>
        <v>point</v>
      </c>
    </row>
    <row r="650" spans="1:2" ht="14.4" x14ac:dyDescent="0.3">
      <c r="A650" s="3" t="s">
        <v>648</v>
      </c>
      <c r="B650" s="4" t="str">
        <f ca="1">IFERROR(__xludf.DUMMYFUNCTION("GOOGLETRANSLATE(A650,""en"",""fr"")"),"poison")</f>
        <v>poison</v>
      </c>
    </row>
    <row r="651" spans="1:2" ht="14.4" x14ac:dyDescent="0.3">
      <c r="A651" s="3" t="s">
        <v>649</v>
      </c>
      <c r="B651" s="4" t="str">
        <f ca="1">IFERROR(__xludf.DUMMYFUNCTION("GOOGLETRANSLATE(A651,""en"",""fr"")"),"politique")</f>
        <v>politique</v>
      </c>
    </row>
    <row r="652" spans="1:2" ht="14.4" x14ac:dyDescent="0.3">
      <c r="A652" s="3" t="s">
        <v>650</v>
      </c>
      <c r="B652" s="4" t="str">
        <f ca="1">IFERROR(__xludf.DUMMYFUNCTION("GOOGLETRANSLATE(A652,""en"",""fr"")"),"polixenes")</f>
        <v>polixenes</v>
      </c>
    </row>
    <row r="653" spans="1:2" ht="14.4" x14ac:dyDescent="0.3">
      <c r="A653" s="3" t="s">
        <v>651</v>
      </c>
      <c r="B653" s="4" t="str">
        <f ca="1">IFERROR(__xludf.DUMMYFUNCTION("GOOGLETRANSLATE(A653,""en"",""fr"")"),"pompey")</f>
        <v>pompey</v>
      </c>
    </row>
    <row r="654" spans="1:2" ht="14.4" x14ac:dyDescent="0.3">
      <c r="A654" s="3" t="s">
        <v>652</v>
      </c>
      <c r="B654" s="4" t="str">
        <f ca="1">IFERROR(__xludf.DUMMYFUNCTION("GOOGLETRANSLATE(A654,""en"",""fr"")"),"porter")</f>
        <v>porter</v>
      </c>
    </row>
    <row r="655" spans="1:2" ht="14.4" x14ac:dyDescent="0.3">
      <c r="A655" s="3" t="s">
        <v>653</v>
      </c>
      <c r="B655" s="4" t="str">
        <f ca="1">IFERROR(__xludf.DUMMYFUNCTION("GOOGLETRANSLATE(A655,""en"",""fr"")"),"possible")</f>
        <v>possible</v>
      </c>
    </row>
    <row r="656" spans="1:2" ht="14.4" x14ac:dyDescent="0.3">
      <c r="A656" s="3" t="s">
        <v>654</v>
      </c>
      <c r="B656" s="4" t="str">
        <f ca="1">IFERROR(__xludf.DUMMYFUNCTION("GOOGLETRANSLATE(A656,""en"",""fr"")"),"Posthumus")</f>
        <v>Posthumus</v>
      </c>
    </row>
    <row r="657" spans="1:2" ht="14.4" x14ac:dyDescent="0.3">
      <c r="A657" s="3" t="s">
        <v>655</v>
      </c>
      <c r="B657" s="4" t="str">
        <f ca="1">IFERROR(__xludf.DUMMYFUNCTION("GOOGLETRANSLATE(A657,""en"",""fr"")"),"livre")</f>
        <v>livre</v>
      </c>
    </row>
    <row r="658" spans="1:2" ht="14.4" x14ac:dyDescent="0.3">
      <c r="A658" s="3" t="s">
        <v>656</v>
      </c>
      <c r="B658" s="4" t="str">
        <f ca="1">IFERROR(__xludf.DUMMYFUNCTION("GOOGLETRANSLATE(A658,""en"",""fr"")"),"Puissance")</f>
        <v>Puissance</v>
      </c>
    </row>
    <row r="659" spans="1:2" ht="14.4" x14ac:dyDescent="0.3">
      <c r="A659" s="3" t="s">
        <v>657</v>
      </c>
      <c r="B659" s="4" t="str">
        <f ca="1">IFERROR(__xludf.DUMMYFUNCTION("GOOGLETRANSLATE(A659,""en"",""fr"")"),"entraine toi")</f>
        <v>entraine toi</v>
      </c>
    </row>
    <row r="660" spans="1:2" ht="14.4" x14ac:dyDescent="0.3">
      <c r="A660" s="3" t="s">
        <v>658</v>
      </c>
      <c r="B660" s="4" t="str">
        <f ca="1">IFERROR(__xludf.DUMMYFUNCTION("GOOGLETRANSLATE(A660,""en"",""fr"")"),"louange")</f>
        <v>louange</v>
      </c>
    </row>
    <row r="661" spans="1:2" ht="14.4" x14ac:dyDescent="0.3">
      <c r="A661" s="3" t="s">
        <v>659</v>
      </c>
      <c r="B661" s="4" t="str">
        <f ca="1">IFERROR(__xludf.DUMMYFUNCTION("GOOGLETRANSLATE(A661,""en"",""fr"")"),"prières")</f>
        <v>prières</v>
      </c>
    </row>
    <row r="662" spans="1:2" ht="14.4" x14ac:dyDescent="0.3">
      <c r="A662" s="3" t="s">
        <v>660</v>
      </c>
      <c r="B662" s="4" t="str">
        <f ca="1">IFERROR(__xludf.DUMMYFUNCTION("GOOGLETRANSLATE(A662,""en"",""fr"")"),"précieux")</f>
        <v>précieux</v>
      </c>
    </row>
    <row r="663" spans="1:2" ht="14.4" x14ac:dyDescent="0.3">
      <c r="A663" s="3" t="s">
        <v>661</v>
      </c>
      <c r="B663" s="4" t="str">
        <f ca="1">IFERROR(__xludf.DUMMYFUNCTION("GOOGLETRANSLATE(A663,""en"",""fr"")"),"préparer")</f>
        <v>préparer</v>
      </c>
    </row>
    <row r="664" spans="1:2" ht="14.4" x14ac:dyDescent="0.3">
      <c r="A664" s="3" t="s">
        <v>662</v>
      </c>
      <c r="B664" s="4" t="str">
        <f ca="1">IFERROR(__xludf.DUMMYFUNCTION("GOOGLETRANSLATE(A664,""en"",""fr"")"),"présence")</f>
        <v>présence</v>
      </c>
    </row>
    <row r="665" spans="1:2" ht="14.4" x14ac:dyDescent="0.3">
      <c r="A665" s="3" t="s">
        <v>663</v>
      </c>
      <c r="B665" s="4" t="str">
        <f ca="1">IFERROR(__xludf.DUMMYFUNCTION("GOOGLETRANSLATE(A665,""en"",""fr"")"),"présent")</f>
        <v>présent</v>
      </c>
    </row>
    <row r="666" spans="1:2" ht="14.4" x14ac:dyDescent="0.3">
      <c r="A666" s="3" t="s">
        <v>664</v>
      </c>
      <c r="B666" s="4" t="str">
        <f ca="1">IFERROR(__xludf.DUMMYFUNCTION("GOOGLETRANSLATE(A666,""en"",""fr"")"),"jolie")</f>
        <v>jolie</v>
      </c>
    </row>
    <row r="667" spans="1:2" ht="14.4" x14ac:dyDescent="0.3">
      <c r="A667" s="3" t="s">
        <v>665</v>
      </c>
      <c r="B667" s="4" t="str">
        <f ca="1">IFERROR(__xludf.DUMMYFUNCTION("GOOGLETRANSLATE(A667,""en"",""fr"")"),"fierté")</f>
        <v>fierté</v>
      </c>
    </row>
    <row r="668" spans="1:2" ht="14.4" x14ac:dyDescent="0.3">
      <c r="A668" s="3" t="s">
        <v>666</v>
      </c>
      <c r="B668" s="4" t="str">
        <f ca="1">IFERROR(__xludf.DUMMYFUNCTION("GOOGLETRANSLATE(A668,""en"",""fr"")"),"prêtre")</f>
        <v>prêtre</v>
      </c>
    </row>
    <row r="669" spans="1:2" ht="14.4" x14ac:dyDescent="0.3">
      <c r="A669" s="3" t="s">
        <v>667</v>
      </c>
      <c r="B669" s="4" t="str">
        <f ca="1">IFERROR(__xludf.DUMMYFUNCTION("GOOGLETRANSLATE(A669,""en"",""fr"")"),"prince")</f>
        <v>prince</v>
      </c>
    </row>
    <row r="670" spans="1:2" ht="14.4" x14ac:dyDescent="0.3">
      <c r="A670" s="3" t="s">
        <v>668</v>
      </c>
      <c r="B670" s="4" t="str">
        <f ca="1">IFERROR(__xludf.DUMMYFUNCTION("GOOGLETRANSLATE(A670,""en"",""fr"")"),"prison")</f>
        <v>prison</v>
      </c>
    </row>
    <row r="671" spans="1:2" ht="14.4" x14ac:dyDescent="0.3">
      <c r="A671" s="3" t="s">
        <v>669</v>
      </c>
      <c r="B671" s="4" t="str">
        <f ca="1">IFERROR(__xludf.DUMMYFUNCTION("GOOGLETRANSLATE(A671,""en"",""fr"")"),"privé")</f>
        <v>privé</v>
      </c>
    </row>
    <row r="672" spans="1:2" ht="14.4" x14ac:dyDescent="0.3">
      <c r="A672" s="3" t="s">
        <v>670</v>
      </c>
      <c r="B672" s="4" t="str">
        <f ca="1">IFERROR(__xludf.DUMMYFUNCTION("GOOGLETRANSLATE(A672,""en"",""fr"")"),"prix")</f>
        <v>prix</v>
      </c>
    </row>
    <row r="673" spans="1:2" ht="14.4" x14ac:dyDescent="0.3">
      <c r="A673" s="3" t="s">
        <v>671</v>
      </c>
      <c r="B673" s="4" t="str">
        <f ca="1">IFERROR(__xludf.DUMMYFUNCTION("GOOGLETRANSLATE(A673,""en"",""fr"")"),"procéder")</f>
        <v>procéder</v>
      </c>
    </row>
    <row r="674" spans="1:2" ht="14.4" x14ac:dyDescent="0.3">
      <c r="A674" s="3" t="s">
        <v>672</v>
      </c>
      <c r="B674" s="4" t="str">
        <f ca="1">IFERROR(__xludf.DUMMYFUNCTION("GOOGLETRANSLATE(A674,""en"",""fr"")"),"proclamer")</f>
        <v>proclamer</v>
      </c>
    </row>
    <row r="675" spans="1:2" ht="14.4" x14ac:dyDescent="0.3">
      <c r="A675" s="3" t="s">
        <v>673</v>
      </c>
      <c r="B675" s="4" t="str">
        <f ca="1">IFERROR(__xludf.DUMMYFUNCTION("GOOGLETRANSLATE(A675,""en"",""fr"")"),"profit")</f>
        <v>profit</v>
      </c>
    </row>
    <row r="676" spans="1:2" ht="14.4" x14ac:dyDescent="0.3">
      <c r="A676" s="3" t="s">
        <v>674</v>
      </c>
      <c r="B676" s="4" t="str">
        <f ca="1">IFERROR(__xludf.DUMMYFUNCTION("GOOGLETRANSLATE(A676,""en"",""fr"")"),"interdit")</f>
        <v>interdit</v>
      </c>
    </row>
    <row r="677" spans="1:2" ht="14.4" x14ac:dyDescent="0.3">
      <c r="A677" s="3" t="s">
        <v>675</v>
      </c>
      <c r="B677" s="4" t="str">
        <f ca="1">IFERROR(__xludf.DUMMYFUNCTION("GOOGLETRANSLATE(A677,""en"",""fr"")"),"projet")</f>
        <v>projet</v>
      </c>
    </row>
    <row r="678" spans="1:2" ht="14.4" x14ac:dyDescent="0.3">
      <c r="A678" s="3" t="s">
        <v>676</v>
      </c>
      <c r="B678" s="4" t="str">
        <f ca="1">IFERROR(__xludf.DUMMYFUNCTION("GOOGLETRANSLATE(A678,""en"",""fr"")"),"prologue")</f>
        <v>prologue</v>
      </c>
    </row>
    <row r="679" spans="1:2" ht="14.4" x14ac:dyDescent="0.3">
      <c r="A679" s="3" t="s">
        <v>677</v>
      </c>
      <c r="B679" s="4" t="str">
        <f ca="1">IFERROR(__xludf.DUMMYFUNCTION("GOOGLETRANSLATE(A679,""en"",""fr"")"),"promettre")</f>
        <v>promettre</v>
      </c>
    </row>
    <row r="680" spans="1:2" ht="14.4" x14ac:dyDescent="0.3">
      <c r="A680" s="3" t="s">
        <v>678</v>
      </c>
      <c r="B680" s="4" t="str">
        <f ca="1">IFERROR(__xludf.DUMMYFUNCTION("GOOGLETRANSLATE(A680,""en"",""fr"")"),"preuve")</f>
        <v>preuve</v>
      </c>
    </row>
    <row r="681" spans="1:2" ht="14.4" x14ac:dyDescent="0.3">
      <c r="A681" s="3" t="s">
        <v>679</v>
      </c>
      <c r="B681" s="4" t="str">
        <f ca="1">IFERROR(__xludf.DUMMYFUNCTION("GOOGLETRANSLATE(A681,""en"",""fr"")"),"correct")</f>
        <v>correct</v>
      </c>
    </row>
    <row r="682" spans="1:2" ht="14.4" x14ac:dyDescent="0.3">
      <c r="A682" s="3" t="s">
        <v>680</v>
      </c>
      <c r="B682" s="4" t="str">
        <f ca="1">IFERROR(__xludf.DUMMYFUNCTION("GOOGLETRANSLATE(A682,""en"",""fr"")"),"protecteur")</f>
        <v>protecteur</v>
      </c>
    </row>
    <row r="683" spans="1:2" ht="14.4" x14ac:dyDescent="0.3">
      <c r="A683" s="3" t="s">
        <v>681</v>
      </c>
      <c r="B683" s="4" t="str">
        <f ca="1">IFERROR(__xludf.DUMMYFUNCTION("GOOGLETRANSLATE(A683,""en"",""fr"")"),"manifestation")</f>
        <v>manifestation</v>
      </c>
    </row>
    <row r="684" spans="1:2" ht="14.4" x14ac:dyDescent="0.3">
      <c r="A684" s="3" t="s">
        <v>682</v>
      </c>
      <c r="B684" s="4" t="str">
        <f ca="1">IFERROR(__xludf.DUMMYFUNCTION("GOOGLETRANSLATE(A684,""en"",""fr"")"),"fier")</f>
        <v>fier</v>
      </c>
    </row>
    <row r="685" spans="1:2" ht="14.4" x14ac:dyDescent="0.3">
      <c r="A685" s="3" t="s">
        <v>683</v>
      </c>
      <c r="B685" s="4" t="str">
        <f ca="1">IFERROR(__xludf.DUMMYFUNCTION("GOOGLETRANSLATE(A685,""en"",""fr"")"),"prouver")</f>
        <v>prouver</v>
      </c>
    </row>
    <row r="686" spans="1:2" ht="14.4" x14ac:dyDescent="0.3">
      <c r="A686" s="3" t="s">
        <v>684</v>
      </c>
      <c r="B686" s="4" t="str">
        <f ca="1">IFERROR(__xludf.DUMMYFUNCTION("GOOGLETRANSLATE(A686,""en"",""fr"")"),"à condition de")</f>
        <v>à condition de</v>
      </c>
    </row>
    <row r="687" spans="1:2" ht="14.4" x14ac:dyDescent="0.3">
      <c r="A687" s="3" t="s">
        <v>685</v>
      </c>
      <c r="B687" s="4" t="str">
        <f ca="1">IFERROR(__xludf.DUMMYFUNCTION("GOOGLETRANSLATE(A687,""en"",""fr"")"),"Publique")</f>
        <v>Publique</v>
      </c>
    </row>
    <row r="688" spans="1:2" ht="14.4" x14ac:dyDescent="0.3">
      <c r="A688" s="3" t="s">
        <v>686</v>
      </c>
      <c r="B688" s="4" t="str">
        <f ca="1">IFERROR(__xludf.DUMMYFUNCTION("GOOGLETRANSLATE(A688,""en"",""fr"")"),"objectif")</f>
        <v>objectif</v>
      </c>
    </row>
    <row r="689" spans="1:2" ht="14.4" x14ac:dyDescent="0.3">
      <c r="A689" s="3" t="s">
        <v>687</v>
      </c>
      <c r="B689" s="4" t="str">
        <f ca="1">IFERROR(__xludf.DUMMYFUNCTION("GOOGLETRANSLATE(A689,""en"",""fr"")"),"bourse")</f>
        <v>bourse</v>
      </c>
    </row>
    <row r="690" spans="1:2" ht="14.4" x14ac:dyDescent="0.3">
      <c r="A690" s="3" t="s">
        <v>688</v>
      </c>
      <c r="B690" s="4" t="str">
        <f ca="1">IFERROR(__xludf.DUMMYFUNCTION("GOOGLETRANSLATE(A690,""en"",""fr"")"),"qualité")</f>
        <v>qualité</v>
      </c>
    </row>
    <row r="691" spans="1:2" ht="14.4" x14ac:dyDescent="0.3">
      <c r="A691" s="3" t="s">
        <v>689</v>
      </c>
      <c r="B691" s="4" t="str">
        <f ca="1">IFERROR(__xludf.DUMMYFUNCTION("GOOGLETRANSLATE(A691,""en"",""fr"")"),"querelle")</f>
        <v>querelle</v>
      </c>
    </row>
    <row r="692" spans="1:2" ht="14.4" x14ac:dyDescent="0.3">
      <c r="A692" s="3" t="s">
        <v>690</v>
      </c>
      <c r="B692" s="4" t="str">
        <f ca="1">IFERROR(__xludf.DUMMYFUNCTION("GOOGLETRANSLATE(A692,""en"",""fr"")"),"reine")</f>
        <v>reine</v>
      </c>
    </row>
    <row r="693" spans="1:2" ht="14.4" x14ac:dyDescent="0.3">
      <c r="A693" s="3" t="s">
        <v>691</v>
      </c>
      <c r="B693" s="4" t="str">
        <f ca="1">IFERROR(__xludf.DUMMYFUNCTION("GOOGLETRANSLATE(A693,""en"",""fr"")"),"question")</f>
        <v>question</v>
      </c>
    </row>
    <row r="694" spans="1:2" ht="14.4" x14ac:dyDescent="0.3">
      <c r="A694" s="3" t="s">
        <v>692</v>
      </c>
      <c r="B694" s="4" t="str">
        <f ca="1">IFERROR(__xludf.DUMMYFUNCTION("GOOGLETRANSLATE(A694,""en"",""fr"")"),"rapide")</f>
        <v>rapide</v>
      </c>
    </row>
    <row r="695" spans="1:2" ht="14.4" x14ac:dyDescent="0.3">
      <c r="A695" s="3" t="s">
        <v>693</v>
      </c>
      <c r="B695" s="4" t="str">
        <f ca="1">IFERROR(__xludf.DUMMYFUNCTION("GOOGLETRANSLATE(A695,""en"",""fr"")"),"silencieux")</f>
        <v>silencieux</v>
      </c>
    </row>
    <row r="696" spans="1:2" ht="14.4" x14ac:dyDescent="0.3">
      <c r="A696" s="3" t="s">
        <v>694</v>
      </c>
      <c r="B696" s="4" t="str">
        <f ca="1">IFERROR(__xludf.DUMMYFUNCTION("GOOGLETRANSLATE(A696,""en"",""fr"")"),"assez")</f>
        <v>assez</v>
      </c>
    </row>
    <row r="697" spans="1:2" ht="14.4" x14ac:dyDescent="0.3">
      <c r="A697" s="3" t="s">
        <v>695</v>
      </c>
      <c r="B697" s="4" t="str">
        <f ca="1">IFERROR(__xludf.DUMMYFUNCTION("GOOGLETRANSLATE(A697,""en"",""fr"")"),"quoth")</f>
        <v>quoth</v>
      </c>
    </row>
    <row r="698" spans="1:2" ht="14.4" x14ac:dyDescent="0.3">
      <c r="A698" s="3" t="s">
        <v>696</v>
      </c>
      <c r="B698" s="4" t="str">
        <f ca="1">IFERROR(__xludf.DUMMYFUNCTION("GOOGLETRANSLATE(A698,""en"",""fr"")"),"élever")</f>
        <v>élever</v>
      </c>
    </row>
    <row r="699" spans="1:2" ht="14.4" x14ac:dyDescent="0.3">
      <c r="A699" s="3" t="s">
        <v>697</v>
      </c>
      <c r="B699" s="4" t="str">
        <f ca="1">IFERROR(__xludf.DUMMYFUNCTION("GOOGLETRANSLATE(A699,""en"",""fr"")"),"une rançon")</f>
        <v>une rançon</v>
      </c>
    </row>
    <row r="700" spans="1:2" ht="14.4" x14ac:dyDescent="0.3">
      <c r="A700" s="3" t="s">
        <v>698</v>
      </c>
      <c r="B700" s="4" t="str">
        <f ca="1">IFERROR(__xludf.DUMMYFUNCTION("GOOGLETRANSLATE(A700,""en"",""fr"")"),"coquin")</f>
        <v>coquin</v>
      </c>
    </row>
    <row r="701" spans="1:2" ht="14.4" x14ac:dyDescent="0.3">
      <c r="A701" s="3" t="s">
        <v>699</v>
      </c>
      <c r="B701" s="4" t="str">
        <f ca="1">IFERROR(__xludf.DUMMYFUNCTION("GOOGLETRANSLATE(A701,""en"",""fr"")"),"plutôt")</f>
        <v>plutôt</v>
      </c>
    </row>
    <row r="702" spans="1:2" ht="14.4" x14ac:dyDescent="0.3">
      <c r="A702" s="3" t="s">
        <v>700</v>
      </c>
      <c r="B702" s="4" t="str">
        <f ca="1">IFERROR(__xludf.DUMMYFUNCTION("GOOGLETRANSLATE(A702,""en"",""fr"")"),"lisible")</f>
        <v>lisible</v>
      </c>
    </row>
    <row r="703" spans="1:2" ht="14.4" x14ac:dyDescent="0.3">
      <c r="A703" s="3" t="s">
        <v>701</v>
      </c>
      <c r="B703" s="4" t="str">
        <f ca="1">IFERROR(__xludf.DUMMYFUNCTION("GOOGLETRANSLATE(A703,""en"",""fr"")"),"prêt")</f>
        <v>prêt</v>
      </c>
    </row>
    <row r="704" spans="1:2" ht="14.4" x14ac:dyDescent="0.3">
      <c r="A704" s="3" t="s">
        <v>702</v>
      </c>
      <c r="B704" s="4" t="str">
        <f ca="1">IFERROR(__xludf.DUMMYFUNCTION("GOOGLETRANSLATE(A704,""en"",""fr"")"),"domaine")</f>
        <v>domaine</v>
      </c>
    </row>
    <row r="705" spans="1:2" ht="14.4" x14ac:dyDescent="0.3">
      <c r="A705" s="3" t="s">
        <v>703</v>
      </c>
      <c r="B705" s="4" t="str">
        <f ca="1">IFERROR(__xludf.DUMMYFUNCTION("GOOGLETRANSLATE(A705,""en"",""fr"")"),"raison")</f>
        <v>raison</v>
      </c>
    </row>
    <row r="706" spans="1:2" ht="14.4" x14ac:dyDescent="0.3">
      <c r="A706" s="3" t="s">
        <v>704</v>
      </c>
      <c r="B706" s="4" t="str">
        <f ca="1">IFERROR(__xludf.DUMMYFUNCTION("GOOGLETRANSLATE(A706,""en"",""fr"")"),"recevoir")</f>
        <v>recevoir</v>
      </c>
    </row>
    <row r="707" spans="1:2" ht="14.4" x14ac:dyDescent="0.3">
      <c r="A707" s="3" t="s">
        <v>705</v>
      </c>
      <c r="B707" s="4" t="str">
        <f ca="1">IFERROR(__xludf.DUMMYFUNCTION("GOOGLETRANSLATE(A707,""en"",""fr"")"),"qui concerne")</f>
        <v>qui concerne</v>
      </c>
    </row>
    <row r="708" spans="1:2" ht="14.4" x14ac:dyDescent="0.3">
      <c r="A708" s="3" t="s">
        <v>706</v>
      </c>
      <c r="B708" s="4" t="str">
        <f ca="1">IFERROR(__xludf.DUMMYFUNCTION("GOOGLETRANSLATE(A708,""en"",""fr"")"),"règne")</f>
        <v>règne</v>
      </c>
    </row>
    <row r="709" spans="1:2" ht="14.4" x14ac:dyDescent="0.3">
      <c r="A709" s="3" t="s">
        <v>707</v>
      </c>
      <c r="B709" s="4" t="str">
        <f ca="1">IFERROR(__xludf.DUMMYFUNCTION("GOOGLETRANSLATE(A709,""en"",""fr"")"),"Reignier")</f>
        <v>Reignier</v>
      </c>
    </row>
    <row r="710" spans="1:2" ht="14.4" x14ac:dyDescent="0.3">
      <c r="A710" s="3" t="s">
        <v>708</v>
      </c>
      <c r="B710" s="4" t="str">
        <f ca="1">IFERROR(__xludf.DUMMYFUNCTION("GOOGLETRANSLATE(A710,""en"",""fr"")"),"rester")</f>
        <v>rester</v>
      </c>
    </row>
    <row r="711" spans="1:2" ht="14.4" x14ac:dyDescent="0.3">
      <c r="A711" s="3" t="s">
        <v>709</v>
      </c>
      <c r="B711" s="4" t="str">
        <f ca="1">IFERROR(__xludf.DUMMYFUNCTION("GOOGLETRANSLATE(A711,""en"",""fr"")"),"remède")</f>
        <v>remède</v>
      </c>
    </row>
    <row r="712" spans="1:2" ht="14.4" x14ac:dyDescent="0.3">
      <c r="A712" s="3" t="s">
        <v>710</v>
      </c>
      <c r="B712" s="4" t="str">
        <f ca="1">IFERROR(__xludf.DUMMYFUNCTION("GOOGLETRANSLATE(A712,""en"",""fr"")"),"rappelles toi")</f>
        <v>rappelles toi</v>
      </c>
    </row>
    <row r="713" spans="1:2" ht="14.4" x14ac:dyDescent="0.3">
      <c r="A713" s="3" t="s">
        <v>711</v>
      </c>
      <c r="B713" s="4" t="str">
        <f ca="1">IFERROR(__xludf.DUMMYFUNCTION("GOOGLETRANSLATE(A713,""en"",""fr"")"),"rendre")</f>
        <v>rendre</v>
      </c>
    </row>
    <row r="714" spans="1:2" ht="14.4" x14ac:dyDescent="0.3">
      <c r="A714" s="3" t="s">
        <v>712</v>
      </c>
      <c r="B714" s="4" t="str">
        <f ca="1">IFERROR(__xludf.DUMMYFUNCTION("GOOGLETRANSLATE(A714,""en"",""fr"")"),"réparation")</f>
        <v>réparation</v>
      </c>
    </row>
    <row r="715" spans="1:2" ht="14.4" x14ac:dyDescent="0.3">
      <c r="A715" s="3" t="s">
        <v>713</v>
      </c>
      <c r="B715" s="4" t="str">
        <f ca="1">IFERROR(__xludf.DUMMYFUNCTION("GOOGLETRANSLATE(A715,""en"",""fr"")"),"se repentir")</f>
        <v>se repentir</v>
      </c>
    </row>
    <row r="716" spans="1:2" ht="14.4" x14ac:dyDescent="0.3">
      <c r="A716" s="3" t="s">
        <v>714</v>
      </c>
      <c r="B716" s="4" t="str">
        <f ca="1">IFERROR(__xludf.DUMMYFUNCTION("GOOGLETRANSLATE(A716,""en"",""fr"")"),"rapport")</f>
        <v>rapport</v>
      </c>
    </row>
    <row r="717" spans="1:2" ht="14.4" x14ac:dyDescent="0.3">
      <c r="A717" s="3" t="s">
        <v>715</v>
      </c>
      <c r="B717" s="4" t="str">
        <f ca="1">IFERROR(__xludf.DUMMYFUNCTION("GOOGLETRANSLATE(A717,""en"",""fr"")"),"réputation")</f>
        <v>réputation</v>
      </c>
    </row>
    <row r="718" spans="1:2" ht="14.4" x14ac:dyDescent="0.3">
      <c r="A718" s="3" t="s">
        <v>716</v>
      </c>
      <c r="B718" s="4" t="str">
        <f ca="1">IFERROR(__xludf.DUMMYFUNCTION("GOOGLETRANSLATE(A718,""en"",""fr"")"),"demande")</f>
        <v>demande</v>
      </c>
    </row>
    <row r="719" spans="1:2" ht="14.4" x14ac:dyDescent="0.3">
      <c r="A719" s="3" t="s">
        <v>717</v>
      </c>
      <c r="B719" s="4" t="str">
        <f ca="1">IFERROR(__xludf.DUMMYFUNCTION("GOOGLETRANSLATE(A719,""en"",""fr"")"),"le respect")</f>
        <v>le respect</v>
      </c>
    </row>
    <row r="720" spans="1:2" ht="14.4" x14ac:dyDescent="0.3">
      <c r="A720" s="3" t="s">
        <v>718</v>
      </c>
      <c r="B720" s="4" t="str">
        <f ca="1">IFERROR(__xludf.DUMMYFUNCTION("GOOGLETRANSLATE(A720,""en"",""fr"")"),"revenir")</f>
        <v>revenir</v>
      </c>
    </row>
    <row r="721" spans="1:2" ht="14.4" x14ac:dyDescent="0.3">
      <c r="A721" s="3" t="s">
        <v>719</v>
      </c>
      <c r="B721" s="4" t="str">
        <f ca="1">IFERROR(__xludf.DUMMYFUNCTION("GOOGLETRANSLATE(A721,""en"",""fr"")"),"vengeance")</f>
        <v>vengeance</v>
      </c>
    </row>
    <row r="722" spans="1:2" ht="14.4" x14ac:dyDescent="0.3">
      <c r="A722" s="3" t="s">
        <v>720</v>
      </c>
      <c r="B722" s="4" t="str">
        <f ca="1">IFERROR(__xludf.DUMMYFUNCTION("GOOGLETRANSLATE(A722,""en"",""fr"")"),"révérence")</f>
        <v>révérence</v>
      </c>
    </row>
    <row r="723" spans="1:2" ht="14.4" x14ac:dyDescent="0.3">
      <c r="A723" s="3" t="s">
        <v>721</v>
      </c>
      <c r="B723" s="4" t="str">
        <f ca="1">IFERROR(__xludf.DUMMYFUNCTION("GOOGLETRANSLATE(A723,""en"",""fr"")"),"révolte")</f>
        <v>révolte</v>
      </c>
    </row>
    <row r="724" spans="1:2" ht="14.4" x14ac:dyDescent="0.3">
      <c r="A724" s="3" t="s">
        <v>722</v>
      </c>
      <c r="B724" s="4" t="str">
        <f ca="1">IFERROR(__xludf.DUMMYFUNCTION("GOOGLETRANSLATE(A724,""en"",""fr"")"),"droite")</f>
        <v>droite</v>
      </c>
    </row>
    <row r="725" spans="1:2" ht="14.4" x14ac:dyDescent="0.3">
      <c r="A725" s="3" t="s">
        <v>723</v>
      </c>
      <c r="B725" s="4" t="str">
        <f ca="1">IFERROR(__xludf.DUMMYFUNCTION("GOOGLETRANSLATE(A725,""en"",""fr"")"),"rivières")</f>
        <v>rivières</v>
      </c>
    </row>
    <row r="726" spans="1:2" ht="14.4" x14ac:dyDescent="0.3">
      <c r="A726" s="3" t="s">
        <v>724</v>
      </c>
      <c r="B726" s="4" t="str">
        <f ca="1">IFERROR(__xludf.DUMMYFUNCTION("GOOGLETRANSLATE(A726,""en"",""fr"")"),"coquin")</f>
        <v>coquin</v>
      </c>
    </row>
    <row r="727" spans="1:2" ht="14.4" x14ac:dyDescent="0.3">
      <c r="A727" s="3" t="s">
        <v>725</v>
      </c>
      <c r="B727" s="4" t="str">
        <f ca="1">IFERROR(__xludf.DUMMYFUNCTION("GOOGLETRANSLATE(A727,""en"",""fr"")"),"pourri")</f>
        <v>pourri</v>
      </c>
    </row>
    <row r="728" spans="1:2" ht="14.4" x14ac:dyDescent="0.3">
      <c r="A728" s="3" t="s">
        <v>726</v>
      </c>
      <c r="B728" s="4" t="str">
        <f ca="1">IFERROR(__xludf.DUMMYFUNCTION("GOOGLETRANSLATE(A728,""en"",""fr"")"),"rugueux")</f>
        <v>rugueux</v>
      </c>
    </row>
    <row r="729" spans="1:2" ht="14.4" x14ac:dyDescent="0.3">
      <c r="A729" s="3" t="s">
        <v>727</v>
      </c>
      <c r="B729" s="4" t="str">
        <f ca="1">IFERROR(__xludf.DUMMYFUNCTION("GOOGLETRANSLATE(A729,""en"",""fr"")"),"rond")</f>
        <v>rond</v>
      </c>
    </row>
    <row r="730" spans="1:2" ht="14.4" x14ac:dyDescent="0.3">
      <c r="A730" s="3" t="s">
        <v>728</v>
      </c>
      <c r="B730" s="4" t="str">
        <f ca="1">IFERROR(__xludf.DUMMYFUNCTION("GOOGLETRANSLATE(A730,""en"",""fr"")"),"Royal")</f>
        <v>Royal</v>
      </c>
    </row>
    <row r="731" spans="1:2" ht="14.4" x14ac:dyDescent="0.3">
      <c r="A731" s="3" t="s">
        <v>729</v>
      </c>
      <c r="B731" s="4" t="str">
        <f ca="1">IFERROR(__xludf.DUMMYFUNCTION("GOOGLETRANSLATE(A731,""en"",""fr"")"),"sacré")</f>
        <v>sacré</v>
      </c>
    </row>
    <row r="732" spans="1:2" ht="14.4" x14ac:dyDescent="0.3">
      <c r="A732" s="3" t="s">
        <v>730</v>
      </c>
      <c r="B732" s="4" t="str">
        <f ca="1">IFERROR(__xludf.DUMMYFUNCTION("GOOGLETRANSLATE(A732,""en"",""fr"")"),"sécurité")</f>
        <v>sécurité</v>
      </c>
    </row>
    <row r="733" spans="1:2" ht="14.4" x14ac:dyDescent="0.3">
      <c r="A733" s="3" t="s">
        <v>731</v>
      </c>
      <c r="B733" s="4" t="str">
        <f ca="1">IFERROR(__xludf.DUMMYFUNCTION("GOOGLETRANSLATE(A733,""en"",""fr"")"),"Saint")</f>
        <v>Saint</v>
      </c>
    </row>
    <row r="734" spans="1:2" ht="14.4" x14ac:dyDescent="0.3">
      <c r="A734" s="3" t="s">
        <v>732</v>
      </c>
      <c r="B734" s="4" t="str">
        <f ca="1">IFERROR(__xludf.DUMMYFUNCTION("GOOGLETRANSLATE(A734,""en"",""fr"")"),"Salerio")</f>
        <v>Salerio</v>
      </c>
    </row>
    <row r="735" spans="1:2" ht="14.4" x14ac:dyDescent="0.3">
      <c r="A735" s="3" t="s">
        <v>733</v>
      </c>
      <c r="B735" s="4" t="str">
        <f ca="1">IFERROR(__xludf.DUMMYFUNCTION("GOOGLETRANSLATE(A735,""en"",""fr"")"),"satisfait")</f>
        <v>satisfait</v>
      </c>
    </row>
    <row r="736" spans="1:2" ht="14.4" x14ac:dyDescent="0.3">
      <c r="A736" s="3" t="s">
        <v>734</v>
      </c>
      <c r="B736" s="4" t="str">
        <f ca="1">IFERROR(__xludf.DUMMYFUNCTION("GOOGLETRANSLATE(A736,""en"",""fr"")"),"en disant")</f>
        <v>en disant</v>
      </c>
    </row>
    <row r="737" spans="1:2" ht="14.4" x14ac:dyDescent="0.3">
      <c r="A737" s="3" t="s">
        <v>735</v>
      </c>
      <c r="B737" s="4" t="str">
        <f ca="1">IFERROR(__xludf.DUMMYFUNCTION("GOOGLETRANSLATE(A737,""en"",""fr"")"),"rare")</f>
        <v>rare</v>
      </c>
    </row>
    <row r="738" spans="1:2" ht="14.4" x14ac:dyDescent="0.3">
      <c r="A738" s="3" t="s">
        <v>736</v>
      </c>
      <c r="B738" s="4" t="str">
        <f ca="1">IFERROR(__xludf.DUMMYFUNCTION("GOOGLETRANSLATE(A738,""en"",""fr"")"),"scène")</f>
        <v>scène</v>
      </c>
    </row>
    <row r="739" spans="1:2" ht="14.4" x14ac:dyDescent="0.3">
      <c r="A739" s="3" t="s">
        <v>737</v>
      </c>
      <c r="B739" s="4" t="str">
        <f ca="1">IFERROR(__xludf.DUMMYFUNCTION("GOOGLETRANSLATE(A739,""en"",""fr"")"),"mépris")</f>
        <v>mépris</v>
      </c>
    </row>
    <row r="740" spans="1:2" ht="14.4" x14ac:dyDescent="0.3">
      <c r="A740" s="3" t="s">
        <v>738</v>
      </c>
      <c r="B740" s="4" t="str">
        <f ca="1">IFERROR(__xludf.DUMMYFUNCTION("GOOGLETRANSLATE(A740,""en"",""fr"")"),"chercher")</f>
        <v>chercher</v>
      </c>
    </row>
    <row r="741" spans="1:2" ht="14.4" x14ac:dyDescent="0.3">
      <c r="A741" s="3" t="s">
        <v>739</v>
      </c>
      <c r="B741" s="4" t="str">
        <f ca="1">IFERROR(__xludf.DUMMYFUNCTION("GOOGLETRANSLATE(A741,""en"",""fr"")"),"saison")</f>
        <v>saison</v>
      </c>
    </row>
    <row r="742" spans="1:2" ht="14.4" x14ac:dyDescent="0.3">
      <c r="A742" s="3" t="s">
        <v>740</v>
      </c>
      <c r="B742" s="4" t="str">
        <f ca="1">IFERROR(__xludf.DUMMYFUNCTION("GOOGLETRANSLATE(A742,""en"",""fr"")"),"seconde")</f>
        <v>seconde</v>
      </c>
    </row>
    <row r="743" spans="1:2" ht="14.4" x14ac:dyDescent="0.3">
      <c r="A743" s="3" t="s">
        <v>741</v>
      </c>
      <c r="B743" s="4" t="str">
        <f ca="1">IFERROR(__xludf.DUMMYFUNCTION("GOOGLETRANSLATE(A743,""en"",""fr"")"),"secret")</f>
        <v>secret</v>
      </c>
    </row>
    <row r="744" spans="1:2" ht="14.4" x14ac:dyDescent="0.3">
      <c r="A744" s="3" t="s">
        <v>742</v>
      </c>
      <c r="B744" s="4" t="str">
        <f ca="1">IFERROR(__xludf.DUMMYFUNCTION("GOOGLETRANSLATE(A744,""en"",""fr"")"),"voyant")</f>
        <v>voyant</v>
      </c>
    </row>
    <row r="745" spans="1:2" ht="14.4" x14ac:dyDescent="0.3">
      <c r="A745" s="3" t="s">
        <v>743</v>
      </c>
      <c r="B745" s="4" t="str">
        <f ca="1">IFERROR(__xludf.DUMMYFUNCTION("GOOGLETRANSLATE(A745,""en"",""fr"")"),"sénat")</f>
        <v>sénat</v>
      </c>
    </row>
    <row r="746" spans="1:2" ht="14.4" x14ac:dyDescent="0.3">
      <c r="A746" s="3" t="s">
        <v>744</v>
      </c>
      <c r="B746" s="4" t="str">
        <f ca="1">IFERROR(__xludf.DUMMYFUNCTION("GOOGLETRANSLATE(A746,""en"",""fr"")"),"sénateur")</f>
        <v>sénateur</v>
      </c>
    </row>
    <row r="747" spans="1:2" ht="14.4" x14ac:dyDescent="0.3">
      <c r="A747" s="3" t="s">
        <v>745</v>
      </c>
      <c r="B747" s="4" t="str">
        <f ca="1">IFERROR(__xludf.DUMMYFUNCTION("GOOGLETRANSLATE(A747,""en"",""fr"")"),"sens")</f>
        <v>sens</v>
      </c>
    </row>
    <row r="748" spans="1:2" ht="14.4" x14ac:dyDescent="0.3">
      <c r="A748" s="3" t="s">
        <v>746</v>
      </c>
      <c r="B748" s="4" t="str">
        <f ca="1">IFERROR(__xludf.DUMMYFUNCTION("GOOGLETRANSLATE(A748,""en"",""fr"")"),"phrase")</f>
        <v>phrase</v>
      </c>
    </row>
    <row r="749" spans="1:2" ht="14.4" x14ac:dyDescent="0.3">
      <c r="A749" s="3" t="s">
        <v>747</v>
      </c>
      <c r="B749" s="4" t="str">
        <f ca="1">IFERROR(__xludf.DUMMYFUNCTION("GOOGLETRANSLATE(A749,""en"",""fr"")"),"serviteur")</f>
        <v>serviteur</v>
      </c>
    </row>
    <row r="750" spans="1:2" ht="14.4" x14ac:dyDescent="0.3">
      <c r="A750" s="3" t="s">
        <v>748</v>
      </c>
      <c r="B750" s="4" t="str">
        <f ca="1">IFERROR(__xludf.DUMMYFUNCTION("GOOGLETRANSLATE(A750,""en"",""fr"")"),"servir")</f>
        <v>servir</v>
      </c>
    </row>
    <row r="751" spans="1:2" ht="14.4" x14ac:dyDescent="0.3">
      <c r="A751" s="3" t="s">
        <v>749</v>
      </c>
      <c r="B751" s="4" t="str">
        <f ca="1">IFERROR(__xludf.DUMMYFUNCTION("GOOGLETRANSLATE(A751,""en"",""fr"")"),"un service")</f>
        <v>un service</v>
      </c>
    </row>
    <row r="752" spans="1:2" ht="14.4" x14ac:dyDescent="0.3">
      <c r="A752" s="3" t="s">
        <v>750</v>
      </c>
      <c r="B752" s="4" t="str">
        <f ca="1">IFERROR(__xludf.DUMMYFUNCTION("GOOGLETRANSLATE(A752,""en"",""fr"")"),"Sept")</f>
        <v>Sept</v>
      </c>
    </row>
    <row r="753" spans="1:2" ht="14.4" x14ac:dyDescent="0.3">
      <c r="A753" s="3" t="s">
        <v>751</v>
      </c>
      <c r="B753" s="4" t="str">
        <f ca="1">IFERROR(__xludf.DUMMYFUNCTION("GOOGLETRANSLATE(A753,""en"",""fr"")"),"nombreuses")</f>
        <v>nombreuses</v>
      </c>
    </row>
    <row r="754" spans="1:2" ht="14.4" x14ac:dyDescent="0.3">
      <c r="A754" s="3" t="s">
        <v>752</v>
      </c>
      <c r="B754" s="4" t="str">
        <f ca="1">IFERROR(__xludf.DUMMYFUNCTION("GOOGLETRANSLATE(A754,""en"",""fr"")"),"ombre")</f>
        <v>ombre</v>
      </c>
    </row>
    <row r="755" spans="1:2" ht="14.4" x14ac:dyDescent="0.3">
      <c r="A755" s="3" t="s">
        <v>753</v>
      </c>
      <c r="B755" s="4" t="str">
        <f ca="1">IFERROR(__xludf.DUMMYFUNCTION("GOOGLETRANSLATE(A755,""en"",""fr"")"),"secouer")</f>
        <v>secouer</v>
      </c>
    </row>
    <row r="756" spans="1:2" ht="14.4" x14ac:dyDescent="0.3">
      <c r="A756" s="3" t="s">
        <v>754</v>
      </c>
      <c r="B756" s="4" t="str">
        <f ca="1">IFERROR(__xludf.DUMMYFUNCTION("GOOGLETRANSLATE(A756,""en"",""fr"")"),"doit")</f>
        <v>doit</v>
      </c>
    </row>
    <row r="757" spans="1:2" ht="14.4" x14ac:dyDescent="0.3">
      <c r="A757" s="3" t="s">
        <v>755</v>
      </c>
      <c r="B757" s="4" t="str">
        <f ca="1">IFERROR(__xludf.DUMMYFUNCTION("GOOGLETRANSLATE(A757,""en"",""fr"")"),"la honte")</f>
        <v>la honte</v>
      </c>
    </row>
    <row r="758" spans="1:2" ht="14.4" x14ac:dyDescent="0.3">
      <c r="A758" s="3" t="s">
        <v>756</v>
      </c>
      <c r="B758" s="4" t="str">
        <f ca="1">IFERROR(__xludf.DUMMYFUNCTION("GOOGLETRANSLATE(A758,""en"",""fr"")"),"forme")</f>
        <v>forme</v>
      </c>
    </row>
    <row r="759" spans="1:2" ht="14.4" x14ac:dyDescent="0.3">
      <c r="A759" s="3" t="s">
        <v>757</v>
      </c>
      <c r="B759" s="4" t="str">
        <f ca="1">IFERROR(__xludf.DUMMYFUNCTION("GOOGLETRANSLATE(A759,""en"",""fr"")"),"tranchant")</f>
        <v>tranchant</v>
      </c>
    </row>
    <row r="760" spans="1:2" ht="14.4" x14ac:dyDescent="0.3">
      <c r="A760" s="3" t="s">
        <v>758</v>
      </c>
      <c r="B760" s="4" t="str">
        <f ca="1">IFERROR(__xludf.DUMMYFUNCTION("GOOGLETRANSLATE(A760,""en"",""fr"")"),"berger")</f>
        <v>berger</v>
      </c>
    </row>
    <row r="761" spans="1:2" ht="14.4" x14ac:dyDescent="0.3">
      <c r="A761" s="3" t="s">
        <v>759</v>
      </c>
      <c r="B761" s="4" t="str">
        <f ca="1">IFERROR(__xludf.DUMMYFUNCTION("GOOGLETRANSLATE(A761,""en"",""fr"")"),"éclat")</f>
        <v>éclat</v>
      </c>
    </row>
    <row r="762" spans="1:2" ht="14.4" x14ac:dyDescent="0.3">
      <c r="A762" s="3" t="s">
        <v>760</v>
      </c>
      <c r="B762" s="4" t="str">
        <f ca="1">IFERROR(__xludf.DUMMYFUNCTION("GOOGLETRANSLATE(A762,""en"",""fr"")"),"rive")</f>
        <v>rive</v>
      </c>
    </row>
    <row r="763" spans="1:2" ht="14.4" x14ac:dyDescent="0.3">
      <c r="A763" s="3" t="s">
        <v>761</v>
      </c>
      <c r="B763" s="4" t="str">
        <f ca="1">IFERROR(__xludf.DUMMYFUNCTION("GOOGLETRANSLATE(A763,""en"",""fr"")"),"court")</f>
        <v>court</v>
      </c>
    </row>
    <row r="764" spans="1:2" ht="14.4" x14ac:dyDescent="0.3">
      <c r="A764" s="3" t="s">
        <v>762</v>
      </c>
      <c r="B764" s="4" t="str">
        <f ca="1">IFERROR(__xludf.DUMMYFUNCTION("GOOGLETRANSLATE(A764,""en"",""fr"")"),"prochainement")</f>
        <v>prochainement</v>
      </c>
    </row>
    <row r="765" spans="1:2" ht="14.4" x14ac:dyDescent="0.3">
      <c r="A765" s="3" t="s">
        <v>763</v>
      </c>
      <c r="B765" s="4" t="str">
        <f ca="1">IFERROR(__xludf.DUMMYFUNCTION("GOOGLETRANSLATE(A765,""en"",""fr"")"),"devrait")</f>
        <v>devrait</v>
      </c>
    </row>
    <row r="766" spans="1:2" ht="14.4" x14ac:dyDescent="0.3">
      <c r="A766" s="3" t="s">
        <v>764</v>
      </c>
      <c r="B766" s="4" t="str">
        <f ca="1">IFERROR(__xludf.DUMMYFUNCTION("GOOGLETRANSLATE(A766,""en"",""fr"")"),"montre")</f>
        <v>montre</v>
      </c>
    </row>
    <row r="767" spans="1:2" ht="14.4" x14ac:dyDescent="0.3">
      <c r="A767" s="3" t="s">
        <v>765</v>
      </c>
      <c r="B767" s="4" t="str">
        <f ca="1">IFERROR(__xludf.DUMMYFUNCTION("GOOGLETRANSLATE(A767,""en"",""fr"")"),"maladie")</f>
        <v>maladie</v>
      </c>
    </row>
    <row r="768" spans="1:2" ht="14.4" x14ac:dyDescent="0.3">
      <c r="A768" s="3" t="s">
        <v>766</v>
      </c>
      <c r="B768" s="4" t="str">
        <f ca="1">IFERROR(__xludf.DUMMYFUNCTION("GOOGLETRANSLATE(A768,""en"",""fr"")"),"vue")</f>
        <v>vue</v>
      </c>
    </row>
    <row r="769" spans="1:2" ht="14.4" x14ac:dyDescent="0.3">
      <c r="A769" s="3" t="s">
        <v>767</v>
      </c>
      <c r="B769" s="4" t="str">
        <f ca="1">IFERROR(__xludf.DUMMYFUNCTION("GOOGLETRANSLATE(A769,""en"",""fr"")"),"silence")</f>
        <v>silence</v>
      </c>
    </row>
    <row r="770" spans="1:2" ht="14.4" x14ac:dyDescent="0.3">
      <c r="A770" s="3" t="s">
        <v>768</v>
      </c>
      <c r="B770" s="4" t="str">
        <f ca="1">IFERROR(__xludf.DUMMYFUNCTION("GOOGLETRANSLATE(A770,""en"",""fr"")"),"argent")</f>
        <v>argent</v>
      </c>
    </row>
    <row r="771" spans="1:2" ht="14.4" x14ac:dyDescent="0.3">
      <c r="A771" s="3" t="s">
        <v>769</v>
      </c>
      <c r="B771" s="4" t="str">
        <f ca="1">IFERROR(__xludf.DUMMYFUNCTION("GOOGLETRANSLATE(A771,""en"",""fr"")"),"Facile")</f>
        <v>Facile</v>
      </c>
    </row>
    <row r="772" spans="1:2" ht="14.4" x14ac:dyDescent="0.3">
      <c r="A772" s="3" t="s">
        <v>770</v>
      </c>
      <c r="B772" s="4" t="str">
        <f ca="1">IFERROR(__xludf.DUMMYFUNCTION("GOOGLETRANSLATE(A772,""en"",""fr"")"),"depuis")</f>
        <v>depuis</v>
      </c>
    </row>
    <row r="773" spans="1:2" ht="14.4" x14ac:dyDescent="0.3">
      <c r="A773" s="3" t="s">
        <v>771</v>
      </c>
      <c r="B773" s="4" t="str">
        <f ca="1">IFERROR(__xludf.DUMMYFUNCTION("GOOGLETRANSLATE(A773,""en"",""fr"")"),"Célibataire")</f>
        <v>Célibataire</v>
      </c>
    </row>
    <row r="774" spans="1:2" ht="14.4" x14ac:dyDescent="0.3">
      <c r="A774" s="3" t="s">
        <v>772</v>
      </c>
      <c r="B774" s="4" t="str">
        <f ca="1">IFERROR(__xludf.DUMMYFUNCTION("GOOGLETRANSLATE(A774,""en"",""fr"")"),"maraud")</f>
        <v>maraud</v>
      </c>
    </row>
    <row r="775" spans="1:2" ht="14.4" x14ac:dyDescent="0.3">
      <c r="A775" s="3" t="s">
        <v>773</v>
      </c>
      <c r="B775" s="4" t="str">
        <f ca="1">IFERROR(__xludf.DUMMYFUNCTION("GOOGLETRANSLATE(A775,""en"",""fr"")"),"sœur")</f>
        <v>sœur</v>
      </c>
    </row>
    <row r="776" spans="1:2" ht="14.4" x14ac:dyDescent="0.3">
      <c r="A776" s="3" t="s">
        <v>774</v>
      </c>
      <c r="B776" s="4" t="str">
        <f ca="1">IFERROR(__xludf.DUMMYFUNCTION("GOOGLETRANSLATE(A776,""en"",""fr"")"),"compétence")</f>
        <v>compétence</v>
      </c>
    </row>
    <row r="777" spans="1:2" ht="14.4" x14ac:dyDescent="0.3">
      <c r="A777" s="3" t="s">
        <v>775</v>
      </c>
      <c r="B777" s="4" t="str">
        <f ca="1">IFERROR(__xludf.DUMMYFUNCTION("GOOGLETRANSLATE(A777,""en"",""fr"")"),"tué")</f>
        <v>tué</v>
      </c>
    </row>
    <row r="778" spans="1:2" ht="14.4" x14ac:dyDescent="0.3">
      <c r="A778" s="3" t="s">
        <v>776</v>
      </c>
      <c r="B778" s="4" t="str">
        <f ca="1">IFERROR(__xludf.DUMMYFUNCTION("GOOGLETRANSLATE(A778,""en"",""fr"")"),"calomnie")</f>
        <v>calomnie</v>
      </c>
    </row>
    <row r="779" spans="1:2" ht="14.4" x14ac:dyDescent="0.3">
      <c r="A779" s="3" t="s">
        <v>777</v>
      </c>
      <c r="B779" s="4" t="str">
        <f ca="1">IFERROR(__xludf.DUMMYFUNCTION("GOOGLETRANSLATE(A779,""en"",""fr"")"),"esclave")</f>
        <v>esclave</v>
      </c>
    </row>
    <row r="780" spans="1:2" ht="14.4" x14ac:dyDescent="0.3">
      <c r="A780" s="3" t="s">
        <v>778</v>
      </c>
      <c r="B780" s="4" t="str">
        <f ca="1">IFERROR(__xludf.DUMMYFUNCTION("GOOGLETRANSLATE(A780,""en"",""fr"")"),"sommeil")</f>
        <v>sommeil</v>
      </c>
    </row>
    <row r="781" spans="1:2" ht="14.4" x14ac:dyDescent="0.3">
      <c r="A781" s="3" t="s">
        <v>779</v>
      </c>
      <c r="B781" s="4" t="str">
        <f ca="1">IFERROR(__xludf.DUMMYFUNCTION("GOOGLETRANSLATE(A781,""en"",""fr"")"),"mince")</f>
        <v>mince</v>
      </c>
    </row>
    <row r="782" spans="1:2" ht="14.4" x14ac:dyDescent="0.3">
      <c r="A782" s="3" t="s">
        <v>780</v>
      </c>
      <c r="B782" s="4" t="str">
        <f ca="1">IFERROR(__xludf.DUMMYFUNCTION("GOOGLETRANSLATE(A782,""en"",""fr"")"),"petit")</f>
        <v>petit</v>
      </c>
    </row>
    <row r="783" spans="1:2" ht="14.4" x14ac:dyDescent="0.3">
      <c r="A783" s="3" t="s">
        <v>781</v>
      </c>
      <c r="B783" s="4" t="str">
        <f ca="1">IFERROR(__xludf.DUMMYFUNCTION("GOOGLETRANSLATE(A783,""en"",""fr"")"),"odeur")</f>
        <v>odeur</v>
      </c>
    </row>
    <row r="784" spans="1:2" ht="14.4" x14ac:dyDescent="0.3">
      <c r="A784" s="3" t="s">
        <v>782</v>
      </c>
      <c r="B784" s="4" t="str">
        <f ca="1">IFERROR(__xludf.DUMMYFUNCTION("GOOGLETRANSLATE(A784,""en"",""fr"")"),"sourire")</f>
        <v>sourire</v>
      </c>
    </row>
    <row r="785" spans="1:2" ht="14.4" x14ac:dyDescent="0.3">
      <c r="A785" s="3" t="s">
        <v>783</v>
      </c>
      <c r="B785" s="4" t="str">
        <f ca="1">IFERROR(__xludf.DUMMYFUNCTION("GOOGLETRANSLATE(A785,""en"",""fr"")"),"soldat")</f>
        <v>soldat</v>
      </c>
    </row>
    <row r="786" spans="1:2" ht="14.4" x14ac:dyDescent="0.3">
      <c r="A786" s="3" t="s">
        <v>784</v>
      </c>
      <c r="B786" s="4" t="str">
        <f ca="1">IFERROR(__xludf.DUMMYFUNCTION("GOOGLETRANSLATE(A786,""en"",""fr"")"),"solennel")</f>
        <v>solennel</v>
      </c>
    </row>
    <row r="787" spans="1:2" ht="14.4" x14ac:dyDescent="0.3">
      <c r="A787" s="3" t="s">
        <v>785</v>
      </c>
      <c r="B787" s="4" t="str">
        <f ca="1">IFERROR(__xludf.DUMMYFUNCTION("GOOGLETRANSLATE(A787,""en"",""fr"")"),"SOMERSET")</f>
        <v>SOMERSET</v>
      </c>
    </row>
    <row r="788" spans="1:2" ht="14.4" x14ac:dyDescent="0.3">
      <c r="A788" s="3" t="s">
        <v>786</v>
      </c>
      <c r="B788" s="4" t="str">
        <f ca="1">IFERROR(__xludf.DUMMYFUNCTION("GOOGLETRANSLATE(A788,""en"",""fr"")"),"quelque chose")</f>
        <v>quelque chose</v>
      </c>
    </row>
    <row r="789" spans="1:2" ht="14.4" x14ac:dyDescent="0.3">
      <c r="A789" s="3" t="s">
        <v>787</v>
      </c>
      <c r="B789" s="4" t="str">
        <f ca="1">IFERROR(__xludf.DUMMYFUNCTION("GOOGLETRANSLATE(A789,""en"",""fr"")"),"parfois")</f>
        <v>parfois</v>
      </c>
    </row>
    <row r="790" spans="1:2" ht="14.4" x14ac:dyDescent="0.3">
      <c r="A790" s="3" t="s">
        <v>788</v>
      </c>
      <c r="B790" s="4" t="str">
        <f ca="1">IFERROR(__xludf.DUMMYFUNCTION("GOOGLETRANSLATE(A790,""en"",""fr"")"),"plus tôt")</f>
        <v>plus tôt</v>
      </c>
    </row>
    <row r="791" spans="1:2" ht="14.4" x14ac:dyDescent="0.3">
      <c r="A791" s="3" t="s">
        <v>789</v>
      </c>
      <c r="B791" s="4" t="str">
        <f ca="1">IFERROR(__xludf.DUMMYFUNCTION("GOOGLETRANSLATE(A791,""en"",""fr"")"),"devin")</f>
        <v>devin</v>
      </c>
    </row>
    <row r="792" spans="1:2" ht="14.4" x14ac:dyDescent="0.3">
      <c r="A792" s="3" t="s">
        <v>790</v>
      </c>
      <c r="B792" s="4" t="str">
        <f ca="1">IFERROR(__xludf.DUMMYFUNCTION("GOOGLETRANSLATE(A792,""en"",""fr"")"),"chagrin")</f>
        <v>chagrin</v>
      </c>
    </row>
    <row r="793" spans="1:2" ht="14.4" x14ac:dyDescent="0.3">
      <c r="A793" s="3" t="s">
        <v>791</v>
      </c>
      <c r="B793" s="4" t="str">
        <f ca="1">IFERROR(__xludf.DUMMYFUNCTION("GOOGLETRANSLATE(A793,""en"",""fr"")"),"Pardon")</f>
        <v>Pardon</v>
      </c>
    </row>
    <row r="794" spans="1:2" ht="14.4" x14ac:dyDescent="0.3">
      <c r="A794" s="3" t="s">
        <v>792</v>
      </c>
      <c r="B794" s="4" t="str">
        <f ca="1">IFERROR(__xludf.DUMMYFUNCTION("GOOGLETRANSLATE(A794,""en"",""fr"")"),"recherché")</f>
        <v>recherché</v>
      </c>
    </row>
    <row r="795" spans="1:2" ht="14.4" x14ac:dyDescent="0.3">
      <c r="A795" s="3" t="s">
        <v>793</v>
      </c>
      <c r="B795" s="4" t="str">
        <f ca="1">IFERROR(__xludf.DUMMYFUNCTION("GOOGLETRANSLATE(A795,""en"",""fr"")"),"âmes")</f>
        <v>âmes</v>
      </c>
    </row>
    <row r="796" spans="1:2" ht="14.4" x14ac:dyDescent="0.3">
      <c r="A796" s="3" t="s">
        <v>794</v>
      </c>
      <c r="B796" s="4" t="str">
        <f ca="1">IFERROR(__xludf.DUMMYFUNCTION("GOOGLETRANSLATE(A796,""en"",""fr"")"),"du son")</f>
        <v>du son</v>
      </c>
    </row>
    <row r="797" spans="1:2" ht="14.4" x14ac:dyDescent="0.3">
      <c r="A797" s="3" t="s">
        <v>795</v>
      </c>
      <c r="B797" s="4" t="str">
        <f ca="1">IFERROR(__xludf.DUMMYFUNCTION("GOOGLETRANSLATE(A797,""en"",""fr"")"),"souverain")</f>
        <v>souverain</v>
      </c>
    </row>
    <row r="798" spans="1:2" ht="14.4" x14ac:dyDescent="0.3">
      <c r="A798" s="3" t="s">
        <v>796</v>
      </c>
      <c r="B798" s="4" t="str">
        <f ca="1">IFERROR(__xludf.DUMMYFUNCTION("GOOGLETRANSLATE(A798,""en"",""fr"")"),"de rechange")</f>
        <v>de rechange</v>
      </c>
    </row>
    <row r="799" spans="1:2" ht="14.4" x14ac:dyDescent="0.3">
      <c r="A799" s="3" t="s">
        <v>797</v>
      </c>
      <c r="B799" s="4" t="str">
        <f ca="1">IFERROR(__xludf.DUMMYFUNCTION("GOOGLETRANSLATE(A799,""en"",""fr"")"),"parler")</f>
        <v>parler</v>
      </c>
    </row>
    <row r="800" spans="1:2" ht="14.4" x14ac:dyDescent="0.3">
      <c r="A800" s="3" t="s">
        <v>798</v>
      </c>
      <c r="B800" s="4" t="str">
        <f ca="1">IFERROR(__xludf.DUMMYFUNCTION("GOOGLETRANSLATE(A800,""en"",""fr"")"),"parle")</f>
        <v>parle</v>
      </c>
    </row>
    <row r="801" spans="1:2" ht="14.4" x14ac:dyDescent="0.3">
      <c r="A801" s="3" t="s">
        <v>799</v>
      </c>
      <c r="B801" s="4" t="str">
        <f ca="1">IFERROR(__xludf.DUMMYFUNCTION("GOOGLETRANSLATE(A801,""en"",""fr"")"),"spécial")</f>
        <v>spécial</v>
      </c>
    </row>
    <row r="802" spans="1:2" ht="14.4" x14ac:dyDescent="0.3">
      <c r="A802" s="3" t="s">
        <v>800</v>
      </c>
      <c r="B802" s="4" t="str">
        <f ca="1">IFERROR(__xludf.DUMMYFUNCTION("GOOGLETRANSLATE(A802,""en"",""fr"")"),"discours")</f>
        <v>discours</v>
      </c>
    </row>
    <row r="803" spans="1:2" ht="14.4" x14ac:dyDescent="0.3">
      <c r="A803" s="3" t="s">
        <v>801</v>
      </c>
      <c r="B803" s="4" t="str">
        <f ca="1">IFERROR(__xludf.DUMMYFUNCTION("GOOGLETRANSLATE(A803,""en"",""fr"")"),"la vitesse")</f>
        <v>la vitesse</v>
      </c>
    </row>
    <row r="804" spans="1:2" ht="14.4" x14ac:dyDescent="0.3">
      <c r="A804" s="3" t="s">
        <v>802</v>
      </c>
      <c r="B804" s="4" t="str">
        <f ca="1">IFERROR(__xludf.DUMMYFUNCTION("GOOGLETRANSLATE(A804,""en"",""fr"")"),"dépenser")</f>
        <v>dépenser</v>
      </c>
    </row>
    <row r="805" spans="1:2" ht="14.4" x14ac:dyDescent="0.3">
      <c r="A805" s="3" t="s">
        <v>803</v>
      </c>
      <c r="B805" s="4" t="str">
        <f ca="1">IFERROR(__xludf.DUMMYFUNCTION("GOOGLETRANSLATE(A805,""en"",""fr"")"),"esprit")</f>
        <v>esprit</v>
      </c>
    </row>
    <row r="806" spans="1:2" ht="14.4" x14ac:dyDescent="0.3">
      <c r="A806" s="3" t="s">
        <v>804</v>
      </c>
      <c r="B806" s="4" t="str">
        <f ca="1">IFERROR(__xludf.DUMMYFUNCTION("GOOGLETRANSLATE(A806,""en"",""fr"")"),"dépit")</f>
        <v>dépit</v>
      </c>
    </row>
    <row r="807" spans="1:2" ht="14.4" x14ac:dyDescent="0.3">
      <c r="A807" s="3" t="s">
        <v>805</v>
      </c>
      <c r="B807" s="4" t="str">
        <f ca="1">IFERROR(__xludf.DUMMYFUNCTION("GOOGLETRANSLATE(A807,""en"",""fr"")"),"parlait")</f>
        <v>parlait</v>
      </c>
    </row>
    <row r="808" spans="1:2" ht="14.4" x14ac:dyDescent="0.3">
      <c r="A808" s="3" t="s">
        <v>806</v>
      </c>
      <c r="B808" s="4" t="str">
        <f ca="1">IFERROR(__xludf.DUMMYFUNCTION("GOOGLETRANSLATE(A808,""en"",""fr"")"),"sport")</f>
        <v>sport</v>
      </c>
    </row>
    <row r="809" spans="1:2" ht="14.4" x14ac:dyDescent="0.3">
      <c r="A809" s="3" t="s">
        <v>807</v>
      </c>
      <c r="B809" s="4" t="str">
        <f ca="1">IFERROR(__xludf.DUMMYFUNCTION("GOOGLETRANSLATE(A809,""en"",""fr"")"),"printemps")</f>
        <v>printemps</v>
      </c>
    </row>
    <row r="810" spans="1:2" ht="14.4" x14ac:dyDescent="0.3">
      <c r="A810" s="3" t="s">
        <v>808</v>
      </c>
      <c r="B810" s="4" t="str">
        <f ca="1">IFERROR(__xludf.DUMMYFUNCTION("GOOGLETRANSLATE(A810,""en"",""fr"")"),"Personnel")</f>
        <v>Personnel</v>
      </c>
    </row>
    <row r="811" spans="1:2" ht="14.4" x14ac:dyDescent="0.3">
      <c r="A811" s="3" t="s">
        <v>809</v>
      </c>
      <c r="B811" s="4" t="str">
        <f ca="1">IFERROR(__xludf.DUMMYFUNCTION("GOOGLETRANSLATE(A811,""en"",""fr"")"),"tache")</f>
        <v>tache</v>
      </c>
    </row>
    <row r="812" spans="1:2" ht="14.4" x14ac:dyDescent="0.3">
      <c r="A812" s="3" t="s">
        <v>810</v>
      </c>
      <c r="B812" s="4" t="str">
        <f ca="1">IFERROR(__xludf.DUMMYFUNCTION("GOOGLETRANSLATE(A812,""en"",""fr"")"),"supporter")</f>
        <v>supporter</v>
      </c>
    </row>
    <row r="813" spans="1:2" ht="14.4" x14ac:dyDescent="0.3">
      <c r="A813" s="3" t="s">
        <v>811</v>
      </c>
      <c r="B813" s="4" t="str">
        <f ca="1">IFERROR(__xludf.DUMMYFUNCTION("GOOGLETRANSLATE(A813,""en"",""fr"")"),"étoiles")</f>
        <v>étoiles</v>
      </c>
    </row>
    <row r="814" spans="1:2" ht="14.4" x14ac:dyDescent="0.3">
      <c r="A814" s="3" t="s">
        <v>812</v>
      </c>
      <c r="B814" s="4" t="str">
        <f ca="1">IFERROR(__xludf.DUMMYFUNCTION("GOOGLETRANSLATE(A814,""en"",""fr"")"),"Etat")</f>
        <v>Etat</v>
      </c>
    </row>
    <row r="815" spans="1:2" ht="14.4" x14ac:dyDescent="0.3">
      <c r="A815" s="3" t="s">
        <v>813</v>
      </c>
      <c r="B815" s="4" t="str">
        <f ca="1">IFERROR(__xludf.DUMMYFUNCTION("GOOGLETRANSLATE(A815,""en"",""fr"")"),"voler")</f>
        <v>voler</v>
      </c>
    </row>
    <row r="816" spans="1:2" ht="14.4" x14ac:dyDescent="0.3">
      <c r="A816" s="3" t="s">
        <v>814</v>
      </c>
      <c r="B816" s="4" t="str">
        <f ca="1">IFERROR(__xludf.DUMMYFUNCTION("GOOGLETRANSLATE(A816,""en"",""fr"")"),"acier")</f>
        <v>acier</v>
      </c>
    </row>
    <row r="817" spans="1:2" ht="14.4" x14ac:dyDescent="0.3">
      <c r="A817" s="3" t="s">
        <v>815</v>
      </c>
      <c r="B817" s="4" t="str">
        <f ca="1">IFERROR(__xludf.DUMMYFUNCTION("GOOGLETRANSLATE(A817,""en"",""fr"")"),"intendant")</f>
        <v>intendant</v>
      </c>
    </row>
    <row r="818" spans="1:2" ht="14.4" x14ac:dyDescent="0.3">
      <c r="A818" s="3" t="s">
        <v>816</v>
      </c>
      <c r="B818" s="4" t="str">
        <f ca="1">IFERROR(__xludf.DUMMYFUNCTION("GOOGLETRANSLATE(A818,""en"",""fr"")"),"encore")</f>
        <v>encore</v>
      </c>
    </row>
    <row r="819" spans="1:2" ht="14.4" x14ac:dyDescent="0.3">
      <c r="A819" s="3" t="s">
        <v>817</v>
      </c>
      <c r="B819" s="4" t="str">
        <f ca="1">IFERROR(__xludf.DUMMYFUNCTION("GOOGLETRANSLATE(A819,""en"",""fr"")"),"estomac")</f>
        <v>estomac</v>
      </c>
    </row>
    <row r="820" spans="1:2" ht="14.4" x14ac:dyDescent="0.3">
      <c r="A820" s="3" t="s">
        <v>818</v>
      </c>
      <c r="B820" s="4" t="str">
        <f ca="1">IFERROR(__xludf.DUMMYFUNCTION("GOOGLETRANSLATE(A820,""en"",""fr"")"),"calcul")</f>
        <v>calcul</v>
      </c>
    </row>
    <row r="821" spans="1:2" ht="14.4" x14ac:dyDescent="0.3">
      <c r="A821" s="3" t="s">
        <v>819</v>
      </c>
      <c r="B821" s="4" t="str">
        <f ca="1">IFERROR(__xludf.DUMMYFUNCTION("GOOGLETRANSLATE(A821,""en"",""fr"")"),"se tenait")</f>
        <v>se tenait</v>
      </c>
    </row>
    <row r="822" spans="1:2" ht="14.4" x14ac:dyDescent="0.3">
      <c r="A822" s="3" t="s">
        <v>820</v>
      </c>
      <c r="B822" s="4" t="str">
        <f ca="1">IFERROR(__xludf.DUMMYFUNCTION("GOOGLETRANSLATE(A822,""en"",""fr"")"),"boutique")</f>
        <v>boutique</v>
      </c>
    </row>
    <row r="823" spans="1:2" ht="14.4" x14ac:dyDescent="0.3">
      <c r="A823" s="3" t="s">
        <v>821</v>
      </c>
      <c r="B823" s="4" t="str">
        <f ca="1">IFERROR(__xludf.DUMMYFUNCTION("GOOGLETRANSLATE(A823,""en"",""fr"")"),"orage")</f>
        <v>orage</v>
      </c>
    </row>
    <row r="824" spans="1:2" ht="14.4" x14ac:dyDescent="0.3">
      <c r="A824" s="3" t="s">
        <v>822</v>
      </c>
      <c r="B824" s="4" t="str">
        <f ca="1">IFERROR(__xludf.DUMMYFUNCTION("GOOGLETRANSLATE(A824,""en"",""fr"")"),"récit")</f>
        <v>récit</v>
      </c>
    </row>
    <row r="825" spans="1:2" ht="14.4" x14ac:dyDescent="0.3">
      <c r="A825" s="3" t="s">
        <v>823</v>
      </c>
      <c r="B825" s="4" t="str">
        <f ca="1">IFERROR(__xludf.DUMMYFUNCTION("GOOGLETRANSLATE(A825,""en"",""fr"")"),"tout droit")</f>
        <v>tout droit</v>
      </c>
    </row>
    <row r="826" spans="1:2" ht="14.4" x14ac:dyDescent="0.3">
      <c r="A826" s="3" t="s">
        <v>824</v>
      </c>
      <c r="B826" s="4" t="str">
        <f ca="1">IFERROR(__xludf.DUMMYFUNCTION("GOOGLETRANSLATE(A826,""en"",""fr"")"),"étrange")</f>
        <v>étrange</v>
      </c>
    </row>
    <row r="827" spans="1:2" ht="14.4" x14ac:dyDescent="0.3">
      <c r="A827" s="3" t="s">
        <v>825</v>
      </c>
      <c r="B827" s="4" t="str">
        <f ca="1">IFERROR(__xludf.DUMMYFUNCTION("GOOGLETRANSLATE(A827,""en"",""fr"")"),"rue")</f>
        <v>rue</v>
      </c>
    </row>
    <row r="828" spans="1:2" ht="14.4" x14ac:dyDescent="0.3">
      <c r="A828" s="3" t="s">
        <v>826</v>
      </c>
      <c r="B828" s="4" t="str">
        <f ca="1">IFERROR(__xludf.DUMMYFUNCTION("GOOGLETRANSLATE(A828,""en"",""fr"")"),"force")</f>
        <v>force</v>
      </c>
    </row>
    <row r="829" spans="1:2" ht="14.4" x14ac:dyDescent="0.3">
      <c r="A829" s="3" t="s">
        <v>827</v>
      </c>
      <c r="B829" s="4" t="str">
        <f ca="1">IFERROR(__xludf.DUMMYFUNCTION("GOOGLETRANSLATE(A829,""en"",""fr"")"),"la grève")</f>
        <v>la grève</v>
      </c>
    </row>
    <row r="830" spans="1:2" ht="14.4" x14ac:dyDescent="0.3">
      <c r="A830" s="3" t="s">
        <v>828</v>
      </c>
      <c r="B830" s="4" t="str">
        <f ca="1">IFERROR(__xludf.DUMMYFUNCTION("GOOGLETRANSLATE(A830,""en"",""fr"")"),"accident vasculaire cérébral")</f>
        <v>accident vasculaire cérébral</v>
      </c>
    </row>
    <row r="831" spans="1:2" ht="14.4" x14ac:dyDescent="0.3">
      <c r="A831" s="3" t="s">
        <v>829</v>
      </c>
      <c r="B831" s="4" t="str">
        <f ca="1">IFERROR(__xludf.DUMMYFUNCTION("GOOGLETRANSLATE(A831,""en"",""fr"")"),"fort")</f>
        <v>fort</v>
      </c>
    </row>
    <row r="832" spans="1:2" ht="14.4" x14ac:dyDescent="0.3">
      <c r="A832" s="3" t="s">
        <v>830</v>
      </c>
      <c r="B832" s="4" t="str">
        <f ca="1">IFERROR(__xludf.DUMMYFUNCTION("GOOGLETRANSLATE(A832,""en"",""fr"")"),"frappé")</f>
        <v>frappé</v>
      </c>
    </row>
    <row r="833" spans="1:2" ht="14.4" x14ac:dyDescent="0.3">
      <c r="A833" s="3" t="s">
        <v>831</v>
      </c>
      <c r="B833" s="4" t="str">
        <f ca="1">IFERROR(__xludf.DUMMYFUNCTION("GOOGLETRANSLATE(A833,""en"",""fr"")"),"étude")</f>
        <v>étude</v>
      </c>
    </row>
    <row r="834" spans="1:2" ht="14.4" x14ac:dyDescent="0.3">
      <c r="A834" s="3" t="s">
        <v>832</v>
      </c>
      <c r="B834" s="4" t="str">
        <f ca="1">IFERROR(__xludf.DUMMYFUNCTION("GOOGLETRANSLATE(A834,""en"",""fr"")"),"des trucs")</f>
        <v>des trucs</v>
      </c>
    </row>
    <row r="835" spans="1:2" ht="14.4" x14ac:dyDescent="0.3">
      <c r="A835" s="3" t="s">
        <v>833</v>
      </c>
      <c r="B835" s="4" t="str">
        <f ca="1">IFERROR(__xludf.DUMMYFUNCTION("GOOGLETRANSLATE(A835,""en"",""fr"")"),"matière")</f>
        <v>matière</v>
      </c>
    </row>
    <row r="836" spans="1:2" ht="14.4" x14ac:dyDescent="0.3">
      <c r="A836" s="3" t="s">
        <v>834</v>
      </c>
      <c r="B836" s="4" t="str">
        <f ca="1">IFERROR(__xludf.DUMMYFUNCTION("GOOGLETRANSLATE(A836,""en"",""fr"")"),"substance")</f>
        <v>substance</v>
      </c>
    </row>
    <row r="837" spans="1:2" ht="14.4" x14ac:dyDescent="0.3">
      <c r="A837" s="3" t="s">
        <v>835</v>
      </c>
      <c r="B837" s="4" t="str">
        <f ca="1">IFERROR(__xludf.DUMMYFUNCTION("GOOGLETRANSLATE(A837,""en"",""fr"")"),"Succès")</f>
        <v>Succès</v>
      </c>
    </row>
    <row r="838" spans="1:2" ht="14.4" x14ac:dyDescent="0.3">
      <c r="A838" s="3" t="s">
        <v>836</v>
      </c>
      <c r="B838" s="4" t="str">
        <f ca="1">IFERROR(__xludf.DUMMYFUNCTION("GOOGLETRANSLATE(A838,""en"",""fr"")"),"soudain")</f>
        <v>soudain</v>
      </c>
    </row>
    <row r="839" spans="1:2" ht="14.4" x14ac:dyDescent="0.3">
      <c r="A839" s="3" t="s">
        <v>837</v>
      </c>
      <c r="B839" s="4" t="str">
        <f ca="1">IFERROR(__xludf.DUMMYFUNCTION("GOOGLETRANSLATE(A839,""en"",""fr"")"),"tout à coup")</f>
        <v>tout à coup</v>
      </c>
    </row>
    <row r="840" spans="1:2" ht="14.4" x14ac:dyDescent="0.3">
      <c r="A840" s="3" t="s">
        <v>838</v>
      </c>
      <c r="B840" s="4" t="str">
        <f ca="1">IFERROR(__xludf.DUMMYFUNCTION("GOOGLETRANSLATE(A840,""en"",""fr"")"),"souffrir")</f>
        <v>souffrir</v>
      </c>
    </row>
    <row r="841" spans="1:2" ht="14.4" x14ac:dyDescent="0.3">
      <c r="A841" s="3" t="s">
        <v>839</v>
      </c>
      <c r="B841" s="4" t="str">
        <f ca="1">IFERROR(__xludf.DUMMYFUNCTION("GOOGLETRANSLATE(A841,""en"",""fr"")"),"suffolk")</f>
        <v>suffolk</v>
      </c>
    </row>
    <row r="842" spans="1:2" ht="14.4" x14ac:dyDescent="0.3">
      <c r="A842" s="3" t="s">
        <v>840</v>
      </c>
      <c r="B842" s="4" t="str">
        <f ca="1">IFERROR(__xludf.DUMMYFUNCTION("GOOGLETRANSLATE(A842,""en"",""fr"")"),"été")</f>
        <v>été</v>
      </c>
    </row>
    <row r="843" spans="1:2" ht="14.4" x14ac:dyDescent="0.3">
      <c r="A843" s="3" t="s">
        <v>841</v>
      </c>
      <c r="B843" s="4" t="str">
        <f ca="1">IFERROR(__xludf.DUMMYFUNCTION("GOOGLETRANSLATE(A843,""en"",""fr"")"),"souper")</f>
        <v>souper</v>
      </c>
    </row>
    <row r="844" spans="1:2" ht="14.4" x14ac:dyDescent="0.3">
      <c r="A844" s="3" t="s">
        <v>842</v>
      </c>
      <c r="B844" s="4" t="str">
        <f ca="1">IFERROR(__xludf.DUMMYFUNCTION("GOOGLETRANSLATE(A844,""en"",""fr"")"),"sûrement")</f>
        <v>sûrement</v>
      </c>
    </row>
    <row r="845" spans="1:2" ht="14.4" x14ac:dyDescent="0.3">
      <c r="A845" s="3" t="s">
        <v>843</v>
      </c>
      <c r="B845" s="4" t="str">
        <f ca="1">IFERROR(__xludf.DUMMYFUNCTION("GOOGLETRANSLATE(A845,""en"",""fr"")"),"surrey")</f>
        <v>surrey</v>
      </c>
    </row>
    <row r="846" spans="1:2" ht="14.4" x14ac:dyDescent="0.3">
      <c r="A846" s="3" t="s">
        <v>844</v>
      </c>
      <c r="B846" s="4" t="str">
        <f ca="1">IFERROR(__xludf.DUMMYFUNCTION("GOOGLETRANSLATE(A846,""en"",""fr"")"),"suspect")</f>
        <v>suspect</v>
      </c>
    </row>
    <row r="847" spans="1:2" ht="14.4" x14ac:dyDescent="0.3">
      <c r="A847" s="3" t="s">
        <v>845</v>
      </c>
      <c r="B847" s="4" t="str">
        <f ca="1">IFERROR(__xludf.DUMMYFUNCTION("GOOGLETRANSLATE(A847,""en"",""fr"")"),"jurer")</f>
        <v>jurer</v>
      </c>
    </row>
    <row r="848" spans="1:2" ht="14.4" x14ac:dyDescent="0.3">
      <c r="A848" s="3" t="s">
        <v>846</v>
      </c>
      <c r="B848" s="4" t="str">
        <f ca="1">IFERROR(__xludf.DUMMYFUNCTION("GOOGLETRANSLATE(A848,""en"",""fr"")"),"transpiration")</f>
        <v>transpiration</v>
      </c>
    </row>
    <row r="849" spans="1:2" ht="14.4" x14ac:dyDescent="0.3">
      <c r="A849" s="3" t="s">
        <v>847</v>
      </c>
      <c r="B849" s="4" t="str">
        <f ca="1">IFERROR(__xludf.DUMMYFUNCTION("GOOGLETRANSLATE(A849,""en"",""fr"")"),"sucré")</f>
        <v>sucré</v>
      </c>
    </row>
    <row r="850" spans="1:2" ht="14.4" x14ac:dyDescent="0.3">
      <c r="A850" s="3" t="s">
        <v>848</v>
      </c>
      <c r="B850" s="4" t="str">
        <f ca="1">IFERROR(__xludf.DUMMYFUNCTION("GOOGLETRANSLATE(A850,""en"",""fr"")"),"rapide")</f>
        <v>rapide</v>
      </c>
    </row>
    <row r="851" spans="1:2" ht="14.4" x14ac:dyDescent="0.3">
      <c r="A851" s="3" t="s">
        <v>849</v>
      </c>
      <c r="B851" s="4" t="str">
        <f ca="1">IFERROR(__xludf.DUMMYFUNCTION("GOOGLETRANSLATE(A851,""en"",""fr"")"),"épée")</f>
        <v>épée</v>
      </c>
    </row>
    <row r="852" spans="1:2" ht="14.4" x14ac:dyDescent="0.3">
      <c r="A852" s="3" t="s">
        <v>850</v>
      </c>
      <c r="B852" s="4" t="str">
        <f ca="1">IFERROR(__xludf.DUMMYFUNCTION("GOOGLETRANSLATE(A852,""en"",""fr"")"),"juraient")</f>
        <v>juraient</v>
      </c>
    </row>
    <row r="853" spans="1:2" ht="14.4" x14ac:dyDescent="0.3">
      <c r="A853" s="3" t="s">
        <v>851</v>
      </c>
      <c r="B853" s="4" t="str">
        <f ca="1">IFERROR(__xludf.DUMMYFUNCTION("GOOGLETRANSLATE(A853,""en"",""fr"")"),"juré")</f>
        <v>juré</v>
      </c>
    </row>
    <row r="854" spans="1:2" ht="14.4" x14ac:dyDescent="0.3">
      <c r="A854" s="3" t="s">
        <v>852</v>
      </c>
      <c r="B854" s="4" t="str">
        <f ca="1">IFERROR(__xludf.DUMMYFUNCTION("GOOGLETRANSLATE(A854,""en"",""fr"")"),"SYRACUSE")</f>
        <v>SYRACUSE</v>
      </c>
    </row>
    <row r="855" spans="1:2" ht="14.4" x14ac:dyDescent="0.3">
      <c r="A855" s="3" t="s">
        <v>853</v>
      </c>
      <c r="B855" s="4" t="str">
        <f ca="1">IFERROR(__xludf.DUMMYFUNCTION("GOOGLETRANSLATE(A855,""en"",""fr"")"),"table")</f>
        <v>table</v>
      </c>
    </row>
    <row r="856" spans="1:2" ht="14.4" x14ac:dyDescent="0.3">
      <c r="A856" s="3" t="s">
        <v>854</v>
      </c>
      <c r="B856" s="4" t="str">
        <f ca="1">IFERROR(__xludf.DUMMYFUNCTION("GOOGLETRANSLATE(A856,""en"",""fr"")"),"tailleur")</f>
        <v>tailleur</v>
      </c>
    </row>
    <row r="857" spans="1:2" ht="14.4" x14ac:dyDescent="0.3">
      <c r="A857" s="3" t="s">
        <v>855</v>
      </c>
      <c r="B857" s="4" t="str">
        <f ca="1">IFERROR(__xludf.DUMMYFUNCTION("GOOGLETRANSLATE(A857,""en"",""fr"")"),"pris")</f>
        <v>pris</v>
      </c>
    </row>
    <row r="858" spans="1:2" ht="14.4" x14ac:dyDescent="0.3">
      <c r="A858" s="3" t="s">
        <v>856</v>
      </c>
      <c r="B858" s="4" t="str">
        <f ca="1">IFERROR(__xludf.DUMMYFUNCTION("GOOGLETRANSLATE(A858,""en"",""fr"")"),"talbot")</f>
        <v>talbot</v>
      </c>
    </row>
    <row r="859" spans="1:2" ht="14.4" x14ac:dyDescent="0.3">
      <c r="A859" s="3" t="s">
        <v>857</v>
      </c>
      <c r="B859" s="4" t="str">
        <f ca="1">IFERROR(__xludf.DUMMYFUNCTION("GOOGLETRANSLATE(A859,""en"",""fr"")"),"goudronneux")</f>
        <v>goudronneux</v>
      </c>
    </row>
    <row r="860" spans="1:2" ht="14.4" x14ac:dyDescent="0.3">
      <c r="A860" s="3" t="s">
        <v>858</v>
      </c>
      <c r="B860" s="4" t="str">
        <f ca="1">IFERROR(__xludf.DUMMYFUNCTION("GOOGLETRANSLATE(A860,""en"",""fr"")"),"goût")</f>
        <v>goût</v>
      </c>
    </row>
    <row r="861" spans="1:2" ht="14.4" x14ac:dyDescent="0.3">
      <c r="A861" s="3" t="s">
        <v>859</v>
      </c>
      <c r="B861" s="4" t="str">
        <f ca="1">IFERROR(__xludf.DUMMYFUNCTION("GOOGLETRANSLATE(A861,""en"",""fr"")"),"enseigné")</f>
        <v>enseigné</v>
      </c>
    </row>
    <row r="862" spans="1:2" ht="14.4" x14ac:dyDescent="0.3">
      <c r="A862" s="3" t="s">
        <v>860</v>
      </c>
      <c r="B862" s="4" t="str">
        <f ca="1">IFERROR(__xludf.DUMMYFUNCTION("GOOGLETRANSLATE(A862,""en"",""fr"")"),"enseigner")</f>
        <v>enseigner</v>
      </c>
    </row>
    <row r="863" spans="1:2" ht="14.4" x14ac:dyDescent="0.3">
      <c r="A863" s="3" t="s">
        <v>861</v>
      </c>
      <c r="B863" s="4" t="str">
        <f ca="1">IFERROR(__xludf.DUMMYFUNCTION("GOOGLETRANSLATE(A863,""en"",""fr"")"),"larmes")</f>
        <v>larmes</v>
      </c>
    </row>
    <row r="864" spans="1:2" ht="14.4" x14ac:dyDescent="0.3">
      <c r="A864" s="3" t="s">
        <v>862</v>
      </c>
      <c r="B864" s="4" t="str">
        <f ca="1">IFERROR(__xludf.DUMMYFUNCTION("GOOGLETRANSLATE(A864,""en"",""fr"")"),"fastidieux")</f>
        <v>fastidieux</v>
      </c>
    </row>
    <row r="865" spans="1:2" ht="14.4" x14ac:dyDescent="0.3">
      <c r="A865" s="3" t="s">
        <v>863</v>
      </c>
      <c r="B865" s="4" t="str">
        <f ca="1">IFERROR(__xludf.DUMMYFUNCTION("GOOGLETRANSLATE(A865,""en"",""fr"")"),"les dents")</f>
        <v>les dents</v>
      </c>
    </row>
    <row r="866" spans="1:2" ht="14.4" x14ac:dyDescent="0.3">
      <c r="A866" s="3" t="s">
        <v>864</v>
      </c>
      <c r="B866" s="4" t="str">
        <f ca="1">IFERROR(__xludf.DUMMYFUNCTION("GOOGLETRANSLATE(A866,""en"",""fr"")"),"dit")</f>
        <v>dit</v>
      </c>
    </row>
    <row r="867" spans="1:2" ht="14.4" x14ac:dyDescent="0.3">
      <c r="A867" s="3" t="s">
        <v>865</v>
      </c>
      <c r="B867" s="4" t="str">
        <f ca="1">IFERROR(__xludf.DUMMYFUNCTION("GOOGLETRANSLATE(A867,""en"",""fr"")"),"tempête")</f>
        <v>tempête</v>
      </c>
    </row>
    <row r="868" spans="1:2" ht="14.4" x14ac:dyDescent="0.3">
      <c r="A868" s="3" t="s">
        <v>866</v>
      </c>
      <c r="B868" s="4" t="str">
        <f ca="1">IFERROR(__xludf.DUMMYFUNCTION("GOOGLETRANSLATE(A868,""en"",""fr"")"),"soumissionner")</f>
        <v>soumissionner</v>
      </c>
    </row>
    <row r="869" spans="1:2" ht="14.4" x14ac:dyDescent="0.3">
      <c r="A869" s="3" t="s">
        <v>867</v>
      </c>
      <c r="B869" s="4" t="str">
        <f ca="1">IFERROR(__xludf.DUMMYFUNCTION("GOOGLETRANSLATE(A869,""en"",""fr"")"),"termes")</f>
        <v>termes</v>
      </c>
    </row>
    <row r="870" spans="1:2" ht="14.4" x14ac:dyDescent="0.3">
      <c r="A870" s="3" t="s">
        <v>868</v>
      </c>
      <c r="B870" s="4" t="str">
        <f ca="1">IFERROR(__xludf.DUMMYFUNCTION("GOOGLETRANSLATE(A870,""en"",""fr"")"),"remercier")</f>
        <v>remercier</v>
      </c>
    </row>
    <row r="871" spans="1:2" ht="14.4" x14ac:dyDescent="0.3">
      <c r="A871" s="3" t="s">
        <v>869</v>
      </c>
      <c r="B871" s="4" t="str">
        <f ca="1">IFERROR(__xludf.DUMMYFUNCTION("GOOGLETRANSLATE(A871,""en"",""fr"")"),"leur")</f>
        <v>leur</v>
      </c>
    </row>
    <row r="872" spans="1:2" ht="14.4" x14ac:dyDescent="0.3">
      <c r="A872" s="3" t="s">
        <v>870</v>
      </c>
      <c r="B872" s="4" t="str">
        <f ca="1">IFERROR(__xludf.DUMMYFUNCTION("GOOGLETRANSLATE(A872,""en"",""fr"")"),"se")</f>
        <v>se</v>
      </c>
    </row>
    <row r="873" spans="1:2" ht="14.4" x14ac:dyDescent="0.3">
      <c r="A873" s="3" t="s">
        <v>871</v>
      </c>
      <c r="B873" s="4" t="str">
        <f ca="1">IFERROR(__xludf.DUMMYFUNCTION("GOOGLETRANSLATE(A873,""en"",""fr"")"),"Là")</f>
        <v>Là</v>
      </c>
    </row>
    <row r="874" spans="1:2" ht="14.4" x14ac:dyDescent="0.3">
      <c r="A874" s="3" t="s">
        <v>872</v>
      </c>
      <c r="B874" s="4" t="str">
        <f ca="1">IFERROR(__xludf.DUMMYFUNCTION("GOOGLETRANSLATE(A874,""en"",""fr"")"),"par conséquent")</f>
        <v>par conséquent</v>
      </c>
    </row>
    <row r="875" spans="1:2" ht="14.4" x14ac:dyDescent="0.3">
      <c r="A875" s="3" t="s">
        <v>873</v>
      </c>
      <c r="B875" s="4" t="str">
        <f ca="1">IFERROR(__xludf.DUMMYFUNCTION("GOOGLETRANSLATE(A875,""en"",""fr"")"),"la bride")</f>
        <v>la bride</v>
      </c>
    </row>
    <row r="876" spans="1:2" ht="14.4" x14ac:dyDescent="0.3">
      <c r="A876" s="3" t="s">
        <v>874</v>
      </c>
      <c r="B876" s="4" t="str">
        <f ca="1">IFERROR(__xludf.DUMMYFUNCTION("GOOGLETRANSLATE(A876,""en"",""fr"")"),"celles-ci")</f>
        <v>celles-ci</v>
      </c>
    </row>
    <row r="877" spans="1:2" ht="14.4" x14ac:dyDescent="0.3">
      <c r="A877" s="3" t="s">
        <v>875</v>
      </c>
      <c r="B877" s="4" t="str">
        <f ca="1">IFERROR(__xludf.DUMMYFUNCTION("GOOGLETRANSLATE(A877,""en"",""fr"")"),"voleur")</f>
        <v>voleur</v>
      </c>
    </row>
    <row r="878" spans="1:2" ht="14.4" x14ac:dyDescent="0.3">
      <c r="A878" s="3" t="s">
        <v>876</v>
      </c>
      <c r="B878" s="4" t="str">
        <f ca="1">IFERROR(__xludf.DUMMYFUNCTION("GOOGLETRANSLATE(A878,""en"",""fr"")"),"chose")</f>
        <v>chose</v>
      </c>
    </row>
    <row r="879" spans="1:2" ht="14.4" x14ac:dyDescent="0.3">
      <c r="A879" s="3" t="s">
        <v>877</v>
      </c>
      <c r="B879" s="4" t="str">
        <f ca="1">IFERROR(__xludf.DUMMYFUNCTION("GOOGLETRANSLATE(A879,""en"",""fr"")"),"pense")</f>
        <v>pense</v>
      </c>
    </row>
    <row r="880" spans="1:2" ht="14.4" x14ac:dyDescent="0.3">
      <c r="A880" s="3" t="s">
        <v>878</v>
      </c>
      <c r="B880" s="4" t="str">
        <f ca="1">IFERROR(__xludf.DUMMYFUNCTION("GOOGLETRANSLATE(A880,""en"",""fr"")"),"troisième")</f>
        <v>troisième</v>
      </c>
    </row>
    <row r="881" spans="1:2" ht="14.4" x14ac:dyDescent="0.3">
      <c r="A881" s="3" t="s">
        <v>879</v>
      </c>
      <c r="B881" s="4" t="str">
        <f ca="1">IFERROR(__xludf.DUMMYFUNCTION("GOOGLETRANSLATE(A881,""en"",""fr"")"),"thomas")</f>
        <v>thomas</v>
      </c>
    </row>
    <row r="882" spans="1:2" ht="14.4" x14ac:dyDescent="0.3">
      <c r="A882" s="3" t="s">
        <v>880</v>
      </c>
      <c r="B882" s="4" t="str">
        <f ca="1">IFERROR(__xludf.DUMMYFUNCTION("GOOGLETRANSLATE(A882,""en"",""fr"")"),"ceux")</f>
        <v>ceux</v>
      </c>
    </row>
    <row r="883" spans="1:2" ht="14.4" x14ac:dyDescent="0.3">
      <c r="A883" s="3" t="s">
        <v>881</v>
      </c>
      <c r="B883" s="4" t="str">
        <f ca="1">IFERROR(__xludf.DUMMYFUNCTION("GOOGLETRANSLATE(A883,""en"",""fr"")"),"bien que")</f>
        <v>bien que</v>
      </c>
    </row>
    <row r="884" spans="1:2" ht="14.4" x14ac:dyDescent="0.3">
      <c r="A884" s="3" t="s">
        <v>882</v>
      </c>
      <c r="B884" s="4" t="str">
        <f ca="1">IFERROR(__xludf.DUMMYFUNCTION("GOOGLETRANSLATE(A884,""en"",""fr"")"),"pensée")</f>
        <v>pensée</v>
      </c>
    </row>
    <row r="885" spans="1:2" ht="14.4" x14ac:dyDescent="0.3">
      <c r="A885" s="3" t="s">
        <v>883</v>
      </c>
      <c r="B885" s="4" t="str">
        <f ca="1">IFERROR(__xludf.DUMMYFUNCTION("GOOGLETRANSLATE(A885,""en"",""fr"")"),"prospérer")</f>
        <v>prospérer</v>
      </c>
    </row>
    <row r="886" spans="1:2" ht="14.4" x14ac:dyDescent="0.3">
      <c r="A886" s="3" t="s">
        <v>884</v>
      </c>
      <c r="B886" s="4" t="str">
        <f ca="1">IFERROR(__xludf.DUMMYFUNCTION("GOOGLETRANSLATE(A886,""en"",""fr"")"),"gorge")</f>
        <v>gorge</v>
      </c>
    </row>
    <row r="887" spans="1:2" ht="14.4" x14ac:dyDescent="0.3">
      <c r="A887" s="3" t="s">
        <v>885</v>
      </c>
      <c r="B887" s="4" t="str">
        <f ca="1">IFERROR(__xludf.DUMMYFUNCTION("GOOGLETRANSLATE(A887,""en"",""fr"")"),"trône")</f>
        <v>trône</v>
      </c>
    </row>
    <row r="888" spans="1:2" ht="14.4" x14ac:dyDescent="0.3">
      <c r="A888" s="3" t="s">
        <v>886</v>
      </c>
      <c r="B888" s="4" t="str">
        <f ca="1">IFERROR(__xludf.DUMMYFUNCTION("GOOGLETRANSLATE(A888,""en"",""fr"")"),"par")</f>
        <v>par</v>
      </c>
    </row>
    <row r="889" spans="1:2" ht="14.4" x14ac:dyDescent="0.3">
      <c r="A889" s="3" t="s">
        <v>887</v>
      </c>
      <c r="B889" s="4" t="str">
        <f ca="1">IFERROR(__xludf.DUMMYFUNCTION("GOOGLETRANSLATE(A889,""en"",""fr"")"),"jeter")</f>
        <v>jeter</v>
      </c>
    </row>
    <row r="890" spans="1:2" ht="14.4" x14ac:dyDescent="0.3">
      <c r="A890" s="3" t="s">
        <v>888</v>
      </c>
      <c r="B890" s="4" t="str">
        <f ca="1">IFERROR(__xludf.DUMMYFUNCTION("GOOGLETRANSLATE(A890,""en"",""fr"")"),"poussée")</f>
        <v>poussée</v>
      </c>
    </row>
    <row r="891" spans="1:2" ht="14.4" x14ac:dyDescent="0.3">
      <c r="A891" s="3" t="s">
        <v>889</v>
      </c>
      <c r="B891" s="4" t="str">
        <f ca="1">IFERROR(__xludf.DUMMYFUNCTION("GOOGLETRANSLATE(A891,""en"",""fr"")"),"tonnerre")</f>
        <v>tonnerre</v>
      </c>
    </row>
    <row r="892" spans="1:2" ht="14.4" x14ac:dyDescent="0.3">
      <c r="A892" s="3" t="s">
        <v>890</v>
      </c>
      <c r="B892" s="4" t="str">
        <f ca="1">IFERROR(__xludf.DUMMYFUNCTION("GOOGLETRANSLATE(A892,""en"",""fr"")"),"fois")</f>
        <v>fois</v>
      </c>
    </row>
    <row r="893" spans="1:2" ht="14.4" x14ac:dyDescent="0.3">
      <c r="A893" s="3" t="s">
        <v>891</v>
      </c>
      <c r="B893" s="4" t="str">
        <f ca="1">IFERROR(__xludf.DUMMYFUNCTION("GOOGLETRANSLATE(A893,""en"",""fr"")"),"Titre")</f>
        <v>Titre</v>
      </c>
    </row>
    <row r="894" spans="1:2" ht="14.4" x14ac:dyDescent="0.3">
      <c r="A894" s="3" t="s">
        <v>892</v>
      </c>
      <c r="B894" s="4" t="str">
        <f ca="1">IFERROR(__xludf.DUMMYFUNCTION("GOOGLETRANSLATE(A894,""en"",""fr"")"),"ensemble")</f>
        <v>ensemble</v>
      </c>
    </row>
    <row r="895" spans="1:2" ht="14.4" x14ac:dyDescent="0.3">
      <c r="A895" s="3" t="s">
        <v>893</v>
      </c>
      <c r="B895" s="4" t="str">
        <f ca="1">IFERROR(__xludf.DUMMYFUNCTION("GOOGLETRANSLATE(A895,""en"",""fr"")"),"langue")</f>
        <v>langue</v>
      </c>
    </row>
    <row r="896" spans="1:2" ht="14.4" x14ac:dyDescent="0.3">
      <c r="A896" s="3" t="s">
        <v>894</v>
      </c>
      <c r="B896" s="4" t="str">
        <f ca="1">IFERROR(__xludf.DUMMYFUNCTION("GOOGLETRANSLATE(A896,""en"",""fr"")"),"ce soir")</f>
        <v>ce soir</v>
      </c>
    </row>
    <row r="897" spans="1:2" ht="14.4" x14ac:dyDescent="0.3">
      <c r="A897" s="3" t="s">
        <v>895</v>
      </c>
      <c r="B897" s="4" t="str">
        <f ca="1">IFERROR(__xludf.DUMMYFUNCTION("GOOGLETRANSLATE(A897,""en"",""fr"")"),"toucher")</f>
        <v>toucher</v>
      </c>
    </row>
    <row r="898" spans="1:2" ht="14.4" x14ac:dyDescent="0.3">
      <c r="A898" s="3" t="s">
        <v>896</v>
      </c>
      <c r="B898" s="4" t="str">
        <f ca="1">IFERROR(__xludf.DUMMYFUNCTION("GOOGLETRANSLATE(A898,""en"",""fr"")"),"vers")</f>
        <v>vers</v>
      </c>
    </row>
    <row r="899" spans="1:2" ht="14.4" x14ac:dyDescent="0.3">
      <c r="A899" s="3" t="s">
        <v>897</v>
      </c>
      <c r="B899" s="4" t="str">
        <f ca="1">IFERROR(__xludf.DUMMYFUNCTION("GOOGLETRANSLATE(A899,""en"",""fr"")"),"la tour")</f>
        <v>la tour</v>
      </c>
    </row>
    <row r="900" spans="1:2" ht="14.4" x14ac:dyDescent="0.3">
      <c r="A900" s="3" t="s">
        <v>898</v>
      </c>
      <c r="B900" s="4" t="str">
        <f ca="1">IFERROR(__xludf.DUMMYFUNCTION("GOOGLETRANSLATE(A900,""en"",""fr"")"),"train")</f>
        <v>train</v>
      </c>
    </row>
    <row r="901" spans="1:2" ht="14.4" x14ac:dyDescent="0.3">
      <c r="A901" s="3" t="s">
        <v>899</v>
      </c>
      <c r="B901" s="4" t="str">
        <f ca="1">IFERROR(__xludf.DUMMYFUNCTION("GOOGLETRANSLATE(A901,""en"",""fr"")"),"traitre")</f>
        <v>traitre</v>
      </c>
    </row>
    <row r="902" spans="1:2" ht="14.4" x14ac:dyDescent="0.3">
      <c r="A902" s="3" t="s">
        <v>900</v>
      </c>
      <c r="B902" s="4" t="str">
        <f ca="1">IFERROR(__xludf.DUMMYFUNCTION("GOOGLETRANSLATE(A902,""en"",""fr"")"),"bande de roulement")</f>
        <v>bande de roulement</v>
      </c>
    </row>
    <row r="903" spans="1:2" ht="14.4" x14ac:dyDescent="0.3">
      <c r="A903" s="3" t="s">
        <v>901</v>
      </c>
      <c r="B903" s="4" t="str">
        <f ca="1">IFERROR(__xludf.DUMMYFUNCTION("GOOGLETRANSLATE(A903,""en"",""fr"")"),"trahison")</f>
        <v>trahison</v>
      </c>
    </row>
    <row r="904" spans="1:2" ht="14.4" x14ac:dyDescent="0.3">
      <c r="A904" s="3" t="s">
        <v>902</v>
      </c>
      <c r="B904" s="4" t="str">
        <f ca="1">IFERROR(__xludf.DUMMYFUNCTION("GOOGLETRANSLATE(A904,""en"",""fr"")"),"Trésor")</f>
        <v>Trésor</v>
      </c>
    </row>
    <row r="905" spans="1:2" ht="14.4" x14ac:dyDescent="0.3">
      <c r="A905" s="3" t="s">
        <v>903</v>
      </c>
      <c r="B905" s="4" t="str">
        <f ca="1">IFERROR(__xludf.DUMMYFUNCTION("GOOGLETRANSLATE(A905,""en"",""fr"")"),"procès")</f>
        <v>procès</v>
      </c>
    </row>
    <row r="906" spans="1:2" ht="14.4" x14ac:dyDescent="0.3">
      <c r="A906" s="3" t="s">
        <v>904</v>
      </c>
      <c r="B906" s="4" t="str">
        <f ca="1">IFERROR(__xludf.DUMMYFUNCTION("GOOGLETRANSLATE(A906,""en"",""fr"")"),"tribuns")</f>
        <v>tribuns</v>
      </c>
    </row>
    <row r="907" spans="1:2" ht="14.4" x14ac:dyDescent="0.3">
      <c r="A907" s="3" t="s">
        <v>905</v>
      </c>
      <c r="B907" s="4" t="str">
        <f ca="1">IFERROR(__xludf.DUMMYFUNCTION("GOOGLETRANSLATE(A907,""en"",""fr"")"),"tour")</f>
        <v>tour</v>
      </c>
    </row>
    <row r="908" spans="1:2" ht="14.4" x14ac:dyDescent="0.3">
      <c r="A908" s="3" t="s">
        <v>906</v>
      </c>
      <c r="B908" s="4" t="str">
        <f ca="1">IFERROR(__xludf.DUMMYFUNCTION("GOOGLETRANSLATE(A908,""en"",""fr"")"),"triomphe")</f>
        <v>triomphe</v>
      </c>
    </row>
    <row r="909" spans="1:2" ht="14.4" x14ac:dyDescent="0.3">
      <c r="A909" s="3" t="s">
        <v>907</v>
      </c>
      <c r="B909" s="4" t="str">
        <f ca="1">IFERROR(__xludf.DUMMYFUNCTION("GOOGLETRANSLATE(A909,""en"",""fr"")"),"difficulté")</f>
        <v>difficulté</v>
      </c>
    </row>
    <row r="910" spans="1:2" ht="14.4" x14ac:dyDescent="0.3">
      <c r="A910" s="3" t="s">
        <v>908</v>
      </c>
      <c r="B910" s="4" t="str">
        <f ca="1">IFERROR(__xludf.DUMMYFUNCTION("GOOGLETRANSLATE(A910,""en"",""fr"")"),"vraiment")</f>
        <v>vraiment</v>
      </c>
    </row>
    <row r="911" spans="1:2" ht="14.4" x14ac:dyDescent="0.3">
      <c r="A911" s="3" t="s">
        <v>909</v>
      </c>
      <c r="B911" s="4" t="str">
        <f ca="1">IFERROR(__xludf.DUMMYFUNCTION("GOOGLETRANSLATE(A911,""en"",""fr"")"),"trompette")</f>
        <v>trompette</v>
      </c>
    </row>
    <row r="912" spans="1:2" ht="14.4" x14ac:dyDescent="0.3">
      <c r="A912" s="3" t="s">
        <v>910</v>
      </c>
      <c r="B912" s="4" t="str">
        <f ca="1">IFERROR(__xludf.DUMMYFUNCTION("GOOGLETRANSLATE(A912,""en"",""fr"")"),"confiance")</f>
        <v>confiance</v>
      </c>
    </row>
    <row r="913" spans="1:2" ht="14.4" x14ac:dyDescent="0.3">
      <c r="A913" s="3" t="s">
        <v>911</v>
      </c>
      <c r="B913" s="4" t="str">
        <f ca="1">IFERROR(__xludf.DUMMYFUNCTION("GOOGLETRANSLATE(A913,""en"",""fr"")"),"vérité")</f>
        <v>vérité</v>
      </c>
    </row>
    <row r="914" spans="1:2" ht="14.4" x14ac:dyDescent="0.3">
      <c r="A914" s="3" t="s">
        <v>912</v>
      </c>
      <c r="B914" s="4" t="str">
        <f ca="1">IFERROR(__xludf.DUMMYFUNCTION("GOOGLETRANSLATE(A914,""en"",""fr"")"),"se tourne")</f>
        <v>se tourne</v>
      </c>
    </row>
    <row r="915" spans="1:2" ht="14.4" x14ac:dyDescent="0.3">
      <c r="A915" s="3" t="s">
        <v>913</v>
      </c>
      <c r="B915" s="4" t="str">
        <f ca="1">IFERROR(__xludf.DUMMYFUNCTION("GOOGLETRANSLATE(A915,""en"",""fr"")"),"deux fois")</f>
        <v>deux fois</v>
      </c>
    </row>
    <row r="916" spans="1:2" ht="14.4" x14ac:dyDescent="0.3">
      <c r="A916" s="3" t="s">
        <v>914</v>
      </c>
      <c r="B916" s="4" t="str">
        <f ca="1">IFERROR(__xludf.DUMMYFUNCTION("GOOGLETRANSLATE(A916,""en"",""fr"")"),"tyran")</f>
        <v>tyran</v>
      </c>
    </row>
    <row r="917" spans="1:2" ht="14.4" x14ac:dyDescent="0.3">
      <c r="A917" s="3" t="s">
        <v>915</v>
      </c>
      <c r="B917" s="4" t="str">
        <f ca="1">IFERROR(__xludf.DUMMYFUNCTION("GOOGLETRANSLATE(A917,""en"",""fr"")"),"ulysse")</f>
        <v>ulysse</v>
      </c>
    </row>
    <row r="918" spans="1:2" ht="14.4" x14ac:dyDescent="0.3">
      <c r="A918" s="3" t="s">
        <v>916</v>
      </c>
      <c r="B918" s="4" t="str">
        <f ca="1">IFERROR(__xludf.DUMMYFUNCTION("GOOGLETRANSLATE(A918,""en"",""fr"")"),"oncle")</f>
        <v>oncle</v>
      </c>
    </row>
    <row r="919" spans="1:2" ht="14.4" x14ac:dyDescent="0.3">
      <c r="A919" s="3" t="s">
        <v>917</v>
      </c>
      <c r="B919" s="4" t="str">
        <f ca="1">IFERROR(__xludf.DUMMYFUNCTION("GOOGLETRANSLATE(A919,""en"",""fr"")"),"sous")</f>
        <v>sous</v>
      </c>
    </row>
    <row r="920" spans="1:2" ht="14.4" x14ac:dyDescent="0.3">
      <c r="A920" s="3" t="s">
        <v>918</v>
      </c>
      <c r="B920" s="4" t="str">
        <f ca="1">IFERROR(__xludf.DUMMYFUNCTION("GOOGLETRANSLATE(A920,""en"",""fr"")"),"comprendre")</f>
        <v>comprendre</v>
      </c>
    </row>
    <row r="921" spans="1:2" ht="14.4" x14ac:dyDescent="0.3">
      <c r="A921" s="3" t="s">
        <v>919</v>
      </c>
      <c r="B921" s="4" t="str">
        <f ca="1">IFERROR(__xludf.DUMMYFUNCTION("GOOGLETRANSLATE(A921,""en"",""fr"")"),"entreprendre")</f>
        <v>entreprendre</v>
      </c>
    </row>
    <row r="922" spans="1:2" ht="14.4" x14ac:dyDescent="0.3">
      <c r="A922" s="3" t="s">
        <v>920</v>
      </c>
      <c r="B922" s="4" t="str">
        <f ca="1">IFERROR(__xludf.DUMMYFUNCTION("GOOGLETRANSLATE(A922,""en"",""fr"")"),"défait")</f>
        <v>défait</v>
      </c>
    </row>
    <row r="923" spans="1:2" ht="14.4" x14ac:dyDescent="0.3">
      <c r="A923" s="3" t="s">
        <v>921</v>
      </c>
      <c r="B923" s="4" t="str">
        <f ca="1">IFERROR(__xludf.DUMMYFUNCTION("GOOGLETRANSLATE(A923,""en"",""fr"")"),"malheureux")</f>
        <v>malheureux</v>
      </c>
    </row>
    <row r="924" spans="1:2" ht="14.4" x14ac:dyDescent="0.3">
      <c r="A924" s="3" t="s">
        <v>922</v>
      </c>
      <c r="B924" s="4" t="str">
        <f ca="1">IFERROR(__xludf.DUMMYFUNCTION("GOOGLETRANSLATE(A924,""en"",""fr"")"),"inconnue")</f>
        <v>inconnue</v>
      </c>
    </row>
    <row r="925" spans="1:2" ht="14.4" x14ac:dyDescent="0.3">
      <c r="A925" s="3" t="s">
        <v>923</v>
      </c>
      <c r="B925" s="4" t="str">
        <f ca="1">IFERROR(__xludf.DUMMYFUNCTION("GOOGLETRANSLATE(A925,""en"",""fr"")"),"sauf si")</f>
        <v>sauf si</v>
      </c>
    </row>
    <row r="926" spans="1:2" ht="14.4" x14ac:dyDescent="0.3">
      <c r="A926" s="3" t="s">
        <v>924</v>
      </c>
      <c r="B926" s="4" t="str">
        <f ca="1">IFERROR(__xludf.DUMMYFUNCTION("GOOGLETRANSLATE(A926,""en"",""fr"")"),"jusqu'à")</f>
        <v>jusqu'à</v>
      </c>
    </row>
    <row r="927" spans="1:2" ht="14.4" x14ac:dyDescent="0.3">
      <c r="A927" s="3" t="s">
        <v>925</v>
      </c>
      <c r="B927" s="4" t="str">
        <f ca="1">IFERROR(__xludf.DUMMYFUNCTION("GOOGLETRANSLATE(A927,""en"",""fr"")"),"indigne")</f>
        <v>indigne</v>
      </c>
    </row>
    <row r="928" spans="1:2" ht="14.4" x14ac:dyDescent="0.3">
      <c r="A928" s="3" t="s">
        <v>926</v>
      </c>
      <c r="B928" s="4" t="str">
        <f ca="1">IFERROR(__xludf.DUMMYFUNCTION("GOOGLETRANSLATE(A928,""en"",""fr"")"),"prononcer")</f>
        <v>prononcer</v>
      </c>
    </row>
    <row r="929" spans="1:2" ht="14.4" x14ac:dyDescent="0.3">
      <c r="A929" s="3" t="s">
        <v>927</v>
      </c>
      <c r="B929" s="4" t="str">
        <f ca="1">IFERROR(__xludf.DUMMYFUNCTION("GOOGLETRANSLATE(A929,""en"",""fr"")"),"Valentin")</f>
        <v>Valentin</v>
      </c>
    </row>
    <row r="930" spans="1:2" ht="14.4" x14ac:dyDescent="0.3">
      <c r="A930" s="3" t="s">
        <v>928</v>
      </c>
      <c r="B930" s="4" t="str">
        <f ca="1">IFERROR(__xludf.DUMMYFUNCTION("GOOGLETRANSLATE(A930,""en"",""fr"")"),"vaillant")</f>
        <v>vaillant</v>
      </c>
    </row>
    <row r="931" spans="1:2" ht="14.4" x14ac:dyDescent="0.3">
      <c r="A931" s="3" t="s">
        <v>929</v>
      </c>
      <c r="B931" s="4" t="str">
        <f ca="1">IFERROR(__xludf.DUMMYFUNCTION("GOOGLETRANSLATE(A931,""en"",""fr"")"),"valeur")</f>
        <v>valeur</v>
      </c>
    </row>
    <row r="932" spans="1:2" ht="14.4" x14ac:dyDescent="0.3">
      <c r="A932" s="3" t="s">
        <v>930</v>
      </c>
      <c r="B932" s="4" t="str">
        <f ca="1">IFERROR(__xludf.DUMMYFUNCTION("GOOGLETRANSLATE(A932,""en"",""fr"")"),"avantage")</f>
        <v>avantage</v>
      </c>
    </row>
    <row r="933" spans="1:2" ht="14.4" x14ac:dyDescent="0.3">
      <c r="A933" s="3" t="s">
        <v>931</v>
      </c>
      <c r="B933" s="4" t="str">
        <f ca="1">IFERROR(__xludf.DUMMYFUNCTION("GOOGLETRANSLATE(A933,""en"",""fr"")"),"vengeance")</f>
        <v>vengeance</v>
      </c>
    </row>
    <row r="934" spans="1:2" ht="14.4" x14ac:dyDescent="0.3">
      <c r="A934" s="3" t="s">
        <v>932</v>
      </c>
      <c r="B934" s="4" t="str">
        <f ca="1">IFERROR(__xludf.DUMMYFUNCTION("GOOGLETRANSLATE(A934,""en"",""fr"")"),"venise")</f>
        <v>venise</v>
      </c>
    </row>
    <row r="935" spans="1:2" ht="14.4" x14ac:dyDescent="0.3">
      <c r="A935" s="3" t="s">
        <v>933</v>
      </c>
      <c r="B935" s="4" t="str">
        <f ca="1">IFERROR(__xludf.DUMMYFUNCTION("GOOGLETRANSLATE(A935,""en"",""fr"")"),"version")</f>
        <v>version</v>
      </c>
    </row>
    <row r="936" spans="1:2" ht="14.4" x14ac:dyDescent="0.3">
      <c r="A936" s="3" t="s">
        <v>934</v>
      </c>
      <c r="B936" s="4" t="str">
        <f ca="1">IFERROR(__xludf.DUMMYFUNCTION("GOOGLETRANSLATE(A936,""en"",""fr"")"),"la victoire")</f>
        <v>la victoire</v>
      </c>
    </row>
    <row r="937" spans="1:2" ht="14.4" x14ac:dyDescent="0.3">
      <c r="A937" s="3" t="s">
        <v>935</v>
      </c>
      <c r="B937" s="4" t="str">
        <f ca="1">IFERROR(__xludf.DUMMYFUNCTION("GOOGLETRANSLATE(A937,""en"",""fr"")"),"scélérat")</f>
        <v>scélérat</v>
      </c>
    </row>
    <row r="938" spans="1:2" ht="14.4" x14ac:dyDescent="0.3">
      <c r="A938" s="3" t="s">
        <v>936</v>
      </c>
      <c r="B938" s="4" t="str">
        <f ca="1">IFERROR(__xludf.DUMMYFUNCTION("GOOGLETRANSLATE(A938,""en"",""fr"")"),"alto")</f>
        <v>alto</v>
      </c>
    </row>
    <row r="939" spans="1:2" ht="14.4" x14ac:dyDescent="0.3">
      <c r="A939" s="3" t="s">
        <v>937</v>
      </c>
      <c r="B939" s="4" t="str">
        <f ca="1">IFERROR(__xludf.DUMMYFUNCTION("GOOGLETRANSLATE(A939,""en"",""fr"")"),"violent")</f>
        <v>violent</v>
      </c>
    </row>
    <row r="940" spans="1:2" ht="14.4" x14ac:dyDescent="0.3">
      <c r="A940" s="3" t="s">
        <v>938</v>
      </c>
      <c r="B940" s="4" t="str">
        <f ca="1">IFERROR(__xludf.DUMMYFUNCTION("GOOGLETRANSLATE(A940,""en"",""fr"")"),"vertu")</f>
        <v>vertu</v>
      </c>
    </row>
    <row r="941" spans="1:2" ht="14.4" x14ac:dyDescent="0.3">
      <c r="A941" s="3" t="s">
        <v>939</v>
      </c>
      <c r="B941" s="4" t="str">
        <f ca="1">IFERROR(__xludf.DUMMYFUNCTION("GOOGLETRANSLATE(A941,""en"",""fr"")"),"visite")</f>
        <v>visite</v>
      </c>
    </row>
    <row r="942" spans="1:2" ht="14.4" x14ac:dyDescent="0.3">
      <c r="A942" s="3" t="s">
        <v>940</v>
      </c>
      <c r="B942" s="4" t="str">
        <f ca="1">IFERROR(__xludf.DUMMYFUNCTION("GOOGLETRANSLATE(A942,""en"",""fr"")"),"voix")</f>
        <v>voix</v>
      </c>
    </row>
    <row r="943" spans="1:2" ht="14.4" x14ac:dyDescent="0.3">
      <c r="A943" s="3" t="s">
        <v>941</v>
      </c>
      <c r="B943" s="4" t="str">
        <f ca="1">IFERROR(__xludf.DUMMYFUNCTION("GOOGLETRANSLATE(A943,""en"",""fr"")"),"des murs")</f>
        <v>des murs</v>
      </c>
    </row>
    <row r="944" spans="1:2" ht="14.4" x14ac:dyDescent="0.3">
      <c r="A944" s="3" t="s">
        <v>942</v>
      </c>
      <c r="B944" s="4" t="str">
        <f ca="1">IFERROR(__xludf.DUMMYFUNCTION("GOOGLETRANSLATE(A944,""en"",""fr"")"),"guerrier")</f>
        <v>guerrier</v>
      </c>
    </row>
    <row r="945" spans="1:2" ht="14.4" x14ac:dyDescent="0.3">
      <c r="A945" s="3" t="s">
        <v>943</v>
      </c>
      <c r="B945" s="4" t="str">
        <f ca="1">IFERROR(__xludf.DUMMYFUNCTION("GOOGLETRANSLATE(A945,""en"",""fr"")"),"mandat")</f>
        <v>mandat</v>
      </c>
    </row>
    <row r="946" spans="1:2" ht="14.4" x14ac:dyDescent="0.3">
      <c r="A946" s="3" t="s">
        <v>944</v>
      </c>
      <c r="B946" s="4" t="str">
        <f ca="1">IFERROR(__xludf.DUMMYFUNCTION("GOOGLETRANSLATE(A946,""en"",""fr"")"),"déchets")</f>
        <v>déchets</v>
      </c>
    </row>
    <row r="947" spans="1:2" ht="14.4" x14ac:dyDescent="0.3">
      <c r="A947" s="3" t="s">
        <v>945</v>
      </c>
      <c r="B947" s="4" t="str">
        <f ca="1">IFERROR(__xludf.DUMMYFUNCTION("GOOGLETRANSLATE(A947,""en"",""fr"")"),"regarder")</f>
        <v>regarder</v>
      </c>
    </row>
    <row r="948" spans="1:2" ht="14.4" x14ac:dyDescent="0.3">
      <c r="A948" s="3" t="s">
        <v>946</v>
      </c>
      <c r="B948" s="4" t="str">
        <f ca="1">IFERROR(__xludf.DUMMYFUNCTION("GOOGLETRANSLATE(A948,""en"",""fr"")"),"eau")</f>
        <v>eau</v>
      </c>
    </row>
    <row r="949" spans="1:2" ht="14.4" x14ac:dyDescent="0.3">
      <c r="A949" s="3" t="s">
        <v>947</v>
      </c>
      <c r="B949" s="4" t="str">
        <f ca="1">IFERROR(__xludf.DUMMYFUNCTION("GOOGLETRANSLATE(A949,""en"",""fr"")"),"richesse")</f>
        <v>richesse</v>
      </c>
    </row>
    <row r="950" spans="1:2" ht="14.4" x14ac:dyDescent="0.3">
      <c r="A950" s="3" t="s">
        <v>948</v>
      </c>
      <c r="B950" s="4" t="str">
        <f ca="1">IFERROR(__xludf.DUMMYFUNCTION("GOOGLETRANSLATE(A950,""en"",""fr"")"),"armes")</f>
        <v>armes</v>
      </c>
    </row>
    <row r="951" spans="1:2" ht="14.4" x14ac:dyDescent="0.3">
      <c r="A951" s="3" t="s">
        <v>949</v>
      </c>
      <c r="B951" s="4" t="str">
        <f ca="1">IFERROR(__xludf.DUMMYFUNCTION("GOOGLETRANSLATE(A951,""en"",""fr"")"),"se lasser")</f>
        <v>se lasser</v>
      </c>
    </row>
    <row r="952" spans="1:2" ht="14.4" x14ac:dyDescent="0.3">
      <c r="A952" s="3" t="s">
        <v>950</v>
      </c>
      <c r="B952" s="4" t="str">
        <f ca="1">IFERROR(__xludf.DUMMYFUNCTION("GOOGLETRANSLATE(A952,""en"",""fr"")"),"mauvaises herbes")</f>
        <v>mauvaises herbes</v>
      </c>
    </row>
    <row r="953" spans="1:2" ht="14.4" x14ac:dyDescent="0.3">
      <c r="A953" s="3" t="s">
        <v>951</v>
      </c>
      <c r="B953" s="4" t="str">
        <f ca="1">IFERROR(__xludf.DUMMYFUNCTION("GOOGLETRANSLATE(A953,""en"",""fr"")"),"larmes")</f>
        <v>larmes</v>
      </c>
    </row>
    <row r="954" spans="1:2" ht="14.4" x14ac:dyDescent="0.3">
      <c r="A954" s="3" t="s">
        <v>952</v>
      </c>
      <c r="B954" s="4" t="str">
        <f ca="1">IFERROR(__xludf.DUMMYFUNCTION("GOOGLETRANSLATE(A954,""en"",""fr"")"),"poids")</f>
        <v>poids</v>
      </c>
    </row>
    <row r="955" spans="1:2" ht="14.4" x14ac:dyDescent="0.3">
      <c r="A955" s="3" t="s">
        <v>953</v>
      </c>
      <c r="B955" s="4" t="str">
        <f ca="1">IFERROR(__xludf.DUMMYFUNCTION("GOOGLETRANSLATE(A955,""en"",""fr"")"),"Bienvenue")</f>
        <v>Bienvenue</v>
      </c>
    </row>
    <row r="956" spans="1:2" ht="14.4" x14ac:dyDescent="0.3">
      <c r="A956" s="3" t="s">
        <v>954</v>
      </c>
      <c r="B956" s="4" t="str">
        <f ca="1">IFERROR(__xludf.DUMMYFUNCTION("GOOGLETRANSLATE(A956,""en"",""fr"")"),"jeune fille")</f>
        <v>jeune fille</v>
      </c>
    </row>
    <row r="957" spans="1:2" ht="14.4" x14ac:dyDescent="0.3">
      <c r="A957" s="3" t="s">
        <v>955</v>
      </c>
      <c r="B957" s="4" t="str">
        <f ca="1">IFERROR(__xludf.DUMMYFUNCTION("GOOGLETRANSLATE(A957,""en"",""fr"")"),"d'où")</f>
        <v>d'où</v>
      </c>
    </row>
    <row r="958" spans="1:2" ht="14.4" x14ac:dyDescent="0.3">
      <c r="A958" s="3" t="s">
        <v>956</v>
      </c>
      <c r="B958" s="4" t="str">
        <f ca="1">IFERROR(__xludf.DUMMYFUNCTION("GOOGLETRANSLATE(A958,""en"",""fr"")"),"où")</f>
        <v>où</v>
      </c>
    </row>
    <row r="959" spans="1:2" ht="14.4" x14ac:dyDescent="0.3">
      <c r="A959" s="3" t="s">
        <v>957</v>
      </c>
      <c r="B959" s="4" t="str">
        <f ca="1">IFERROR(__xludf.DUMMYFUNCTION("GOOGLETRANSLATE(A959,""en"",""fr"")"),"où")</f>
        <v>où</v>
      </c>
    </row>
    <row r="960" spans="1:2" ht="14.4" x14ac:dyDescent="0.3">
      <c r="A960" s="3" t="s">
        <v>958</v>
      </c>
      <c r="B960" s="4" t="str">
        <f ca="1">IFERROR(__xludf.DUMMYFUNCTION("GOOGLETRANSLATE(A960,""en"",""fr"")"),"qu'il s'agisse")</f>
        <v>qu'il s'agisse</v>
      </c>
    </row>
    <row r="961" spans="1:2" ht="14.4" x14ac:dyDescent="0.3">
      <c r="A961" s="3" t="s">
        <v>959</v>
      </c>
      <c r="B961" s="4" t="str">
        <f ca="1">IFERROR(__xludf.DUMMYFUNCTION("GOOGLETRANSLATE(A961,""en"",""fr"")"),"lequel")</f>
        <v>lequel</v>
      </c>
    </row>
    <row r="962" spans="1:2" ht="14.4" x14ac:dyDescent="0.3">
      <c r="A962" s="3" t="s">
        <v>960</v>
      </c>
      <c r="B962" s="4" t="str">
        <f ca="1">IFERROR(__xludf.DUMMYFUNCTION("GOOGLETRANSLATE(A962,""en"",""fr"")"),"tandis que")</f>
        <v>tandis que</v>
      </c>
    </row>
    <row r="963" spans="1:2" ht="14.4" x14ac:dyDescent="0.3">
      <c r="A963" s="3" t="s">
        <v>961</v>
      </c>
      <c r="B963" s="4" t="str">
        <f ca="1">IFERROR(__xludf.DUMMYFUNCTION("GOOGLETRANSLATE(A963,""en"",""fr"")"),"où")</f>
        <v>où</v>
      </c>
    </row>
    <row r="964" spans="1:2" ht="14.4" x14ac:dyDescent="0.3">
      <c r="A964" s="3" t="s">
        <v>962</v>
      </c>
      <c r="B964" s="4" t="str">
        <f ca="1">IFERROR(__xludf.DUMMYFUNCTION("GOOGLETRANSLATE(A964,""en"",""fr"")"),"entier")</f>
        <v>entier</v>
      </c>
    </row>
    <row r="965" spans="1:2" ht="14.4" x14ac:dyDescent="0.3">
      <c r="A965" s="3" t="s">
        <v>963</v>
      </c>
      <c r="B965" s="4" t="str">
        <f ca="1">IFERROR(__xludf.DUMMYFUNCTION("GOOGLETRANSLATE(A965,""en"",""fr"")"),"putain")</f>
        <v>putain</v>
      </c>
    </row>
    <row r="966" spans="1:2" ht="14.4" x14ac:dyDescent="0.3">
      <c r="A966" s="3" t="s">
        <v>964</v>
      </c>
      <c r="B966" s="4" t="str">
        <f ca="1">IFERROR(__xludf.DUMMYFUNCTION("GOOGLETRANSLATE(A966,""en"",""fr"")"),"dont")</f>
        <v>dont</v>
      </c>
    </row>
    <row r="967" spans="1:2" ht="14.4" x14ac:dyDescent="0.3">
      <c r="A967" s="3" t="s">
        <v>965</v>
      </c>
      <c r="B967" s="4" t="str">
        <f ca="1">IFERROR(__xludf.DUMMYFUNCTION("GOOGLETRANSLATE(A967,""en"",""fr"")"),"veuve")</f>
        <v>veuve</v>
      </c>
    </row>
    <row r="968" spans="1:2" ht="14.4" x14ac:dyDescent="0.3">
      <c r="A968" s="3" t="s">
        <v>966</v>
      </c>
      <c r="B968" s="4" t="str">
        <f ca="1">IFERROR(__xludf.DUMMYFUNCTION("GOOGLETRANSLATE(A968,""en"",""fr"")"),"prêt")</f>
        <v>prêt</v>
      </c>
    </row>
    <row r="969" spans="1:2" ht="14.4" x14ac:dyDescent="0.3">
      <c r="A969" s="3" t="s">
        <v>967</v>
      </c>
      <c r="B969" s="4" t="str">
        <f ca="1">IFERROR(__xludf.DUMMYFUNCTION("GOOGLETRANSLATE(A969,""en"",""fr"")"),"la fenêtre")</f>
        <v>la fenêtre</v>
      </c>
    </row>
    <row r="970" spans="1:2" ht="14.4" x14ac:dyDescent="0.3">
      <c r="A970" s="3" t="s">
        <v>968</v>
      </c>
      <c r="B970" s="4" t="str">
        <f ca="1">IFERROR(__xludf.DUMMYFUNCTION("GOOGLETRANSLATE(A970,""en"",""fr"")"),"ailes")</f>
        <v>ailes</v>
      </c>
    </row>
    <row r="971" spans="1:2" ht="14.4" x14ac:dyDescent="0.3">
      <c r="A971" s="3" t="s">
        <v>969</v>
      </c>
      <c r="B971" s="4" t="str">
        <f ca="1">IFERROR(__xludf.DUMMYFUNCTION("GOOGLETRANSLATE(A971,""en"",""fr"")"),"hiver")</f>
        <v>hiver</v>
      </c>
    </row>
    <row r="972" spans="1:2" ht="14.4" x14ac:dyDescent="0.3">
      <c r="A972" s="3" t="s">
        <v>970</v>
      </c>
      <c r="B972" s="4" t="str">
        <f ca="1">IFERROR(__xludf.DUMMYFUNCTION("GOOGLETRANSLATE(A972,""en"",""fr"")"),"sagesse")</f>
        <v>sagesse</v>
      </c>
    </row>
    <row r="973" spans="1:2" ht="14.4" x14ac:dyDescent="0.3">
      <c r="A973" s="3" t="s">
        <v>971</v>
      </c>
      <c r="B973" s="4" t="str">
        <f ca="1">IFERROR(__xludf.DUMMYFUNCTION("GOOGLETRANSLATE(A973,""en"",""fr"")"),"sorcière")</f>
        <v>sorcière</v>
      </c>
    </row>
    <row r="974" spans="1:2" ht="14.4" x14ac:dyDescent="0.3">
      <c r="A974" s="3" t="s">
        <v>972</v>
      </c>
      <c r="B974" s="4" t="str">
        <f ca="1">IFERROR(__xludf.DUMMYFUNCTION("GOOGLETRANSLATE(A974,""en"",""fr"")"),"withal")</f>
        <v>withal</v>
      </c>
    </row>
    <row r="975" spans="1:2" ht="14.4" x14ac:dyDescent="0.3">
      <c r="A975" s="3" t="s">
        <v>973</v>
      </c>
      <c r="B975" s="4" t="str">
        <f ca="1">IFERROR(__xludf.DUMMYFUNCTION("GOOGLETRANSLATE(A975,""en"",""fr"")"),"dans")</f>
        <v>dans</v>
      </c>
    </row>
    <row r="976" spans="1:2" ht="14.4" x14ac:dyDescent="0.3">
      <c r="A976" s="3" t="s">
        <v>974</v>
      </c>
      <c r="B976" s="4" t="str">
        <f ca="1">IFERROR(__xludf.DUMMYFUNCTION("GOOGLETRANSLATE(A976,""en"",""fr"")"),"sans pour autant")</f>
        <v>sans pour autant</v>
      </c>
    </row>
    <row r="977" spans="1:2" ht="14.4" x14ac:dyDescent="0.3">
      <c r="A977" s="3" t="s">
        <v>975</v>
      </c>
      <c r="B977" s="4" t="str">
        <f ca="1">IFERROR(__xludf.DUMMYFUNCTION("GOOGLETRANSLATE(A977,""en"",""fr"")"),"témoin")</f>
        <v>témoin</v>
      </c>
    </row>
    <row r="978" spans="1:2" ht="14.4" x14ac:dyDescent="0.3">
      <c r="A978" s="3" t="s">
        <v>976</v>
      </c>
      <c r="B978" s="4" t="str">
        <f ca="1">IFERROR(__xludf.DUMMYFUNCTION("GOOGLETRANSLATE(A978,""en"",""fr"")"),"épouses")</f>
        <v>épouses</v>
      </c>
    </row>
    <row r="979" spans="1:2" ht="14.4" x14ac:dyDescent="0.3">
      <c r="A979" s="3" t="s">
        <v>977</v>
      </c>
      <c r="B979" s="4" t="str">
        <f ca="1">IFERROR(__xludf.DUMMYFUNCTION("GOOGLETRANSLATE(A979,""en"",""fr"")"),"Wolsey")</f>
        <v>Wolsey</v>
      </c>
    </row>
    <row r="980" spans="1:2" ht="14.4" x14ac:dyDescent="0.3">
      <c r="A980" s="3" t="s">
        <v>978</v>
      </c>
      <c r="B980" s="4" t="str">
        <f ca="1">IFERROR(__xludf.DUMMYFUNCTION("GOOGLETRANSLATE(A980,""en"",""fr"")"),"femme")</f>
        <v>femme</v>
      </c>
    </row>
    <row r="981" spans="1:2" ht="14.4" x14ac:dyDescent="0.3">
      <c r="A981" s="3" t="s">
        <v>979</v>
      </c>
      <c r="B981" s="4" t="str">
        <f ca="1">IFERROR(__xludf.DUMMYFUNCTION("GOOGLETRANSLATE(A981,""en"",""fr"")"),"merveille")</f>
        <v>merveille</v>
      </c>
    </row>
    <row r="982" spans="1:2" ht="14.4" x14ac:dyDescent="0.3">
      <c r="A982" s="3" t="s">
        <v>980</v>
      </c>
      <c r="B982" s="4" t="str">
        <f ca="1">IFERROR(__xludf.DUMMYFUNCTION("GOOGLETRANSLATE(A982,""en"",""fr"")"),"travaux")</f>
        <v>travaux</v>
      </c>
    </row>
    <row r="983" spans="1:2" ht="14.4" x14ac:dyDescent="0.3">
      <c r="A983" s="3" t="s">
        <v>981</v>
      </c>
      <c r="B983" s="4" t="str">
        <f ca="1">IFERROR(__xludf.DUMMYFUNCTION("GOOGLETRANSLATE(A983,""en"",""fr"")"),"monde")</f>
        <v>monde</v>
      </c>
    </row>
    <row r="984" spans="1:2" ht="14.4" x14ac:dyDescent="0.3">
      <c r="A984" s="3" t="s">
        <v>982</v>
      </c>
      <c r="B984" s="4" t="str">
        <f ca="1">IFERROR(__xludf.DUMMYFUNCTION("GOOGLETRANSLATE(A984,""en"",""fr"")"),"pire")</f>
        <v>pire</v>
      </c>
    </row>
    <row r="985" spans="1:2" ht="14.4" x14ac:dyDescent="0.3">
      <c r="A985" s="3" t="s">
        <v>983</v>
      </c>
      <c r="B985" s="4" t="str">
        <f ca="1">IFERROR(__xludf.DUMMYFUNCTION("GOOGLETRANSLATE(A985,""en"",""fr"")"),"culte")</f>
        <v>culte</v>
      </c>
    </row>
    <row r="986" spans="1:2" ht="14.4" x14ac:dyDescent="0.3">
      <c r="A986" s="3" t="s">
        <v>984</v>
      </c>
      <c r="B986" s="4" t="str">
        <f ca="1">IFERROR(__xludf.DUMMYFUNCTION("GOOGLETRANSLATE(A986,""en"",""fr"")"),"vaut")</f>
        <v>vaut</v>
      </c>
    </row>
    <row r="987" spans="1:2" ht="14.4" x14ac:dyDescent="0.3">
      <c r="A987" s="3" t="s">
        <v>985</v>
      </c>
      <c r="B987" s="4" t="str">
        <f ca="1">IFERROR(__xludf.DUMMYFUNCTION("GOOGLETRANSLATE(A987,""en"",""fr"")"),"aurait")</f>
        <v>aurait</v>
      </c>
    </row>
    <row r="988" spans="1:2" ht="14.4" x14ac:dyDescent="0.3">
      <c r="A988" s="3" t="s">
        <v>986</v>
      </c>
      <c r="B988" s="4" t="str">
        <f ca="1">IFERROR(__xludf.DUMMYFUNCTION("GOOGLETRANSLATE(A988,""en"",""fr"")"),"blessure")</f>
        <v>blessure</v>
      </c>
    </row>
    <row r="989" spans="1:2" ht="14.4" x14ac:dyDescent="0.3">
      <c r="A989" s="3" t="s">
        <v>987</v>
      </c>
      <c r="B989" s="4" t="str">
        <f ca="1">IFERROR(__xludf.DUMMYFUNCTION("GOOGLETRANSLATE(A989,""en"",""fr"")"),"blessés")</f>
        <v>blessés</v>
      </c>
    </row>
    <row r="990" spans="1:2" ht="14.4" x14ac:dyDescent="0.3">
      <c r="A990" s="3" t="s">
        <v>988</v>
      </c>
      <c r="B990" s="4" t="str">
        <f ca="1">IFERROR(__xludf.DUMMYFUNCTION("GOOGLETRANSLATE(A990,""en"",""fr"")"),"colère")</f>
        <v>colère</v>
      </c>
    </row>
    <row r="991" spans="1:2" ht="14.4" x14ac:dyDescent="0.3">
      <c r="A991" s="3" t="s">
        <v>989</v>
      </c>
      <c r="B991" s="4" t="str">
        <f ca="1">IFERROR(__xludf.DUMMYFUNCTION("GOOGLETRANSLATE(A991,""en"",""fr"")"),"misérable")</f>
        <v>misérable</v>
      </c>
    </row>
    <row r="992" spans="1:2" ht="14.4" x14ac:dyDescent="0.3">
      <c r="A992" s="3" t="s">
        <v>990</v>
      </c>
      <c r="B992" s="4" t="str">
        <f ca="1">IFERROR(__xludf.DUMMYFUNCTION("GOOGLETRANSLATE(A992,""en"",""fr"")"),"écrire")</f>
        <v>écrire</v>
      </c>
    </row>
    <row r="993" spans="1:2" ht="14.4" x14ac:dyDescent="0.3">
      <c r="A993" s="3" t="s">
        <v>991</v>
      </c>
      <c r="B993" s="4" t="str">
        <f ca="1">IFERROR(__xludf.DUMMYFUNCTION("GOOGLETRANSLATE(A993,""en"",""fr"")"),"écrit")</f>
        <v>écrit</v>
      </c>
    </row>
    <row r="994" spans="1:2" ht="14.4" x14ac:dyDescent="0.3">
      <c r="A994" s="3" t="s">
        <v>992</v>
      </c>
      <c r="B994" s="4" t="str">
        <f ca="1">IFERROR(__xludf.DUMMYFUNCTION("GOOGLETRANSLATE(A994,""en"",""fr"")"),"faux")</f>
        <v>faux</v>
      </c>
    </row>
    <row r="995" spans="1:2" ht="14.4" x14ac:dyDescent="0.3">
      <c r="A995" s="3" t="s">
        <v>993</v>
      </c>
      <c r="B995" s="4" t="str">
        <f ca="1">IFERROR(__xludf.DUMMYFUNCTION("GOOGLETRANSLATE(A995,""en"",""fr"")"),"forgé")</f>
        <v>forgé</v>
      </c>
    </row>
    <row r="996" spans="1:2" ht="14.4" x14ac:dyDescent="0.3">
      <c r="A996" s="3" t="s">
        <v>994</v>
      </c>
      <c r="B996" s="4" t="str">
        <f ca="1">IFERROR(__xludf.DUMMYFUNCTION("GOOGLETRANSLATE(A996,""en"",""fr"")"),"rendement")</f>
        <v>rendement</v>
      </c>
    </row>
    <row r="997" spans="1:2" ht="14.4" x14ac:dyDescent="0.3">
      <c r="A997" s="3" t="s">
        <v>995</v>
      </c>
      <c r="B997" s="4" t="str">
        <f ca="1">IFERROR(__xludf.DUMMYFUNCTION("GOOGLETRANSLATE(A997,""en"",""fr"")"),"là")</f>
        <v>là</v>
      </c>
    </row>
    <row r="998" spans="1:2" ht="14.4" x14ac:dyDescent="0.3">
      <c r="A998" s="3" t="s">
        <v>996</v>
      </c>
      <c r="B998" s="4" t="str">
        <f ca="1">IFERROR(__xludf.DUMMYFUNCTION("GOOGLETRANSLATE(A998,""en"",""fr"")"),"Jeune")</f>
        <v>Jeune</v>
      </c>
    </row>
    <row r="999" spans="1:2" ht="14.4" x14ac:dyDescent="0.3">
      <c r="A999" s="3" t="s">
        <v>997</v>
      </c>
      <c r="B999" s="4" t="str">
        <f ca="1">IFERROR(__xludf.DUMMYFUNCTION("GOOGLETRANSLATE(A999,""en"",""fr"")"),"le tiens")</f>
        <v>le tiens</v>
      </c>
    </row>
    <row r="1000" spans="1:2" ht="14.4" x14ac:dyDescent="0.3">
      <c r="A1000" s="3" t="s">
        <v>998</v>
      </c>
      <c r="B1000" s="4" t="str">
        <f ca="1">IFERROR(__xludf.DUMMYFUNCTION("GOOGLETRANSLATE(A1000,""en"",""fr"")"),"toi même")</f>
        <v>toi même</v>
      </c>
    </row>
    <row r="1001" spans="1:2" ht="14.4" x14ac:dyDescent="0.3">
      <c r="A1001" s="3" t="s">
        <v>999</v>
      </c>
      <c r="B1001" s="4" t="str">
        <f ca="1">IFERROR(__xludf.DUMMYFUNCTION("GOOGLETRANSLATE(A1001,""en"",""fr"")"),"jeunesse")</f>
        <v>jeunesse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digitwin ai</cp:lastModifiedBy>
  <dcterms:modified xsi:type="dcterms:W3CDTF">2020-12-03T16:57:33Z</dcterms:modified>
</cp:coreProperties>
</file>