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 Ullah\Documents\Fiverr Clients\Order 3 - Davidvera\excel-parser-real-time-data\"/>
    </mc:Choice>
  </mc:AlternateContent>
  <xr:revisionPtr revIDLastSave="0" documentId="13_ncr:1_{32FA3887-B01A-4E96-8671-D840DA742D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Sheet" sheetId="1" r:id="rId1"/>
    <sheet name="12-14" sheetId="8" r:id="rId2"/>
    <sheet name="7-12" sheetId="7" r:id="rId3"/>
    <sheet name="7-18" sheetId="2" r:id="rId4"/>
    <sheet name="7-19" sheetId="4" r:id="rId5"/>
    <sheet name="7-20" sheetId="5" r:id="rId6"/>
    <sheet name="7-21" sheetId="6" r:id="rId7"/>
    <sheet name="7-22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3" i="1" l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A4" i="1"/>
  <c r="B4" i="1"/>
  <c r="C4" i="1"/>
  <c r="D4" i="1"/>
  <c r="E4" i="1"/>
  <c r="F4" i="1"/>
  <c r="G4" i="1"/>
  <c r="H4" i="1"/>
  <c r="I4" i="1"/>
  <c r="J4" i="1"/>
  <c r="K4" i="1"/>
  <c r="L4" i="1"/>
  <c r="A7" i="1"/>
  <c r="B7" i="1"/>
  <c r="C7" i="1"/>
  <c r="D7" i="1"/>
  <c r="F7" i="1"/>
  <c r="G7" i="1"/>
  <c r="H7" i="1"/>
  <c r="I7" i="1"/>
  <c r="J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4" i="8"/>
  <c r="V5" i="8"/>
  <c r="V3" i="8"/>
  <c r="R3" i="8"/>
  <c r="S108" i="8"/>
  <c r="R109" i="8"/>
  <c r="R111" i="8"/>
  <c r="U111" i="8"/>
  <c r="U114" i="8"/>
  <c r="R115" i="8"/>
  <c r="S116" i="8"/>
  <c r="U119" i="8"/>
  <c r="T120" i="8"/>
  <c r="T121" i="8"/>
  <c r="U122" i="8"/>
  <c r="T123" i="8"/>
  <c r="R123" i="8"/>
  <c r="S124" i="8"/>
  <c r="R125" i="8"/>
  <c r="T126" i="8"/>
  <c r="R127" i="8"/>
  <c r="U127" i="8"/>
  <c r="T128" i="8"/>
  <c r="T129" i="8"/>
  <c r="U130" i="8"/>
  <c r="S130" i="8"/>
  <c r="R131" i="8"/>
  <c r="S132" i="8"/>
  <c r="U132" i="8"/>
  <c r="R135" i="8"/>
  <c r="U135" i="8"/>
  <c r="T135" i="8"/>
  <c r="T136" i="8"/>
  <c r="U136" i="8"/>
  <c r="T137" i="8"/>
  <c r="R137" i="8"/>
  <c r="U138" i="8"/>
  <c r="T139" i="8"/>
  <c r="R139" i="8"/>
  <c r="S139" i="8"/>
  <c r="T140" i="8"/>
  <c r="U140" i="8"/>
  <c r="S140" i="8"/>
  <c r="S141" i="8"/>
  <c r="U141" i="8"/>
  <c r="T141" i="8"/>
  <c r="R141" i="8"/>
  <c r="S142" i="8"/>
  <c r="T142" i="8"/>
  <c r="S143" i="8"/>
  <c r="U143" i="8"/>
  <c r="T143" i="8"/>
  <c r="R144" i="8"/>
  <c r="T144" i="8"/>
  <c r="U144" i="8"/>
  <c r="T145" i="8"/>
  <c r="R145" i="8"/>
  <c r="S145" i="8"/>
  <c r="U146" i="8"/>
  <c r="S146" i="8"/>
  <c r="U3" i="8"/>
  <c r="T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2" i="8"/>
  <c r="U113" i="8"/>
  <c r="U115" i="8"/>
  <c r="U116" i="8"/>
  <c r="U117" i="8"/>
  <c r="U118" i="8"/>
  <c r="U120" i="8"/>
  <c r="U121" i="8"/>
  <c r="U123" i="8"/>
  <c r="U124" i="8"/>
  <c r="U125" i="8"/>
  <c r="U126" i="8"/>
  <c r="U128" i="8"/>
  <c r="U129" i="8"/>
  <c r="U131" i="8"/>
  <c r="U133" i="8"/>
  <c r="U134" i="8"/>
  <c r="U137" i="8"/>
  <c r="U139" i="8"/>
  <c r="U142" i="8"/>
  <c r="U145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2" i="8"/>
  <c r="T124" i="8"/>
  <c r="T125" i="8"/>
  <c r="T127" i="8"/>
  <c r="T130" i="8"/>
  <c r="T131" i="8"/>
  <c r="T132" i="8"/>
  <c r="T133" i="8"/>
  <c r="T134" i="8"/>
  <c r="T138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9" i="8"/>
  <c r="S110" i="8"/>
  <c r="S111" i="8"/>
  <c r="S112" i="8"/>
  <c r="S113" i="8"/>
  <c r="S114" i="8"/>
  <c r="S115" i="8"/>
  <c r="S117" i="8"/>
  <c r="S118" i="8"/>
  <c r="S119" i="8"/>
  <c r="S120" i="8"/>
  <c r="S121" i="8"/>
  <c r="S122" i="8"/>
  <c r="S123" i="8"/>
  <c r="S125" i="8"/>
  <c r="S126" i="8"/>
  <c r="S127" i="8"/>
  <c r="S128" i="8"/>
  <c r="S129" i="8"/>
  <c r="S131" i="8"/>
  <c r="S133" i="8"/>
  <c r="S134" i="8"/>
  <c r="S135" i="8"/>
  <c r="S136" i="8"/>
  <c r="S137" i="8"/>
  <c r="S138" i="8"/>
  <c r="S144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R136" i="8"/>
  <c r="R138" i="8"/>
  <c r="R140" i="8"/>
  <c r="R142" i="8"/>
  <c r="R143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134" i="8"/>
  <c r="R133" i="8"/>
  <c r="R132" i="8"/>
  <c r="R130" i="8"/>
  <c r="R129" i="8"/>
  <c r="R128" i="8"/>
  <c r="R126" i="8"/>
  <c r="R124" i="8"/>
  <c r="R122" i="8"/>
  <c r="R121" i="8"/>
  <c r="R120" i="8"/>
  <c r="R119" i="8"/>
  <c r="R118" i="8"/>
  <c r="R117" i="8"/>
  <c r="R116" i="8"/>
  <c r="R114" i="8"/>
  <c r="R113" i="8"/>
  <c r="R112" i="8"/>
  <c r="R110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S134" i="7"/>
  <c r="R134" i="7"/>
  <c r="S133" i="7"/>
  <c r="R133" i="7"/>
  <c r="S132" i="7"/>
  <c r="R132" i="7"/>
  <c r="S131" i="7"/>
  <c r="R131" i="7"/>
  <c r="S130" i="7"/>
  <c r="R130" i="7"/>
  <c r="S129" i="7"/>
  <c r="R129" i="7"/>
  <c r="S128" i="7"/>
  <c r="R128" i="7"/>
  <c r="S127" i="7"/>
  <c r="R127" i="7"/>
  <c r="S126" i="7"/>
  <c r="R126" i="7"/>
  <c r="S125" i="7"/>
  <c r="R125" i="7"/>
  <c r="S124" i="7"/>
  <c r="R124" i="7"/>
  <c r="S123" i="7"/>
  <c r="R123" i="7"/>
  <c r="S122" i="7"/>
  <c r="R122" i="7"/>
  <c r="S121" i="7"/>
  <c r="R121" i="7"/>
  <c r="S120" i="7"/>
  <c r="R120" i="7"/>
  <c r="S119" i="7"/>
  <c r="R119" i="7"/>
  <c r="S118" i="7"/>
  <c r="R118" i="7"/>
  <c r="S117" i="7"/>
  <c r="R117" i="7"/>
  <c r="S116" i="7"/>
  <c r="R116" i="7"/>
  <c r="S115" i="7"/>
  <c r="R115" i="7"/>
  <c r="S114" i="7"/>
  <c r="R114" i="7"/>
  <c r="S113" i="7"/>
  <c r="R113" i="7"/>
  <c r="S112" i="7"/>
  <c r="R112" i="7"/>
  <c r="S111" i="7"/>
  <c r="R111" i="7"/>
  <c r="S110" i="7"/>
  <c r="R110" i="7"/>
  <c r="S109" i="7"/>
  <c r="R109" i="7"/>
  <c r="S108" i="7"/>
  <c r="R108" i="7"/>
  <c r="S107" i="7"/>
  <c r="R107" i="7"/>
  <c r="S106" i="7"/>
  <c r="R106" i="7"/>
  <c r="S105" i="7"/>
  <c r="R105" i="7"/>
  <c r="S104" i="7"/>
  <c r="R104" i="7"/>
  <c r="S103" i="7"/>
  <c r="R103" i="7"/>
  <c r="S102" i="7"/>
  <c r="R102" i="7"/>
  <c r="S101" i="7"/>
  <c r="R101" i="7"/>
  <c r="S100" i="7"/>
  <c r="R100" i="7"/>
  <c r="S99" i="7"/>
  <c r="R99" i="7"/>
  <c r="S98" i="7"/>
  <c r="R98" i="7"/>
  <c r="S97" i="7"/>
  <c r="R97" i="7"/>
  <c r="S96" i="7"/>
  <c r="R96" i="7"/>
  <c r="S95" i="7"/>
  <c r="R95" i="7"/>
  <c r="S94" i="7"/>
  <c r="R94" i="7"/>
  <c r="S93" i="7"/>
  <c r="R93" i="7"/>
  <c r="S92" i="7"/>
  <c r="R92" i="7"/>
  <c r="S91" i="7"/>
  <c r="R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134" i="6"/>
  <c r="R134" i="6"/>
  <c r="S133" i="6"/>
  <c r="R133" i="6"/>
  <c r="S132" i="6"/>
  <c r="R132" i="6"/>
  <c r="S131" i="6"/>
  <c r="R131" i="6"/>
  <c r="S130" i="6"/>
  <c r="R130" i="6"/>
  <c r="S129" i="6"/>
  <c r="R129" i="6"/>
  <c r="S128" i="6"/>
  <c r="R128" i="6"/>
  <c r="S127" i="6"/>
  <c r="R127" i="6"/>
  <c r="S126" i="6"/>
  <c r="R126" i="6"/>
  <c r="S125" i="6"/>
  <c r="R125" i="6"/>
  <c r="S124" i="6"/>
  <c r="R124" i="6"/>
  <c r="S123" i="6"/>
  <c r="R123" i="6"/>
  <c r="S122" i="6"/>
  <c r="R122" i="6"/>
  <c r="S121" i="6"/>
  <c r="R121" i="6"/>
  <c r="S120" i="6"/>
  <c r="R120" i="6"/>
  <c r="S119" i="6"/>
  <c r="R119" i="6"/>
  <c r="S118" i="6"/>
  <c r="R118" i="6"/>
  <c r="S117" i="6"/>
  <c r="R117" i="6"/>
  <c r="S116" i="6"/>
  <c r="R116" i="6"/>
  <c r="S115" i="6"/>
  <c r="R115" i="6"/>
  <c r="S114" i="6"/>
  <c r="R114" i="6"/>
  <c r="S113" i="6"/>
  <c r="R113" i="6"/>
  <c r="S112" i="6"/>
  <c r="R112" i="6"/>
  <c r="S111" i="6"/>
  <c r="R111" i="6"/>
  <c r="S110" i="6"/>
  <c r="R110" i="6"/>
  <c r="S109" i="6"/>
  <c r="R109" i="6"/>
  <c r="S108" i="6"/>
  <c r="R108" i="6"/>
  <c r="S107" i="6"/>
  <c r="R107" i="6"/>
  <c r="S106" i="6"/>
  <c r="R106" i="6"/>
  <c r="S105" i="6"/>
  <c r="R105" i="6"/>
  <c r="S104" i="6"/>
  <c r="R104" i="6"/>
  <c r="S103" i="6"/>
  <c r="R103" i="6"/>
  <c r="S102" i="6"/>
  <c r="R102" i="6"/>
  <c r="S101" i="6"/>
  <c r="R101" i="6"/>
  <c r="S100" i="6"/>
  <c r="R100" i="6"/>
  <c r="S99" i="6"/>
  <c r="R99" i="6"/>
  <c r="S98" i="6"/>
  <c r="R98" i="6"/>
  <c r="S97" i="6"/>
  <c r="R97" i="6"/>
  <c r="S96" i="6"/>
  <c r="R96" i="6"/>
  <c r="S95" i="6"/>
  <c r="R95" i="6"/>
  <c r="S94" i="6"/>
  <c r="R94" i="6"/>
  <c r="S93" i="6"/>
  <c r="R93" i="6"/>
  <c r="S92" i="6"/>
  <c r="R92" i="6"/>
  <c r="S91" i="6"/>
  <c r="R91" i="6"/>
  <c r="S90" i="6"/>
  <c r="R90" i="6"/>
  <c r="S89" i="6"/>
  <c r="R89" i="6"/>
  <c r="S88" i="6"/>
  <c r="R88" i="6"/>
  <c r="S87" i="6"/>
  <c r="R87" i="6"/>
  <c r="S86" i="6"/>
  <c r="R86" i="6"/>
  <c r="S85" i="6"/>
  <c r="R85" i="6"/>
  <c r="S84" i="6"/>
  <c r="R84" i="6"/>
  <c r="S83" i="6"/>
  <c r="R83" i="6"/>
  <c r="S82" i="6"/>
  <c r="R82" i="6"/>
  <c r="S81" i="6"/>
  <c r="R81" i="6"/>
  <c r="S80" i="6"/>
  <c r="R80" i="6"/>
  <c r="S79" i="6"/>
  <c r="R79" i="6"/>
  <c r="S78" i="6"/>
  <c r="R78" i="6"/>
  <c r="S77" i="6"/>
  <c r="R77" i="6"/>
  <c r="S76" i="6"/>
  <c r="R76" i="6"/>
  <c r="S75" i="6"/>
  <c r="R75" i="6"/>
  <c r="S74" i="6"/>
  <c r="R74" i="6"/>
  <c r="S73" i="6"/>
  <c r="R73" i="6"/>
  <c r="S72" i="6"/>
  <c r="R72" i="6"/>
  <c r="S71" i="6"/>
  <c r="R71" i="6"/>
  <c r="S70" i="6"/>
  <c r="R70" i="6"/>
  <c r="S69" i="6"/>
  <c r="R69" i="6"/>
  <c r="S68" i="6"/>
  <c r="R68" i="6"/>
  <c r="S67" i="6"/>
  <c r="R67" i="6"/>
  <c r="S66" i="6"/>
  <c r="R66" i="6"/>
  <c r="S65" i="6"/>
  <c r="R65" i="6"/>
  <c r="S64" i="6"/>
  <c r="R64" i="6"/>
  <c r="S63" i="6"/>
  <c r="R63" i="6"/>
  <c r="S62" i="6"/>
  <c r="R62" i="6"/>
  <c r="S61" i="6"/>
  <c r="R61" i="6"/>
  <c r="S60" i="6"/>
  <c r="R60" i="6"/>
  <c r="S59" i="6"/>
  <c r="R59" i="6"/>
  <c r="S58" i="6"/>
  <c r="R58" i="6"/>
  <c r="S57" i="6"/>
  <c r="R57" i="6"/>
  <c r="S56" i="6"/>
  <c r="R56" i="6"/>
  <c r="S55" i="6"/>
  <c r="R55" i="6"/>
  <c r="S54" i="6"/>
  <c r="R54" i="6"/>
  <c r="S53" i="6"/>
  <c r="R53" i="6"/>
  <c r="S52" i="6"/>
  <c r="R52" i="6"/>
  <c r="S51" i="6"/>
  <c r="R51" i="6"/>
  <c r="S50" i="6"/>
  <c r="R50" i="6"/>
  <c r="S49" i="6"/>
  <c r="R49" i="6"/>
  <c r="S48" i="6"/>
  <c r="R48" i="6"/>
  <c r="S47" i="6"/>
  <c r="R47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1" i="5"/>
  <c r="R121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6" i="5"/>
  <c r="R106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S98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1" i="5"/>
  <c r="R91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6" i="5"/>
  <c r="R76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1" i="5"/>
  <c r="R61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134" i="4"/>
  <c r="R134" i="4"/>
  <c r="S133" i="4"/>
  <c r="R133" i="4"/>
  <c r="S132" i="4"/>
  <c r="R132" i="4"/>
  <c r="S131" i="4"/>
  <c r="R131" i="4"/>
  <c r="S130" i="4"/>
  <c r="R130" i="4"/>
  <c r="S129" i="4"/>
  <c r="R129" i="4"/>
  <c r="S128" i="4"/>
  <c r="R128" i="4"/>
  <c r="S127" i="4"/>
  <c r="R127" i="4"/>
  <c r="S126" i="4"/>
  <c r="R126" i="4"/>
  <c r="S125" i="4"/>
  <c r="R125" i="4"/>
  <c r="S124" i="4"/>
  <c r="R124" i="4"/>
  <c r="S123" i="4"/>
  <c r="R123" i="4"/>
  <c r="S122" i="4"/>
  <c r="R122" i="4"/>
  <c r="S121" i="4"/>
  <c r="R121" i="4"/>
  <c r="S120" i="4"/>
  <c r="R120" i="4"/>
  <c r="S119" i="4"/>
  <c r="R119" i="4"/>
  <c r="S118" i="4"/>
  <c r="R118" i="4"/>
  <c r="S117" i="4"/>
  <c r="R117" i="4"/>
  <c r="S116" i="4"/>
  <c r="R116" i="4"/>
  <c r="S115" i="4"/>
  <c r="R115" i="4"/>
  <c r="S114" i="4"/>
  <c r="R114" i="4"/>
  <c r="S113" i="4"/>
  <c r="R113" i="4"/>
  <c r="S112" i="4"/>
  <c r="R112" i="4"/>
  <c r="S111" i="4"/>
  <c r="R111" i="4"/>
  <c r="S110" i="4"/>
  <c r="R110" i="4"/>
  <c r="S109" i="4"/>
  <c r="R109" i="4"/>
  <c r="S108" i="4"/>
  <c r="R108" i="4"/>
  <c r="S107" i="4"/>
  <c r="R107" i="4"/>
  <c r="S106" i="4"/>
  <c r="R106" i="4"/>
  <c r="S105" i="4"/>
  <c r="R105" i="4"/>
  <c r="S104" i="4"/>
  <c r="R104" i="4"/>
  <c r="S103" i="4"/>
  <c r="R103" i="4"/>
  <c r="S102" i="4"/>
  <c r="R102" i="4"/>
  <c r="S101" i="4"/>
  <c r="R101" i="4"/>
  <c r="S100" i="4"/>
  <c r="R100" i="4"/>
  <c r="S99" i="4"/>
  <c r="R99" i="4"/>
  <c r="S98" i="4"/>
  <c r="R98" i="4"/>
  <c r="S97" i="4"/>
  <c r="R97" i="4"/>
  <c r="S96" i="4"/>
  <c r="R96" i="4"/>
  <c r="S95" i="4"/>
  <c r="R95" i="4"/>
  <c r="S94" i="4"/>
  <c r="R94" i="4"/>
  <c r="S93" i="4"/>
  <c r="R93" i="4"/>
  <c r="S92" i="4"/>
  <c r="R92" i="4"/>
  <c r="S91" i="4"/>
  <c r="R91" i="4"/>
  <c r="S90" i="4"/>
  <c r="R90" i="4"/>
  <c r="S89" i="4"/>
  <c r="R89" i="4"/>
  <c r="S88" i="4"/>
  <c r="R88" i="4"/>
  <c r="S87" i="4"/>
  <c r="R87" i="4"/>
  <c r="S86" i="4"/>
  <c r="R86" i="4"/>
  <c r="S85" i="4"/>
  <c r="R85" i="4"/>
  <c r="S84" i="4"/>
  <c r="R84" i="4"/>
  <c r="S83" i="4"/>
  <c r="R83" i="4"/>
  <c r="S82" i="4"/>
  <c r="R82" i="4"/>
  <c r="S81" i="4"/>
  <c r="R81" i="4"/>
  <c r="S80" i="4"/>
  <c r="R80" i="4"/>
  <c r="S79" i="4"/>
  <c r="R79" i="4"/>
  <c r="S78" i="4"/>
  <c r="R78" i="4"/>
  <c r="S77" i="4"/>
  <c r="R77" i="4"/>
  <c r="S76" i="4"/>
  <c r="R76" i="4"/>
  <c r="S75" i="4"/>
  <c r="R75" i="4"/>
  <c r="S74" i="4"/>
  <c r="R74" i="4"/>
  <c r="S73" i="4"/>
  <c r="R73" i="4"/>
  <c r="S72" i="4"/>
  <c r="R72" i="4"/>
  <c r="S71" i="4"/>
  <c r="R71" i="4"/>
  <c r="S70" i="4"/>
  <c r="R70" i="4"/>
  <c r="S69" i="4"/>
  <c r="R69" i="4"/>
  <c r="S68" i="4"/>
  <c r="R68" i="4"/>
  <c r="S67" i="4"/>
  <c r="R67" i="4"/>
  <c r="S66" i="4"/>
  <c r="R66" i="4"/>
  <c r="S65" i="4"/>
  <c r="R65" i="4"/>
  <c r="S64" i="4"/>
  <c r="R64" i="4"/>
  <c r="S63" i="4"/>
  <c r="R63" i="4"/>
  <c r="S62" i="4"/>
  <c r="R62" i="4"/>
  <c r="S61" i="4"/>
  <c r="R61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AK2" i="1" l="1"/>
  <c r="AJ2" i="1"/>
  <c r="AH2" i="1"/>
  <c r="AG2" i="1"/>
  <c r="AF2" i="1"/>
  <c r="AE2" i="1"/>
  <c r="AC2" i="1"/>
  <c r="AB2" i="1"/>
  <c r="AA2" i="1"/>
  <c r="Z2" i="1"/>
  <c r="U2" i="1"/>
  <c r="X2" i="1"/>
  <c r="W2" i="1"/>
  <c r="R2" i="1"/>
  <c r="AJ47" i="1"/>
  <c r="AJ39" i="1"/>
  <c r="AJ31" i="1"/>
  <c r="AJ23" i="1"/>
  <c r="AJ15" i="1"/>
  <c r="AJ48" i="1"/>
  <c r="AJ40" i="1"/>
  <c r="AJ32" i="1"/>
  <c r="AJ24" i="1"/>
  <c r="AJ16" i="1"/>
  <c r="AJ46" i="1"/>
  <c r="AJ38" i="1"/>
  <c r="AJ30" i="1"/>
  <c r="AJ22" i="1"/>
  <c r="AJ14" i="1"/>
  <c r="AJ49" i="1"/>
  <c r="AJ41" i="1"/>
  <c r="AJ33" i="1"/>
  <c r="AJ25" i="1"/>
  <c r="AJ17" i="1"/>
  <c r="AJ42" i="1"/>
  <c r="AJ34" i="1"/>
  <c r="AJ26" i="1"/>
  <c r="AJ18" i="1"/>
  <c r="AJ43" i="1"/>
  <c r="AJ35" i="1"/>
  <c r="AJ27" i="1"/>
  <c r="AJ19" i="1"/>
  <c r="AJ11" i="1"/>
  <c r="AJ44" i="1"/>
  <c r="AJ36" i="1"/>
  <c r="AJ28" i="1"/>
  <c r="AJ20" i="1"/>
  <c r="AJ12" i="1"/>
  <c r="AJ45" i="1"/>
  <c r="AJ37" i="1"/>
  <c r="AJ29" i="1"/>
  <c r="AJ21" i="1"/>
  <c r="AJ13" i="1"/>
  <c r="AJ10" i="1"/>
  <c r="AI46" i="1"/>
  <c r="AI38" i="1"/>
  <c r="AI30" i="1"/>
  <c r="AI22" i="1"/>
  <c r="AI14" i="1"/>
  <c r="AD46" i="1"/>
  <c r="AD38" i="1"/>
  <c r="AD30" i="1"/>
  <c r="AD22" i="1"/>
  <c r="AD14" i="1"/>
  <c r="AI45" i="1"/>
  <c r="AI43" i="1"/>
  <c r="AI35" i="1"/>
  <c r="AI27" i="1"/>
  <c r="AI19" i="1"/>
  <c r="AI11" i="1"/>
  <c r="AD43" i="1"/>
  <c r="AD35" i="1"/>
  <c r="AD27" i="1"/>
  <c r="AI37" i="1"/>
  <c r="AI29" i="1"/>
  <c r="AI21" i="1"/>
  <c r="AI13" i="1"/>
  <c r="AD45" i="1"/>
  <c r="AD37" i="1"/>
  <c r="AD29" i="1"/>
  <c r="AD21" i="1"/>
  <c r="AD13" i="1"/>
  <c r="AD39" i="1"/>
  <c r="AD15" i="1"/>
  <c r="AI49" i="1"/>
  <c r="AI41" i="1"/>
  <c r="AI33" i="1"/>
  <c r="AI25" i="1"/>
  <c r="AI17" i="1"/>
  <c r="AD49" i="1"/>
  <c r="AD41" i="1"/>
  <c r="AD33" i="1"/>
  <c r="AD25" i="1"/>
  <c r="AD17" i="1"/>
  <c r="AD34" i="1"/>
  <c r="AD18" i="1"/>
  <c r="AD10" i="1"/>
  <c r="AD19" i="1"/>
  <c r="AI40" i="1"/>
  <c r="AI24" i="1"/>
  <c r="AI47" i="1"/>
  <c r="AI39" i="1"/>
  <c r="AI31" i="1"/>
  <c r="AI23" i="1"/>
  <c r="AI15" i="1"/>
  <c r="AD47" i="1"/>
  <c r="AD31" i="1"/>
  <c r="AD23" i="1"/>
  <c r="AI48" i="1"/>
  <c r="AI32" i="1"/>
  <c r="AI16" i="1"/>
  <c r="AD48" i="1"/>
  <c r="AD40" i="1"/>
  <c r="AD32" i="1"/>
  <c r="AD24" i="1"/>
  <c r="AD16" i="1"/>
  <c r="AI42" i="1"/>
  <c r="AI34" i="1"/>
  <c r="AI26" i="1"/>
  <c r="AI18" i="1"/>
  <c r="AD42" i="1"/>
  <c r="AD26" i="1"/>
  <c r="Y10" i="1"/>
  <c r="AD11" i="1"/>
  <c r="AI44" i="1"/>
  <c r="AI36" i="1"/>
  <c r="AI28" i="1"/>
  <c r="AI20" i="1"/>
  <c r="AI12" i="1"/>
  <c r="AE45" i="1"/>
  <c r="AD44" i="1"/>
  <c r="AE37" i="1"/>
  <c r="AD36" i="1"/>
  <c r="AE29" i="1"/>
  <c r="AD28" i="1"/>
  <c r="AE21" i="1"/>
  <c r="AD20" i="1"/>
  <c r="AE13" i="1"/>
  <c r="AD12" i="1"/>
  <c r="AE47" i="1"/>
  <c r="AE39" i="1"/>
  <c r="AE31" i="1"/>
  <c r="AE23" i="1"/>
  <c r="AE15" i="1"/>
  <c r="T32" i="1"/>
  <c r="AI10" i="1"/>
  <c r="AE46" i="1"/>
  <c r="AE38" i="1"/>
  <c r="AE30" i="1"/>
  <c r="AE22" i="1"/>
  <c r="AE14" i="1"/>
  <c r="AE48" i="1"/>
  <c r="AE40" i="1"/>
  <c r="AE32" i="1"/>
  <c r="AE24" i="1"/>
  <c r="AE16" i="1"/>
  <c r="AE49" i="1"/>
  <c r="AE41" i="1"/>
  <c r="AE33" i="1"/>
  <c r="AE25" i="1"/>
  <c r="AE17" i="1"/>
  <c r="AE42" i="1"/>
  <c r="AE34" i="1"/>
  <c r="AE26" i="1"/>
  <c r="AE18" i="1"/>
  <c r="AE10" i="1"/>
  <c r="AE43" i="1"/>
  <c r="AE35" i="1"/>
  <c r="AE27" i="1"/>
  <c r="AE19" i="1"/>
  <c r="AE11" i="1"/>
  <c r="AE44" i="1"/>
  <c r="AE36" i="1"/>
  <c r="AE28" i="1"/>
  <c r="AE20" i="1"/>
  <c r="AE12" i="1"/>
  <c r="V2" i="1"/>
  <c r="S2" i="1"/>
  <c r="Z43" i="1"/>
  <c r="Y42" i="1"/>
  <c r="Z42" i="1"/>
  <c r="Z14" i="1"/>
  <c r="Z33" i="1"/>
  <c r="Z17" i="1"/>
  <c r="Z26" i="1"/>
  <c r="Z35" i="1"/>
  <c r="Z27" i="1"/>
  <c r="Z22" i="1"/>
  <c r="Z11" i="1"/>
  <c r="Z44" i="1"/>
  <c r="Z36" i="1"/>
  <c r="Z28" i="1"/>
  <c r="Z12" i="1"/>
  <c r="Z47" i="1"/>
  <c r="Z39" i="1"/>
  <c r="Z31" i="1"/>
  <c r="Z18" i="1"/>
  <c r="Z15" i="1"/>
  <c r="Z45" i="1"/>
  <c r="Y44" i="1"/>
  <c r="Z37" i="1"/>
  <c r="Z29" i="1"/>
  <c r="Z24" i="1"/>
  <c r="Z16" i="1"/>
  <c r="Z13" i="1"/>
  <c r="Z49" i="1"/>
  <c r="Y48" i="1"/>
  <c r="Z41" i="1"/>
  <c r="Z25" i="1"/>
  <c r="Y24" i="1"/>
  <c r="Z20" i="1"/>
  <c r="Y16" i="1"/>
  <c r="Z34" i="1"/>
  <c r="Z21" i="1"/>
  <c r="Z23" i="1"/>
  <c r="Z46" i="1"/>
  <c r="Z38" i="1"/>
  <c r="Z30" i="1"/>
  <c r="Z48" i="1"/>
  <c r="Z40" i="1"/>
  <c r="Z32" i="1"/>
  <c r="Z19" i="1"/>
  <c r="Y13" i="1"/>
  <c r="Z10" i="1"/>
  <c r="Y20" i="1"/>
  <c r="Y12" i="1"/>
  <c r="Y21" i="1"/>
  <c r="Y45" i="1"/>
  <c r="Y37" i="1"/>
  <c r="Y29" i="1"/>
  <c r="Y46" i="1"/>
  <c r="Y38" i="1"/>
  <c r="Y30" i="1"/>
  <c r="Y22" i="1"/>
  <c r="Y14" i="1"/>
  <c r="Y40" i="1"/>
  <c r="Y32" i="1"/>
  <c r="Y36" i="1"/>
  <c r="Y28" i="1"/>
  <c r="Y47" i="1"/>
  <c r="Y39" i="1"/>
  <c r="Y31" i="1"/>
  <c r="Y23" i="1"/>
  <c r="Y15" i="1"/>
  <c r="Y49" i="1"/>
  <c r="Y43" i="1"/>
  <c r="Y41" i="1"/>
  <c r="Y33" i="1"/>
  <c r="Y25" i="1"/>
  <c r="Y17" i="1"/>
  <c r="Y34" i="1"/>
  <c r="Y26" i="1"/>
  <c r="Y18" i="1"/>
  <c r="Y35" i="1"/>
  <c r="Y27" i="1"/>
  <c r="Y19" i="1"/>
  <c r="Y11" i="1"/>
  <c r="U34" i="1"/>
  <c r="U47" i="1"/>
  <c r="U39" i="1"/>
  <c r="U15" i="1"/>
  <c r="U22" i="1"/>
  <c r="U31" i="1"/>
  <c r="U23" i="1"/>
  <c r="U41" i="1"/>
  <c r="U48" i="1"/>
  <c r="U40" i="1"/>
  <c r="U32" i="1"/>
  <c r="U24" i="1"/>
  <c r="U16" i="1"/>
  <c r="T15" i="1"/>
  <c r="U42" i="1"/>
  <c r="U26" i="1"/>
  <c r="U18" i="1"/>
  <c r="U10" i="1"/>
  <c r="U11" i="1"/>
  <c r="U28" i="1"/>
  <c r="U20" i="1"/>
  <c r="U12" i="1"/>
  <c r="U45" i="1"/>
  <c r="U13" i="1"/>
  <c r="U14" i="1"/>
  <c r="U43" i="1"/>
  <c r="U35" i="1"/>
  <c r="U27" i="1"/>
  <c r="U19" i="1"/>
  <c r="U44" i="1"/>
  <c r="U36" i="1"/>
  <c r="U37" i="1"/>
  <c r="U29" i="1"/>
  <c r="U21" i="1"/>
  <c r="U49" i="1"/>
  <c r="U46" i="1"/>
  <c r="U38" i="1"/>
  <c r="U30" i="1"/>
  <c r="U33" i="1"/>
  <c r="U25" i="1"/>
  <c r="U17" i="1"/>
  <c r="T27" i="1"/>
  <c r="T31" i="1"/>
  <c r="T23" i="1"/>
  <c r="T47" i="1"/>
  <c r="T39" i="1"/>
  <c r="T42" i="1"/>
  <c r="T43" i="1"/>
  <c r="T35" i="1"/>
  <c r="T19" i="1"/>
  <c r="T26" i="1"/>
  <c r="T11" i="1"/>
  <c r="T30" i="1"/>
  <c r="T22" i="1"/>
  <c r="T14" i="1"/>
  <c r="T46" i="1"/>
  <c r="T38" i="1"/>
  <c r="T12" i="1"/>
  <c r="T45" i="1"/>
  <c r="T37" i="1"/>
  <c r="T29" i="1"/>
  <c r="T21" i="1"/>
  <c r="T13" i="1"/>
  <c r="T48" i="1"/>
  <c r="T40" i="1"/>
  <c r="T24" i="1"/>
  <c r="T16" i="1"/>
  <c r="T49" i="1"/>
  <c r="T41" i="1"/>
  <c r="T33" i="1"/>
  <c r="T25" i="1"/>
  <c r="T17" i="1"/>
  <c r="T34" i="1"/>
  <c r="T18" i="1"/>
  <c r="T44" i="1"/>
  <c r="T36" i="1"/>
  <c r="T28" i="1"/>
  <c r="T20" i="1"/>
  <c r="T10" i="1"/>
  <c r="AJ4" i="1" l="1"/>
  <c r="AE4" i="1"/>
  <c r="AH4" i="1"/>
  <c r="AC4" i="1"/>
  <c r="X4" i="1"/>
  <c r="Z4" i="1"/>
  <c r="S4" i="1"/>
  <c r="U4" i="1"/>
  <c r="AI4" i="1" l="1"/>
  <c r="Q27" i="1" s="1"/>
  <c r="AD4" i="1"/>
  <c r="Y4" i="1"/>
  <c r="T4" i="1"/>
  <c r="Q26" i="1" l="1"/>
  <c r="Q25" i="1"/>
  <c r="Q24" i="1"/>
  <c r="Q17" i="1" l="1"/>
  <c r="Q38" i="1"/>
</calcChain>
</file>

<file path=xl/sharedStrings.xml><?xml version="1.0" encoding="utf-8"?>
<sst xmlns="http://schemas.openxmlformats.org/spreadsheetml/2006/main" count="4764" uniqueCount="81">
  <si>
    <t>BID</t>
  </si>
  <si>
    <t>BX</t>
  </si>
  <si>
    <t>ASK</t>
  </si>
  <si>
    <t>AX</t>
  </si>
  <si>
    <t>Volume</t>
  </si>
  <si>
    <t>&lt;empty&gt;</t>
  </si>
  <si>
    <t>18 JUL 22  (2)  100 (Weeklys)</t>
  </si>
  <si>
    <t>Open.Int</t>
  </si>
  <si>
    <t>Exp</t>
  </si>
  <si>
    <t>Strike</t>
  </si>
  <si>
    <t>C</t>
  </si>
  <si>
    <t>19 JUL 22  (3)  100 (Weeklys)</t>
  </si>
  <si>
    <t>20 JUL 22  (4)  100 (Weeklys)</t>
  </si>
  <si>
    <t>21 JUL 22  (5)  100 (Weeklys)</t>
  </si>
  <si>
    <t>22 JUL 22  (6)  100 (Weeklys)</t>
  </si>
  <si>
    <t>VOL</t>
  </si>
  <si>
    <t>OI</t>
  </si>
  <si>
    <t>12 JUL 22  (0)  100 (Weeklys)</t>
  </si>
  <si>
    <t>14 SEP 22  (0)  100 (Weeklys)</t>
  </si>
  <si>
    <t>15 SEP 22  (1)  100 (Weeklys)</t>
  </si>
  <si>
    <t xml:space="preserve">turquoise </t>
  </si>
  <si>
    <t>today</t>
  </si>
  <si>
    <t>white</t>
  </si>
  <si>
    <t>Wednesday</t>
  </si>
  <si>
    <t>purple</t>
  </si>
  <si>
    <t>Friday</t>
  </si>
  <si>
    <t>V1</t>
  </si>
  <si>
    <t>w1</t>
  </si>
  <si>
    <t>`</t>
  </si>
  <si>
    <t>sum of bids ask</t>
  </si>
  <si>
    <t>wum of asks call</t>
  </si>
  <si>
    <t>sum of bids put</t>
  </si>
  <si>
    <t>wum of asks put</t>
  </si>
  <si>
    <t>w2</t>
  </si>
  <si>
    <t>ratio bid put/call</t>
  </si>
  <si>
    <t>ratio ask put/call</t>
  </si>
  <si>
    <t>avg ratio</t>
  </si>
  <si>
    <t>UNDERLYING</t>
  </si>
  <si>
    <t>LAST</t>
  </si>
  <si>
    <t>LX</t>
  </si>
  <si>
    <t>Net Chng</t>
  </si>
  <si>
    <t>Size</t>
  </si>
  <si>
    <t>Open</t>
  </si>
  <si>
    <t>High</t>
  </si>
  <si>
    <t>Low</t>
  </si>
  <si>
    <t>UNDERLYING EXTRA INFO</t>
  </si>
  <si>
    <t>Last Size</t>
  </si>
  <si>
    <t>Yield</t>
  </si>
  <si>
    <t>PE</t>
  </si>
  <si>
    <t>Div</t>
  </si>
  <si>
    <t>Div.Freq</t>
  </si>
  <si>
    <t>Ex Div.Date</t>
  </si>
  <si>
    <t>52High</t>
  </si>
  <si>
    <t>52Low</t>
  </si>
  <si>
    <t>Shares</t>
  </si>
  <si>
    <t>Beta</t>
  </si>
  <si>
    <t>--</t>
  </si>
  <si>
    <t>nan</t>
  </si>
  <si>
    <t>4 JAN 23  (0)  100 (Weeklys)</t>
  </si>
  <si>
    <t>5 JAN 23  (1)  100 (Weeklys)</t>
  </si>
  <si>
    <t>6 JAN 23  (2)  100 (Weeklys)</t>
  </si>
  <si>
    <t>9 JAN 23  (5)  100 (Weeklys)</t>
  </si>
  <si>
    <t>10 JAN 23  (6)  100 (Weeklys)</t>
  </si>
  <si>
    <t>11 JAN 23  (7)  100 (Weeklys)</t>
  </si>
  <si>
    <t>12 JAN 23  (8)  100 (Weeklys)</t>
  </si>
  <si>
    <t>13 JAN 23  (9)  100 (Weeklys)</t>
  </si>
  <si>
    <t>Vol Diff</t>
  </si>
  <si>
    <t>Bid Diff</t>
  </si>
  <si>
    <t>Ask Diff</t>
  </si>
  <si>
    <t>Sum Ask</t>
  </si>
  <si>
    <t>Sum Bid</t>
  </si>
  <si>
    <t>Bid Ratio</t>
  </si>
  <si>
    <t>Ask Ratio</t>
  </si>
  <si>
    <t>Avg Ratio</t>
  </si>
  <si>
    <t>Stock quote and option quote for SPX on 1/4/23 07:24:31</t>
  </si>
  <si>
    <t>yellow</t>
  </si>
  <si>
    <t>turquoise</t>
  </si>
  <si>
    <t>Volume Cross Over Charts</t>
  </si>
  <si>
    <t>a week before</t>
  </si>
  <si>
    <t>Tuesday</t>
  </si>
  <si>
    <t>Stock Spread Calculation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</si>
</sst>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5" fontId="0" fillId="0" borderId="0" xfId="0" applyNumberFormat="1"/>
    <xf numFmtId="3" fontId="0" fillId="0" borderId="0" xfId="0" applyNumberFormat="1"/>
    <xf numFmtId="0" fontId="6" fillId="2" borderId="0" xfId="6"/>
    <xf numFmtId="3" fontId="6" fillId="2" borderId="0" xfId="6" applyNumberFormat="1"/>
    <xf numFmtId="0" fontId="9" fillId="5" borderId="4" xfId="9"/>
    <xf numFmtId="0" fontId="10" fillId="6" borderId="5" xfId="10"/>
    <xf numFmtId="3" fontId="9" fillId="5" borderId="4" xfId="9" applyNumberFormat="1"/>
    <xf numFmtId="0" fontId="0" fillId="0" borderId="0" xfId="0" applyAlignment="1">
      <alignment wrapText="1"/>
    </xf>
    <xf numFmtId="2" fontId="0" fillId="0" borderId="0" xfId="0" applyNumberFormat="1"/>
    <xf numFmtId="49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/>
    <xf numFmtId="2" fontId="9" fillId="5" borderId="4" xfId="9" applyNumberFormat="1"/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auto="1"/>
      </font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8EC93538-51EE-4732-B9C3-5C981D191BEC}"/>
  </tableStyles>
  <colors>
    <mruColors>
      <color rgb="FF66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e">
        <v>#N/A</v>
        <stp/>
        <stp>SHARES</stp>
        <stp>SPX</stp>
        <tr r="I7" s="1"/>
      </tp>
      <tp t="e">
        <v>#N/A</v>
        <stp/>
        <stp>LOW</stp>
        <stp>SPX</stp>
        <tr r="L4" s="1"/>
      </tp>
      <tp t="e">
        <v>#N/A</v>
        <stp/>
        <stp>EX_DIV_DATE</stp>
        <stp>SPX</stp>
        <tr r="F7" s="1"/>
      </tp>
      <tp t="e">
        <v>#N/A</v>
        <stp/>
        <stp>LAST</stp>
        <stp>SPX</stp>
        <tr r="A4" s="1"/>
      </tp>
      <tp t="e">
        <v>#N/A</v>
        <stp/>
        <stp>VOLUME</stp>
        <stp>SPX</stp>
        <tr r="I4" s="1"/>
      </tp>
      <tp t="e">
        <v>#N/A</v>
        <stp/>
        <stp>ASK</stp>
        <stp>SPX</stp>
        <tr r="F4" s="1"/>
      </tp>
      <tp t="e">
        <v>#N/A</v>
        <stp/>
        <stp>BID</stp>
        <stp>SPX</stp>
        <tr r="D4" s="1"/>
      </tp>
      <tp t="e">
        <v>#N/A</v>
        <stp/>
        <stp>DIV</stp>
        <stp>SPX</stp>
        <tr r="D7" s="1"/>
      </tp>
      <tp t="e">
        <v>#N/A</v>
        <stp/>
        <stp>HIGH</stp>
        <stp>SPX</stp>
        <tr r="K4" s="1"/>
      </tp>
      <tp t="e">
        <v>#N/A</v>
        <stp/>
        <stp>OPEN</stp>
        <stp>SPX</stp>
        <tr r="J4" s="1"/>
      </tp>
      <tp t="e">
        <v>#N/A</v>
        <stp/>
        <stp>52HIGH</stp>
        <stp>SPX</stp>
        <tr r="G7" s="1"/>
      </tp>
      <tp t="e">
        <v>#N/A</v>
        <stp/>
        <stp>ASK</stp>
        <stp>.SPXW230104C3755</stp>
        <tr r="G16" s="1"/>
      </tp>
      <tp t="e">
        <v>#N/A</v>
        <stp/>
        <stp>ASK</stp>
        <stp>.SPXW230106C3775</stp>
        <tr r="G63" s="1"/>
      </tp>
      <tp t="e">
        <v>#N/A</v>
        <stp/>
        <stp>ASK</stp>
        <stp>.SPXW230109C3785</stp>
        <tr r="G107" s="1"/>
      </tp>
      <tp t="e">
        <v>#N/A</v>
        <stp/>
        <stp>ASK</stp>
        <stp>.SPXW230104C3750</stp>
        <tr r="G15" s="1"/>
      </tp>
      <tp t="e">
        <v>#N/A</v>
        <stp/>
        <stp>ASK</stp>
        <stp>.SPXW230106C3770</stp>
        <tr r="G62" s="1"/>
      </tp>
      <tp t="e">
        <v>#N/A</v>
        <stp/>
        <stp>ASK</stp>
        <stp>.SPXW230109C3780</stp>
        <tr r="G106" s="1"/>
      </tp>
      <tp t="e">
        <v>#N/A</v>
        <stp/>
        <stp>ASK</stp>
        <stp>.SPXW230104P3755</stp>
        <tr r="M16" s="1"/>
      </tp>
      <tp t="e">
        <v>#N/A</v>
        <stp/>
        <stp>ASK</stp>
        <stp>.SPXW230106P3775</stp>
        <tr r="M63" s="1"/>
      </tp>
      <tp t="e">
        <v>#N/A</v>
        <stp/>
        <stp>ASK</stp>
        <stp>.SPXW230109P3785</stp>
        <tr r="M107" s="1"/>
      </tp>
      <tp t="e">
        <v>#N/A</v>
        <stp/>
        <stp>ASK</stp>
        <stp>.SPXW230104P3750</stp>
        <tr r="M15" s="1"/>
      </tp>
      <tp t="e">
        <v>#N/A</v>
        <stp/>
        <stp>ASK</stp>
        <stp>.SPXW230106P3770</stp>
        <tr r="M62" s="1"/>
      </tp>
      <tp t="e">
        <v>#N/A</v>
        <stp/>
        <stp>ASK</stp>
        <stp>.SPXW230109P3780</stp>
        <tr r="M106" s="1"/>
      </tp>
      <tp t="e">
        <v>#N/A</v>
        <stp/>
        <stp>ASK</stp>
        <stp>.SPXW230104C3745</stp>
        <tr r="G14" s="1"/>
      </tp>
      <tp t="e">
        <v>#N/A</v>
        <stp/>
        <stp>ASK</stp>
        <stp>.SPXW230106C3765</stp>
        <tr r="G61" s="1"/>
      </tp>
      <tp t="e">
        <v>#N/A</v>
        <stp/>
        <stp>ASK</stp>
        <stp>.SPXW230109C3795</stp>
        <tr r="G109" s="1"/>
      </tp>
      <tp t="e">
        <v>#N/A</v>
        <stp/>
        <stp>ASK</stp>
        <stp>.SPXW230104C3740</stp>
        <tr r="G13" s="1"/>
      </tp>
      <tp t="e">
        <v>#N/A</v>
        <stp/>
        <stp>ASK</stp>
        <stp>.SPXW230106C3760</stp>
        <tr r="G60" s="1"/>
      </tp>
      <tp t="e">
        <v>#N/A</v>
        <stp/>
        <stp>ASK</stp>
        <stp>.SPXW230109C3790</stp>
        <tr r="G108" s="1"/>
      </tp>
      <tp t="e">
        <v>#N/A</v>
        <stp/>
        <stp>ASK</stp>
        <stp>.SPXW230104P3745</stp>
        <tr r="M14" s="1"/>
      </tp>
      <tp t="e">
        <v>#N/A</v>
        <stp/>
        <stp>ASK</stp>
        <stp>.SPXW230106P3765</stp>
        <tr r="M61" s="1"/>
      </tp>
      <tp t="e">
        <v>#N/A</v>
        <stp/>
        <stp>ASK</stp>
        <stp>.SPXW230109P3795</stp>
        <tr r="M109" s="1"/>
      </tp>
      <tp t="e">
        <v>#N/A</v>
        <stp/>
        <stp>ASK</stp>
        <stp>.SPXW230104P3740</stp>
        <tr r="M13" s="1"/>
      </tp>
      <tp t="e">
        <v>#N/A</v>
        <stp/>
        <stp>ASK</stp>
        <stp>.SPXW230106P3760</stp>
        <tr r="M60" s="1"/>
      </tp>
      <tp t="e">
        <v>#N/A</v>
        <stp/>
        <stp>ASK</stp>
        <stp>.SPXW230109P3790</stp>
        <tr r="M108" s="1"/>
      </tp>
      <tp t="e">
        <v>#N/A</v>
        <stp/>
        <stp>ASK</stp>
        <stp>.SPXW230104C3775</stp>
        <tr r="G20" s="1"/>
      </tp>
      <tp t="e">
        <v>#N/A</v>
        <stp/>
        <stp>ASK</stp>
        <stp>.SPXW230106C3755</stp>
        <tr r="G59" s="1"/>
      </tp>
      <tp t="e">
        <v>#N/A</v>
        <stp/>
        <stp>ASK</stp>
        <stp>.SPXW230104C3770</stp>
        <tr r="G19" s="1"/>
      </tp>
      <tp t="e">
        <v>#N/A</v>
        <stp/>
        <stp>ASK</stp>
        <stp>.SPXW230106C3750</stp>
        <tr r="G58" s="1"/>
      </tp>
      <tp t="e">
        <v>#N/A</v>
        <stp/>
        <stp>ASK</stp>
        <stp>.SPXW230104P3775</stp>
        <tr r="M20" s="1"/>
      </tp>
      <tp t="e">
        <v>#N/A</v>
        <stp/>
        <stp>ASK</stp>
        <stp>.SPXW230106P3755</stp>
        <tr r="M59" s="1"/>
      </tp>
      <tp t="e">
        <v>#N/A</v>
        <stp/>
        <stp>ASK</stp>
        <stp>.SPXW230104P3770</stp>
        <tr r="M19" s="1"/>
      </tp>
      <tp t="e">
        <v>#N/A</v>
        <stp/>
        <stp>ASK</stp>
        <stp>.SPXW230106P3750</stp>
        <tr r="M58" s="1"/>
      </tp>
      <tp t="e">
        <v>#N/A</v>
        <stp/>
        <stp>ASK</stp>
        <stp>.SPXW230104C3765</stp>
        <tr r="G18" s="1"/>
      </tp>
      <tp t="e">
        <v>#N/A</v>
        <stp/>
        <stp>ASK</stp>
        <stp>.SPXW230106C3745</stp>
        <tr r="G57" s="1"/>
      </tp>
      <tp t="e">
        <v>#N/A</v>
        <stp/>
        <stp>ASK</stp>
        <stp>.SPXW230104C3760</stp>
        <tr r="G17" s="1"/>
      </tp>
      <tp t="e">
        <v>#N/A</v>
        <stp/>
        <stp>ASK</stp>
        <stp>.SPXW230106C3740</stp>
        <tr r="G56" s="1"/>
      </tp>
      <tp t="e">
        <v>#N/A</v>
        <stp/>
        <stp>ASK</stp>
        <stp>.SPXW230104P3765</stp>
        <tr r="M18" s="1"/>
      </tp>
      <tp t="e">
        <v>#N/A</v>
        <stp/>
        <stp>ASK</stp>
        <stp>.SPXW230106P3745</stp>
        <tr r="M57" s="1"/>
      </tp>
      <tp t="e">
        <v>#N/A</v>
        <stp/>
        <stp>ASK</stp>
        <stp>.SPXW230104P3760</stp>
        <tr r="M17" s="1"/>
      </tp>
      <tp t="e">
        <v>#N/A</v>
        <stp/>
        <stp>ASK</stp>
        <stp>.SPXW230106P3740</stp>
        <tr r="M56" s="1"/>
      </tp>
      <tp t="e">
        <v>#N/A</v>
        <stp/>
        <stp>ASK</stp>
        <stp>.SPXW230106C3735</stp>
        <tr r="G55" s="1"/>
      </tp>
      <tp t="e">
        <v>#N/A</v>
        <stp/>
        <stp>ASK</stp>
        <stp>.SPXW230106C3730</stp>
        <tr r="G54" s="1"/>
      </tp>
      <tp t="e">
        <v>#N/A</v>
        <stp/>
        <stp>ASK</stp>
        <stp>.SPXW230106P3735</stp>
        <tr r="M55" s="1"/>
      </tp>
      <tp t="e">
        <v>#N/A</v>
        <stp/>
        <stp>ASK</stp>
        <stp>.SPXW230106P3730</stp>
        <tr r="M54" s="1"/>
      </tp>
      <tp t="e">
        <v>#N/A</v>
        <stp/>
        <stp>ASK</stp>
        <stp>.SPXW230106C3725</stp>
        <tr r="G53" s="1"/>
      </tp>
      <tp t="e">
        <v>#N/A</v>
        <stp/>
        <stp>ASK</stp>
        <stp>.SPXW230106P3725</stp>
        <tr r="M53" s="1"/>
      </tp>
      <tp t="e">
        <v>#N/A</v>
        <stp/>
        <stp>ASK</stp>
        <stp>.SPXW230104C3735</stp>
        <tr r="G12" s="1"/>
      </tp>
      <tp t="e">
        <v>#N/A</v>
        <stp/>
        <stp>ASK</stp>
        <stp>.SPXW230104C3730</stp>
        <tr r="G11" s="1"/>
      </tp>
      <tp t="e">
        <v>#N/A</v>
        <stp/>
        <stp>ASK</stp>
        <stp>.SPXW230104P3735</stp>
        <tr r="M12" s="1"/>
      </tp>
      <tp t="e">
        <v>#N/A</v>
        <stp/>
        <stp>ASK</stp>
        <stp>.SPXW230104P3730</stp>
        <tr r="M11" s="1"/>
      </tp>
      <tp t="e">
        <v>#N/A</v>
        <stp/>
        <stp>ASK</stp>
        <stp>.SPXW230104C3725</stp>
        <tr r="G10" s="1"/>
      </tp>
      <tp t="e">
        <v>#N/A</v>
        <stp/>
        <stp>ASK</stp>
        <stp>.SPXW230104P3725</stp>
        <tr r="M10" s="1"/>
      </tp>
      <tp t="e">
        <v>#N/A</v>
        <stp/>
        <stp>ASK</stp>
        <stp>.SPXW230109C3725</stp>
        <tr r="G95" s="1"/>
      </tp>
      <tp t="e">
        <v>#N/A</v>
        <stp/>
        <stp>ASK</stp>
        <stp>.SPXW230109P3725</stp>
        <tr r="M95" s="1"/>
      </tp>
      <tp t="e">
        <v>#N/A</v>
        <stp/>
        <stp>ASK</stp>
        <stp>.SPXW230109C3735</stp>
        <tr r="G97" s="1"/>
      </tp>
      <tp t="e">
        <v>#N/A</v>
        <stp/>
        <stp>ASK</stp>
        <stp>.SPXW230109C3730</stp>
        <tr r="G96" s="1"/>
      </tp>
      <tp t="e">
        <v>#N/A</v>
        <stp/>
        <stp>ASK</stp>
        <stp>.SPXW230109P3735</stp>
        <tr r="M97" s="1"/>
      </tp>
      <tp t="e">
        <v>#N/A</v>
        <stp/>
        <stp>ASK</stp>
        <stp>.SPXW230109P3730</stp>
        <tr r="M96" s="1"/>
      </tp>
      <tp t="e">
        <v>#N/A</v>
        <stp/>
        <stp>ASK</stp>
        <stp>.SPXW230104C3795</stp>
        <tr r="G24" s="1"/>
      </tp>
      <tp t="e">
        <v>#N/A</v>
        <stp/>
        <stp>ASK</stp>
        <stp>.SPXW230109C3745</stp>
        <tr r="G99" s="1"/>
      </tp>
      <tp t="e">
        <v>#N/A</v>
        <stp/>
        <stp>ASK</stp>
        <stp>.SPXW230104C3790</stp>
        <tr r="G23" s="1"/>
      </tp>
      <tp t="e">
        <v>#N/A</v>
        <stp/>
        <stp>ASK</stp>
        <stp>.SPXW230109C3740</stp>
        <tr r="G98" s="1"/>
      </tp>
      <tp t="e">
        <v>#N/A</v>
        <stp/>
        <stp>ASK</stp>
        <stp>.SPXW230104P3795</stp>
        <tr r="M24" s="1"/>
      </tp>
      <tp t="e">
        <v>#N/A</v>
        <stp/>
        <stp>ASK</stp>
        <stp>.SPXW230109P3745</stp>
        <tr r="M99" s="1"/>
      </tp>
      <tp t="e">
        <v>#N/A</v>
        <stp/>
        <stp>ASK</stp>
        <stp>.SPXW230104P3790</stp>
        <tr r="M23" s="1"/>
      </tp>
      <tp t="e">
        <v>#N/A</v>
        <stp/>
        <stp>ASK</stp>
        <stp>.SPXW230109P3740</stp>
        <tr r="M98" s="1"/>
      </tp>
      <tp t="e">
        <v>#N/A</v>
        <stp/>
        <stp>ASK</stp>
        <stp>.SPXW230104C3785</stp>
        <tr r="G22" s="1"/>
      </tp>
      <tp t="e">
        <v>#N/A</v>
        <stp/>
        <stp>ASK</stp>
        <stp>.SPXW230109C3755</stp>
        <tr r="G101" s="1"/>
      </tp>
      <tp t="e">
        <v>#N/A</v>
        <stp/>
        <stp>ASK</stp>
        <stp>.SPXW230104C3780</stp>
        <tr r="G21" s="1"/>
      </tp>
      <tp t="e">
        <v>#N/A</v>
        <stp/>
        <stp>ASK</stp>
        <stp>.SPXW230109C3750</stp>
        <tr r="G100" s="1"/>
      </tp>
      <tp t="e">
        <v>#N/A</v>
        <stp/>
        <stp>ASK</stp>
        <stp>.SPXW230104P3785</stp>
        <tr r="M22" s="1"/>
      </tp>
      <tp t="e">
        <v>#N/A</v>
        <stp/>
        <stp>ASK</stp>
        <stp>.SPXW230109P3755</stp>
        <tr r="M101" s="1"/>
      </tp>
      <tp t="e">
        <v>#N/A</v>
        <stp/>
        <stp>ASK</stp>
        <stp>.SPXW230104P3780</stp>
        <tr r="M21" s="1"/>
      </tp>
      <tp t="e">
        <v>#N/A</v>
        <stp/>
        <stp>ASK</stp>
        <stp>.SPXW230109P3750</stp>
        <tr r="M100" s="1"/>
      </tp>
      <tp t="e">
        <v>#N/A</v>
        <stp/>
        <stp>ASK</stp>
        <stp>.SPXW230106C3795</stp>
        <tr r="G67" s="1"/>
      </tp>
      <tp t="e">
        <v>#N/A</v>
        <stp/>
        <stp>ASK</stp>
        <stp>.SPXW230109C3765</stp>
        <tr r="G103" s="1"/>
      </tp>
      <tp t="e">
        <v>#N/A</v>
        <stp/>
        <stp>ASK</stp>
        <stp>.SPXW230106C3790</stp>
        <tr r="G66" s="1"/>
      </tp>
      <tp t="e">
        <v>#N/A</v>
        <stp/>
        <stp>ASK</stp>
        <stp>.SPXW230109C3760</stp>
        <tr r="G102" s="1"/>
      </tp>
      <tp t="e">
        <v>#N/A</v>
        <stp/>
        <stp>ASK</stp>
        <stp>.SPXW230106P3795</stp>
        <tr r="M67" s="1"/>
      </tp>
      <tp t="e">
        <v>#N/A</v>
        <stp/>
        <stp>ASK</stp>
        <stp>.SPXW230109P3765</stp>
        <tr r="M103" s="1"/>
      </tp>
      <tp t="e">
        <v>#N/A</v>
        <stp/>
        <stp>ASK</stp>
        <stp>.SPXW230106P3790</stp>
        <tr r="M66" s="1"/>
      </tp>
      <tp t="e">
        <v>#N/A</v>
        <stp/>
        <stp>ASK</stp>
        <stp>.SPXW230109P3760</stp>
        <tr r="M102" s="1"/>
      </tp>
      <tp t="e">
        <v>#N/A</v>
        <stp/>
        <stp>ASK</stp>
        <stp>.SPXW230106C3785</stp>
        <tr r="G65" s="1"/>
      </tp>
      <tp t="e">
        <v>#N/A</v>
        <stp/>
        <stp>ASK</stp>
        <stp>.SPXW230109C3775</stp>
        <tr r="G105" s="1"/>
      </tp>
      <tp t="e">
        <v>#N/A</v>
        <stp/>
        <stp>ASK</stp>
        <stp>.SPXW230106C3780</stp>
        <tr r="G64" s="1"/>
      </tp>
      <tp t="e">
        <v>#N/A</v>
        <stp/>
        <stp>ASK</stp>
        <stp>.SPXW230109C3770</stp>
        <tr r="G104" s="1"/>
      </tp>
      <tp t="e">
        <v>#N/A</v>
        <stp/>
        <stp>ASK</stp>
        <stp>.SPXW230106P3785</stp>
        <tr r="M65" s="1"/>
      </tp>
      <tp t="e">
        <v>#N/A</v>
        <stp/>
        <stp>ASK</stp>
        <stp>.SPXW230109P3775</stp>
        <tr r="M105" s="1"/>
      </tp>
      <tp t="e">
        <v>#N/A</v>
        <stp/>
        <stp>ASK</stp>
        <stp>.SPXW230106P3780</stp>
        <tr r="M64" s="1"/>
      </tp>
      <tp t="e">
        <v>#N/A</v>
        <stp/>
        <stp>ASK</stp>
        <stp>.SPXW230109P3770</stp>
        <tr r="M104" s="1"/>
      </tp>
      <tp t="e">
        <v>#N/A</v>
        <stp/>
        <stp>ASK</stp>
        <stp>.SPXW230113C3725</stp>
        <tr r="G181" s="1"/>
      </tp>
      <tp t="e">
        <v>#N/A</v>
        <stp/>
        <stp>ASK</stp>
        <stp>.SPXW230113P3725</stp>
        <tr r="M181" s="1"/>
      </tp>
      <tp t="e">
        <v>#N/A</v>
        <stp/>
        <stp>ASK</stp>
        <stp>.SPXW230113C3735</stp>
        <tr r="G183" s="1"/>
      </tp>
      <tp t="e">
        <v>#N/A</v>
        <stp/>
        <stp>ASK</stp>
        <stp>.SPXW230113C3730</stp>
        <tr r="G182" s="1"/>
      </tp>
      <tp t="e">
        <v>#N/A</v>
        <stp/>
        <stp>ASK</stp>
        <stp>.SPXW230113P3735</stp>
        <tr r="M183" s="1"/>
      </tp>
      <tp t="e">
        <v>#N/A</v>
        <stp/>
        <stp>ASK</stp>
        <stp>.SPXW230113P3730</stp>
        <tr r="M182" s="1"/>
      </tp>
      <tp t="e">
        <v>#N/A</v>
        <stp/>
        <stp>ASK</stp>
        <stp>.SPXW230111C3725</stp>
        <tr r="G138" s="1"/>
      </tp>
      <tp t="e">
        <v>#N/A</v>
        <stp/>
        <stp>ASK</stp>
        <stp>.SPXW230111P3725</stp>
        <tr r="M138" s="1"/>
      </tp>
      <tp t="e">
        <v>#N/A</v>
        <stp/>
        <stp>ASK</stp>
        <stp>.SPXW230111C3735</stp>
        <tr r="G140" s="1"/>
      </tp>
      <tp t="e">
        <v>#N/A</v>
        <stp/>
        <stp>ASK</stp>
        <stp>.SPXW230111C3730</stp>
        <tr r="G139" s="1"/>
      </tp>
      <tp t="e">
        <v>#N/A</v>
        <stp/>
        <stp>ASK</stp>
        <stp>.SPXW230111P3735</stp>
        <tr r="M140" s="1"/>
      </tp>
      <tp t="e">
        <v>#N/A</v>
        <stp/>
        <stp>ASK</stp>
        <stp>.SPXW230111P3730</stp>
        <tr r="M139" s="1"/>
      </tp>
      <tp t="e">
        <v>#N/A</v>
        <stp/>
        <stp>ASK</stp>
        <stp>.SPXW230111C3745</stp>
        <tr r="G142" s="1"/>
      </tp>
      <tp t="e">
        <v>#N/A</v>
        <stp/>
        <stp>ASK</stp>
        <stp>.SPXW230113C3765</stp>
        <tr r="G189" s="1"/>
      </tp>
      <tp t="e">
        <v>#N/A</v>
        <stp/>
        <stp>ASK</stp>
        <stp>.SPXW230111C3740</stp>
        <tr r="G141" s="1"/>
      </tp>
      <tp t="e">
        <v>#N/A</v>
        <stp/>
        <stp>ASK</stp>
        <stp>.SPXW230113C3760</stp>
        <tr r="G188" s="1"/>
      </tp>
      <tp t="e">
        <v>#N/A</v>
        <stp/>
        <stp>ASK</stp>
        <stp>.SPXW230111P3745</stp>
        <tr r="M142" s="1"/>
      </tp>
      <tp t="e">
        <v>#N/A</v>
        <stp/>
        <stp>ASK</stp>
        <stp>.SPXW230113P3765</stp>
        <tr r="M189" s="1"/>
      </tp>
      <tp t="e">
        <v>#N/A</v>
        <stp/>
        <stp>ASK</stp>
        <stp>.SPXW230111P3740</stp>
        <tr r="M141" s="1"/>
      </tp>
      <tp t="e">
        <v>#N/A</v>
        <stp/>
        <stp>ASK</stp>
        <stp>.SPXW230113P3760</stp>
        <tr r="M188" s="1"/>
      </tp>
      <tp t="e">
        <v>#N/A</v>
        <stp/>
        <stp>ASK</stp>
        <stp>.SPXW230111C3755</stp>
        <tr r="G144" s="1"/>
      </tp>
      <tp t="e">
        <v>#N/A</v>
        <stp/>
        <stp>ASK</stp>
        <stp>.SPXW230113C3775</stp>
        <tr r="G191" s="1"/>
      </tp>
      <tp t="e">
        <v>#N/A</v>
        <stp/>
        <stp>ASK</stp>
        <stp>.SPXW230111C3750</stp>
        <tr r="G143" s="1"/>
      </tp>
      <tp t="e">
        <v>#N/A</v>
        <stp/>
        <stp>ASK</stp>
        <stp>.SPXW230113C3770</stp>
        <tr r="G190" s="1"/>
      </tp>
      <tp t="e">
        <v>#N/A</v>
        <stp/>
        <stp>ASK</stp>
        <stp>.SPXW230111P3755</stp>
        <tr r="M144" s="1"/>
      </tp>
      <tp t="e">
        <v>#N/A</v>
        <stp/>
        <stp>ASK</stp>
        <stp>.SPXW230113P3775</stp>
        <tr r="M191" s="1"/>
      </tp>
      <tp t="e">
        <v>#N/A</v>
        <stp/>
        <stp>ASK</stp>
        <stp>.SPXW230111P3750</stp>
        <tr r="M143" s="1"/>
      </tp>
      <tp t="e">
        <v>#N/A</v>
        <stp/>
        <stp>ASK</stp>
        <stp>.SPXW230113P3770</stp>
        <tr r="M190" s="1"/>
      </tp>
      <tp t="e">
        <v>#N/A</v>
        <stp/>
        <stp>ASK</stp>
        <stp>.SPXW230111C3765</stp>
        <tr r="G146" s="1"/>
      </tp>
      <tp t="e">
        <v>#N/A</v>
        <stp/>
        <stp>ASK</stp>
        <stp>.SPXW230113C3745</stp>
        <tr r="G185" s="1"/>
      </tp>
      <tp t="e">
        <v>#N/A</v>
        <stp/>
        <stp>ASK</stp>
        <stp>.SPXW230111C3760</stp>
        <tr r="G145" s="1"/>
      </tp>
      <tp t="e">
        <v>#N/A</v>
        <stp/>
        <stp>ASK</stp>
        <stp>.SPXW230113C3740</stp>
        <tr r="G184" s="1"/>
      </tp>
      <tp t="e">
        <v>#N/A</v>
        <stp/>
        <stp>ASK</stp>
        <stp>.SPXW230111P3765</stp>
        <tr r="M146" s="1"/>
      </tp>
      <tp t="e">
        <v>#N/A</v>
        <stp/>
        <stp>ASK</stp>
        <stp>.SPXW230113P3745</stp>
        <tr r="M185" s="1"/>
      </tp>
      <tp t="e">
        <v>#N/A</v>
        <stp/>
        <stp>ASK</stp>
        <stp>.SPXW230111P3760</stp>
        <tr r="M145" s="1"/>
      </tp>
      <tp t="e">
        <v>#N/A</v>
        <stp/>
        <stp>ASK</stp>
        <stp>.SPXW230113P3740</stp>
        <tr r="M184" s="1"/>
      </tp>
      <tp t="e">
        <v>#N/A</v>
        <stp/>
        <stp>ASK</stp>
        <stp>.SPXW230111C3775</stp>
        <tr r="G148" s="1"/>
      </tp>
      <tp t="e">
        <v>#N/A</v>
        <stp/>
        <stp>ASK</stp>
        <stp>.SPXW230113C3755</stp>
        <tr r="G187" s="1"/>
      </tp>
      <tp t="e">
        <v>#N/A</v>
        <stp/>
        <stp>ASK</stp>
        <stp>.SPXW230111C3770</stp>
        <tr r="G147" s="1"/>
      </tp>
      <tp t="e">
        <v>#N/A</v>
        <stp/>
        <stp>ASK</stp>
        <stp>.SPXW230113C3750</stp>
        <tr r="G186" s="1"/>
      </tp>
      <tp t="e">
        <v>#N/A</v>
        <stp/>
        <stp>ASK</stp>
        <stp>.SPXW230111P3775</stp>
        <tr r="M148" s="1"/>
      </tp>
      <tp t="e">
        <v>#N/A</v>
        <stp/>
        <stp>ASK</stp>
        <stp>.SPXW230113P3755</stp>
        <tr r="M187" s="1"/>
      </tp>
      <tp t="e">
        <v>#N/A</v>
        <stp/>
        <stp>ASK</stp>
        <stp>.SPXW230111P3770</stp>
        <tr r="M147" s="1"/>
      </tp>
      <tp t="e">
        <v>#N/A</v>
        <stp/>
        <stp>ASK</stp>
        <stp>.SPXW230113P3750</stp>
        <tr r="M186" s="1"/>
      </tp>
      <tp t="e">
        <v>#N/A</v>
        <stp/>
        <stp>ASK</stp>
        <stp>.SPXW230111C3785</stp>
        <tr r="G150" s="1"/>
      </tp>
      <tp t="e">
        <v>#N/A</v>
        <stp/>
        <stp>ASK</stp>
        <stp>.SPXW230111C3780</stp>
        <tr r="G149" s="1"/>
      </tp>
      <tp t="e">
        <v>#N/A</v>
        <stp/>
        <stp>ASK</stp>
        <stp>.SPXW230111P3785</stp>
        <tr r="M150" s="1"/>
      </tp>
      <tp t="e">
        <v>#N/A</v>
        <stp/>
        <stp>ASK</stp>
        <stp>.SPXW230111P3780</stp>
        <tr r="M149" s="1"/>
      </tp>
      <tp t="e">
        <v>#N/A</v>
        <stp/>
        <stp>ASK</stp>
        <stp>.SPXW230111C3795</stp>
        <tr r="G152" s="1"/>
      </tp>
      <tp t="e">
        <v>#N/A</v>
        <stp/>
        <stp>ASK</stp>
        <stp>.SPXW230111C3790</stp>
        <tr r="G151" s="1"/>
      </tp>
      <tp t="e">
        <v>#N/A</v>
        <stp/>
        <stp>ASK</stp>
        <stp>.SPXW230111P3795</stp>
        <tr r="M152" s="1"/>
      </tp>
      <tp t="e">
        <v>#N/A</v>
        <stp/>
        <stp>ASK</stp>
        <stp>.SPXW230111P3790</stp>
        <tr r="M151" s="1"/>
      </tp>
      <tp t="e">
        <v>#N/A</v>
        <stp/>
        <stp>ASK</stp>
        <stp>.SPXW230113C3785</stp>
        <tr r="G193" s="1"/>
      </tp>
      <tp t="e">
        <v>#N/A</v>
        <stp/>
        <stp>ASK</stp>
        <stp>.SPXW230113C3780</stp>
        <tr r="G192" s="1"/>
      </tp>
      <tp t="e">
        <v>#N/A</v>
        <stp/>
        <stp>ASK</stp>
        <stp>.SPXW230113P3785</stp>
        <tr r="M193" s="1"/>
      </tp>
      <tp t="e">
        <v>#N/A</v>
        <stp/>
        <stp>ASK</stp>
        <stp>.SPXW230113P3780</stp>
        <tr r="M192" s="1"/>
      </tp>
      <tp t="e">
        <v>#N/A</v>
        <stp/>
        <stp>ASK</stp>
        <stp>.SPXW230113C3795</stp>
        <tr r="G195" s="1"/>
      </tp>
      <tp t="e">
        <v>#N/A</v>
        <stp/>
        <stp>ASK</stp>
        <stp>.SPXW230113C3790</stp>
        <tr r="G194" s="1"/>
      </tp>
      <tp t="e">
        <v>#N/A</v>
        <stp/>
        <stp>ASK</stp>
        <stp>.SPXW230113P3795</stp>
        <tr r="M195" s="1"/>
      </tp>
      <tp t="e">
        <v>#N/A</v>
        <stp/>
        <stp>ASK</stp>
        <stp>.SPXW230113P3790</stp>
        <tr r="M194" s="1"/>
      </tp>
      <tp t="e">
        <v>#N/A</v>
        <stp/>
        <stp>ASK</stp>
        <stp>.SPXW230111C3805</stp>
        <tr r="G154" s="1"/>
      </tp>
      <tp t="e">
        <v>#N/A</v>
        <stp/>
        <stp>ASK</stp>
        <stp>.SPXW230113C3825</stp>
        <tr r="G201" s="1"/>
      </tp>
      <tp t="e">
        <v>#N/A</v>
        <stp/>
        <stp>ASK</stp>
        <stp>.SPXW230111C3800</stp>
        <tr r="G153" s="1"/>
      </tp>
      <tp t="e">
        <v>#N/A</v>
        <stp/>
        <stp>ASK</stp>
        <stp>.SPXW230113C3820</stp>
        <tr r="G200" s="1"/>
      </tp>
      <tp t="e">
        <v>#N/A</v>
        <stp/>
        <stp>ASK</stp>
        <stp>.SPXW230111P3805</stp>
        <tr r="M154" s="1"/>
      </tp>
      <tp t="e">
        <v>#N/A</v>
        <stp/>
        <stp>ASK</stp>
        <stp>.SPXW230113P3825</stp>
        <tr r="M201" s="1"/>
      </tp>
      <tp t="e">
        <v>#N/A</v>
        <stp/>
        <stp>ASK</stp>
        <stp>.SPXW230111P3800</stp>
        <tr r="M153" s="1"/>
      </tp>
      <tp t="e">
        <v>#N/A</v>
        <stp/>
        <stp>ASK</stp>
        <stp>.SPXW230113P3820</stp>
        <tr r="M200" s="1"/>
      </tp>
      <tp t="e">
        <v>#N/A</v>
        <stp/>
        <stp>ASK</stp>
        <stp>.SPXW230111C3815</stp>
        <tr r="G156" s="1"/>
      </tp>
      <tp t="e">
        <v>#N/A</v>
        <stp/>
        <stp>ASK</stp>
        <stp>.SPXW230113C3835</stp>
        <tr r="G203" s="1"/>
      </tp>
      <tp t="e">
        <v>#N/A</v>
        <stp/>
        <stp>ASK</stp>
        <stp>.SPXW230111C3810</stp>
        <tr r="G155" s="1"/>
      </tp>
      <tp t="e">
        <v>#N/A</v>
        <stp/>
        <stp>ASK</stp>
        <stp>.SPXW230113C3830</stp>
        <tr r="G202" s="1"/>
      </tp>
      <tp t="e">
        <v>#N/A</v>
        <stp/>
        <stp>ASK</stp>
        <stp>.SPXW230111P3815</stp>
        <tr r="M156" s="1"/>
      </tp>
      <tp t="e">
        <v>#N/A</v>
        <stp/>
        <stp>ASK</stp>
        <stp>.SPXW230113P3835</stp>
        <tr r="M203" s="1"/>
      </tp>
      <tp t="e">
        <v>#N/A</v>
        <stp/>
        <stp>ASK</stp>
        <stp>.SPXW230111P3810</stp>
        <tr r="M155" s="1"/>
      </tp>
      <tp t="e">
        <v>#N/A</v>
        <stp/>
        <stp>ASK</stp>
        <stp>.SPXW230113P3830</stp>
        <tr r="M202" s="1"/>
      </tp>
      <tp t="e">
        <v>#N/A</v>
        <stp/>
        <stp>ASK</stp>
        <stp>.SPXW230111C3825</stp>
        <tr r="G158" s="1"/>
      </tp>
      <tp t="e">
        <v>#N/A</v>
        <stp/>
        <stp>ASK</stp>
        <stp>.SPXW230113C3805</stp>
        <tr r="G197" s="1"/>
      </tp>
      <tp t="e">
        <v>#N/A</v>
        <stp/>
        <stp>ASK</stp>
        <stp>.SPXW230111C3820</stp>
        <tr r="G157" s="1"/>
      </tp>
      <tp t="e">
        <v>#N/A</v>
        <stp/>
        <stp>ASK</stp>
        <stp>.SPXW230113C3800</stp>
        <tr r="G196" s="1"/>
      </tp>
      <tp t="e">
        <v>#N/A</v>
        <stp/>
        <stp>ASK</stp>
        <stp>.SPXW230111P3825</stp>
        <tr r="M158" s="1"/>
      </tp>
      <tp t="e">
        <v>#N/A</v>
        <stp/>
        <stp>ASK</stp>
        <stp>.SPXW230113P3805</stp>
        <tr r="M197" s="1"/>
      </tp>
      <tp t="e">
        <v>#N/A</v>
        <stp/>
        <stp>ASK</stp>
        <stp>.SPXW230111P3820</stp>
        <tr r="M157" s="1"/>
      </tp>
      <tp t="e">
        <v>#N/A</v>
        <stp/>
        <stp>ASK</stp>
        <stp>.SPXW230113P3800</stp>
        <tr r="M196" s="1"/>
      </tp>
      <tp t="e">
        <v>#N/A</v>
        <stp/>
        <stp>ASK</stp>
        <stp>.SPXW230111C3835</stp>
        <tr r="G160" s="1"/>
      </tp>
      <tp t="e">
        <v>#N/A</v>
        <stp/>
        <stp>ASK</stp>
        <stp>.SPXW230113C3815</stp>
        <tr r="G199" s="1"/>
      </tp>
      <tp t="e">
        <v>#N/A</v>
        <stp/>
        <stp>ASK</stp>
        <stp>.SPXW230111C3830</stp>
        <tr r="G159" s="1"/>
      </tp>
      <tp t="e">
        <v>#N/A</v>
        <stp/>
        <stp>ASK</stp>
        <stp>.SPXW230113C3810</stp>
        <tr r="G198" s="1"/>
      </tp>
      <tp t="e">
        <v>#N/A</v>
        <stp/>
        <stp>ASK</stp>
        <stp>.SPXW230111P3835</stp>
        <tr r="M160" s="1"/>
      </tp>
      <tp t="e">
        <v>#N/A</v>
        <stp/>
        <stp>ASK</stp>
        <stp>.SPXW230113P3815</stp>
        <tr r="M199" s="1"/>
      </tp>
      <tp t="e">
        <v>#N/A</v>
        <stp/>
        <stp>ASK</stp>
        <stp>.SPXW230111P3830</stp>
        <tr r="M159" s="1"/>
      </tp>
      <tp t="e">
        <v>#N/A</v>
        <stp/>
        <stp>ASK</stp>
        <stp>.SPXW230113P3810</stp>
        <tr r="M198" s="1"/>
      </tp>
      <tp t="e">
        <v>#N/A</v>
        <stp/>
        <stp>ASK</stp>
        <stp>.SPXW230104C3915</stp>
        <tr r="G48" s="1"/>
      </tp>
      <tp t="e">
        <v>#N/A</v>
        <stp/>
        <stp>ASK</stp>
        <stp>.SPXW230111C3845</stp>
        <tr r="G162" s="1"/>
      </tp>
      <tp t="e">
        <v>#N/A</v>
        <stp/>
        <stp>ASK</stp>
        <stp>.SPXW230113C3865</stp>
        <tr r="G209" s="1"/>
      </tp>
      <tp t="e">
        <v>#N/A</v>
        <stp/>
        <stp>ASK</stp>
        <stp>.SPXW230104C3910</stp>
        <tr r="G47" s="1"/>
      </tp>
      <tp t="e">
        <v>#N/A</v>
        <stp/>
        <stp>ASK</stp>
        <stp>.SPXW230111C3840</stp>
        <tr r="G161" s="1"/>
      </tp>
      <tp t="e">
        <v>#N/A</v>
        <stp/>
        <stp>ASK</stp>
        <stp>.SPXW230113C3860</stp>
        <tr r="G208" s="1"/>
      </tp>
      <tp t="e">
        <v>#N/A</v>
        <stp/>
        <stp>ASK</stp>
        <stp>.SPXW230104P3915</stp>
        <tr r="M48" s="1"/>
      </tp>
      <tp t="e">
        <v>#N/A</v>
        <stp/>
        <stp>ASK</stp>
        <stp>.SPXW230111P3845</stp>
        <tr r="M162" s="1"/>
      </tp>
      <tp t="e">
        <v>#N/A</v>
        <stp/>
        <stp>ASK</stp>
        <stp>.SPXW230113P3865</stp>
        <tr r="M209" s="1"/>
      </tp>
      <tp t="e">
        <v>#N/A</v>
        <stp/>
        <stp>ASK</stp>
        <stp>.SPXW230104P3910</stp>
        <tr r="M47" s="1"/>
      </tp>
      <tp t="e">
        <v>#N/A</v>
        <stp/>
        <stp>ASK</stp>
        <stp>.SPXW230111P3840</stp>
        <tr r="M161" s="1"/>
      </tp>
      <tp t="e">
        <v>#N/A</v>
        <stp/>
        <stp>ASK</stp>
        <stp>.SPXW230113P3860</stp>
        <tr r="M208" s="1"/>
      </tp>
      <tp t="e">
        <v>#N/A</v>
        <stp/>
        <stp>ASK</stp>
        <stp>.SPXW230104C3905</stp>
        <tr r="G46" s="1"/>
      </tp>
      <tp t="e">
        <v>#N/A</v>
        <stp/>
        <stp>ASK</stp>
        <stp>.SPXW230111C3855</stp>
        <tr r="G164" s="1"/>
      </tp>
      <tp t="e">
        <v>#N/A</v>
        <stp/>
        <stp>ASK</stp>
        <stp>.SPXW230113C3875</stp>
        <tr r="G211" s="1"/>
      </tp>
      <tp t="e">
        <v>#N/A</v>
        <stp/>
        <stp>ASK</stp>
        <stp>.SPXW230104C3900</stp>
        <tr r="G45" s="1"/>
      </tp>
      <tp t="e">
        <v>#N/A</v>
        <stp/>
        <stp>ASK</stp>
        <stp>.SPXW230106C3920</stp>
        <tr r="G92" s="1"/>
      </tp>
      <tp t="e">
        <v>#N/A</v>
        <stp/>
        <stp>ASK</stp>
        <stp>.SPXW230111C3850</stp>
        <tr r="G163" s="1"/>
      </tp>
      <tp t="e">
        <v>#N/A</v>
        <stp/>
        <stp>ASK</stp>
        <stp>.SPXW230113C3870</stp>
        <tr r="G210" s="1"/>
      </tp>
      <tp t="e">
        <v>#N/A</v>
        <stp/>
        <stp>ASK</stp>
        <stp>.SPXW230104P3905</stp>
        <tr r="M46" s="1"/>
      </tp>
      <tp t="e">
        <v>#N/A</v>
        <stp/>
        <stp>ASK</stp>
        <stp>.SPXW230111P3855</stp>
        <tr r="M164" s="1"/>
      </tp>
      <tp t="e">
        <v>#N/A</v>
        <stp/>
        <stp>ASK</stp>
        <stp>.SPXW230113P3875</stp>
        <tr r="M211" s="1"/>
      </tp>
      <tp t="e">
        <v>#N/A</v>
        <stp/>
        <stp>ASK</stp>
        <stp>.SPXW230104P3900</stp>
        <tr r="M45" s="1"/>
      </tp>
      <tp t="e">
        <v>#N/A</v>
        <stp/>
        <stp>ASK</stp>
        <stp>.SPXW230106P3920</stp>
        <tr r="M92" s="1"/>
      </tp>
      <tp t="e">
        <v>#N/A</v>
        <stp/>
        <stp>ASK</stp>
        <stp>.SPXW230111P3850</stp>
        <tr r="M163" s="1"/>
      </tp>
      <tp t="e">
        <v>#N/A</v>
        <stp/>
        <stp>ASK</stp>
        <stp>.SPXW230113P3870</stp>
        <tr r="M210" s="1"/>
      </tp>
      <tp t="e">
        <v>#N/A</v>
        <stp/>
        <stp>ASK</stp>
        <stp>.SPXW230106C3915</stp>
        <tr r="G91" s="1"/>
      </tp>
      <tp t="e">
        <v>#N/A</v>
        <stp/>
        <stp>ASK</stp>
        <stp>.SPXW230111C3865</stp>
        <tr r="G166" s="1"/>
      </tp>
      <tp t="e">
        <v>#N/A</v>
        <stp/>
        <stp>ASK</stp>
        <stp>.SPXW230113C3845</stp>
        <tr r="G205" s="1"/>
      </tp>
      <tp t="e">
        <v>#N/A</v>
        <stp/>
        <stp>ASK</stp>
        <stp>.SPXW230106C3910</stp>
        <tr r="G90" s="1"/>
      </tp>
      <tp t="e">
        <v>#N/A</v>
        <stp/>
        <stp>ASK</stp>
        <stp>.SPXW230111C3860</stp>
        <tr r="G165" s="1"/>
      </tp>
      <tp t="e">
        <v>#N/A</v>
        <stp/>
        <stp>ASK</stp>
        <stp>.SPXW230113C3840</stp>
        <tr r="G204" s="1"/>
      </tp>
      <tp t="e">
        <v>#N/A</v>
        <stp/>
        <stp>ASK</stp>
        <stp>.SPXW230106P3915</stp>
        <tr r="M91" s="1"/>
      </tp>
      <tp t="e">
        <v>#N/A</v>
        <stp/>
        <stp>ASK</stp>
        <stp>.SPXW230111P3865</stp>
        <tr r="M166" s="1"/>
      </tp>
      <tp t="e">
        <v>#N/A</v>
        <stp/>
        <stp>ASK</stp>
        <stp>.SPXW230113P3845</stp>
        <tr r="M205" s="1"/>
      </tp>
      <tp t="e">
        <v>#N/A</v>
        <stp/>
        <stp>ASK</stp>
        <stp>.SPXW230106P3910</stp>
        <tr r="M90" s="1"/>
      </tp>
      <tp t="e">
        <v>#N/A</v>
        <stp/>
        <stp>ASK</stp>
        <stp>.SPXW230111P3860</stp>
        <tr r="M165" s="1"/>
      </tp>
      <tp t="e">
        <v>#N/A</v>
        <stp/>
        <stp>ASK</stp>
        <stp>.SPXW230113P3840</stp>
        <tr r="M204" s="1"/>
      </tp>
      <tp t="e">
        <v>#N/A</v>
        <stp/>
        <stp>ASK</stp>
        <stp>.SPXW230106C3905</stp>
        <tr r="G89" s="1"/>
      </tp>
      <tp t="e">
        <v>#N/A</v>
        <stp/>
        <stp>ASK</stp>
        <stp>.SPXW230111C3875</stp>
        <tr r="G168" s="1"/>
      </tp>
      <tp t="e">
        <v>#N/A</v>
        <stp/>
        <stp>ASK</stp>
        <stp>.SPXW230113C3855</stp>
        <tr r="G207" s="1"/>
      </tp>
      <tp t="e">
        <v>#N/A</v>
        <stp/>
        <stp>ASK</stp>
        <stp>.SPXW230104C3920</stp>
        <tr r="G49" s="1"/>
      </tp>
      <tp t="e">
        <v>#N/A</v>
        <stp/>
        <stp>ASK</stp>
        <stp>.SPXW230106C3900</stp>
        <tr r="G88" s="1"/>
      </tp>
      <tp t="e">
        <v>#N/A</v>
        <stp/>
        <stp>ASK</stp>
        <stp>.SPXW230111C3870</stp>
        <tr r="G167" s="1"/>
      </tp>
      <tp t="e">
        <v>#N/A</v>
        <stp/>
        <stp>ASK</stp>
        <stp>.SPXW230113C3850</stp>
        <tr r="G206" s="1"/>
      </tp>
      <tp t="e">
        <v>#N/A</v>
        <stp/>
        <stp>ASK</stp>
        <stp>.SPXW230106P3905</stp>
        <tr r="M89" s="1"/>
      </tp>
      <tp t="e">
        <v>#N/A</v>
        <stp/>
        <stp>ASK</stp>
        <stp>.SPXW230111P3875</stp>
        <tr r="M168" s="1"/>
      </tp>
      <tp t="e">
        <v>#N/A</v>
        <stp/>
        <stp>ASK</stp>
        <stp>.SPXW230113P3855</stp>
        <tr r="M207" s="1"/>
      </tp>
      <tp t="e">
        <v>#N/A</v>
        <stp/>
        <stp>ASK</stp>
        <stp>.SPXW230104P3920</stp>
        <tr r="M49" s="1"/>
      </tp>
      <tp t="e">
        <v>#N/A</v>
        <stp/>
        <stp>ASK</stp>
        <stp>.SPXW230106P3900</stp>
        <tr r="M88" s="1"/>
      </tp>
      <tp t="e">
        <v>#N/A</v>
        <stp/>
        <stp>ASK</stp>
        <stp>.SPXW230111P3870</stp>
        <tr r="M167" s="1"/>
      </tp>
      <tp t="e">
        <v>#N/A</v>
        <stp/>
        <stp>ASK</stp>
        <stp>.SPXW230113P3850</stp>
        <tr r="M206" s="1"/>
      </tp>
      <tp t="e">
        <v>#N/A</v>
        <stp/>
        <stp>ASK</stp>
        <stp>.SPXW230109C3905</stp>
        <tr r="G131" s="1"/>
      </tp>
      <tp t="e">
        <v>#N/A</v>
        <stp/>
        <stp>ASK</stp>
        <stp>.SPXW230111C3885</stp>
        <tr r="G170" s="1"/>
      </tp>
      <tp t="e">
        <v>#N/A</v>
        <stp/>
        <stp>ASK</stp>
        <stp>.SPXW230109C3900</stp>
        <tr r="G130" s="1"/>
      </tp>
      <tp t="e">
        <v>#N/A</v>
        <stp/>
        <stp>ASK</stp>
        <stp>.SPXW230111C3880</stp>
        <tr r="G169" s="1"/>
      </tp>
      <tp t="e">
        <v>#N/A</v>
        <stp/>
        <stp>ASK</stp>
        <stp>.SPXW230109P3905</stp>
        <tr r="M131" s="1"/>
      </tp>
      <tp t="e">
        <v>#N/A</v>
        <stp/>
        <stp>ASK</stp>
        <stp>.SPXW230111P3885</stp>
        <tr r="M170" s="1"/>
      </tp>
      <tp t="e">
        <v>#N/A</v>
        <stp/>
        <stp>ASK</stp>
        <stp>.SPXW230109P3900</stp>
        <tr r="M130" s="1"/>
      </tp>
      <tp t="e">
        <v>#N/A</v>
        <stp/>
        <stp>ASK</stp>
        <stp>.SPXW230111P3880</stp>
        <tr r="M169" s="1"/>
      </tp>
      <tp t="e">
        <v>#N/A</v>
        <stp/>
        <stp>ASK</stp>
        <stp>.SPXW230109C3915</stp>
        <tr r="G133" s="1"/>
      </tp>
      <tp t="e">
        <v>#N/A</v>
        <stp/>
        <stp>ASK</stp>
        <stp>.SPXW230111C3895</stp>
        <tr r="G172" s="1"/>
      </tp>
      <tp t="e">
        <v>#N/A</v>
        <stp/>
        <stp>ASK</stp>
        <stp>.SPXW230109C3910</stp>
        <tr r="G132" s="1"/>
      </tp>
      <tp t="e">
        <v>#N/A</v>
        <stp/>
        <stp>ASK</stp>
        <stp>.SPXW230111C3890</stp>
        <tr r="G171" s="1"/>
      </tp>
      <tp t="e">
        <v>#N/A</v>
        <stp/>
        <stp>ASK</stp>
        <stp>.SPXW230109P3915</stp>
        <tr r="M133" s="1"/>
      </tp>
      <tp t="e">
        <v>#N/A</v>
        <stp/>
        <stp>ASK</stp>
        <stp>.SPXW230111P3895</stp>
        <tr r="M172" s="1"/>
      </tp>
      <tp t="e">
        <v>#N/A</v>
        <stp/>
        <stp>ASK</stp>
        <stp>.SPXW230109P3910</stp>
        <tr r="M132" s="1"/>
      </tp>
      <tp t="e">
        <v>#N/A</v>
        <stp/>
        <stp>ASK</stp>
        <stp>.SPXW230111P3890</stp>
        <tr r="M171" s="1"/>
      </tp>
      <tp t="e">
        <v>#N/A</v>
        <stp/>
        <stp>ASK</stp>
        <stp>.SPXW230113C3885</stp>
        <tr r="G213" s="1"/>
      </tp>
      <tp t="e">
        <v>#N/A</v>
        <stp/>
        <stp>ASK</stp>
        <stp>.SPXW230109C3920</stp>
        <tr r="G134" s="1"/>
      </tp>
      <tp t="e">
        <v>#N/A</v>
        <stp/>
        <stp>ASK</stp>
        <stp>.SPXW230113C3880</stp>
        <tr r="G212" s="1"/>
      </tp>
      <tp t="e">
        <v>#N/A</v>
        <stp/>
        <stp>ASK</stp>
        <stp>.SPXW230113P3885</stp>
        <tr r="M213" s="1"/>
      </tp>
      <tp t="e">
        <v>#N/A</v>
        <stp/>
        <stp>ASK</stp>
        <stp>.SPXW230109P3920</stp>
        <tr r="M134" s="1"/>
      </tp>
      <tp t="e">
        <v>#N/A</v>
        <stp/>
        <stp>ASK</stp>
        <stp>.SPXW230113P3880</stp>
        <tr r="M212" s="1"/>
      </tp>
      <tp t="e">
        <v>#N/A</v>
        <stp/>
        <stp>ASK</stp>
        <stp>.SPXW230113C3895</stp>
        <tr r="G215" s="1"/>
      </tp>
      <tp t="e">
        <v>#N/A</v>
        <stp/>
        <stp>ASK</stp>
        <stp>.SPXW230113C3890</stp>
        <tr r="G214" s="1"/>
      </tp>
      <tp t="e">
        <v>#N/A</v>
        <stp/>
        <stp>ASK</stp>
        <stp>.SPXW230113P3895</stp>
        <tr r="M215" s="1"/>
      </tp>
      <tp t="e">
        <v>#N/A</v>
        <stp/>
        <stp>ASK</stp>
        <stp>.SPXW230113P3890</stp>
        <tr r="M214" s="1"/>
      </tp>
      <tp t="e">
        <v>#N/A</v>
        <stp/>
        <stp>ASK</stp>
        <stp>.SPXW230104C3855</stp>
        <tr r="G36" s="1"/>
      </tp>
      <tp t="e">
        <v>#N/A</v>
        <stp/>
        <stp>ASK</stp>
        <stp>.SPXW230106C3875</stp>
        <tr r="G83" s="1"/>
      </tp>
      <tp t="e">
        <v>#N/A</v>
        <stp/>
        <stp>ASK</stp>
        <stp>.SPXW230109C3885</stp>
        <tr r="G127" s="1"/>
      </tp>
      <tp t="e">
        <v>#N/A</v>
        <stp/>
        <stp>ASK</stp>
        <stp>.SPXW230111C3905</stp>
        <tr r="G174" s="1"/>
      </tp>
      <tp t="e">
        <v>#N/A</v>
        <stp/>
        <stp>ASK</stp>
        <stp>.SPXW230104C3850</stp>
        <tr r="G35" s="1"/>
      </tp>
      <tp t="e">
        <v>#N/A</v>
        <stp/>
        <stp>ASK</stp>
        <stp>.SPXW230106C3870</stp>
        <tr r="G82" s="1"/>
      </tp>
      <tp t="e">
        <v>#N/A</v>
        <stp/>
        <stp>ASK</stp>
        <stp>.SPXW230109C3880</stp>
        <tr r="G126" s="1"/>
      </tp>
      <tp t="e">
        <v>#N/A</v>
        <stp/>
        <stp>ASK</stp>
        <stp>.SPXW230111C3900</stp>
        <tr r="G173" s="1"/>
      </tp>
      <tp t="e">
        <v>#N/A</v>
        <stp/>
        <stp>ASK</stp>
        <stp>.SPXW230113C3920</stp>
        <tr r="G220" s="1"/>
      </tp>
      <tp t="e">
        <v>#N/A</v>
        <stp/>
        <stp>ASK</stp>
        <stp>.SPXW230104P3855</stp>
        <tr r="M36" s="1"/>
      </tp>
      <tp t="e">
        <v>#N/A</v>
        <stp/>
        <stp>ASK</stp>
        <stp>.SPXW230106P3875</stp>
        <tr r="M83" s="1"/>
      </tp>
      <tp t="e">
        <v>#N/A</v>
        <stp/>
        <stp>ASK</stp>
        <stp>.SPXW230109P3885</stp>
        <tr r="M127" s="1"/>
      </tp>
      <tp t="e">
        <v>#N/A</v>
        <stp/>
        <stp>ASK</stp>
        <stp>.SPXW230111P3905</stp>
        <tr r="M174" s="1"/>
      </tp>
      <tp t="e">
        <v>#N/A</v>
        <stp/>
        <stp>ASK</stp>
        <stp>.SPXW230104P3850</stp>
        <tr r="M35" s="1"/>
      </tp>
      <tp t="e">
        <v>#N/A</v>
        <stp/>
        <stp>ASK</stp>
        <stp>.SPXW230106P3870</stp>
        <tr r="M82" s="1"/>
      </tp>
      <tp t="e">
        <v>#N/A</v>
        <stp/>
        <stp>ASK</stp>
        <stp>.SPXW230109P3880</stp>
        <tr r="M126" s="1"/>
      </tp>
      <tp t="e">
        <v>#N/A</v>
        <stp/>
        <stp>ASK</stp>
        <stp>.SPXW230111P3900</stp>
        <tr r="M173" s="1"/>
      </tp>
      <tp t="e">
        <v>#N/A</v>
        <stp/>
        <stp>ASK</stp>
        <stp>.SPXW230113P3920</stp>
        <tr r="M220" s="1"/>
      </tp>
      <tp t="e">
        <v>#N/A</v>
        <stp/>
        <stp>ASK</stp>
        <stp>.SPXW230104C3845</stp>
        <tr r="G34" s="1"/>
      </tp>
      <tp t="e">
        <v>#N/A</v>
        <stp/>
        <stp>ASK</stp>
        <stp>.SPXW230106C3865</stp>
        <tr r="G81" s="1"/>
      </tp>
      <tp t="e">
        <v>#N/A</v>
        <stp/>
        <stp>ASK</stp>
        <stp>.SPXW230109C3895</stp>
        <tr r="G129" s="1"/>
      </tp>
      <tp t="e">
        <v>#N/A</v>
        <stp/>
        <stp>ASK</stp>
        <stp>.SPXW230111C3915</stp>
        <tr r="G176" s="1"/>
      </tp>
      <tp t="e">
        <v>#N/A</v>
        <stp/>
        <stp>ASK</stp>
        <stp>.SPXW230104C3840</stp>
        <tr r="G33" s="1"/>
      </tp>
      <tp t="e">
        <v>#N/A</v>
        <stp/>
        <stp>ASK</stp>
        <stp>.SPXW230106C3860</stp>
        <tr r="G80" s="1"/>
      </tp>
      <tp t="e">
        <v>#N/A</v>
        <stp/>
        <stp>ASK</stp>
        <stp>.SPXW230109C3890</stp>
        <tr r="G128" s="1"/>
      </tp>
      <tp t="e">
        <v>#N/A</v>
        <stp/>
        <stp>ASK</stp>
        <stp>.SPXW230111C3910</stp>
        <tr r="G175" s="1"/>
      </tp>
      <tp t="e">
        <v>#N/A</v>
        <stp/>
        <stp>ASK</stp>
        <stp>.SPXW230104P3845</stp>
        <tr r="M34" s="1"/>
      </tp>
      <tp t="e">
        <v>#N/A</v>
        <stp/>
        <stp>ASK</stp>
        <stp>.SPXW230106P3865</stp>
        <tr r="M81" s="1"/>
      </tp>
      <tp t="e">
        <v>#N/A</v>
        <stp/>
        <stp>ASK</stp>
        <stp>.SPXW230109P3895</stp>
        <tr r="M129" s="1"/>
      </tp>
      <tp t="e">
        <v>#N/A</v>
        <stp/>
        <stp>ASK</stp>
        <stp>.SPXW230111P3915</stp>
        <tr r="M176" s="1"/>
      </tp>
      <tp t="e">
        <v>#N/A</v>
        <stp/>
        <stp>ASK</stp>
        <stp>.SPXW230104P3840</stp>
        <tr r="M33" s="1"/>
      </tp>
      <tp t="e">
        <v>#N/A</v>
        <stp/>
        <stp>ASK</stp>
        <stp>.SPXW230106P3860</stp>
        <tr r="M80" s="1"/>
      </tp>
      <tp t="e">
        <v>#N/A</v>
        <stp/>
        <stp>ASK</stp>
        <stp>.SPXW230109P3890</stp>
        <tr r="M128" s="1"/>
      </tp>
      <tp t="e">
        <v>#N/A</v>
        <stp/>
        <stp>ASK</stp>
        <stp>.SPXW230111P3910</stp>
        <tr r="M175" s="1"/>
      </tp>
      <tp t="e">
        <v>#N/A</v>
        <stp/>
        <stp>ASK</stp>
        <stp>.SPXW230104C3875</stp>
        <tr r="G40" s="1"/>
      </tp>
      <tp t="e">
        <v>#N/A</v>
        <stp/>
        <stp>ASK</stp>
        <stp>.SPXW230106C3855</stp>
        <tr r="G79" s="1"/>
      </tp>
      <tp t="e">
        <v>#N/A</v>
        <stp/>
        <stp>ASK</stp>
        <stp>.SPXW230113C3905</stp>
        <tr r="G217" s="1"/>
      </tp>
      <tp t="e">
        <v>#N/A</v>
        <stp/>
        <stp>ASK</stp>
        <stp>.SPXW230104C3870</stp>
        <tr r="G39" s="1"/>
      </tp>
      <tp t="e">
        <v>#N/A</v>
        <stp/>
        <stp>ASK</stp>
        <stp>.SPXW230106C3850</stp>
        <tr r="G78" s="1"/>
      </tp>
      <tp t="e">
        <v>#N/A</v>
        <stp/>
        <stp>ASK</stp>
        <stp>.SPXW230111C3920</stp>
        <tr r="G177" s="1"/>
      </tp>
      <tp t="e">
        <v>#N/A</v>
        <stp/>
        <stp>ASK</stp>
        <stp>.SPXW230113C3900</stp>
        <tr r="G216" s="1"/>
      </tp>
      <tp t="e">
        <v>#N/A</v>
        <stp/>
        <stp>ASK</stp>
        <stp>.SPXW230104P3875</stp>
        <tr r="M40" s="1"/>
      </tp>
      <tp t="e">
        <v>#N/A</v>
        <stp/>
        <stp>ASK</stp>
        <stp>.SPXW230106P3855</stp>
        <tr r="M79" s="1"/>
      </tp>
      <tp t="e">
        <v>#N/A</v>
        <stp/>
        <stp>ASK</stp>
        <stp>.SPXW230113P3905</stp>
        <tr r="M217" s="1"/>
      </tp>
      <tp t="e">
        <v>#N/A</v>
        <stp/>
        <stp>ASK</stp>
        <stp>.SPXW230104P3870</stp>
        <tr r="M39" s="1"/>
      </tp>
      <tp t="e">
        <v>#N/A</v>
        <stp/>
        <stp>ASK</stp>
        <stp>.SPXW230106P3850</stp>
        <tr r="M78" s="1"/>
      </tp>
      <tp t="e">
        <v>#N/A</v>
        <stp/>
        <stp>ASK</stp>
        <stp>.SPXW230111P3920</stp>
        <tr r="M177" s="1"/>
      </tp>
      <tp t="e">
        <v>#N/A</v>
        <stp/>
        <stp>ASK</stp>
        <stp>.SPXW230113P3900</stp>
        <tr r="M216" s="1"/>
      </tp>
      <tp t="e">
        <v>#N/A</v>
        <stp/>
        <stp>ASK</stp>
        <stp>.SPXW230104C3865</stp>
        <tr r="G38" s="1"/>
      </tp>
      <tp t="e">
        <v>#N/A</v>
        <stp/>
        <stp>ASK</stp>
        <stp>.SPXW230106C3845</stp>
        <tr r="G77" s="1"/>
      </tp>
      <tp t="e">
        <v>#N/A</v>
        <stp/>
        <stp>ASK</stp>
        <stp>.SPXW230113C3915</stp>
        <tr r="G219" s="1"/>
      </tp>
      <tp t="e">
        <v>#N/A</v>
        <stp/>
        <stp>ASK</stp>
        <stp>.SPXW230104C3860</stp>
        <tr r="G37" s="1"/>
      </tp>
      <tp t="e">
        <v>#N/A</v>
        <stp/>
        <stp>ASK</stp>
        <stp>.SPXW230106C3840</stp>
        <tr r="G76" s="1"/>
      </tp>
      <tp t="e">
        <v>#N/A</v>
        <stp/>
        <stp>ASK</stp>
        <stp>.SPXW230113C3910</stp>
        <tr r="G218" s="1"/>
      </tp>
      <tp t="e">
        <v>#N/A</v>
        <stp/>
        <stp>ASK</stp>
        <stp>.SPXW230104P3865</stp>
        <tr r="M38" s="1"/>
      </tp>
      <tp t="e">
        <v>#N/A</v>
        <stp/>
        <stp>ASK</stp>
        <stp>.SPXW230106P3845</stp>
        <tr r="M77" s="1"/>
      </tp>
      <tp t="e">
        <v>#N/A</v>
        <stp/>
        <stp>ASK</stp>
        <stp>.SPXW230113P3915</stp>
        <tr r="M219" s="1"/>
      </tp>
      <tp t="e">
        <v>#N/A</v>
        <stp/>
        <stp>ASK</stp>
        <stp>.SPXW230104P3860</stp>
        <tr r="M37" s="1"/>
      </tp>
      <tp t="e">
        <v>#N/A</v>
        <stp/>
        <stp>ASK</stp>
        <stp>.SPXW230106P3840</stp>
        <tr r="M76" s="1"/>
      </tp>
      <tp t="e">
        <v>#N/A</v>
        <stp/>
        <stp>ASK</stp>
        <stp>.SPXW230113P3910</stp>
        <tr r="M218" s="1"/>
      </tp>
      <tp t="e">
        <v>#N/A</v>
        <stp/>
        <stp>ASK</stp>
        <stp>.SPXW230104C3815</stp>
        <tr r="G28" s="1"/>
      </tp>
      <tp t="e">
        <v>#N/A</v>
        <stp/>
        <stp>ASK</stp>
        <stp>.SPXW230106C3835</stp>
        <tr r="G75" s="1"/>
      </tp>
      <tp t="e">
        <v>#N/A</v>
        <stp/>
        <stp>ASK</stp>
        <stp>.SPXW230104C3810</stp>
        <tr r="G27" s="1"/>
      </tp>
      <tp t="e">
        <v>#N/A</v>
        <stp/>
        <stp>ASK</stp>
        <stp>.SPXW230106C3830</stp>
        <tr r="G74" s="1"/>
      </tp>
      <tp t="e">
        <v>#N/A</v>
        <stp/>
        <stp>ASK</stp>
        <stp>.SPXW230104P3815</stp>
        <tr r="M28" s="1"/>
      </tp>
      <tp t="e">
        <v>#N/A</v>
        <stp/>
        <stp>ASK</stp>
        <stp>.SPXW230106P3835</stp>
        <tr r="M75" s="1"/>
      </tp>
      <tp t="e">
        <v>#N/A</v>
        <stp/>
        <stp>ASK</stp>
        <stp>.SPXW230104P3810</stp>
        <tr r="M27" s="1"/>
      </tp>
      <tp t="e">
        <v>#N/A</v>
        <stp/>
        <stp>ASK</stp>
        <stp>.SPXW230106P3830</stp>
        <tr r="M74" s="1"/>
      </tp>
      <tp t="e">
        <v>#N/A</v>
        <stp/>
        <stp>ASK</stp>
        <stp>.SPXW230104C3805</stp>
        <tr r="G26" s="1"/>
      </tp>
      <tp t="e">
        <v>#N/A</v>
        <stp/>
        <stp>ASK</stp>
        <stp>.SPXW230106C3825</stp>
        <tr r="G73" s="1"/>
      </tp>
      <tp t="e">
        <v>#N/A</v>
        <stp/>
        <stp>ASK</stp>
        <stp>.SPXW230104C3800</stp>
        <tr r="G25" s="1"/>
      </tp>
      <tp t="e">
        <v>#N/A</v>
        <stp/>
        <stp>ASK</stp>
        <stp>.SPXW230106C3820</stp>
        <tr r="G72" s="1"/>
      </tp>
      <tp t="e">
        <v>#N/A</v>
        <stp/>
        <stp>ASK</stp>
        <stp>.SPXW230104P3805</stp>
        <tr r="M26" s="1"/>
      </tp>
      <tp t="e">
        <v>#N/A</v>
        <stp/>
        <stp>ASK</stp>
        <stp>.SPXW230106P3825</stp>
        <tr r="M73" s="1"/>
      </tp>
      <tp t="e">
        <v>#N/A</v>
        <stp/>
        <stp>ASK</stp>
        <stp>.SPXW230104P3800</stp>
        <tr r="M25" s="1"/>
      </tp>
      <tp t="e">
        <v>#N/A</v>
        <stp/>
        <stp>ASK</stp>
        <stp>.SPXW230106P3820</stp>
        <tr r="M72" s="1"/>
      </tp>
      <tp t="e">
        <v>#N/A</v>
        <stp/>
        <stp>ASK</stp>
        <stp>.SPXW230104C3835</stp>
        <tr r="G32" s="1"/>
      </tp>
      <tp t="e">
        <v>#N/A</v>
        <stp/>
        <stp>ASK</stp>
        <stp>.SPXW230106C3815</stp>
        <tr r="G71" s="1"/>
      </tp>
      <tp t="e">
        <v>#N/A</v>
        <stp/>
        <stp>ASK</stp>
        <stp>.SPXW230104C3830</stp>
        <tr r="G31" s="1"/>
      </tp>
      <tp t="e">
        <v>#N/A</v>
        <stp/>
        <stp>ASK</stp>
        <stp>.SPXW230106C3810</stp>
        <tr r="G70" s="1"/>
      </tp>
      <tp t="e">
        <v>#N/A</v>
        <stp/>
        <stp>ASK</stp>
        <stp>.SPXW230104P3835</stp>
        <tr r="M32" s="1"/>
      </tp>
      <tp t="e">
        <v>#N/A</v>
        <stp/>
        <stp>ASK</stp>
        <stp>.SPXW230106P3815</stp>
        <tr r="M71" s="1"/>
      </tp>
      <tp t="e">
        <v>#N/A</v>
        <stp/>
        <stp>ASK</stp>
        <stp>.SPXW230104P3830</stp>
        <tr r="M31" s="1"/>
      </tp>
      <tp t="e">
        <v>#N/A</v>
        <stp/>
        <stp>ASK</stp>
        <stp>.SPXW230106P3810</stp>
        <tr r="M70" s="1"/>
      </tp>
      <tp t="e">
        <v>#N/A</v>
        <stp/>
        <stp>ASK</stp>
        <stp>.SPXW230104C3825</stp>
        <tr r="G30" s="1"/>
      </tp>
      <tp t="e">
        <v>#N/A</v>
        <stp/>
        <stp>ASK</stp>
        <stp>.SPXW230106C3805</stp>
        <tr r="G69" s="1"/>
      </tp>
      <tp t="e">
        <v>#N/A</v>
        <stp/>
        <stp>ASK</stp>
        <stp>.SPXW230104C3820</stp>
        <tr r="G29" s="1"/>
      </tp>
      <tp t="e">
        <v>#N/A</v>
        <stp/>
        <stp>ASK</stp>
        <stp>.SPXW230106C3800</stp>
        <tr r="G68" s="1"/>
      </tp>
      <tp t="e">
        <v>#N/A</v>
        <stp/>
        <stp>ASK</stp>
        <stp>.SPXW230104P3825</stp>
        <tr r="M30" s="1"/>
      </tp>
      <tp t="e">
        <v>#N/A</v>
        <stp/>
        <stp>ASK</stp>
        <stp>.SPXW230106P3805</stp>
        <tr r="M69" s="1"/>
      </tp>
      <tp t="e">
        <v>#N/A</v>
        <stp/>
        <stp>ASK</stp>
        <stp>.SPXW230104P3820</stp>
        <tr r="M29" s="1"/>
      </tp>
      <tp t="e">
        <v>#N/A</v>
        <stp/>
        <stp>ASK</stp>
        <stp>.SPXW230106P3800</stp>
        <tr r="M68" s="1"/>
      </tp>
      <tp t="e">
        <v>#N/A</v>
        <stp/>
        <stp>ASK</stp>
        <stp>.SPXW230109C3805</stp>
        <tr r="G111" s="1"/>
      </tp>
      <tp t="e">
        <v>#N/A</v>
        <stp/>
        <stp>ASK</stp>
        <stp>.SPXW230109C3800</stp>
        <tr r="G110" s="1"/>
      </tp>
      <tp t="e">
        <v>#N/A</v>
        <stp/>
        <stp>ASK</stp>
        <stp>.SPXW230109P3805</stp>
        <tr r="M111" s="1"/>
      </tp>
      <tp t="e">
        <v>#N/A</v>
        <stp/>
        <stp>ASK</stp>
        <stp>.SPXW230109P3800</stp>
        <tr r="M110" s="1"/>
      </tp>
      <tp t="e">
        <v>#N/A</v>
        <stp/>
        <stp>ASK</stp>
        <stp>.SPXW230109C3815</stp>
        <tr r="G113" s="1"/>
      </tp>
      <tp t="e">
        <v>#N/A</v>
        <stp/>
        <stp>ASK</stp>
        <stp>.SPXW230109C3810</stp>
        <tr r="G112" s="1"/>
      </tp>
      <tp t="e">
        <v>#N/A</v>
        <stp/>
        <stp>ASK</stp>
        <stp>.SPXW230109P3815</stp>
        <tr r="M113" s="1"/>
      </tp>
      <tp t="e">
        <v>#N/A</v>
        <stp/>
        <stp>ASK</stp>
        <stp>.SPXW230109P3810</stp>
        <tr r="M112" s="1"/>
      </tp>
      <tp t="e">
        <v>#N/A</v>
        <stp/>
        <stp>ASK</stp>
        <stp>.SPXW230109C3825</stp>
        <tr r="G115" s="1"/>
      </tp>
      <tp t="e">
        <v>#N/A</v>
        <stp/>
        <stp>ASK</stp>
        <stp>.SPXW230109C3820</stp>
        <tr r="G114" s="1"/>
      </tp>
      <tp t="e">
        <v>#N/A</v>
        <stp/>
        <stp>ASK</stp>
        <stp>.SPXW230109P3825</stp>
        <tr r="M115" s="1"/>
      </tp>
      <tp t="e">
        <v>#N/A</v>
        <stp/>
        <stp>ASK</stp>
        <stp>.SPXW230109P3820</stp>
        <tr r="M114" s="1"/>
      </tp>
      <tp t="e">
        <v>#N/A</v>
        <stp/>
        <stp>ASK</stp>
        <stp>.SPXW230109C3835</stp>
        <tr r="G117" s="1"/>
      </tp>
      <tp t="e">
        <v>#N/A</v>
        <stp/>
        <stp>ASK</stp>
        <stp>.SPXW230109C3830</stp>
        <tr r="G116" s="1"/>
      </tp>
      <tp t="e">
        <v>#N/A</v>
        <stp/>
        <stp>ASK</stp>
        <stp>.SPXW230109P3835</stp>
        <tr r="M117" s="1"/>
      </tp>
      <tp t="e">
        <v>#N/A</v>
        <stp/>
        <stp>ASK</stp>
        <stp>.SPXW230109P3830</stp>
        <tr r="M116" s="1"/>
      </tp>
      <tp t="e">
        <v>#N/A</v>
        <stp/>
        <stp>ASK</stp>
        <stp>.SPXW230104C3895</stp>
        <tr r="G44" s="1"/>
      </tp>
      <tp t="e">
        <v>#N/A</v>
        <stp/>
        <stp>ASK</stp>
        <stp>.SPXW230109C3845</stp>
        <tr r="G119" s="1"/>
      </tp>
      <tp t="e">
        <v>#N/A</v>
        <stp/>
        <stp>ASK</stp>
        <stp>.SPXW230104C3890</stp>
        <tr r="G43" s="1"/>
      </tp>
      <tp t="e">
        <v>#N/A</v>
        <stp/>
        <stp>ASK</stp>
        <stp>.SPXW230109C3840</stp>
        <tr r="G118" s="1"/>
      </tp>
      <tp t="e">
        <v>#N/A</v>
        <stp/>
        <stp>ASK</stp>
        <stp>.SPXW230104P3895</stp>
        <tr r="M44" s="1"/>
      </tp>
      <tp t="e">
        <v>#N/A</v>
        <stp/>
        <stp>ASK</stp>
        <stp>.SPXW230109P3845</stp>
        <tr r="M119" s="1"/>
      </tp>
      <tp t="e">
        <v>#N/A</v>
        <stp/>
        <stp>ASK</stp>
        <stp>.SPXW230104P3890</stp>
        <tr r="M43" s="1"/>
      </tp>
      <tp t="e">
        <v>#N/A</v>
        <stp/>
        <stp>ASK</stp>
        <stp>.SPXW230109P3840</stp>
        <tr r="M118" s="1"/>
      </tp>
      <tp t="e">
        <v>#N/A</v>
        <stp/>
        <stp>ASK</stp>
        <stp>.SPXW230104C3885</stp>
        <tr r="G42" s="1"/>
      </tp>
      <tp t="e">
        <v>#N/A</v>
        <stp/>
        <stp>ASK</stp>
        <stp>.SPXW230109C3855</stp>
        <tr r="G121" s="1"/>
      </tp>
      <tp t="e">
        <v>#N/A</v>
        <stp/>
        <stp>ASK</stp>
        <stp>.SPXW230104C3880</stp>
        <tr r="G41" s="1"/>
      </tp>
      <tp t="e">
        <v>#N/A</v>
        <stp/>
        <stp>ASK</stp>
        <stp>.SPXW230109C3850</stp>
        <tr r="G120" s="1"/>
      </tp>
      <tp t="e">
        <v>#N/A</v>
        <stp/>
        <stp>ASK</stp>
        <stp>.SPXW230104P3885</stp>
        <tr r="M42" s="1"/>
      </tp>
      <tp t="e">
        <v>#N/A</v>
        <stp/>
        <stp>ASK</stp>
        <stp>.SPXW230109P3855</stp>
        <tr r="M121" s="1"/>
      </tp>
      <tp t="e">
        <v>#N/A</v>
        <stp/>
        <stp>ASK</stp>
        <stp>.SPXW230104P3880</stp>
        <tr r="M41" s="1"/>
      </tp>
      <tp t="e">
        <v>#N/A</v>
        <stp/>
        <stp>ASK</stp>
        <stp>.SPXW230109P3850</stp>
        <tr r="M120" s="1"/>
      </tp>
      <tp t="e">
        <v>#N/A</v>
        <stp/>
        <stp>ASK</stp>
        <stp>.SPXW230106C3895</stp>
        <tr r="G87" s="1"/>
      </tp>
      <tp t="e">
        <v>#N/A</v>
        <stp/>
        <stp>ASK</stp>
        <stp>.SPXW230109C3865</stp>
        <tr r="G123" s="1"/>
      </tp>
      <tp t="e">
        <v>#N/A</v>
        <stp/>
        <stp>ASK</stp>
        <stp>.SPXW230106C3890</stp>
        <tr r="G86" s="1"/>
      </tp>
      <tp t="e">
        <v>#N/A</v>
        <stp/>
        <stp>ASK</stp>
        <stp>.SPXW230109C3860</stp>
        <tr r="G122" s="1"/>
      </tp>
      <tp t="e">
        <v>#N/A</v>
        <stp/>
        <stp>ASK</stp>
        <stp>.SPXW230106P3895</stp>
        <tr r="M87" s="1"/>
      </tp>
      <tp t="e">
        <v>#N/A</v>
        <stp/>
        <stp>ASK</stp>
        <stp>.SPXW230109P3865</stp>
        <tr r="M123" s="1"/>
      </tp>
      <tp t="e">
        <v>#N/A</v>
        <stp/>
        <stp>ASK</stp>
        <stp>.SPXW230106P3890</stp>
        <tr r="M86" s="1"/>
      </tp>
      <tp t="e">
        <v>#N/A</v>
        <stp/>
        <stp>ASK</stp>
        <stp>.SPXW230109P3860</stp>
        <tr r="M122" s="1"/>
      </tp>
      <tp t="e">
        <v>#N/A</v>
        <stp/>
        <stp>ASK</stp>
        <stp>.SPXW230106C3885</stp>
        <tr r="G85" s="1"/>
      </tp>
      <tp t="e">
        <v>#N/A</v>
        <stp/>
        <stp>ASK</stp>
        <stp>.SPXW230109C3875</stp>
        <tr r="G125" s="1"/>
      </tp>
      <tp t="e">
        <v>#N/A</v>
        <stp/>
        <stp>ASK</stp>
        <stp>.SPXW230106C3880</stp>
        <tr r="G84" s="1"/>
      </tp>
      <tp t="e">
        <v>#N/A</v>
        <stp/>
        <stp>ASK</stp>
        <stp>.SPXW230109C3870</stp>
        <tr r="G124" s="1"/>
      </tp>
      <tp t="e">
        <v>#N/A</v>
        <stp/>
        <stp>ASK</stp>
        <stp>.SPXW230106P3885</stp>
        <tr r="M85" s="1"/>
      </tp>
      <tp t="e">
        <v>#N/A</v>
        <stp/>
        <stp>ASK</stp>
        <stp>.SPXW230109P3875</stp>
        <tr r="M125" s="1"/>
      </tp>
      <tp t="e">
        <v>#N/A</v>
        <stp/>
        <stp>ASK</stp>
        <stp>.SPXW230106P3880</stp>
        <tr r="M84" s="1"/>
      </tp>
      <tp t="e">
        <v>#N/A</v>
        <stp/>
        <stp>ASK</stp>
        <stp>.SPXW230109P3870</stp>
        <tr r="M124" s="1"/>
      </tp>
      <tp t="e">
        <v>#N/A</v>
        <stp/>
        <stp>BX</stp>
        <stp>.SPXW230104C3880</stp>
        <tr r="F41" s="1"/>
      </tp>
      <tp t="e">
        <v>#N/A</v>
        <stp/>
        <stp>BX</stp>
        <stp>.SPXW230109C3850</stp>
        <tr r="F120" s="1"/>
      </tp>
      <tp t="e">
        <v>#N/A</v>
        <stp/>
        <stp>BX</stp>
        <stp>.SPXW230104C3885</stp>
        <tr r="F42" s="1"/>
      </tp>
      <tp t="e">
        <v>#N/A</v>
        <stp/>
        <stp>BX</stp>
        <stp>.SPXW230109C3855</stp>
        <tr r="F121" s="1"/>
      </tp>
      <tp t="e">
        <v>#N/A</v>
        <stp/>
        <stp>BX</stp>
        <stp>.SPXW230104P3880</stp>
        <tr r="L41" s="1"/>
      </tp>
      <tp t="e">
        <v>#N/A</v>
        <stp/>
        <stp>BX</stp>
        <stp>.SPXW230109P3850</stp>
        <tr r="L120" s="1"/>
      </tp>
      <tp t="e">
        <v>#N/A</v>
        <stp/>
        <stp>BX</stp>
        <stp>.SPXW230104P3885</stp>
        <tr r="L42" s="1"/>
      </tp>
      <tp t="e">
        <v>#N/A</v>
        <stp/>
        <stp>BX</stp>
        <stp>.SPXW230109P3855</stp>
        <tr r="L121" s="1"/>
      </tp>
      <tp t="e">
        <v>#N/A</v>
        <stp/>
        <stp>BX</stp>
        <stp>.SPXW230104C3890</stp>
        <tr r="F43" s="1"/>
      </tp>
      <tp t="e">
        <v>#N/A</v>
        <stp/>
        <stp>BX</stp>
        <stp>.SPXW230109C3840</stp>
        <tr r="F118" s="1"/>
      </tp>
      <tp t="e">
        <v>#N/A</v>
        <stp/>
        <stp>BX</stp>
        <stp>.SPXW230104C3895</stp>
        <tr r="F44" s="1"/>
      </tp>
      <tp t="e">
        <v>#N/A</v>
        <stp/>
        <stp>BX</stp>
        <stp>.SPXW230109C3845</stp>
        <tr r="F119" s="1"/>
      </tp>
      <tp t="e">
        <v>#N/A</v>
        <stp/>
        <stp>BX</stp>
        <stp>.SPXW230104P3890</stp>
        <tr r="L43" s="1"/>
      </tp>
      <tp t="e">
        <v>#N/A</v>
        <stp/>
        <stp>BX</stp>
        <stp>.SPXW230109P3840</stp>
        <tr r="L118" s="1"/>
      </tp>
      <tp t="e">
        <v>#N/A</v>
        <stp/>
        <stp>BX</stp>
        <stp>.SPXW230104P3895</stp>
        <tr r="L44" s="1"/>
      </tp>
      <tp t="e">
        <v>#N/A</v>
        <stp/>
        <stp>BX</stp>
        <stp>.SPXW230109P3845</stp>
        <tr r="L119" s="1"/>
      </tp>
      <tp t="e">
        <v>#N/A</v>
        <stp/>
        <stp>BX</stp>
        <stp>.SPXW230106C3880</stp>
        <tr r="F84" s="1"/>
      </tp>
      <tp t="e">
        <v>#N/A</v>
        <stp/>
        <stp>BX</stp>
        <stp>.SPXW230109C3870</stp>
        <tr r="F124" s="1"/>
      </tp>
      <tp t="e">
        <v>#N/A</v>
        <stp/>
        <stp>BX</stp>
        <stp>.SPXW230106C3885</stp>
        <tr r="F85" s="1"/>
      </tp>
      <tp t="e">
        <v>#N/A</v>
        <stp/>
        <stp>BX</stp>
        <stp>.SPXW230109C3875</stp>
        <tr r="F125" s="1"/>
      </tp>
      <tp t="e">
        <v>#N/A</v>
        <stp/>
        <stp>BX</stp>
        <stp>.SPXW230106P3880</stp>
        <tr r="L84" s="1"/>
      </tp>
      <tp t="e">
        <v>#N/A</v>
        <stp/>
        <stp>BX</stp>
        <stp>.SPXW230109P3870</stp>
        <tr r="L124" s="1"/>
      </tp>
      <tp t="e">
        <v>#N/A</v>
        <stp/>
        <stp>BX</stp>
        <stp>.SPXW230106P3885</stp>
        <tr r="L85" s="1"/>
      </tp>
      <tp t="e">
        <v>#N/A</v>
        <stp/>
        <stp>BX</stp>
        <stp>.SPXW230109P3875</stp>
        <tr r="L125" s="1"/>
      </tp>
      <tp t="e">
        <v>#N/A</v>
        <stp/>
        <stp>BX</stp>
        <stp>.SPXW230106C3890</stp>
        <tr r="F86" s="1"/>
      </tp>
      <tp t="e">
        <v>#N/A</v>
        <stp/>
        <stp>BX</stp>
        <stp>.SPXW230109C3860</stp>
        <tr r="F122" s="1"/>
      </tp>
      <tp t="e">
        <v>#N/A</v>
        <stp/>
        <stp>BX</stp>
        <stp>.SPXW230106C3895</stp>
        <tr r="F87" s="1"/>
      </tp>
      <tp t="e">
        <v>#N/A</v>
        <stp/>
        <stp>BX</stp>
        <stp>.SPXW230109C3865</stp>
        <tr r="F123" s="1"/>
      </tp>
      <tp t="e">
        <v>#N/A</v>
        <stp/>
        <stp>BX</stp>
        <stp>.SPXW230106P3890</stp>
        <tr r="L86" s="1"/>
      </tp>
      <tp t="e">
        <v>#N/A</v>
        <stp/>
        <stp>BX</stp>
        <stp>.SPXW230109P3860</stp>
        <tr r="L122" s="1"/>
      </tp>
      <tp t="e">
        <v>#N/A</v>
        <stp/>
        <stp>BX</stp>
        <stp>.SPXW230106P3895</stp>
        <tr r="L87" s="1"/>
      </tp>
      <tp t="e">
        <v>#N/A</v>
        <stp/>
        <stp>BX</stp>
        <stp>.SPXW230109P3865</stp>
        <tr r="L123" s="1"/>
      </tp>
      <tp t="e">
        <v>#N/A</v>
        <stp/>
        <stp>BX</stp>
        <stp>.SPXW230109C3810</stp>
        <tr r="F112" s="1"/>
      </tp>
      <tp t="e">
        <v>#N/A</v>
        <stp/>
        <stp>BX</stp>
        <stp>.SPXW230109C3815</stp>
        <tr r="F113" s="1"/>
      </tp>
      <tp t="e">
        <v>#N/A</v>
        <stp/>
        <stp>BX</stp>
        <stp>.SPXW230109P3810</stp>
        <tr r="L112" s="1"/>
      </tp>
      <tp t="e">
        <v>#N/A</v>
        <stp/>
        <stp>BX</stp>
        <stp>.SPXW230109P3815</stp>
        <tr r="L113" s="1"/>
      </tp>
      <tp t="e">
        <v>#N/A</v>
        <stp/>
        <stp>BX</stp>
        <stp>.SPXW230109C3800</stp>
        <tr r="F110" s="1"/>
      </tp>
      <tp t="e">
        <v>#N/A</v>
        <stp/>
        <stp>BX</stp>
        <stp>.SPXW230109C3805</stp>
        <tr r="F111" s="1"/>
      </tp>
      <tp t="e">
        <v>#N/A</v>
        <stp/>
        <stp>BX</stp>
        <stp>.SPXW230109P3800</stp>
        <tr r="L110" s="1"/>
      </tp>
      <tp t="e">
        <v>#N/A</v>
        <stp/>
        <stp>BX</stp>
        <stp>.SPXW230109P3805</stp>
        <tr r="L111" s="1"/>
      </tp>
      <tp t="e">
        <v>#N/A</v>
        <stp/>
        <stp>BX</stp>
        <stp>.SPXW230109C3830</stp>
        <tr r="F116" s="1"/>
      </tp>
      <tp t="e">
        <v>#N/A</v>
        <stp/>
        <stp>BX</stp>
        <stp>.SPXW230109C3835</stp>
        <tr r="F117" s="1"/>
      </tp>
      <tp t="e">
        <v>#N/A</v>
        <stp/>
        <stp>BX</stp>
        <stp>.SPXW230109P3830</stp>
        <tr r="L116" s="1"/>
      </tp>
      <tp t="e">
        <v>#N/A</v>
        <stp/>
        <stp>BX</stp>
        <stp>.SPXW230109P3835</stp>
        <tr r="L117" s="1"/>
      </tp>
      <tp t="e">
        <v>#N/A</v>
        <stp/>
        <stp>BX</stp>
        <stp>.SPXW230109C3820</stp>
        <tr r="F114" s="1"/>
      </tp>
      <tp t="e">
        <v>#N/A</v>
        <stp/>
        <stp>BX</stp>
        <stp>.SPXW230109C3825</stp>
        <tr r="F115" s="1"/>
      </tp>
      <tp t="e">
        <v>#N/A</v>
        <stp/>
        <stp>BX</stp>
        <stp>.SPXW230109P3820</stp>
        <tr r="L114" s="1"/>
      </tp>
      <tp t="e">
        <v>#N/A</v>
        <stp/>
        <stp>BX</stp>
        <stp>.SPXW230109P3825</stp>
        <tr r="L115" s="1"/>
      </tp>
      <tp t="e">
        <v>#N/A</v>
        <stp/>
        <stp>BX</stp>
        <stp>.SPXW230104C3800</stp>
        <tr r="F25" s="1"/>
      </tp>
      <tp t="e">
        <v>#N/A</v>
        <stp/>
        <stp>BX</stp>
        <stp>.SPXW230106C3820</stp>
        <tr r="F72" s="1"/>
      </tp>
      <tp t="e">
        <v>#N/A</v>
        <stp/>
        <stp>BX</stp>
        <stp>.SPXW230104C3805</stp>
        <tr r="F26" s="1"/>
      </tp>
      <tp t="e">
        <v>#N/A</v>
        <stp/>
        <stp>BX</stp>
        <stp>.SPXW230106C3825</stp>
        <tr r="F73" s="1"/>
      </tp>
      <tp t="e">
        <v>#N/A</v>
        <stp/>
        <stp>BX</stp>
        <stp>.SPXW230104P3800</stp>
        <tr r="L25" s="1"/>
      </tp>
      <tp t="e">
        <v>#N/A</v>
        <stp/>
        <stp>BX</stp>
        <stp>.SPXW230106P3820</stp>
        <tr r="L72" s="1"/>
      </tp>
      <tp t="e">
        <v>#N/A</v>
        <stp/>
        <stp>BX</stp>
        <stp>.SPXW230104P3805</stp>
        <tr r="L26" s="1"/>
      </tp>
      <tp t="e">
        <v>#N/A</v>
        <stp/>
        <stp>BX</stp>
        <stp>.SPXW230106P3825</stp>
        <tr r="L73" s="1"/>
      </tp>
      <tp t="e">
        <v>#N/A</v>
        <stp/>
        <stp>BX</stp>
        <stp>.SPXW230104C3810</stp>
        <tr r="F27" s="1"/>
      </tp>
      <tp t="e">
        <v>#N/A</v>
        <stp/>
        <stp>BX</stp>
        <stp>.SPXW230106C3830</stp>
        <tr r="F74" s="1"/>
      </tp>
      <tp t="e">
        <v>#N/A</v>
        <stp/>
        <stp>BX</stp>
        <stp>.SPXW230104C3815</stp>
        <tr r="F28" s="1"/>
      </tp>
      <tp t="e">
        <v>#N/A</v>
        <stp/>
        <stp>BX</stp>
        <stp>.SPXW230106C3835</stp>
        <tr r="F75" s="1"/>
      </tp>
      <tp t="e">
        <v>#N/A</v>
        <stp/>
        <stp>BX</stp>
        <stp>.SPXW230104P3810</stp>
        <tr r="L27" s="1"/>
      </tp>
      <tp t="e">
        <v>#N/A</v>
        <stp/>
        <stp>BX</stp>
        <stp>.SPXW230106P3830</stp>
        <tr r="L74" s="1"/>
      </tp>
      <tp t="e">
        <v>#N/A</v>
        <stp/>
        <stp>BX</stp>
        <stp>.SPXW230104P3815</stp>
        <tr r="L28" s="1"/>
      </tp>
      <tp t="e">
        <v>#N/A</v>
        <stp/>
        <stp>BX</stp>
        <stp>.SPXW230106P3835</stp>
        <tr r="L75" s="1"/>
      </tp>
      <tp t="e">
        <v>#N/A</v>
        <stp/>
        <stp>BX</stp>
        <stp>.SPXW230104C3820</stp>
        <tr r="F29" s="1"/>
      </tp>
      <tp t="e">
        <v>#N/A</v>
        <stp/>
        <stp>BX</stp>
        <stp>.SPXW230106C3800</stp>
        <tr r="F68" s="1"/>
      </tp>
      <tp t="e">
        <v>#N/A</v>
        <stp/>
        <stp>BX</stp>
        <stp>.SPXW230104C3825</stp>
        <tr r="F30" s="1"/>
      </tp>
      <tp t="e">
        <v>#N/A</v>
        <stp/>
        <stp>BX</stp>
        <stp>.SPXW230106C3805</stp>
        <tr r="F69" s="1"/>
      </tp>
      <tp t="e">
        <v>#N/A</v>
        <stp/>
        <stp>BX</stp>
        <stp>.SPXW230104P3820</stp>
        <tr r="L29" s="1"/>
      </tp>
      <tp t="e">
        <v>#N/A</v>
        <stp/>
        <stp>BX</stp>
        <stp>.SPXW230106P3800</stp>
        <tr r="L68" s="1"/>
      </tp>
      <tp t="e">
        <v>#N/A</v>
        <stp/>
        <stp>BX</stp>
        <stp>.SPXW230104P3825</stp>
        <tr r="L30" s="1"/>
      </tp>
      <tp t="e">
        <v>#N/A</v>
        <stp/>
        <stp>BX</stp>
        <stp>.SPXW230106P3805</stp>
        <tr r="L69" s="1"/>
      </tp>
      <tp t="e">
        <v>#N/A</v>
        <stp/>
        <stp>BX</stp>
        <stp>.SPXW230104C3830</stp>
        <tr r="F31" s="1"/>
      </tp>
      <tp t="e">
        <v>#N/A</v>
        <stp/>
        <stp>BX</stp>
        <stp>.SPXW230106C3810</stp>
        <tr r="F70" s="1"/>
      </tp>
      <tp t="e">
        <v>#N/A</v>
        <stp/>
        <stp>BX</stp>
        <stp>.SPXW230104C3835</stp>
        <tr r="F32" s="1"/>
      </tp>
      <tp t="e">
        <v>#N/A</v>
        <stp/>
        <stp>BX</stp>
        <stp>.SPXW230106C3815</stp>
        <tr r="F71" s="1"/>
      </tp>
      <tp t="e">
        <v>#N/A</v>
        <stp/>
        <stp>BX</stp>
        <stp>.SPXW230104P3830</stp>
        <tr r="L31" s="1"/>
      </tp>
      <tp t="e">
        <v>#N/A</v>
        <stp/>
        <stp>BX</stp>
        <stp>.SPXW230106P3810</stp>
        <tr r="L70" s="1"/>
      </tp>
      <tp t="e">
        <v>#N/A</v>
        <stp/>
        <stp>BX</stp>
        <stp>.SPXW230104P3835</stp>
        <tr r="L32" s="1"/>
      </tp>
      <tp t="e">
        <v>#N/A</v>
        <stp/>
        <stp>BX</stp>
        <stp>.SPXW230106P3815</stp>
        <tr r="L71" s="1"/>
      </tp>
      <tp t="e">
        <v>#N/A</v>
        <stp/>
        <stp>BX</stp>
        <stp>.SPXW230104C3840</stp>
        <tr r="F33" s="1"/>
      </tp>
      <tp t="e">
        <v>#N/A</v>
        <stp/>
        <stp>BX</stp>
        <stp>.SPXW230106C3860</stp>
        <tr r="F80" s="1"/>
      </tp>
      <tp t="e">
        <v>#N/A</v>
        <stp/>
        <stp>BX</stp>
        <stp>.SPXW230109C3890</stp>
        <tr r="F128" s="1"/>
      </tp>
      <tp t="e">
        <v>#N/A</v>
        <stp/>
        <stp>BX</stp>
        <stp>.SPXW230111C3910</stp>
        <tr r="F175" s="1"/>
      </tp>
      <tp t="e">
        <v>#N/A</v>
        <stp/>
        <stp>BX</stp>
        <stp>.SPXW230104C3845</stp>
        <tr r="F34" s="1"/>
      </tp>
      <tp t="e">
        <v>#N/A</v>
        <stp/>
        <stp>BX</stp>
        <stp>.SPXW230106C3865</stp>
        <tr r="F81" s="1"/>
      </tp>
      <tp t="e">
        <v>#N/A</v>
        <stp/>
        <stp>BX</stp>
        <stp>.SPXW230109C3895</stp>
        <tr r="F129" s="1"/>
      </tp>
      <tp t="e">
        <v>#N/A</v>
        <stp/>
        <stp>BX</stp>
        <stp>.SPXW230111C3915</stp>
        <tr r="F176" s="1"/>
      </tp>
      <tp t="e">
        <v>#N/A</v>
        <stp/>
        <stp>BX</stp>
        <stp>.SPXW230104P3840</stp>
        <tr r="L33" s="1"/>
      </tp>
      <tp t="e">
        <v>#N/A</v>
        <stp/>
        <stp>BX</stp>
        <stp>.SPXW230106P3860</stp>
        <tr r="L80" s="1"/>
      </tp>
      <tp t="e">
        <v>#N/A</v>
        <stp/>
        <stp>BX</stp>
        <stp>.SPXW230109P3890</stp>
        <tr r="L128" s="1"/>
      </tp>
      <tp t="e">
        <v>#N/A</v>
        <stp/>
        <stp>BX</stp>
        <stp>.SPXW230111P3910</stp>
        <tr r="L175" s="1"/>
      </tp>
      <tp t="e">
        <v>#N/A</v>
        <stp/>
        <stp>BX</stp>
        <stp>.SPXW230104P3845</stp>
        <tr r="L34" s="1"/>
      </tp>
      <tp t="e">
        <v>#N/A</v>
        <stp/>
        <stp>BX</stp>
        <stp>.SPXW230106P3865</stp>
        <tr r="L81" s="1"/>
      </tp>
      <tp t="e">
        <v>#N/A</v>
        <stp/>
        <stp>BX</stp>
        <stp>.SPXW230109P3895</stp>
        <tr r="L129" s="1"/>
      </tp>
      <tp t="e">
        <v>#N/A</v>
        <stp/>
        <stp>BX</stp>
        <stp>.SPXW230111P3915</stp>
        <tr r="L176" s="1"/>
      </tp>
      <tp t="e">
        <v>#N/A</v>
        <stp/>
        <stp>BX</stp>
        <stp>.SPXW230104C3850</stp>
        <tr r="F35" s="1"/>
      </tp>
      <tp t="e">
        <v>#N/A</v>
        <stp/>
        <stp>BX</stp>
        <stp>.SPXW230106C3870</stp>
        <tr r="F82" s="1"/>
      </tp>
      <tp t="e">
        <v>#N/A</v>
        <stp/>
        <stp>BX</stp>
        <stp>.SPXW230109C3880</stp>
        <tr r="F126" s="1"/>
      </tp>
      <tp t="e">
        <v>#N/A</v>
        <stp/>
        <stp>BX</stp>
        <stp>.SPXW230111C3900</stp>
        <tr r="F173" s="1"/>
      </tp>
      <tp t="e">
        <v>#N/A</v>
        <stp/>
        <stp>BX</stp>
        <stp>.SPXW230113C3920</stp>
        <tr r="F220" s="1"/>
      </tp>
      <tp t="e">
        <v>#N/A</v>
        <stp/>
        <stp>BX</stp>
        <stp>.SPXW230104C3855</stp>
        <tr r="F36" s="1"/>
      </tp>
      <tp t="e">
        <v>#N/A</v>
        <stp/>
        <stp>BX</stp>
        <stp>.SPXW230106C3875</stp>
        <tr r="F83" s="1"/>
      </tp>
      <tp t="e">
        <v>#N/A</v>
        <stp/>
        <stp>BX</stp>
        <stp>.SPXW230109C3885</stp>
        <tr r="F127" s="1"/>
      </tp>
      <tp t="e">
        <v>#N/A</v>
        <stp/>
        <stp>BX</stp>
        <stp>.SPXW230111C3905</stp>
        <tr r="F174" s="1"/>
      </tp>
      <tp t="e">
        <v>#N/A</v>
        <stp/>
        <stp>BX</stp>
        <stp>.SPXW230104P3850</stp>
        <tr r="L35" s="1"/>
      </tp>
      <tp t="e">
        <v>#N/A</v>
        <stp/>
        <stp>BX</stp>
        <stp>.SPXW230106P3870</stp>
        <tr r="L82" s="1"/>
      </tp>
      <tp t="e">
        <v>#N/A</v>
        <stp/>
        <stp>BX</stp>
        <stp>.SPXW230109P3880</stp>
        <tr r="L126" s="1"/>
      </tp>
      <tp t="e">
        <v>#N/A</v>
        <stp/>
        <stp>BX</stp>
        <stp>.SPXW230111P3900</stp>
        <tr r="L173" s="1"/>
      </tp>
      <tp t="e">
        <v>#N/A</v>
        <stp/>
        <stp>BX</stp>
        <stp>.SPXW230113P3920</stp>
        <tr r="L220" s="1"/>
      </tp>
      <tp t="e">
        <v>#N/A</v>
        <stp/>
        <stp>BX</stp>
        <stp>.SPXW230104P3855</stp>
        <tr r="L36" s="1"/>
      </tp>
      <tp t="e">
        <v>#N/A</v>
        <stp/>
        <stp>BX</stp>
        <stp>.SPXW230106P3875</stp>
        <tr r="L83" s="1"/>
      </tp>
      <tp t="e">
        <v>#N/A</v>
        <stp/>
        <stp>BX</stp>
        <stp>.SPXW230109P3885</stp>
        <tr r="L127" s="1"/>
      </tp>
      <tp t="e">
        <v>#N/A</v>
        <stp/>
        <stp>BX</stp>
        <stp>.SPXW230111P3905</stp>
        <tr r="L174" s="1"/>
      </tp>
      <tp t="e">
        <v>#N/A</v>
        <stp/>
        <stp>BX</stp>
        <stp>.SPXW230104C3860</stp>
        <tr r="F37" s="1"/>
      </tp>
      <tp t="e">
        <v>#N/A</v>
        <stp/>
        <stp>BX</stp>
        <stp>.SPXW230106C3840</stp>
        <tr r="F76" s="1"/>
      </tp>
      <tp t="e">
        <v>#N/A</v>
        <stp/>
        <stp>BX</stp>
        <stp>.SPXW230113C3910</stp>
        <tr r="F218" s="1"/>
      </tp>
      <tp t="e">
        <v>#N/A</v>
        <stp/>
        <stp>BX</stp>
        <stp>.SPXW230104C3865</stp>
        <tr r="F38" s="1"/>
      </tp>
      <tp t="e">
        <v>#N/A</v>
        <stp/>
        <stp>BX</stp>
        <stp>.SPXW230106C3845</stp>
        <tr r="F77" s="1"/>
      </tp>
      <tp t="e">
        <v>#N/A</v>
        <stp/>
        <stp>BX</stp>
        <stp>.SPXW230113C3915</stp>
        <tr r="F219" s="1"/>
      </tp>
      <tp t="e">
        <v>#N/A</v>
        <stp/>
        <stp>BX</stp>
        <stp>.SPXW230104P3860</stp>
        <tr r="L37" s="1"/>
      </tp>
      <tp t="e">
        <v>#N/A</v>
        <stp/>
        <stp>BX</stp>
        <stp>.SPXW230106P3840</stp>
        <tr r="L76" s="1"/>
      </tp>
      <tp t="e">
        <v>#N/A</v>
        <stp/>
        <stp>BX</stp>
        <stp>.SPXW230113P3910</stp>
        <tr r="L218" s="1"/>
      </tp>
      <tp t="e">
        <v>#N/A</v>
        <stp/>
        <stp>BX</stp>
        <stp>.SPXW230104P3865</stp>
        <tr r="L38" s="1"/>
      </tp>
      <tp t="e">
        <v>#N/A</v>
        <stp/>
        <stp>BX</stp>
        <stp>.SPXW230106P3845</stp>
        <tr r="L77" s="1"/>
      </tp>
      <tp t="e">
        <v>#N/A</v>
        <stp/>
        <stp>BX</stp>
        <stp>.SPXW230113P3915</stp>
        <tr r="L219" s="1"/>
      </tp>
      <tp t="e">
        <v>#N/A</v>
        <stp/>
        <stp>BX</stp>
        <stp>.SPXW230104C3870</stp>
        <tr r="F39" s="1"/>
      </tp>
      <tp t="e">
        <v>#N/A</v>
        <stp/>
        <stp>BX</stp>
        <stp>.SPXW230106C3850</stp>
        <tr r="F78" s="1"/>
      </tp>
      <tp t="e">
        <v>#N/A</v>
        <stp/>
        <stp>BX</stp>
        <stp>.SPXW230111C3920</stp>
        <tr r="F177" s="1"/>
      </tp>
      <tp t="e">
        <v>#N/A</v>
        <stp/>
        <stp>BX</stp>
        <stp>.SPXW230113C3900</stp>
        <tr r="F216" s="1"/>
      </tp>
      <tp t="e">
        <v>#N/A</v>
        <stp/>
        <stp>BX</stp>
        <stp>.SPXW230104C3875</stp>
        <tr r="F40" s="1"/>
      </tp>
      <tp t="e">
        <v>#N/A</v>
        <stp/>
        <stp>BX</stp>
        <stp>.SPXW230106C3855</stp>
        <tr r="F79" s="1"/>
      </tp>
      <tp t="e">
        <v>#N/A</v>
        <stp/>
        <stp>BX</stp>
        <stp>.SPXW230113C3905</stp>
        <tr r="F217" s="1"/>
      </tp>
      <tp t="e">
        <v>#N/A</v>
        <stp/>
        <stp>BX</stp>
        <stp>.SPXW230104P3870</stp>
        <tr r="L39" s="1"/>
      </tp>
      <tp t="e">
        <v>#N/A</v>
        <stp/>
        <stp>BX</stp>
        <stp>.SPXW230106P3850</stp>
        <tr r="L78" s="1"/>
      </tp>
      <tp t="e">
        <v>#N/A</v>
        <stp/>
        <stp>BX</stp>
        <stp>.SPXW230111P3920</stp>
        <tr r="L177" s="1"/>
      </tp>
      <tp t="e">
        <v>#N/A</v>
        <stp/>
        <stp>BX</stp>
        <stp>.SPXW230113P3900</stp>
        <tr r="L216" s="1"/>
      </tp>
      <tp t="e">
        <v>#N/A</v>
        <stp/>
        <stp>BX</stp>
        <stp>.SPXW230104P3875</stp>
        <tr r="L40" s="1"/>
      </tp>
      <tp t="e">
        <v>#N/A</v>
        <stp/>
        <stp>BX</stp>
        <stp>.SPXW230106P3855</stp>
        <tr r="L79" s="1"/>
      </tp>
      <tp t="e">
        <v>#N/A</v>
        <stp/>
        <stp>BX</stp>
        <stp>.SPXW230113P3905</stp>
        <tr r="L217" s="1"/>
      </tp>
      <tp t="e">
        <v>#N/A</v>
        <stp/>
        <stp>BX</stp>
        <stp>.SPXW230109C3910</stp>
        <tr r="F132" s="1"/>
      </tp>
      <tp t="e">
        <v>#N/A</v>
        <stp/>
        <stp>BX</stp>
        <stp>.SPXW230111C3890</stp>
        <tr r="F171" s="1"/>
      </tp>
      <tp t="e">
        <v>#N/A</v>
        <stp/>
        <stp>BX</stp>
        <stp>.SPXW230109C3915</stp>
        <tr r="F133" s="1"/>
      </tp>
      <tp t="e">
        <v>#N/A</v>
        <stp/>
        <stp>BX</stp>
        <stp>.SPXW230111C3895</stp>
        <tr r="F172" s="1"/>
      </tp>
      <tp t="e">
        <v>#N/A</v>
        <stp/>
        <stp>BX</stp>
        <stp>.SPXW230109P3910</stp>
        <tr r="L132" s="1"/>
      </tp>
      <tp t="e">
        <v>#N/A</v>
        <stp/>
        <stp>BX</stp>
        <stp>.SPXW230111P3890</stp>
        <tr r="L171" s="1"/>
      </tp>
      <tp t="e">
        <v>#N/A</v>
        <stp/>
        <stp>BX</stp>
        <stp>.SPXW230109P3915</stp>
        <tr r="L133" s="1"/>
      </tp>
      <tp t="e">
        <v>#N/A</v>
        <stp/>
        <stp>BX</stp>
        <stp>.SPXW230111P3895</stp>
        <tr r="L172" s="1"/>
      </tp>
      <tp t="e">
        <v>#N/A</v>
        <stp/>
        <stp>BX</stp>
        <stp>.SPXW230109C3900</stp>
        <tr r="F130" s="1"/>
      </tp>
      <tp t="e">
        <v>#N/A</v>
        <stp/>
        <stp>BX</stp>
        <stp>.SPXW230111C3880</stp>
        <tr r="F169" s="1"/>
      </tp>
      <tp t="e">
        <v>#N/A</v>
        <stp/>
        <stp>BX</stp>
        <stp>.SPXW230109C3905</stp>
        <tr r="F131" s="1"/>
      </tp>
      <tp t="e">
        <v>#N/A</v>
        <stp/>
        <stp>BX</stp>
        <stp>.SPXW230111C3885</stp>
        <tr r="F170" s="1"/>
      </tp>
      <tp t="e">
        <v>#N/A</v>
        <stp/>
        <stp>BX</stp>
        <stp>.SPXW230109P3900</stp>
        <tr r="L130" s="1"/>
      </tp>
      <tp t="e">
        <v>#N/A</v>
        <stp/>
        <stp>BX</stp>
        <stp>.SPXW230111P3880</stp>
        <tr r="L169" s="1"/>
      </tp>
      <tp t="e">
        <v>#N/A</v>
        <stp/>
        <stp>BX</stp>
        <stp>.SPXW230109P3905</stp>
        <tr r="L131" s="1"/>
      </tp>
      <tp t="e">
        <v>#N/A</v>
        <stp/>
        <stp>BX</stp>
        <stp>.SPXW230111P3885</stp>
        <tr r="L170" s="1"/>
      </tp>
      <tp t="e">
        <v>#N/A</v>
        <stp/>
        <stp>BX</stp>
        <stp>.SPXW230113C3890</stp>
        <tr r="F214" s="1"/>
      </tp>
      <tp t="e">
        <v>#N/A</v>
        <stp/>
        <stp>BX</stp>
        <stp>.SPXW230113C3895</stp>
        <tr r="F215" s="1"/>
      </tp>
      <tp t="e">
        <v>#N/A</v>
        <stp/>
        <stp>BX</stp>
        <stp>.SPXW230113P3890</stp>
        <tr r="L214" s="1"/>
      </tp>
      <tp t="e">
        <v>#N/A</v>
        <stp/>
        <stp>BX</stp>
        <stp>.SPXW230113P3895</stp>
        <tr r="L215" s="1"/>
      </tp>
      <tp t="e">
        <v>#N/A</v>
        <stp/>
        <stp>BX</stp>
        <stp>.SPXW230109C3920</stp>
        <tr r="F134" s="1"/>
      </tp>
      <tp t="e">
        <v>#N/A</v>
        <stp/>
        <stp>BX</stp>
        <stp>.SPXW230113C3880</stp>
        <tr r="F212" s="1"/>
      </tp>
      <tp t="e">
        <v>#N/A</v>
        <stp/>
        <stp>BX</stp>
        <stp>.SPXW230113C3885</stp>
        <tr r="F213" s="1"/>
      </tp>
      <tp t="e">
        <v>#N/A</v>
        <stp/>
        <stp>BX</stp>
        <stp>.SPXW230109P3920</stp>
        <tr r="L134" s="1"/>
      </tp>
      <tp t="e">
        <v>#N/A</v>
        <stp/>
        <stp>BX</stp>
        <stp>.SPXW230113P3880</stp>
        <tr r="L212" s="1"/>
      </tp>
      <tp t="e">
        <v>#N/A</v>
        <stp/>
        <stp>BX</stp>
        <stp>.SPXW230113P3885</stp>
        <tr r="L213" s="1"/>
      </tp>
      <tp t="e">
        <v>#N/A</v>
        <stp/>
        <stp>BX</stp>
        <stp>.SPXW230104C3900</stp>
        <tr r="F45" s="1"/>
      </tp>
      <tp t="e">
        <v>#N/A</v>
        <stp/>
        <stp>BX</stp>
        <stp>.SPXW230106C3920</stp>
        <tr r="F92" s="1"/>
      </tp>
      <tp t="e">
        <v>#N/A</v>
        <stp/>
        <stp>BX</stp>
        <stp>.SPXW230111C3850</stp>
        <tr r="F163" s="1"/>
      </tp>
      <tp t="e">
        <v>#N/A</v>
        <stp/>
        <stp>BX</stp>
        <stp>.SPXW230113C3870</stp>
        <tr r="F210" s="1"/>
      </tp>
      <tp t="e">
        <v>#N/A</v>
        <stp/>
        <stp>BX</stp>
        <stp>.SPXW230104C3905</stp>
        <tr r="F46" s="1"/>
      </tp>
      <tp t="e">
        <v>#N/A</v>
        <stp/>
        <stp>BX</stp>
        <stp>.SPXW230111C3855</stp>
        <tr r="F164" s="1"/>
      </tp>
      <tp t="e">
        <v>#N/A</v>
        <stp/>
        <stp>BX</stp>
        <stp>.SPXW230113C3875</stp>
        <tr r="F211" s="1"/>
      </tp>
      <tp t="e">
        <v>#N/A</v>
        <stp/>
        <stp>BX</stp>
        <stp>.SPXW230104P3900</stp>
        <tr r="L45" s="1"/>
      </tp>
      <tp t="e">
        <v>#N/A</v>
        <stp/>
        <stp>BX</stp>
        <stp>.SPXW230106P3920</stp>
        <tr r="L92" s="1"/>
      </tp>
      <tp t="e">
        <v>#N/A</v>
        <stp/>
        <stp>BX</stp>
        <stp>.SPXW230111P3850</stp>
        <tr r="L163" s="1"/>
      </tp>
      <tp t="e">
        <v>#N/A</v>
        <stp/>
        <stp>BX</stp>
        <stp>.SPXW230113P3870</stp>
        <tr r="L210" s="1"/>
      </tp>
      <tp t="e">
        <v>#N/A</v>
        <stp/>
        <stp>BX</stp>
        <stp>.SPXW230104P3905</stp>
        <tr r="L46" s="1"/>
      </tp>
      <tp t="e">
        <v>#N/A</v>
        <stp/>
        <stp>BX</stp>
        <stp>.SPXW230111P3855</stp>
        <tr r="L164" s="1"/>
      </tp>
      <tp t="e">
        <v>#N/A</v>
        <stp/>
        <stp>BX</stp>
        <stp>.SPXW230113P3875</stp>
        <tr r="L211" s="1"/>
      </tp>
      <tp t="e">
        <v>#N/A</v>
        <stp/>
        <stp>BX</stp>
        <stp>.SPXW230104C3910</stp>
        <tr r="F47" s="1"/>
      </tp>
      <tp t="e">
        <v>#N/A</v>
        <stp/>
        <stp>BX</stp>
        <stp>.SPXW230111C3840</stp>
        <tr r="F161" s="1"/>
      </tp>
      <tp t="e">
        <v>#N/A</v>
        <stp/>
        <stp>BX</stp>
        <stp>.SPXW230113C3860</stp>
        <tr r="F208" s="1"/>
      </tp>
      <tp t="e">
        <v>#N/A</v>
        <stp/>
        <stp>BX</stp>
        <stp>.SPXW230104C3915</stp>
        <tr r="F48" s="1"/>
      </tp>
      <tp t="e">
        <v>#N/A</v>
        <stp/>
        <stp>BX</stp>
        <stp>.SPXW230111C3845</stp>
        <tr r="F162" s="1"/>
      </tp>
      <tp t="e">
        <v>#N/A</v>
        <stp/>
        <stp>BX</stp>
        <stp>.SPXW230113C3865</stp>
        <tr r="F209" s="1"/>
      </tp>
      <tp t="e">
        <v>#N/A</v>
        <stp/>
        <stp>BX</stp>
        <stp>.SPXW230104P3910</stp>
        <tr r="L47" s="1"/>
      </tp>
      <tp t="e">
        <v>#N/A</v>
        <stp/>
        <stp>BX</stp>
        <stp>.SPXW230111P3840</stp>
        <tr r="L161" s="1"/>
      </tp>
      <tp t="e">
        <v>#N/A</v>
        <stp/>
        <stp>BX</stp>
        <stp>.SPXW230113P3860</stp>
        <tr r="L208" s="1"/>
      </tp>
      <tp t="e">
        <v>#N/A</v>
        <stp/>
        <stp>BX</stp>
        <stp>.SPXW230104P3915</stp>
        <tr r="L48" s="1"/>
      </tp>
      <tp t="e">
        <v>#N/A</v>
        <stp/>
        <stp>BX</stp>
        <stp>.SPXW230111P3845</stp>
        <tr r="L162" s="1"/>
      </tp>
      <tp t="e">
        <v>#N/A</v>
        <stp/>
        <stp>BX</stp>
        <stp>.SPXW230113P3865</stp>
        <tr r="L209" s="1"/>
      </tp>
      <tp t="e">
        <v>#N/A</v>
        <stp/>
        <stp>BX</stp>
        <stp>.SPXW230104C3920</stp>
        <tr r="F49" s="1"/>
      </tp>
      <tp t="e">
        <v>#N/A</v>
        <stp/>
        <stp>BX</stp>
        <stp>.SPXW230106C3900</stp>
        <tr r="F88" s="1"/>
      </tp>
      <tp t="e">
        <v>#N/A</v>
        <stp/>
        <stp>BX</stp>
        <stp>.SPXW230111C3870</stp>
        <tr r="F167" s="1"/>
      </tp>
      <tp t="e">
        <v>#N/A</v>
        <stp/>
        <stp>BX</stp>
        <stp>.SPXW230113C3850</stp>
        <tr r="F206" s="1"/>
      </tp>
      <tp t="e">
        <v>#N/A</v>
        <stp/>
        <stp>BX</stp>
        <stp>.SPXW230106C3905</stp>
        <tr r="F89" s="1"/>
      </tp>
      <tp t="e">
        <v>#N/A</v>
        <stp/>
        <stp>BX</stp>
        <stp>.SPXW230111C3875</stp>
        <tr r="F168" s="1"/>
      </tp>
      <tp t="e">
        <v>#N/A</v>
        <stp/>
        <stp>BX</stp>
        <stp>.SPXW230113C3855</stp>
        <tr r="F207" s="1"/>
      </tp>
      <tp t="e">
        <v>#N/A</v>
        <stp/>
        <stp>BX</stp>
        <stp>.SPXW230104P3920</stp>
        <tr r="L49" s="1"/>
      </tp>
      <tp t="e">
        <v>#N/A</v>
        <stp/>
        <stp>BX</stp>
        <stp>.SPXW230106P3900</stp>
        <tr r="L88" s="1"/>
      </tp>
      <tp t="e">
        <v>#N/A</v>
        <stp/>
        <stp>BX</stp>
        <stp>.SPXW230111P3870</stp>
        <tr r="L167" s="1"/>
      </tp>
      <tp t="e">
        <v>#N/A</v>
        <stp/>
        <stp>BX</stp>
        <stp>.SPXW230113P3850</stp>
        <tr r="L206" s="1"/>
      </tp>
      <tp t="e">
        <v>#N/A</v>
        <stp/>
        <stp>BX</stp>
        <stp>.SPXW230106P3905</stp>
        <tr r="L89" s="1"/>
      </tp>
      <tp t="e">
        <v>#N/A</v>
        <stp/>
        <stp>BX</stp>
        <stp>.SPXW230111P3875</stp>
        <tr r="L168" s="1"/>
      </tp>
      <tp t="e">
        <v>#N/A</v>
        <stp/>
        <stp>BX</stp>
        <stp>.SPXW230113P3855</stp>
        <tr r="L207" s="1"/>
      </tp>
      <tp t="e">
        <v>#N/A</v>
        <stp/>
        <stp>BX</stp>
        <stp>.SPXW230106C3910</stp>
        <tr r="F90" s="1"/>
      </tp>
      <tp t="e">
        <v>#N/A</v>
        <stp/>
        <stp>BX</stp>
        <stp>.SPXW230111C3860</stp>
        <tr r="F165" s="1"/>
      </tp>
      <tp t="e">
        <v>#N/A</v>
        <stp/>
        <stp>BX</stp>
        <stp>.SPXW230113C3840</stp>
        <tr r="F204" s="1"/>
      </tp>
      <tp t="e">
        <v>#N/A</v>
        <stp/>
        <stp>BX</stp>
        <stp>.SPXW230106C3915</stp>
        <tr r="F91" s="1"/>
      </tp>
      <tp t="e">
        <v>#N/A</v>
        <stp/>
        <stp>BX</stp>
        <stp>.SPXW230111C3865</stp>
        <tr r="F166" s="1"/>
      </tp>
      <tp t="e">
        <v>#N/A</v>
        <stp/>
        <stp>BX</stp>
        <stp>.SPXW230113C3845</stp>
        <tr r="F205" s="1"/>
      </tp>
      <tp t="e">
        <v>#N/A</v>
        <stp/>
        <stp>BX</stp>
        <stp>.SPXW230106P3910</stp>
        <tr r="L90" s="1"/>
      </tp>
      <tp t="e">
        <v>#N/A</v>
        <stp/>
        <stp>BX</stp>
        <stp>.SPXW230111P3860</stp>
        <tr r="L165" s="1"/>
      </tp>
      <tp t="e">
        <v>#N/A</v>
        <stp/>
        <stp>BX</stp>
        <stp>.SPXW230113P3840</stp>
        <tr r="L204" s="1"/>
      </tp>
      <tp t="e">
        <v>#N/A</v>
        <stp/>
        <stp>BX</stp>
        <stp>.SPXW230106P3915</stp>
        <tr r="L91" s="1"/>
      </tp>
      <tp t="e">
        <v>#N/A</v>
        <stp/>
        <stp>BX</stp>
        <stp>.SPXW230111P3865</stp>
        <tr r="L166" s="1"/>
      </tp>
      <tp t="e">
        <v>#N/A</v>
        <stp/>
        <stp>BX</stp>
        <stp>.SPXW230113P3845</stp>
        <tr r="L205" s="1"/>
      </tp>
      <tp t="e">
        <v>#N/A</v>
        <stp/>
        <stp>BX</stp>
        <stp>.SPXW230111C3810</stp>
        <tr r="F155" s="1"/>
      </tp>
      <tp t="e">
        <v>#N/A</v>
        <stp/>
        <stp>BX</stp>
        <stp>.SPXW230113C3830</stp>
        <tr r="F202" s="1"/>
      </tp>
      <tp t="e">
        <v>#N/A</v>
        <stp/>
        <stp>BX</stp>
        <stp>.SPXW230111C3815</stp>
        <tr r="F156" s="1"/>
      </tp>
      <tp t="e">
        <v>#N/A</v>
        <stp/>
        <stp>BX</stp>
        <stp>.SPXW230113C3835</stp>
        <tr r="F203" s="1"/>
      </tp>
      <tp t="e">
        <v>#N/A</v>
        <stp/>
        <stp>BX</stp>
        <stp>.SPXW230111P3810</stp>
        <tr r="L155" s="1"/>
      </tp>
      <tp t="e">
        <v>#N/A</v>
        <stp/>
        <stp>BX</stp>
        <stp>.SPXW230113P3830</stp>
        <tr r="L202" s="1"/>
      </tp>
      <tp t="e">
        <v>#N/A</v>
        <stp/>
        <stp>BX</stp>
        <stp>.SPXW230111P3815</stp>
        <tr r="L156" s="1"/>
      </tp>
      <tp t="e">
        <v>#N/A</v>
        <stp/>
        <stp>BX</stp>
        <stp>.SPXW230113P3835</stp>
        <tr r="L203" s="1"/>
      </tp>
      <tp t="e">
        <v>#N/A</v>
        <stp/>
        <stp>BX</stp>
        <stp>.SPXW230111C3800</stp>
        <tr r="F153" s="1"/>
      </tp>
      <tp t="e">
        <v>#N/A</v>
        <stp/>
        <stp>BX</stp>
        <stp>.SPXW230113C3820</stp>
        <tr r="F200" s="1"/>
      </tp>
      <tp t="e">
        <v>#N/A</v>
        <stp/>
        <stp>BX</stp>
        <stp>.SPXW230111C3805</stp>
        <tr r="F154" s="1"/>
      </tp>
      <tp t="e">
        <v>#N/A</v>
        <stp/>
        <stp>BX</stp>
        <stp>.SPXW230113C3825</stp>
        <tr r="F201" s="1"/>
      </tp>
      <tp t="e">
        <v>#N/A</v>
        <stp/>
        <stp>BX</stp>
        <stp>.SPXW230111P3800</stp>
        <tr r="L153" s="1"/>
      </tp>
      <tp t="e">
        <v>#N/A</v>
        <stp/>
        <stp>BX</stp>
        <stp>.SPXW230113P3820</stp>
        <tr r="L200" s="1"/>
      </tp>
      <tp t="e">
        <v>#N/A</v>
        <stp/>
        <stp>BX</stp>
        <stp>.SPXW230111P3805</stp>
        <tr r="L154" s="1"/>
      </tp>
      <tp t="e">
        <v>#N/A</v>
        <stp/>
        <stp>BX</stp>
        <stp>.SPXW230113P3825</stp>
        <tr r="L201" s="1"/>
      </tp>
      <tp t="e">
        <v>#N/A</v>
        <stp/>
        <stp>BX</stp>
        <stp>.SPXW230111C3830</stp>
        <tr r="F159" s="1"/>
      </tp>
      <tp t="e">
        <v>#N/A</v>
        <stp/>
        <stp>BX</stp>
        <stp>.SPXW230113C3810</stp>
        <tr r="F198" s="1"/>
      </tp>
      <tp t="e">
        <v>#N/A</v>
        <stp/>
        <stp>BX</stp>
        <stp>.SPXW230111C3835</stp>
        <tr r="F160" s="1"/>
      </tp>
      <tp t="e">
        <v>#N/A</v>
        <stp/>
        <stp>BX</stp>
        <stp>.SPXW230113C3815</stp>
        <tr r="F199" s="1"/>
      </tp>
      <tp t="e">
        <v>#N/A</v>
        <stp/>
        <stp>BX</stp>
        <stp>.SPXW230111P3830</stp>
        <tr r="L159" s="1"/>
      </tp>
      <tp t="e">
        <v>#N/A</v>
        <stp/>
        <stp>BX</stp>
        <stp>.SPXW230113P3810</stp>
        <tr r="L198" s="1"/>
      </tp>
      <tp t="e">
        <v>#N/A</v>
        <stp/>
        <stp>BX</stp>
        <stp>.SPXW230111P3835</stp>
        <tr r="L160" s="1"/>
      </tp>
      <tp t="e">
        <v>#N/A</v>
        <stp/>
        <stp>BX</stp>
        <stp>.SPXW230113P3815</stp>
        <tr r="L199" s="1"/>
      </tp>
      <tp t="e">
        <v>#N/A</v>
        <stp/>
        <stp>BX</stp>
        <stp>.SPXW230111C3820</stp>
        <tr r="F157" s="1"/>
      </tp>
      <tp t="e">
        <v>#N/A</v>
        <stp/>
        <stp>BX</stp>
        <stp>.SPXW230113C3800</stp>
        <tr r="F196" s="1"/>
      </tp>
      <tp t="e">
        <v>#N/A</v>
        <stp/>
        <stp>BX</stp>
        <stp>.SPXW230111C3825</stp>
        <tr r="F158" s="1"/>
      </tp>
      <tp t="e">
        <v>#N/A</v>
        <stp/>
        <stp>BX</stp>
        <stp>.SPXW230113C3805</stp>
        <tr r="F197" s="1"/>
      </tp>
      <tp t="e">
        <v>#N/A</v>
        <stp/>
        <stp>BX</stp>
        <stp>.SPXW230111P3820</stp>
        <tr r="L157" s="1"/>
      </tp>
      <tp t="e">
        <v>#N/A</v>
        <stp/>
        <stp>BX</stp>
        <stp>.SPXW230113P3800</stp>
        <tr r="L196" s="1"/>
      </tp>
      <tp t="e">
        <v>#N/A</v>
        <stp/>
        <stp>BX</stp>
        <stp>.SPXW230111P3825</stp>
        <tr r="L158" s="1"/>
      </tp>
      <tp t="e">
        <v>#N/A</v>
        <stp/>
        <stp>BX</stp>
        <stp>.SPXW230113P3805</stp>
        <tr r="L197" s="1"/>
      </tp>
      <tp t="e">
        <v>#N/A</v>
        <stp/>
        <stp>AX</stp>
        <stp>.SPXW230109C3910</stp>
        <tr r="H132" s="1"/>
      </tp>
      <tp t="e">
        <v>#N/A</v>
        <stp/>
        <stp>AX</stp>
        <stp>.SPXW230111C3890</stp>
        <tr r="H171" s="1"/>
      </tp>
      <tp t="e">
        <v>#N/A</v>
        <stp/>
        <stp>AX</stp>
        <stp>.SPXW230109C3915</stp>
        <tr r="H133" s="1"/>
      </tp>
      <tp t="e">
        <v>#N/A</v>
        <stp/>
        <stp>AX</stp>
        <stp>.SPXW230111C3895</stp>
        <tr r="H172" s="1"/>
      </tp>
      <tp t="e">
        <v>#N/A</v>
        <stp/>
        <stp>AX</stp>
        <stp>.SPXW230109P3910</stp>
        <tr r="N132" s="1"/>
      </tp>
      <tp t="e">
        <v>#N/A</v>
        <stp/>
        <stp>AX</stp>
        <stp>.SPXW230111P3890</stp>
        <tr r="N171" s="1"/>
      </tp>
      <tp t="e">
        <v>#N/A</v>
        <stp/>
        <stp>AX</stp>
        <stp>.SPXW230109P3915</stp>
        <tr r="N133" s="1"/>
      </tp>
      <tp t="e">
        <v>#N/A</v>
        <stp/>
        <stp>AX</stp>
        <stp>.SPXW230111P3895</stp>
        <tr r="N172" s="1"/>
      </tp>
      <tp t="e">
        <v>#N/A</v>
        <stp/>
        <stp>AX</stp>
        <stp>.SPXW230109C3900</stp>
        <tr r="H130" s="1"/>
      </tp>
      <tp t="e">
        <v>#N/A</v>
        <stp/>
        <stp>AX</stp>
        <stp>.SPXW230111C3880</stp>
        <tr r="H169" s="1"/>
      </tp>
      <tp t="e">
        <v>#N/A</v>
        <stp/>
        <stp>AX</stp>
        <stp>.SPXW230109C3905</stp>
        <tr r="H131" s="1"/>
      </tp>
      <tp t="e">
        <v>#N/A</v>
        <stp/>
        <stp>AX</stp>
        <stp>.SPXW230111C3885</stp>
        <tr r="H170" s="1"/>
      </tp>
      <tp t="e">
        <v>#N/A</v>
        <stp/>
        <stp>AX</stp>
        <stp>.SPXW230109P3900</stp>
        <tr r="N130" s="1"/>
      </tp>
      <tp t="e">
        <v>#N/A</v>
        <stp/>
        <stp>AX</stp>
        <stp>.SPXW230111P3880</stp>
        <tr r="N169" s="1"/>
      </tp>
      <tp t="e">
        <v>#N/A</v>
        <stp/>
        <stp>AX</stp>
        <stp>.SPXW230109P3905</stp>
        <tr r="N131" s="1"/>
      </tp>
      <tp t="e">
        <v>#N/A</v>
        <stp/>
        <stp>AX</stp>
        <stp>.SPXW230111P3885</stp>
        <tr r="N170" s="1"/>
      </tp>
      <tp t="e">
        <v>#N/A</v>
        <stp/>
        <stp>AX</stp>
        <stp>.SPXW230113C3890</stp>
        <tr r="H214" s="1"/>
      </tp>
      <tp t="e">
        <v>#N/A</v>
        <stp/>
        <stp>AX</stp>
        <stp>.SPXW230113C3895</stp>
        <tr r="H215" s="1"/>
      </tp>
      <tp t="e">
        <v>#N/A</v>
        <stp/>
        <stp>AX</stp>
        <stp>.SPXW230113P3890</stp>
        <tr r="N214" s="1"/>
      </tp>
      <tp t="e">
        <v>#N/A</v>
        <stp/>
        <stp>AX</stp>
        <stp>.SPXW230113P3895</stp>
        <tr r="N215" s="1"/>
      </tp>
      <tp t="e">
        <v>#N/A</v>
        <stp/>
        <stp>AX</stp>
        <stp>.SPXW230109C3920</stp>
        <tr r="H134" s="1"/>
      </tp>
      <tp t="e">
        <v>#N/A</v>
        <stp/>
        <stp>AX</stp>
        <stp>.SPXW230113C3880</stp>
        <tr r="H212" s="1"/>
      </tp>
      <tp t="e">
        <v>#N/A</v>
        <stp/>
        <stp>AX</stp>
        <stp>.SPXW230113C3885</stp>
        <tr r="H213" s="1"/>
      </tp>
      <tp t="e">
        <v>#N/A</v>
        <stp/>
        <stp>AX</stp>
        <stp>.SPXW230109P3920</stp>
        <tr r="N134" s="1"/>
      </tp>
      <tp t="e">
        <v>#N/A</v>
        <stp/>
        <stp>AX</stp>
        <stp>.SPXW230113P3880</stp>
        <tr r="N212" s="1"/>
      </tp>
      <tp t="e">
        <v>#N/A</v>
        <stp/>
        <stp>AX</stp>
        <stp>.SPXW230113P3885</stp>
        <tr r="N213" s="1"/>
      </tp>
      <tp t="e">
        <v>#N/A</v>
        <stp/>
        <stp>AX</stp>
        <stp>.SPXW230104C3900</stp>
        <tr r="H45" s="1"/>
      </tp>
      <tp t="e">
        <v>#N/A</v>
        <stp/>
        <stp>AX</stp>
        <stp>.SPXW230106C3920</stp>
        <tr r="H92" s="1"/>
      </tp>
      <tp t="e">
        <v>#N/A</v>
        <stp/>
        <stp>AX</stp>
        <stp>.SPXW230111C3850</stp>
        <tr r="H163" s="1"/>
      </tp>
      <tp t="e">
        <v>#N/A</v>
        <stp/>
        <stp>AX</stp>
        <stp>.SPXW230113C3870</stp>
        <tr r="H210" s="1"/>
      </tp>
      <tp t="e">
        <v>#N/A</v>
        <stp/>
        <stp>AX</stp>
        <stp>.SPXW230104C3905</stp>
        <tr r="H46" s="1"/>
      </tp>
      <tp t="e">
        <v>#N/A</v>
        <stp/>
        <stp>AX</stp>
        <stp>.SPXW230111C3855</stp>
        <tr r="H164" s="1"/>
      </tp>
      <tp t="e">
        <v>#N/A</v>
        <stp/>
        <stp>AX</stp>
        <stp>.SPXW230113C3875</stp>
        <tr r="H211" s="1"/>
      </tp>
      <tp t="e">
        <v>#N/A</v>
        <stp/>
        <stp>AX</stp>
        <stp>.SPXW230104P3900</stp>
        <tr r="N45" s="1"/>
      </tp>
      <tp t="e">
        <v>#N/A</v>
        <stp/>
        <stp>AX</stp>
        <stp>.SPXW230106P3920</stp>
        <tr r="N92" s="1"/>
      </tp>
      <tp t="e">
        <v>#N/A</v>
        <stp/>
        <stp>AX</stp>
        <stp>.SPXW230111P3850</stp>
        <tr r="N163" s="1"/>
      </tp>
      <tp t="e">
        <v>#N/A</v>
        <stp/>
        <stp>AX</stp>
        <stp>.SPXW230113P3870</stp>
        <tr r="N210" s="1"/>
      </tp>
      <tp t="e">
        <v>#N/A</v>
        <stp/>
        <stp>AX</stp>
        <stp>.SPXW230104P3905</stp>
        <tr r="N46" s="1"/>
      </tp>
      <tp t="e">
        <v>#N/A</v>
        <stp/>
        <stp>AX</stp>
        <stp>.SPXW230111P3855</stp>
        <tr r="N164" s="1"/>
      </tp>
      <tp t="e">
        <v>#N/A</v>
        <stp/>
        <stp>AX</stp>
        <stp>.SPXW230113P3875</stp>
        <tr r="N211" s="1"/>
      </tp>
      <tp t="e">
        <v>#N/A</v>
        <stp/>
        <stp>AX</stp>
        <stp>.SPXW230104C3910</stp>
        <tr r="H47" s="1"/>
      </tp>
      <tp t="e">
        <v>#N/A</v>
        <stp/>
        <stp>AX</stp>
        <stp>.SPXW230111C3840</stp>
        <tr r="H161" s="1"/>
      </tp>
      <tp t="e">
        <v>#N/A</v>
        <stp/>
        <stp>AX</stp>
        <stp>.SPXW230113C3860</stp>
        <tr r="H208" s="1"/>
      </tp>
      <tp t="e">
        <v>#N/A</v>
        <stp/>
        <stp>AX</stp>
        <stp>.SPXW230104C3915</stp>
        <tr r="H48" s="1"/>
      </tp>
      <tp t="e">
        <v>#N/A</v>
        <stp/>
        <stp>AX</stp>
        <stp>.SPXW230111C3845</stp>
        <tr r="H162" s="1"/>
      </tp>
      <tp t="e">
        <v>#N/A</v>
        <stp/>
        <stp>AX</stp>
        <stp>.SPXW230113C3865</stp>
        <tr r="H209" s="1"/>
      </tp>
      <tp t="e">
        <v>#N/A</v>
        <stp/>
        <stp>AX</stp>
        <stp>.SPXW230104P3910</stp>
        <tr r="N47" s="1"/>
      </tp>
      <tp t="e">
        <v>#N/A</v>
        <stp/>
        <stp>AX</stp>
        <stp>.SPXW230111P3840</stp>
        <tr r="N161" s="1"/>
      </tp>
      <tp t="e">
        <v>#N/A</v>
        <stp/>
        <stp>AX</stp>
        <stp>.SPXW230113P3860</stp>
        <tr r="N208" s="1"/>
      </tp>
      <tp t="e">
        <v>#N/A</v>
        <stp/>
        <stp>AX</stp>
        <stp>.SPXW230104P3915</stp>
        <tr r="N48" s="1"/>
      </tp>
      <tp t="e">
        <v>#N/A</v>
        <stp/>
        <stp>AX</stp>
        <stp>.SPXW230111P3845</stp>
        <tr r="N162" s="1"/>
      </tp>
      <tp t="e">
        <v>#N/A</v>
        <stp/>
        <stp>AX</stp>
        <stp>.SPXW230113P3865</stp>
        <tr r="N209" s="1"/>
      </tp>
      <tp t="e">
        <v>#N/A</v>
        <stp/>
        <stp>AX</stp>
        <stp>.SPXW230104C3920</stp>
        <tr r="H49" s="1"/>
      </tp>
      <tp t="e">
        <v>#N/A</v>
        <stp/>
        <stp>AX</stp>
        <stp>.SPXW230106C3900</stp>
        <tr r="H88" s="1"/>
      </tp>
      <tp t="e">
        <v>#N/A</v>
        <stp/>
        <stp>AX</stp>
        <stp>.SPXW230111C3870</stp>
        <tr r="H167" s="1"/>
      </tp>
      <tp t="e">
        <v>#N/A</v>
        <stp/>
        <stp>AX</stp>
        <stp>.SPXW230113C3850</stp>
        <tr r="H206" s="1"/>
      </tp>
      <tp t="e">
        <v>#N/A</v>
        <stp/>
        <stp>AX</stp>
        <stp>.SPXW230106C3905</stp>
        <tr r="H89" s="1"/>
      </tp>
      <tp t="e">
        <v>#N/A</v>
        <stp/>
        <stp>AX</stp>
        <stp>.SPXW230111C3875</stp>
        <tr r="H168" s="1"/>
      </tp>
      <tp t="e">
        <v>#N/A</v>
        <stp/>
        <stp>AX</stp>
        <stp>.SPXW230113C3855</stp>
        <tr r="H207" s="1"/>
      </tp>
      <tp t="e">
        <v>#N/A</v>
        <stp/>
        <stp>AX</stp>
        <stp>.SPXW230104P3920</stp>
        <tr r="N49" s="1"/>
      </tp>
      <tp t="e">
        <v>#N/A</v>
        <stp/>
        <stp>AX</stp>
        <stp>.SPXW230106P3900</stp>
        <tr r="N88" s="1"/>
      </tp>
      <tp t="e">
        <v>#N/A</v>
        <stp/>
        <stp>AX</stp>
        <stp>.SPXW230111P3870</stp>
        <tr r="N167" s="1"/>
      </tp>
      <tp t="e">
        <v>#N/A</v>
        <stp/>
        <stp>AX</stp>
        <stp>.SPXW230113P3850</stp>
        <tr r="N206" s="1"/>
      </tp>
      <tp t="e">
        <v>#N/A</v>
        <stp/>
        <stp>AX</stp>
        <stp>.SPXW230106P3905</stp>
        <tr r="N89" s="1"/>
      </tp>
      <tp t="e">
        <v>#N/A</v>
        <stp/>
        <stp>AX</stp>
        <stp>.SPXW230111P3875</stp>
        <tr r="N168" s="1"/>
      </tp>
      <tp t="e">
        <v>#N/A</v>
        <stp/>
        <stp>AX</stp>
        <stp>.SPXW230113P3855</stp>
        <tr r="N207" s="1"/>
      </tp>
      <tp t="e">
        <v>#N/A</v>
        <stp/>
        <stp>AX</stp>
        <stp>.SPXW230106C3910</stp>
        <tr r="H90" s="1"/>
      </tp>
      <tp t="e">
        <v>#N/A</v>
        <stp/>
        <stp>AX</stp>
        <stp>.SPXW230111C3860</stp>
        <tr r="H165" s="1"/>
      </tp>
      <tp t="e">
        <v>#N/A</v>
        <stp/>
        <stp>AX</stp>
        <stp>.SPXW230113C3840</stp>
        <tr r="H204" s="1"/>
      </tp>
      <tp t="e">
        <v>#N/A</v>
        <stp/>
        <stp>AX</stp>
        <stp>.SPXW230106C3915</stp>
        <tr r="H91" s="1"/>
      </tp>
      <tp t="e">
        <v>#N/A</v>
        <stp/>
        <stp>AX</stp>
        <stp>.SPXW230111C3865</stp>
        <tr r="H166" s="1"/>
      </tp>
      <tp t="e">
        <v>#N/A</v>
        <stp/>
        <stp>AX</stp>
        <stp>.SPXW230113C3845</stp>
        <tr r="H205" s="1"/>
      </tp>
      <tp t="e">
        <v>#N/A</v>
        <stp/>
        <stp>AX</stp>
        <stp>.SPXW230106P3910</stp>
        <tr r="N90" s="1"/>
      </tp>
      <tp t="e">
        <v>#N/A</v>
        <stp/>
        <stp>AX</stp>
        <stp>.SPXW230111P3860</stp>
        <tr r="N165" s="1"/>
      </tp>
      <tp t="e">
        <v>#N/A</v>
        <stp/>
        <stp>AX</stp>
        <stp>.SPXW230113P3840</stp>
        <tr r="N204" s="1"/>
      </tp>
      <tp t="e">
        <v>#N/A</v>
        <stp/>
        <stp>AX</stp>
        <stp>.SPXW230106P3915</stp>
        <tr r="N91" s="1"/>
      </tp>
      <tp t="e">
        <v>#N/A</v>
        <stp/>
        <stp>AX</stp>
        <stp>.SPXW230111P3865</stp>
        <tr r="N166" s="1"/>
      </tp>
      <tp t="e">
        <v>#N/A</v>
        <stp/>
        <stp>AX</stp>
        <stp>.SPXW230113P3845</stp>
        <tr r="N205" s="1"/>
      </tp>
      <tp t="e">
        <v>#N/A</v>
        <stp/>
        <stp>AX</stp>
        <stp>.SPXW230111C3810</stp>
        <tr r="H155" s="1"/>
      </tp>
      <tp t="e">
        <v>#N/A</v>
        <stp/>
        <stp>AX</stp>
        <stp>.SPXW230113C3830</stp>
        <tr r="H202" s="1"/>
      </tp>
      <tp t="e">
        <v>#N/A</v>
        <stp/>
        <stp>AX</stp>
        <stp>.SPXW230111C3815</stp>
        <tr r="H156" s="1"/>
      </tp>
      <tp t="e">
        <v>#N/A</v>
        <stp/>
        <stp>AX</stp>
        <stp>.SPXW230113C3835</stp>
        <tr r="H203" s="1"/>
      </tp>
      <tp t="e">
        <v>#N/A</v>
        <stp/>
        <stp>AX</stp>
        <stp>.SPXW230111P3810</stp>
        <tr r="N155" s="1"/>
      </tp>
      <tp t="e">
        <v>#N/A</v>
        <stp/>
        <stp>AX</stp>
        <stp>.SPXW230113P3830</stp>
        <tr r="N202" s="1"/>
      </tp>
      <tp t="e">
        <v>#N/A</v>
        <stp/>
        <stp>AX</stp>
        <stp>.SPXW230111P3815</stp>
        <tr r="N156" s="1"/>
      </tp>
      <tp t="e">
        <v>#N/A</v>
        <stp/>
        <stp>AX</stp>
        <stp>.SPXW230113P3835</stp>
        <tr r="N203" s="1"/>
      </tp>
      <tp t="e">
        <v>#N/A</v>
        <stp/>
        <stp>AX</stp>
        <stp>.SPXW230111C3800</stp>
        <tr r="H153" s="1"/>
      </tp>
      <tp t="e">
        <v>#N/A</v>
        <stp/>
        <stp>AX</stp>
        <stp>.SPXW230113C3820</stp>
        <tr r="H200" s="1"/>
      </tp>
      <tp t="e">
        <v>#N/A</v>
        <stp/>
        <stp>AX</stp>
        <stp>.SPXW230111C3805</stp>
        <tr r="H154" s="1"/>
      </tp>
      <tp t="e">
        <v>#N/A</v>
        <stp/>
        <stp>AX</stp>
        <stp>.SPXW230113C3825</stp>
        <tr r="H201" s="1"/>
      </tp>
      <tp t="e">
        <v>#N/A</v>
        <stp/>
        <stp>AX</stp>
        <stp>.SPXW230111P3800</stp>
        <tr r="N153" s="1"/>
      </tp>
      <tp t="e">
        <v>#N/A</v>
        <stp/>
        <stp>AX</stp>
        <stp>.SPXW230113P3820</stp>
        <tr r="N200" s="1"/>
      </tp>
      <tp t="e">
        <v>#N/A</v>
        <stp/>
        <stp>AX</stp>
        <stp>.SPXW230111P3805</stp>
        <tr r="N154" s="1"/>
      </tp>
      <tp t="e">
        <v>#N/A</v>
        <stp/>
        <stp>AX</stp>
        <stp>.SPXW230113P3825</stp>
        <tr r="N201" s="1"/>
      </tp>
      <tp t="e">
        <v>#N/A</v>
        <stp/>
        <stp>AX</stp>
        <stp>.SPXW230111C3830</stp>
        <tr r="H159" s="1"/>
      </tp>
      <tp t="e">
        <v>#N/A</v>
        <stp/>
        <stp>AX</stp>
        <stp>.SPXW230113C3810</stp>
        <tr r="H198" s="1"/>
      </tp>
      <tp t="e">
        <v>#N/A</v>
        <stp/>
        <stp>AX</stp>
        <stp>.SPXW230111C3835</stp>
        <tr r="H160" s="1"/>
      </tp>
      <tp t="e">
        <v>#N/A</v>
        <stp/>
        <stp>AX</stp>
        <stp>.SPXW230113C3815</stp>
        <tr r="H199" s="1"/>
      </tp>
      <tp t="e">
        <v>#N/A</v>
        <stp/>
        <stp>AX</stp>
        <stp>.SPXW230111P3830</stp>
        <tr r="N159" s="1"/>
      </tp>
      <tp t="e">
        <v>#N/A</v>
        <stp/>
        <stp>AX</stp>
        <stp>.SPXW230113P3810</stp>
        <tr r="N198" s="1"/>
      </tp>
      <tp t="e">
        <v>#N/A</v>
        <stp/>
        <stp>AX</stp>
        <stp>.SPXW230111P3835</stp>
        <tr r="N160" s="1"/>
      </tp>
      <tp t="e">
        <v>#N/A</v>
        <stp/>
        <stp>AX</stp>
        <stp>.SPXW230113P3815</stp>
        <tr r="N199" s="1"/>
      </tp>
      <tp t="e">
        <v>#N/A</v>
        <stp/>
        <stp>AX</stp>
        <stp>.SPXW230111C3820</stp>
        <tr r="H157" s="1"/>
      </tp>
      <tp t="e">
        <v>#N/A</v>
        <stp/>
        <stp>AX</stp>
        <stp>.SPXW230113C3800</stp>
        <tr r="H196" s="1"/>
      </tp>
      <tp t="e">
        <v>#N/A</v>
        <stp/>
        <stp>AX</stp>
        <stp>.SPXW230111C3825</stp>
        <tr r="H158" s="1"/>
      </tp>
      <tp t="e">
        <v>#N/A</v>
        <stp/>
        <stp>AX</stp>
        <stp>.SPXW230113C3805</stp>
        <tr r="H197" s="1"/>
      </tp>
      <tp t="e">
        <v>#N/A</v>
        <stp/>
        <stp>AX</stp>
        <stp>.SPXW230111P3820</stp>
        <tr r="N157" s="1"/>
      </tp>
      <tp t="e">
        <v>#N/A</v>
        <stp/>
        <stp>AX</stp>
        <stp>.SPXW230113P3800</stp>
        <tr r="N196" s="1"/>
      </tp>
      <tp t="e">
        <v>#N/A</v>
        <stp/>
        <stp>AX</stp>
        <stp>.SPXW230111P3825</stp>
        <tr r="N158" s="1"/>
      </tp>
      <tp t="e">
        <v>#N/A</v>
        <stp/>
        <stp>AX</stp>
        <stp>.SPXW230113P3805</stp>
        <tr r="N197" s="1"/>
      </tp>
      <tp t="e">
        <v>#N/A</v>
        <stp/>
        <stp>AX</stp>
        <stp>.SPXW230104C3880</stp>
        <tr r="H41" s="1"/>
      </tp>
      <tp t="e">
        <v>#N/A</v>
        <stp/>
        <stp>AX</stp>
        <stp>.SPXW230109C3850</stp>
        <tr r="H120" s="1"/>
      </tp>
      <tp t="e">
        <v>#N/A</v>
        <stp/>
        <stp>AX</stp>
        <stp>.SPXW230104C3885</stp>
        <tr r="H42" s="1"/>
      </tp>
      <tp t="e">
        <v>#N/A</v>
        <stp/>
        <stp>AX</stp>
        <stp>.SPXW230109C3855</stp>
        <tr r="H121" s="1"/>
      </tp>
      <tp t="e">
        <v>#N/A</v>
        <stp/>
        <stp>AX</stp>
        <stp>.SPXW230104P3880</stp>
        <tr r="N41" s="1"/>
      </tp>
      <tp t="e">
        <v>#N/A</v>
        <stp/>
        <stp>AX</stp>
        <stp>.SPXW230109P3850</stp>
        <tr r="N120" s="1"/>
      </tp>
      <tp t="e">
        <v>#N/A</v>
        <stp/>
        <stp>AX</stp>
        <stp>.SPXW230104P3885</stp>
        <tr r="N42" s="1"/>
      </tp>
      <tp t="e">
        <v>#N/A</v>
        <stp/>
        <stp>AX</stp>
        <stp>.SPXW230109P3855</stp>
        <tr r="N121" s="1"/>
      </tp>
      <tp t="e">
        <v>#N/A</v>
        <stp/>
        <stp>AX</stp>
        <stp>.SPXW230104C3890</stp>
        <tr r="H43" s="1"/>
      </tp>
      <tp t="e">
        <v>#N/A</v>
        <stp/>
        <stp>AX</stp>
        <stp>.SPXW230109C3840</stp>
        <tr r="H118" s="1"/>
      </tp>
      <tp t="e">
        <v>#N/A</v>
        <stp/>
        <stp>AX</stp>
        <stp>.SPXW230104C3895</stp>
        <tr r="H44" s="1"/>
      </tp>
      <tp t="e">
        <v>#N/A</v>
        <stp/>
        <stp>AX</stp>
        <stp>.SPXW230109C3845</stp>
        <tr r="H119" s="1"/>
      </tp>
      <tp t="e">
        <v>#N/A</v>
        <stp/>
        <stp>AX</stp>
        <stp>.SPXW230104P3890</stp>
        <tr r="N43" s="1"/>
      </tp>
      <tp t="e">
        <v>#N/A</v>
        <stp/>
        <stp>AX</stp>
        <stp>.SPXW230109P3840</stp>
        <tr r="N118" s="1"/>
      </tp>
      <tp t="e">
        <v>#N/A</v>
        <stp/>
        <stp>AX</stp>
        <stp>.SPXW230104P3895</stp>
        <tr r="N44" s="1"/>
      </tp>
      <tp t="e">
        <v>#N/A</v>
        <stp/>
        <stp>AX</stp>
        <stp>.SPXW230109P3845</stp>
        <tr r="N119" s="1"/>
      </tp>
      <tp t="e">
        <v>#N/A</v>
        <stp/>
        <stp>AX</stp>
        <stp>.SPXW230106C3880</stp>
        <tr r="H84" s="1"/>
      </tp>
      <tp t="e">
        <v>#N/A</v>
        <stp/>
        <stp>AX</stp>
        <stp>.SPXW230109C3870</stp>
        <tr r="H124" s="1"/>
      </tp>
      <tp t="e">
        <v>#N/A</v>
        <stp/>
        <stp>AX</stp>
        <stp>.SPXW230106C3885</stp>
        <tr r="H85" s="1"/>
      </tp>
      <tp t="e">
        <v>#N/A</v>
        <stp/>
        <stp>AX</stp>
        <stp>.SPXW230109C3875</stp>
        <tr r="H125" s="1"/>
      </tp>
      <tp t="e">
        <v>#N/A</v>
        <stp/>
        <stp>AX</stp>
        <stp>.SPXW230106P3880</stp>
        <tr r="N84" s="1"/>
      </tp>
      <tp t="e">
        <v>#N/A</v>
        <stp/>
        <stp>AX</stp>
        <stp>.SPXW230109P3870</stp>
        <tr r="N124" s="1"/>
      </tp>
      <tp t="e">
        <v>#N/A</v>
        <stp/>
        <stp>AX</stp>
        <stp>.SPXW230106P3885</stp>
        <tr r="N85" s="1"/>
      </tp>
      <tp t="e">
        <v>#N/A</v>
        <stp/>
        <stp>AX</stp>
        <stp>.SPXW230109P3875</stp>
        <tr r="N125" s="1"/>
      </tp>
      <tp t="e">
        <v>#N/A</v>
        <stp/>
        <stp>AX</stp>
        <stp>.SPXW230106C3890</stp>
        <tr r="H86" s="1"/>
      </tp>
      <tp t="e">
        <v>#N/A</v>
        <stp/>
        <stp>AX</stp>
        <stp>.SPXW230109C3860</stp>
        <tr r="H122" s="1"/>
      </tp>
      <tp t="e">
        <v>#N/A</v>
        <stp/>
        <stp>AX</stp>
        <stp>.SPXW230106C3895</stp>
        <tr r="H87" s="1"/>
      </tp>
      <tp t="e">
        <v>#N/A</v>
        <stp/>
        <stp>AX</stp>
        <stp>.SPXW230109C3865</stp>
        <tr r="H123" s="1"/>
      </tp>
      <tp t="e">
        <v>#N/A</v>
        <stp/>
        <stp>AX</stp>
        <stp>.SPXW230106P3890</stp>
        <tr r="N86" s="1"/>
      </tp>
      <tp t="e">
        <v>#N/A</v>
        <stp/>
        <stp>AX</stp>
        <stp>.SPXW230109P3860</stp>
        <tr r="N122" s="1"/>
      </tp>
      <tp t="e">
        <v>#N/A</v>
        <stp/>
        <stp>AX</stp>
        <stp>.SPXW230106P3895</stp>
        <tr r="N87" s="1"/>
      </tp>
      <tp t="e">
        <v>#N/A</v>
        <stp/>
        <stp>AX</stp>
        <stp>.SPXW230109P3865</stp>
        <tr r="N123" s="1"/>
      </tp>
      <tp t="e">
        <v>#N/A</v>
        <stp/>
        <stp>AX</stp>
        <stp>.SPXW230109C3810</stp>
        <tr r="H112" s="1"/>
      </tp>
      <tp t="e">
        <v>#N/A</v>
        <stp/>
        <stp>AX</stp>
        <stp>.SPXW230109C3815</stp>
        <tr r="H113" s="1"/>
      </tp>
      <tp t="e">
        <v>#N/A</v>
        <stp/>
        <stp>AX</stp>
        <stp>.SPXW230109P3810</stp>
        <tr r="N112" s="1"/>
      </tp>
      <tp t="e">
        <v>#N/A</v>
        <stp/>
        <stp>AX</stp>
        <stp>.SPXW230109P3815</stp>
        <tr r="N113" s="1"/>
      </tp>
      <tp t="e">
        <v>#N/A</v>
        <stp/>
        <stp>AX</stp>
        <stp>.SPXW230109C3800</stp>
        <tr r="H110" s="1"/>
      </tp>
      <tp t="e">
        <v>#N/A</v>
        <stp/>
        <stp>AX</stp>
        <stp>.SPXW230109C3805</stp>
        <tr r="H111" s="1"/>
      </tp>
      <tp t="e">
        <v>#N/A</v>
        <stp/>
        <stp>AX</stp>
        <stp>.SPXW230109P3800</stp>
        <tr r="N110" s="1"/>
      </tp>
      <tp t="e">
        <v>#N/A</v>
        <stp/>
        <stp>AX</stp>
        <stp>.SPXW230109P3805</stp>
        <tr r="N111" s="1"/>
      </tp>
      <tp t="e">
        <v>#N/A</v>
        <stp/>
        <stp>AX</stp>
        <stp>.SPXW230109C3830</stp>
        <tr r="H116" s="1"/>
      </tp>
      <tp t="e">
        <v>#N/A</v>
        <stp/>
        <stp>AX</stp>
        <stp>.SPXW230109C3835</stp>
        <tr r="H117" s="1"/>
      </tp>
      <tp t="e">
        <v>#N/A</v>
        <stp/>
        <stp>AX</stp>
        <stp>.SPXW230109P3830</stp>
        <tr r="N116" s="1"/>
      </tp>
      <tp t="e">
        <v>#N/A</v>
        <stp/>
        <stp>AX</stp>
        <stp>.SPXW230109P3835</stp>
        <tr r="N117" s="1"/>
      </tp>
      <tp t="e">
        <v>#N/A</v>
        <stp/>
        <stp>AX</stp>
        <stp>.SPXW230109C3820</stp>
        <tr r="H114" s="1"/>
      </tp>
      <tp t="e">
        <v>#N/A</v>
        <stp/>
        <stp>AX</stp>
        <stp>.SPXW230109C3825</stp>
        <tr r="H115" s="1"/>
      </tp>
      <tp t="e">
        <v>#N/A</v>
        <stp/>
        <stp>AX</stp>
        <stp>.SPXW230109P3820</stp>
        <tr r="N114" s="1"/>
      </tp>
      <tp t="e">
        <v>#N/A</v>
        <stp/>
        <stp>AX</stp>
        <stp>.SPXW230109P3825</stp>
        <tr r="N115" s="1"/>
      </tp>
      <tp t="e">
        <v>#N/A</v>
        <stp/>
        <stp>AX</stp>
        <stp>.SPXW230104C3800</stp>
        <tr r="H25" s="1"/>
      </tp>
      <tp t="e">
        <v>#N/A</v>
        <stp/>
        <stp>AX</stp>
        <stp>.SPXW230106C3820</stp>
        <tr r="H72" s="1"/>
      </tp>
      <tp t="e">
        <v>#N/A</v>
        <stp/>
        <stp>AX</stp>
        <stp>.SPXW230104C3805</stp>
        <tr r="H26" s="1"/>
      </tp>
      <tp t="e">
        <v>#N/A</v>
        <stp/>
        <stp>AX</stp>
        <stp>.SPXW230106C3825</stp>
        <tr r="H73" s="1"/>
      </tp>
      <tp t="e">
        <v>#N/A</v>
        <stp/>
        <stp>AX</stp>
        <stp>.SPXW230104P3800</stp>
        <tr r="N25" s="1"/>
      </tp>
      <tp t="e">
        <v>#N/A</v>
        <stp/>
        <stp>AX</stp>
        <stp>.SPXW230106P3820</stp>
        <tr r="N72" s="1"/>
      </tp>
      <tp t="e">
        <v>#N/A</v>
        <stp/>
        <stp>AX</stp>
        <stp>.SPXW230104P3805</stp>
        <tr r="N26" s="1"/>
      </tp>
      <tp t="e">
        <v>#N/A</v>
        <stp/>
        <stp>AX</stp>
        <stp>.SPXW230106P3825</stp>
        <tr r="N73" s="1"/>
      </tp>
      <tp t="e">
        <v>#N/A</v>
        <stp/>
        <stp>AX</stp>
        <stp>.SPXW230104C3810</stp>
        <tr r="H27" s="1"/>
      </tp>
      <tp t="e">
        <v>#N/A</v>
        <stp/>
        <stp>AX</stp>
        <stp>.SPXW230106C3830</stp>
        <tr r="H74" s="1"/>
      </tp>
      <tp t="e">
        <v>#N/A</v>
        <stp/>
        <stp>AX</stp>
        <stp>.SPXW230104C3815</stp>
        <tr r="H28" s="1"/>
      </tp>
      <tp t="e">
        <v>#N/A</v>
        <stp/>
        <stp>AX</stp>
        <stp>.SPXW230106C3835</stp>
        <tr r="H75" s="1"/>
      </tp>
      <tp t="e">
        <v>#N/A</v>
        <stp/>
        <stp>AX</stp>
        <stp>.SPXW230104P3810</stp>
        <tr r="N27" s="1"/>
      </tp>
      <tp t="e">
        <v>#N/A</v>
        <stp/>
        <stp>AX</stp>
        <stp>.SPXW230106P3830</stp>
        <tr r="N74" s="1"/>
      </tp>
      <tp t="e">
        <v>#N/A</v>
        <stp/>
        <stp>AX</stp>
        <stp>.SPXW230104P3815</stp>
        <tr r="N28" s="1"/>
      </tp>
      <tp t="e">
        <v>#N/A</v>
        <stp/>
        <stp>AX</stp>
        <stp>.SPXW230106P3835</stp>
        <tr r="N75" s="1"/>
      </tp>
      <tp t="e">
        <v>#N/A</v>
        <stp/>
        <stp>AX</stp>
        <stp>.SPXW230104C3820</stp>
        <tr r="H29" s="1"/>
      </tp>
      <tp t="e">
        <v>#N/A</v>
        <stp/>
        <stp>AX</stp>
        <stp>.SPXW230106C3800</stp>
        <tr r="H68" s="1"/>
      </tp>
      <tp t="e">
        <v>#N/A</v>
        <stp/>
        <stp>AX</stp>
        <stp>.SPXW230104C3825</stp>
        <tr r="H30" s="1"/>
      </tp>
      <tp t="e">
        <v>#N/A</v>
        <stp/>
        <stp>AX</stp>
        <stp>.SPXW230106C3805</stp>
        <tr r="H69" s="1"/>
      </tp>
      <tp t="e">
        <v>#N/A</v>
        <stp/>
        <stp>AX</stp>
        <stp>.SPXW230104P3820</stp>
        <tr r="N29" s="1"/>
      </tp>
      <tp t="e">
        <v>#N/A</v>
        <stp/>
        <stp>AX</stp>
        <stp>.SPXW230106P3800</stp>
        <tr r="N68" s="1"/>
      </tp>
      <tp t="e">
        <v>#N/A</v>
        <stp/>
        <stp>AX</stp>
        <stp>.SPXW230104P3825</stp>
        <tr r="N30" s="1"/>
      </tp>
      <tp t="e">
        <v>#N/A</v>
        <stp/>
        <stp>AX</stp>
        <stp>.SPXW230106P3805</stp>
        <tr r="N69" s="1"/>
      </tp>
      <tp t="e">
        <v>#N/A</v>
        <stp/>
        <stp>AX</stp>
        <stp>.SPXW230104C3830</stp>
        <tr r="H31" s="1"/>
      </tp>
      <tp t="e">
        <v>#N/A</v>
        <stp/>
        <stp>AX</stp>
        <stp>.SPXW230106C3810</stp>
        <tr r="H70" s="1"/>
      </tp>
      <tp t="e">
        <v>#N/A</v>
        <stp/>
        <stp>AX</stp>
        <stp>.SPXW230104C3835</stp>
        <tr r="H32" s="1"/>
      </tp>
      <tp t="e">
        <v>#N/A</v>
        <stp/>
        <stp>AX</stp>
        <stp>.SPXW230106C3815</stp>
        <tr r="H71" s="1"/>
      </tp>
      <tp t="e">
        <v>#N/A</v>
        <stp/>
        <stp>AX</stp>
        <stp>.SPXW230104P3830</stp>
        <tr r="N31" s="1"/>
      </tp>
      <tp t="e">
        <v>#N/A</v>
        <stp/>
        <stp>AX</stp>
        <stp>.SPXW230106P3810</stp>
        <tr r="N70" s="1"/>
      </tp>
      <tp t="e">
        <v>#N/A</v>
        <stp/>
        <stp>AX</stp>
        <stp>.SPXW230104P3835</stp>
        <tr r="N32" s="1"/>
      </tp>
      <tp t="e">
        <v>#N/A</v>
        <stp/>
        <stp>AX</stp>
        <stp>.SPXW230106P3815</stp>
        <tr r="N71" s="1"/>
      </tp>
      <tp t="e">
        <v>#N/A</v>
        <stp/>
        <stp>AX</stp>
        <stp>.SPXW230104C3840</stp>
        <tr r="H33" s="1"/>
      </tp>
      <tp t="e">
        <v>#N/A</v>
        <stp/>
        <stp>AX</stp>
        <stp>.SPXW230106C3860</stp>
        <tr r="H80" s="1"/>
      </tp>
      <tp t="e">
        <v>#N/A</v>
        <stp/>
        <stp>AX</stp>
        <stp>.SPXW230109C3890</stp>
        <tr r="H128" s="1"/>
      </tp>
      <tp t="e">
        <v>#N/A</v>
        <stp/>
        <stp>AX</stp>
        <stp>.SPXW230111C3910</stp>
        <tr r="H175" s="1"/>
      </tp>
      <tp t="e">
        <v>#N/A</v>
        <stp/>
        <stp>AX</stp>
        <stp>.SPXW230104C3845</stp>
        <tr r="H34" s="1"/>
      </tp>
      <tp t="e">
        <v>#N/A</v>
        <stp/>
        <stp>AX</stp>
        <stp>.SPXW230106C3865</stp>
        <tr r="H81" s="1"/>
      </tp>
      <tp t="e">
        <v>#N/A</v>
        <stp/>
        <stp>AX</stp>
        <stp>.SPXW230109C3895</stp>
        <tr r="H129" s="1"/>
      </tp>
      <tp t="e">
        <v>#N/A</v>
        <stp/>
        <stp>AX</stp>
        <stp>.SPXW230111C3915</stp>
        <tr r="H176" s="1"/>
      </tp>
      <tp t="e">
        <v>#N/A</v>
        <stp/>
        <stp>AX</stp>
        <stp>.SPXW230104P3840</stp>
        <tr r="N33" s="1"/>
      </tp>
      <tp t="e">
        <v>#N/A</v>
        <stp/>
        <stp>AX</stp>
        <stp>.SPXW230106P3860</stp>
        <tr r="N80" s="1"/>
      </tp>
      <tp t="e">
        <v>#N/A</v>
        <stp/>
        <stp>AX</stp>
        <stp>.SPXW230109P3890</stp>
        <tr r="N128" s="1"/>
      </tp>
      <tp t="e">
        <v>#N/A</v>
        <stp/>
        <stp>AX</stp>
        <stp>.SPXW230111P3910</stp>
        <tr r="N175" s="1"/>
      </tp>
      <tp t="e">
        <v>#N/A</v>
        <stp/>
        <stp>AX</stp>
        <stp>.SPXW230104P3845</stp>
        <tr r="N34" s="1"/>
      </tp>
      <tp t="e">
        <v>#N/A</v>
        <stp/>
        <stp>AX</stp>
        <stp>.SPXW230106P3865</stp>
        <tr r="N81" s="1"/>
      </tp>
      <tp t="e">
        <v>#N/A</v>
        <stp/>
        <stp>AX</stp>
        <stp>.SPXW230109P3895</stp>
        <tr r="N129" s="1"/>
      </tp>
      <tp t="e">
        <v>#N/A</v>
        <stp/>
        <stp>AX</stp>
        <stp>.SPXW230111P3915</stp>
        <tr r="N176" s="1"/>
      </tp>
      <tp t="e">
        <v>#N/A</v>
        <stp/>
        <stp>AX</stp>
        <stp>.SPXW230104C3850</stp>
        <tr r="H35" s="1"/>
      </tp>
      <tp t="e">
        <v>#N/A</v>
        <stp/>
        <stp>AX</stp>
        <stp>.SPXW230106C3870</stp>
        <tr r="H82" s="1"/>
      </tp>
      <tp t="e">
        <v>#N/A</v>
        <stp/>
        <stp>AX</stp>
        <stp>.SPXW230109C3880</stp>
        <tr r="H126" s="1"/>
      </tp>
      <tp t="e">
        <v>#N/A</v>
        <stp/>
        <stp>AX</stp>
        <stp>.SPXW230111C3900</stp>
        <tr r="H173" s="1"/>
      </tp>
      <tp t="e">
        <v>#N/A</v>
        <stp/>
        <stp>AX</stp>
        <stp>.SPXW230113C3920</stp>
        <tr r="H220" s="1"/>
      </tp>
      <tp t="e">
        <v>#N/A</v>
        <stp/>
        <stp>AX</stp>
        <stp>.SPXW230104C3855</stp>
        <tr r="H36" s="1"/>
      </tp>
      <tp t="e">
        <v>#N/A</v>
        <stp/>
        <stp>AX</stp>
        <stp>.SPXW230106C3875</stp>
        <tr r="H83" s="1"/>
      </tp>
      <tp t="e">
        <v>#N/A</v>
        <stp/>
        <stp>AX</stp>
        <stp>.SPXW230109C3885</stp>
        <tr r="H127" s="1"/>
      </tp>
      <tp t="e">
        <v>#N/A</v>
        <stp/>
        <stp>AX</stp>
        <stp>.SPXW230111C3905</stp>
        <tr r="H174" s="1"/>
      </tp>
      <tp t="e">
        <v>#N/A</v>
        <stp/>
        <stp>AX</stp>
        <stp>.SPXW230104P3850</stp>
        <tr r="N35" s="1"/>
      </tp>
      <tp t="e">
        <v>#N/A</v>
        <stp/>
        <stp>AX</stp>
        <stp>.SPXW230106P3870</stp>
        <tr r="N82" s="1"/>
      </tp>
      <tp t="e">
        <v>#N/A</v>
        <stp/>
        <stp>AX</stp>
        <stp>.SPXW230109P3880</stp>
        <tr r="N126" s="1"/>
      </tp>
      <tp t="e">
        <v>#N/A</v>
        <stp/>
        <stp>AX</stp>
        <stp>.SPXW230111P3900</stp>
        <tr r="N173" s="1"/>
      </tp>
      <tp t="e">
        <v>#N/A</v>
        <stp/>
        <stp>AX</stp>
        <stp>.SPXW230113P3920</stp>
        <tr r="N220" s="1"/>
      </tp>
      <tp t="e">
        <v>#N/A</v>
        <stp/>
        <stp>AX</stp>
        <stp>.SPXW230104P3855</stp>
        <tr r="N36" s="1"/>
      </tp>
      <tp t="e">
        <v>#N/A</v>
        <stp/>
        <stp>AX</stp>
        <stp>.SPXW230106P3875</stp>
        <tr r="N83" s="1"/>
      </tp>
      <tp t="e">
        <v>#N/A</v>
        <stp/>
        <stp>AX</stp>
        <stp>.SPXW230109P3885</stp>
        <tr r="N127" s="1"/>
      </tp>
      <tp t="e">
        <v>#N/A</v>
        <stp/>
        <stp>AX</stp>
        <stp>.SPXW230111P3905</stp>
        <tr r="N174" s="1"/>
      </tp>
      <tp t="e">
        <v>#N/A</v>
        <stp/>
        <stp>AX</stp>
        <stp>.SPXW230104C3860</stp>
        <tr r="H37" s="1"/>
      </tp>
      <tp t="e">
        <v>#N/A</v>
        <stp/>
        <stp>AX</stp>
        <stp>.SPXW230106C3840</stp>
        <tr r="H76" s="1"/>
      </tp>
      <tp t="e">
        <v>#N/A</v>
        <stp/>
        <stp>AX</stp>
        <stp>.SPXW230113C3910</stp>
        <tr r="H218" s="1"/>
      </tp>
      <tp t="e">
        <v>#N/A</v>
        <stp/>
        <stp>AX</stp>
        <stp>.SPXW230104C3865</stp>
        <tr r="H38" s="1"/>
      </tp>
      <tp t="e">
        <v>#N/A</v>
        <stp/>
        <stp>AX</stp>
        <stp>.SPXW230106C3845</stp>
        <tr r="H77" s="1"/>
      </tp>
      <tp t="e">
        <v>#N/A</v>
        <stp/>
        <stp>AX</stp>
        <stp>.SPXW230113C3915</stp>
        <tr r="H219" s="1"/>
      </tp>
      <tp t="e">
        <v>#N/A</v>
        <stp/>
        <stp>AX</stp>
        <stp>.SPXW230104P3860</stp>
        <tr r="N37" s="1"/>
      </tp>
      <tp t="e">
        <v>#N/A</v>
        <stp/>
        <stp>AX</stp>
        <stp>.SPXW230106P3840</stp>
        <tr r="N76" s="1"/>
      </tp>
      <tp t="e">
        <v>#N/A</v>
        <stp/>
        <stp>AX</stp>
        <stp>.SPXW230113P3910</stp>
        <tr r="N218" s="1"/>
      </tp>
      <tp t="e">
        <v>#N/A</v>
        <stp/>
        <stp>AX</stp>
        <stp>.SPXW230104P3865</stp>
        <tr r="N38" s="1"/>
      </tp>
      <tp t="e">
        <v>#N/A</v>
        <stp/>
        <stp>AX</stp>
        <stp>.SPXW230106P3845</stp>
        <tr r="N77" s="1"/>
      </tp>
      <tp t="e">
        <v>#N/A</v>
        <stp/>
        <stp>AX</stp>
        <stp>.SPXW230113P3915</stp>
        <tr r="N219" s="1"/>
      </tp>
      <tp t="e">
        <v>#N/A</v>
        <stp/>
        <stp>AX</stp>
        <stp>.SPXW230104C3870</stp>
        <tr r="H39" s="1"/>
      </tp>
      <tp t="e">
        <v>#N/A</v>
        <stp/>
        <stp>AX</stp>
        <stp>.SPXW230106C3850</stp>
        <tr r="H78" s="1"/>
      </tp>
      <tp t="e">
        <v>#N/A</v>
        <stp/>
        <stp>AX</stp>
        <stp>.SPXW230111C3920</stp>
        <tr r="H177" s="1"/>
      </tp>
      <tp t="e">
        <v>#N/A</v>
        <stp/>
        <stp>AX</stp>
        <stp>.SPXW230113C3900</stp>
        <tr r="H216" s="1"/>
      </tp>
      <tp t="e">
        <v>#N/A</v>
        <stp/>
        <stp>AX</stp>
        <stp>.SPXW230104C3875</stp>
        <tr r="H40" s="1"/>
      </tp>
      <tp t="e">
        <v>#N/A</v>
        <stp/>
        <stp>AX</stp>
        <stp>.SPXW230106C3855</stp>
        <tr r="H79" s="1"/>
      </tp>
      <tp t="e">
        <v>#N/A</v>
        <stp/>
        <stp>AX</stp>
        <stp>.SPXW230113C3905</stp>
        <tr r="H217" s="1"/>
      </tp>
      <tp t="e">
        <v>#N/A</v>
        <stp/>
        <stp>AX</stp>
        <stp>.SPXW230104P3870</stp>
        <tr r="N39" s="1"/>
      </tp>
      <tp t="e">
        <v>#N/A</v>
        <stp/>
        <stp>AX</stp>
        <stp>.SPXW230106P3850</stp>
        <tr r="N78" s="1"/>
      </tp>
      <tp t="e">
        <v>#N/A</v>
        <stp/>
        <stp>AX</stp>
        <stp>.SPXW230111P3920</stp>
        <tr r="N177" s="1"/>
      </tp>
      <tp t="e">
        <v>#N/A</v>
        <stp/>
        <stp>AX</stp>
        <stp>.SPXW230113P3900</stp>
        <tr r="N216" s="1"/>
      </tp>
      <tp t="e">
        <v>#N/A</v>
        <stp/>
        <stp>AX</stp>
        <stp>.SPXW230104P3875</stp>
        <tr r="N40" s="1"/>
      </tp>
      <tp t="e">
        <v>#N/A</v>
        <stp/>
        <stp>AX</stp>
        <stp>.SPXW230106P3855</stp>
        <tr r="N79" s="1"/>
      </tp>
      <tp t="e">
        <v>#N/A</v>
        <stp/>
        <stp>AX</stp>
        <stp>.SPXW230113P3905</stp>
        <tr r="N217" s="1"/>
      </tp>
      <tp t="e">
        <v>#N/A</v>
        <stp/>
        <stp>BID</stp>
        <stp>.SPXW230113C3895</stp>
        <tr r="E215" s="1"/>
      </tp>
      <tp t="e">
        <v>#N/A</v>
        <stp/>
        <stp>BID</stp>
        <stp>.SPXW230113C3890</stp>
        <tr r="E214" s="1"/>
      </tp>
      <tp t="e">
        <v>#N/A</v>
        <stp/>
        <stp>BID</stp>
        <stp>.SPXW230113P3895</stp>
        <tr r="K215" s="1"/>
      </tp>
      <tp t="e">
        <v>#N/A</v>
        <stp/>
        <stp>BID</stp>
        <stp>.SPXW230113P3890</stp>
        <tr r="K214" s="1"/>
      </tp>
      <tp t="e">
        <v>#N/A</v>
        <stp/>
        <stp>BID</stp>
        <stp>.SPXW230113C3885</stp>
        <tr r="E213" s="1"/>
      </tp>
      <tp t="e">
        <v>#N/A</v>
        <stp/>
        <stp>BID</stp>
        <stp>.SPXW230109C3920</stp>
        <tr r="E134" s="1"/>
      </tp>
      <tp t="e">
        <v>#N/A</v>
        <stp/>
        <stp>BID</stp>
        <stp>.SPXW230113C3880</stp>
        <tr r="E212" s="1"/>
      </tp>
      <tp t="e">
        <v>#N/A</v>
        <stp/>
        <stp>BID</stp>
        <stp>.SPXW230113P3885</stp>
        <tr r="K213" s="1"/>
      </tp>
      <tp t="e">
        <v>#N/A</v>
        <stp/>
        <stp>BID</stp>
        <stp>.SPXW230109P3920</stp>
        <tr r="K134" s="1"/>
      </tp>
      <tp t="e">
        <v>#N/A</v>
        <stp/>
        <stp>BID</stp>
        <stp>.SPXW230113P3880</stp>
        <tr r="K212" s="1"/>
      </tp>
      <tp t="e">
        <v>#N/A</v>
        <stp/>
        <stp>BID</stp>
        <stp>.SPXW230109C3915</stp>
        <tr r="E133" s="1"/>
      </tp>
      <tp t="e">
        <v>#N/A</v>
        <stp/>
        <stp>BID</stp>
        <stp>.SPXW230111C3895</stp>
        <tr r="E172" s="1"/>
      </tp>
      <tp t="e">
        <v>#N/A</v>
        <stp/>
        <stp>BID</stp>
        <stp>.SPXW230109C3910</stp>
        <tr r="E132" s="1"/>
      </tp>
      <tp t="e">
        <v>#N/A</v>
        <stp/>
        <stp>BID</stp>
        <stp>.SPXW230111C3890</stp>
        <tr r="E171" s="1"/>
      </tp>
      <tp t="e">
        <v>#N/A</v>
        <stp/>
        <stp>BID</stp>
        <stp>.SPXW230109P3915</stp>
        <tr r="K133" s="1"/>
      </tp>
      <tp t="e">
        <v>#N/A</v>
        <stp/>
        <stp>BID</stp>
        <stp>.SPXW230111P3895</stp>
        <tr r="K172" s="1"/>
      </tp>
      <tp t="e">
        <v>#N/A</v>
        <stp/>
        <stp>BID</stp>
        <stp>.SPXW230109P3910</stp>
        <tr r="K132" s="1"/>
      </tp>
      <tp t="e">
        <v>#N/A</v>
        <stp/>
        <stp>BID</stp>
        <stp>.SPXW230111P3890</stp>
        <tr r="K171" s="1"/>
      </tp>
      <tp t="e">
        <v>#N/A</v>
        <stp/>
        <stp>BID</stp>
        <stp>.SPXW230109C3905</stp>
        <tr r="E131" s="1"/>
      </tp>
      <tp t="e">
        <v>#N/A</v>
        <stp/>
        <stp>BID</stp>
        <stp>.SPXW230111C3885</stp>
        <tr r="E170" s="1"/>
      </tp>
      <tp t="e">
        <v>#N/A</v>
        <stp/>
        <stp>BID</stp>
        <stp>.SPXW230109C3900</stp>
        <tr r="E130" s="1"/>
      </tp>
      <tp t="e">
        <v>#N/A</v>
        <stp/>
        <stp>BID</stp>
        <stp>.SPXW230111C3880</stp>
        <tr r="E169" s="1"/>
      </tp>
      <tp t="e">
        <v>#N/A</v>
        <stp/>
        <stp>BID</stp>
        <stp>.SPXW230109P3905</stp>
        <tr r="K131" s="1"/>
      </tp>
      <tp t="e">
        <v>#N/A</v>
        <stp/>
        <stp>BID</stp>
        <stp>.SPXW230111P3885</stp>
        <tr r="K170" s="1"/>
      </tp>
      <tp t="e">
        <v>#N/A</v>
        <stp/>
        <stp>BID</stp>
        <stp>.SPXW230109P3900</stp>
        <tr r="K130" s="1"/>
      </tp>
      <tp t="e">
        <v>#N/A</v>
        <stp/>
        <stp>BID</stp>
        <stp>.SPXW230111P3880</stp>
        <tr r="K169" s="1"/>
      </tp>
      <tp t="e">
        <v>#N/A</v>
        <stp/>
        <stp>BID</stp>
        <stp>.SPXW230106C3905</stp>
        <tr r="E89" s="1"/>
      </tp>
      <tp t="e">
        <v>#N/A</v>
        <stp/>
        <stp>BID</stp>
        <stp>.SPXW230111C3875</stp>
        <tr r="E168" s="1"/>
      </tp>
      <tp t="e">
        <v>#N/A</v>
        <stp/>
        <stp>BID</stp>
        <stp>.SPXW230113C3855</stp>
        <tr r="E207" s="1"/>
      </tp>
      <tp t="e">
        <v>#N/A</v>
        <stp/>
        <stp>BID</stp>
        <stp>.SPXW230104C3920</stp>
        <tr r="E49" s="1"/>
      </tp>
      <tp t="e">
        <v>#N/A</v>
        <stp/>
        <stp>BID</stp>
        <stp>.SPXW230106C3900</stp>
        <tr r="E88" s="1"/>
      </tp>
      <tp t="e">
        <v>#N/A</v>
        <stp/>
        <stp>BID</stp>
        <stp>.SPXW230111C3870</stp>
        <tr r="E167" s="1"/>
      </tp>
      <tp t="e">
        <v>#N/A</v>
        <stp/>
        <stp>BID</stp>
        <stp>.SPXW230113C3850</stp>
        <tr r="E206" s="1"/>
      </tp>
      <tp t="e">
        <v>#N/A</v>
        <stp/>
        <stp>BID</stp>
        <stp>.SPXW230106P3905</stp>
        <tr r="K89" s="1"/>
      </tp>
      <tp t="e">
        <v>#N/A</v>
        <stp/>
        <stp>BID</stp>
        <stp>.SPXW230111P3875</stp>
        <tr r="K168" s="1"/>
      </tp>
      <tp t="e">
        <v>#N/A</v>
        <stp/>
        <stp>BID</stp>
        <stp>.SPXW230113P3855</stp>
        <tr r="K207" s="1"/>
      </tp>
      <tp t="e">
        <v>#N/A</v>
        <stp/>
        <stp>BID</stp>
        <stp>.SPXW230104P3920</stp>
        <tr r="K49" s="1"/>
      </tp>
      <tp t="e">
        <v>#N/A</v>
        <stp/>
        <stp>BID</stp>
        <stp>.SPXW230106P3900</stp>
        <tr r="K88" s="1"/>
      </tp>
      <tp t="e">
        <v>#N/A</v>
        <stp/>
        <stp>BID</stp>
        <stp>.SPXW230111P3870</stp>
        <tr r="K167" s="1"/>
      </tp>
      <tp t="e">
        <v>#N/A</v>
        <stp/>
        <stp>BID</stp>
        <stp>.SPXW230113P3850</stp>
        <tr r="K206" s="1"/>
      </tp>
      <tp t="e">
        <v>#N/A</v>
        <stp/>
        <stp>BID</stp>
        <stp>.SPXW230106C3915</stp>
        <tr r="E91" s="1"/>
      </tp>
      <tp t="e">
        <v>#N/A</v>
        <stp/>
        <stp>BID</stp>
        <stp>.SPXW230111C3865</stp>
        <tr r="E166" s="1"/>
      </tp>
      <tp t="e">
        <v>#N/A</v>
        <stp/>
        <stp>BID</stp>
        <stp>.SPXW230113C3845</stp>
        <tr r="E205" s="1"/>
      </tp>
      <tp t="e">
        <v>#N/A</v>
        <stp/>
        <stp>BID</stp>
        <stp>.SPXW230106C3910</stp>
        <tr r="E90" s="1"/>
      </tp>
      <tp t="e">
        <v>#N/A</v>
        <stp/>
        <stp>BID</stp>
        <stp>.SPXW230111C3860</stp>
        <tr r="E165" s="1"/>
      </tp>
      <tp t="e">
        <v>#N/A</v>
        <stp/>
        <stp>BID</stp>
        <stp>.SPXW230113C3840</stp>
        <tr r="E204" s="1"/>
      </tp>
      <tp t="e">
        <v>#N/A</v>
        <stp/>
        <stp>BID</stp>
        <stp>.SPXW230106P3915</stp>
        <tr r="K91" s="1"/>
      </tp>
      <tp t="e">
        <v>#N/A</v>
        <stp/>
        <stp>BID</stp>
        <stp>.SPXW230111P3865</stp>
        <tr r="K166" s="1"/>
      </tp>
      <tp t="e">
        <v>#N/A</v>
        <stp/>
        <stp>BID</stp>
        <stp>.SPXW230113P3845</stp>
        <tr r="K205" s="1"/>
      </tp>
      <tp t="e">
        <v>#N/A</v>
        <stp/>
        <stp>BID</stp>
        <stp>.SPXW230106P3910</stp>
        <tr r="K90" s="1"/>
      </tp>
      <tp t="e">
        <v>#N/A</v>
        <stp/>
        <stp>BID</stp>
        <stp>.SPXW230111P3860</stp>
        <tr r="K165" s="1"/>
      </tp>
      <tp t="e">
        <v>#N/A</v>
        <stp/>
        <stp>BID</stp>
        <stp>.SPXW230113P3840</stp>
        <tr r="K204" s="1"/>
      </tp>
      <tp t="e">
        <v>#N/A</v>
        <stp/>
        <stp>BID</stp>
        <stp>.SPXW230104C3905</stp>
        <tr r="E46" s="1"/>
      </tp>
      <tp t="e">
        <v>#N/A</v>
        <stp/>
        <stp>BID</stp>
        <stp>.SPXW230111C3855</stp>
        <tr r="E164" s="1"/>
      </tp>
      <tp t="e">
        <v>#N/A</v>
        <stp/>
        <stp>BID</stp>
        <stp>.SPXW230113C3875</stp>
        <tr r="E211" s="1"/>
      </tp>
      <tp t="e">
        <v>#N/A</v>
        <stp/>
        <stp>BID</stp>
        <stp>.SPXW230104C3900</stp>
        <tr r="E45" s="1"/>
      </tp>
      <tp t="e">
        <v>#N/A</v>
        <stp/>
        <stp>BID</stp>
        <stp>.SPXW230106C3920</stp>
        <tr r="E92" s="1"/>
      </tp>
      <tp t="e">
        <v>#N/A</v>
        <stp/>
        <stp>BID</stp>
        <stp>.SPXW230111C3850</stp>
        <tr r="E163" s="1"/>
      </tp>
      <tp t="e">
        <v>#N/A</v>
        <stp/>
        <stp>BID</stp>
        <stp>.SPXW230113C3870</stp>
        <tr r="E210" s="1"/>
      </tp>
      <tp t="e">
        <v>#N/A</v>
        <stp/>
        <stp>BID</stp>
        <stp>.SPXW230104P3905</stp>
        <tr r="K46" s="1"/>
      </tp>
      <tp t="e">
        <v>#N/A</v>
        <stp/>
        <stp>BID</stp>
        <stp>.SPXW230111P3855</stp>
        <tr r="K164" s="1"/>
      </tp>
      <tp t="e">
        <v>#N/A</v>
        <stp/>
        <stp>BID</stp>
        <stp>.SPXW230113P3875</stp>
        <tr r="K211" s="1"/>
      </tp>
      <tp t="e">
        <v>#N/A</v>
        <stp/>
        <stp>BID</stp>
        <stp>.SPXW230104P3900</stp>
        <tr r="K45" s="1"/>
      </tp>
      <tp t="e">
        <v>#N/A</v>
        <stp/>
        <stp>BID</stp>
        <stp>.SPXW230106P3920</stp>
        <tr r="K92" s="1"/>
      </tp>
      <tp t="e">
        <v>#N/A</v>
        <stp/>
        <stp>BID</stp>
        <stp>.SPXW230111P3850</stp>
        <tr r="K163" s="1"/>
      </tp>
      <tp t="e">
        <v>#N/A</v>
        <stp/>
        <stp>BID</stp>
        <stp>.SPXW230113P3870</stp>
        <tr r="K210" s="1"/>
      </tp>
      <tp t="e">
        <v>#N/A</v>
        <stp/>
        <stp>BID</stp>
        <stp>.SPXW230104C3915</stp>
        <tr r="E48" s="1"/>
      </tp>
      <tp t="e">
        <v>#N/A</v>
        <stp/>
        <stp>BID</stp>
        <stp>.SPXW230111C3845</stp>
        <tr r="E162" s="1"/>
      </tp>
      <tp t="e">
        <v>#N/A</v>
        <stp/>
        <stp>BID</stp>
        <stp>.SPXW230113C3865</stp>
        <tr r="E209" s="1"/>
      </tp>
      <tp t="e">
        <v>#N/A</v>
        <stp/>
        <stp>BID</stp>
        <stp>.SPXW230104C3910</stp>
        <tr r="E47" s="1"/>
      </tp>
      <tp t="e">
        <v>#N/A</v>
        <stp/>
        <stp>BID</stp>
        <stp>.SPXW230111C3840</stp>
        <tr r="E161" s="1"/>
      </tp>
      <tp t="e">
        <v>#N/A</v>
        <stp/>
        <stp>BID</stp>
        <stp>.SPXW230113C3860</stp>
        <tr r="E208" s="1"/>
      </tp>
      <tp t="e">
        <v>#N/A</v>
        <stp/>
        <stp>BID</stp>
        <stp>.SPXW230104P3915</stp>
        <tr r="K48" s="1"/>
      </tp>
      <tp t="e">
        <v>#N/A</v>
        <stp/>
        <stp>BID</stp>
        <stp>.SPXW230111P3845</stp>
        <tr r="K162" s="1"/>
      </tp>
      <tp t="e">
        <v>#N/A</v>
        <stp/>
        <stp>BID</stp>
        <stp>.SPXW230113P3865</stp>
        <tr r="K209" s="1"/>
      </tp>
      <tp t="e">
        <v>#N/A</v>
        <stp/>
        <stp>BID</stp>
        <stp>.SPXW230104P3910</stp>
        <tr r="K47" s="1"/>
      </tp>
      <tp t="e">
        <v>#N/A</v>
        <stp/>
        <stp>BID</stp>
        <stp>.SPXW230111P3840</stp>
        <tr r="K161" s="1"/>
      </tp>
      <tp t="e">
        <v>#N/A</v>
        <stp/>
        <stp>BID</stp>
        <stp>.SPXW230113P3860</stp>
        <tr r="K208" s="1"/>
      </tp>
      <tp t="e">
        <v>#N/A</v>
        <stp/>
        <stp>BID</stp>
        <stp>.SPXW230111C3835</stp>
        <tr r="E160" s="1"/>
      </tp>
      <tp t="e">
        <v>#N/A</v>
        <stp/>
        <stp>BID</stp>
        <stp>.SPXW230113C3815</stp>
        <tr r="E199" s="1"/>
      </tp>
      <tp t="e">
        <v>#N/A</v>
        <stp/>
        <stp>BID</stp>
        <stp>.SPXW230111C3830</stp>
        <tr r="E159" s="1"/>
      </tp>
      <tp t="e">
        <v>#N/A</v>
        <stp/>
        <stp>BID</stp>
        <stp>.SPXW230113C3810</stp>
        <tr r="E198" s="1"/>
      </tp>
      <tp t="e">
        <v>#N/A</v>
        <stp/>
        <stp>BID</stp>
        <stp>.SPXW230111P3835</stp>
        <tr r="K160" s="1"/>
      </tp>
      <tp t="e">
        <v>#N/A</v>
        <stp/>
        <stp>BID</stp>
        <stp>.SPXW230113P3815</stp>
        <tr r="K199" s="1"/>
      </tp>
      <tp t="e">
        <v>#N/A</v>
        <stp/>
        <stp>BID</stp>
        <stp>.SPXW230111P3830</stp>
        <tr r="K159" s="1"/>
      </tp>
      <tp t="e">
        <v>#N/A</v>
        <stp/>
        <stp>BID</stp>
        <stp>.SPXW230113P3810</stp>
        <tr r="K198" s="1"/>
      </tp>
      <tp t="e">
        <v>#N/A</v>
        <stp/>
        <stp>BID</stp>
        <stp>.SPXW230111C3825</stp>
        <tr r="E158" s="1"/>
      </tp>
      <tp t="e">
        <v>#N/A</v>
        <stp/>
        <stp>BID</stp>
        <stp>.SPXW230113C3805</stp>
        <tr r="E197" s="1"/>
      </tp>
      <tp t="e">
        <v>#N/A</v>
        <stp/>
        <stp>BID</stp>
        <stp>.SPXW230111C3820</stp>
        <tr r="E157" s="1"/>
      </tp>
      <tp t="e">
        <v>#N/A</v>
        <stp/>
        <stp>BID</stp>
        <stp>.SPXW230113C3800</stp>
        <tr r="E196" s="1"/>
      </tp>
      <tp t="e">
        <v>#N/A</v>
        <stp/>
        <stp>BID</stp>
        <stp>.SPXW230111P3825</stp>
        <tr r="K158" s="1"/>
      </tp>
      <tp t="e">
        <v>#N/A</v>
        <stp/>
        <stp>BID</stp>
        <stp>.SPXW230113P3805</stp>
        <tr r="K197" s="1"/>
      </tp>
      <tp t="e">
        <v>#N/A</v>
        <stp/>
        <stp>BID</stp>
        <stp>.SPXW230111P3820</stp>
        <tr r="K157" s="1"/>
      </tp>
      <tp t="e">
        <v>#N/A</v>
        <stp/>
        <stp>BID</stp>
        <stp>.SPXW230113P3800</stp>
        <tr r="K196" s="1"/>
      </tp>
      <tp t="e">
        <v>#N/A</v>
        <stp/>
        <stp>BID</stp>
        <stp>.SPXW230111C3815</stp>
        <tr r="E156" s="1"/>
      </tp>
      <tp t="e">
        <v>#N/A</v>
        <stp/>
        <stp>BID</stp>
        <stp>.SPXW230113C3835</stp>
        <tr r="E203" s="1"/>
      </tp>
      <tp t="e">
        <v>#N/A</v>
        <stp/>
        <stp>BID</stp>
        <stp>.SPXW230111C3810</stp>
        <tr r="E155" s="1"/>
      </tp>
      <tp t="e">
        <v>#N/A</v>
        <stp/>
        <stp>BID</stp>
        <stp>.SPXW230113C3830</stp>
        <tr r="E202" s="1"/>
      </tp>
      <tp t="e">
        <v>#N/A</v>
        <stp/>
        <stp>BID</stp>
        <stp>.SPXW230111P3815</stp>
        <tr r="K156" s="1"/>
      </tp>
      <tp t="e">
        <v>#N/A</v>
        <stp/>
        <stp>BID</stp>
        <stp>.SPXW230113P3835</stp>
        <tr r="K203" s="1"/>
      </tp>
      <tp t="e">
        <v>#N/A</v>
        <stp/>
        <stp>BID</stp>
        <stp>.SPXW230111P3810</stp>
        <tr r="K155" s="1"/>
      </tp>
      <tp t="e">
        <v>#N/A</v>
        <stp/>
        <stp>BID</stp>
        <stp>.SPXW230113P3830</stp>
        <tr r="K202" s="1"/>
      </tp>
      <tp t="e">
        <v>#N/A</v>
        <stp/>
        <stp>BID</stp>
        <stp>.SPXW230111C3805</stp>
        <tr r="E154" s="1"/>
      </tp>
      <tp t="e">
        <v>#N/A</v>
        <stp/>
        <stp>BID</stp>
        <stp>.SPXW230113C3825</stp>
        <tr r="E201" s="1"/>
      </tp>
      <tp t="e">
        <v>#N/A</v>
        <stp/>
        <stp>BID</stp>
        <stp>.SPXW230111C3800</stp>
        <tr r="E153" s="1"/>
      </tp>
      <tp t="e">
        <v>#N/A</v>
        <stp/>
        <stp>BID</stp>
        <stp>.SPXW230113C3820</stp>
        <tr r="E200" s="1"/>
      </tp>
      <tp t="e">
        <v>#N/A</v>
        <stp/>
        <stp>BID</stp>
        <stp>.SPXW230111P3805</stp>
        <tr r="K154" s="1"/>
      </tp>
      <tp t="e">
        <v>#N/A</v>
        <stp/>
        <stp>BID</stp>
        <stp>.SPXW230113P3825</stp>
        <tr r="K201" s="1"/>
      </tp>
      <tp t="e">
        <v>#N/A</v>
        <stp/>
        <stp>BID</stp>
        <stp>.SPXW230111P3800</stp>
        <tr r="K153" s="1"/>
      </tp>
      <tp t="e">
        <v>#N/A</v>
        <stp/>
        <stp>BID</stp>
        <stp>.SPXW230113P3820</stp>
        <tr r="K200" s="1"/>
      </tp>
      <tp t="e">
        <v>#N/A</v>
        <stp/>
        <stp>52LOW</stp>
        <stp>SPX</stp>
        <tr r="H7" s="1"/>
      </tp>
      <tp t="e">
        <v>#N/A</v>
        <stp/>
        <stp>BID</stp>
        <stp>.SPXW230106C3885</stp>
        <tr r="E85" s="1"/>
      </tp>
      <tp t="e">
        <v>#N/A</v>
        <stp/>
        <stp>BID</stp>
        <stp>.SPXW230109C3875</stp>
        <tr r="E125" s="1"/>
      </tp>
      <tp t="e">
        <v>#N/A</v>
        <stp/>
        <stp>BID</stp>
        <stp>.SPXW230106C3880</stp>
        <tr r="E84" s="1"/>
      </tp>
      <tp t="e">
        <v>#N/A</v>
        <stp/>
        <stp>BID</stp>
        <stp>.SPXW230109C3870</stp>
        <tr r="E124" s="1"/>
      </tp>
      <tp t="e">
        <v>#N/A</v>
        <stp/>
        <stp>BID</stp>
        <stp>.SPXW230106P3885</stp>
        <tr r="K85" s="1"/>
      </tp>
      <tp t="e">
        <v>#N/A</v>
        <stp/>
        <stp>BID</stp>
        <stp>.SPXW230109P3875</stp>
        <tr r="K125" s="1"/>
      </tp>
      <tp t="e">
        <v>#N/A</v>
        <stp/>
        <stp>BID</stp>
        <stp>.SPXW230106P3880</stp>
        <tr r="K84" s="1"/>
      </tp>
      <tp t="e">
        <v>#N/A</v>
        <stp/>
        <stp>BID</stp>
        <stp>.SPXW230109P3870</stp>
        <tr r="K124" s="1"/>
      </tp>
      <tp t="e">
        <v>#N/A</v>
        <stp/>
        <stp>BID</stp>
        <stp>.SPXW230106C3895</stp>
        <tr r="E87" s="1"/>
      </tp>
      <tp t="e">
        <v>#N/A</v>
        <stp/>
        <stp>BID</stp>
        <stp>.SPXW230109C3865</stp>
        <tr r="E123" s="1"/>
      </tp>
      <tp t="e">
        <v>#N/A</v>
        <stp/>
        <stp>BID</stp>
        <stp>.SPXW230106C3890</stp>
        <tr r="E86" s="1"/>
      </tp>
      <tp t="e">
        <v>#N/A</v>
        <stp/>
        <stp>BID</stp>
        <stp>.SPXW230109C3860</stp>
        <tr r="E122" s="1"/>
      </tp>
      <tp t="e">
        <v>#N/A</v>
        <stp/>
        <stp>BID</stp>
        <stp>.SPXW230106P3895</stp>
        <tr r="K87" s="1"/>
      </tp>
      <tp t="e">
        <v>#N/A</v>
        <stp/>
        <stp>BID</stp>
        <stp>.SPXW230109P3865</stp>
        <tr r="K123" s="1"/>
      </tp>
      <tp t="e">
        <v>#N/A</v>
        <stp/>
        <stp>BID</stp>
        <stp>.SPXW230106P3890</stp>
        <tr r="K86" s="1"/>
      </tp>
      <tp t="e">
        <v>#N/A</v>
        <stp/>
        <stp>BID</stp>
        <stp>.SPXW230109P3860</stp>
        <tr r="K122" s="1"/>
      </tp>
      <tp t="e">
        <v>#N/A</v>
        <stp/>
        <stp>BID</stp>
        <stp>.SPXW230104C3885</stp>
        <tr r="E42" s="1"/>
      </tp>
      <tp t="e">
        <v>#N/A</v>
        <stp/>
        <stp>BID</stp>
        <stp>.SPXW230109C3855</stp>
        <tr r="E121" s="1"/>
      </tp>
      <tp t="e">
        <v>#N/A</v>
        <stp/>
        <stp>BID</stp>
        <stp>.SPXW230104C3880</stp>
        <tr r="E41" s="1"/>
      </tp>
      <tp t="e">
        <v>#N/A</v>
        <stp/>
        <stp>BID</stp>
        <stp>.SPXW230109C3850</stp>
        <tr r="E120" s="1"/>
      </tp>
      <tp t="e">
        <v>#N/A</v>
        <stp/>
        <stp>BID</stp>
        <stp>.SPXW230104P3885</stp>
        <tr r="K42" s="1"/>
      </tp>
      <tp t="e">
        <v>#N/A</v>
        <stp/>
        <stp>BID</stp>
        <stp>.SPXW230109P3855</stp>
        <tr r="K121" s="1"/>
      </tp>
      <tp t="e">
        <v>#N/A</v>
        <stp/>
        <stp>BID</stp>
        <stp>.SPXW230104P3880</stp>
        <tr r="K41" s="1"/>
      </tp>
      <tp t="e">
        <v>#N/A</v>
        <stp/>
        <stp>BID</stp>
        <stp>.SPXW230109P3850</stp>
        <tr r="K120" s="1"/>
      </tp>
      <tp t="e">
        <v>#N/A</v>
        <stp/>
        <stp>BID</stp>
        <stp>.SPXW230104C3895</stp>
        <tr r="E44" s="1"/>
      </tp>
      <tp t="e">
        <v>#N/A</v>
        <stp/>
        <stp>BID</stp>
        <stp>.SPXW230109C3845</stp>
        <tr r="E119" s="1"/>
      </tp>
      <tp t="e">
        <v>#N/A</v>
        <stp/>
        <stp>BID</stp>
        <stp>.SPXW230104C3890</stp>
        <tr r="E43" s="1"/>
      </tp>
      <tp t="e">
        <v>#N/A</v>
        <stp/>
        <stp>BID</stp>
        <stp>.SPXW230109C3840</stp>
        <tr r="E118" s="1"/>
      </tp>
      <tp t="e">
        <v>#N/A</v>
        <stp/>
        <stp>BID</stp>
        <stp>.SPXW230104P3895</stp>
        <tr r="K44" s="1"/>
      </tp>
      <tp t="e">
        <v>#N/A</v>
        <stp/>
        <stp>BID</stp>
        <stp>.SPXW230109P3845</stp>
        <tr r="K119" s="1"/>
      </tp>
      <tp t="e">
        <v>#N/A</v>
        <stp/>
        <stp>BID</stp>
        <stp>.SPXW230104P3890</stp>
        <tr r="K43" s="1"/>
      </tp>
      <tp t="e">
        <v>#N/A</v>
        <stp/>
        <stp>BID</stp>
        <stp>.SPXW230109P3840</stp>
        <tr r="K118" s="1"/>
      </tp>
      <tp t="e">
        <v>#N/A</v>
        <stp/>
        <stp>BID</stp>
        <stp>.SPXW230109C3835</stp>
        <tr r="E117" s="1"/>
      </tp>
      <tp t="e">
        <v>#N/A</v>
        <stp/>
        <stp>BID</stp>
        <stp>.SPXW230109C3830</stp>
        <tr r="E116" s="1"/>
      </tp>
      <tp t="e">
        <v>#N/A</v>
        <stp/>
        <stp>BID</stp>
        <stp>.SPXW230109P3835</stp>
        <tr r="K117" s="1"/>
      </tp>
      <tp t="e">
        <v>#N/A</v>
        <stp/>
        <stp>BID</stp>
        <stp>.SPXW230109P3830</stp>
        <tr r="K116" s="1"/>
      </tp>
      <tp t="e">
        <v>#N/A</v>
        <stp/>
        <stp>BID</stp>
        <stp>.SPXW230109C3825</stp>
        <tr r="E115" s="1"/>
      </tp>
      <tp t="e">
        <v>#N/A</v>
        <stp/>
        <stp>BID</stp>
        <stp>.SPXW230109C3820</stp>
        <tr r="E114" s="1"/>
      </tp>
      <tp t="e">
        <v>#N/A</v>
        <stp/>
        <stp>BID</stp>
        <stp>.SPXW230109P3825</stp>
        <tr r="K115" s="1"/>
      </tp>
      <tp t="e">
        <v>#N/A</v>
        <stp/>
        <stp>BID</stp>
        <stp>.SPXW230109P3820</stp>
        <tr r="K114" s="1"/>
      </tp>
      <tp t="e">
        <v>#N/A</v>
        <stp/>
        <stp>BID</stp>
        <stp>.SPXW230109C3815</stp>
        <tr r="E113" s="1"/>
      </tp>
      <tp t="e">
        <v>#N/A</v>
        <stp/>
        <stp>BID</stp>
        <stp>.SPXW230109C3810</stp>
        <tr r="E112" s="1"/>
      </tp>
      <tp t="e">
        <v>#N/A</v>
        <stp/>
        <stp>BID</stp>
        <stp>.SPXW230109P3815</stp>
        <tr r="K113" s="1"/>
      </tp>
      <tp t="e">
        <v>#N/A</v>
        <stp/>
        <stp>BID</stp>
        <stp>.SPXW230109P3810</stp>
        <tr r="K112" s="1"/>
      </tp>
      <tp t="e">
        <v>#N/A</v>
        <stp/>
        <stp>BID</stp>
        <stp>.SPXW230109C3805</stp>
        <tr r="E111" s="1"/>
      </tp>
      <tp t="e">
        <v>#N/A</v>
        <stp/>
        <stp>BID</stp>
        <stp>.SPXW230109C3800</stp>
        <tr r="E110" s="1"/>
      </tp>
      <tp t="e">
        <v>#N/A</v>
        <stp/>
        <stp>BID</stp>
        <stp>.SPXW230109P3805</stp>
        <tr r="K111" s="1"/>
      </tp>
      <tp t="e">
        <v>#N/A</v>
        <stp/>
        <stp>BID</stp>
        <stp>.SPXW230109P3800</stp>
        <tr r="K110" s="1"/>
      </tp>
      <tp t="e">
        <v>#N/A</v>
        <stp/>
        <stp>BID</stp>
        <stp>.SPXW230104C3825</stp>
        <tr r="E30" s="1"/>
      </tp>
      <tp t="e">
        <v>#N/A</v>
        <stp/>
        <stp>BID</stp>
        <stp>.SPXW230106C3805</stp>
        <tr r="E69" s="1"/>
      </tp>
      <tp t="e">
        <v>#N/A</v>
        <stp/>
        <stp>BID</stp>
        <stp>.SPXW230104C3820</stp>
        <tr r="E29" s="1"/>
      </tp>
      <tp t="e">
        <v>#N/A</v>
        <stp/>
        <stp>BID</stp>
        <stp>.SPXW230106C3800</stp>
        <tr r="E68" s="1"/>
      </tp>
      <tp t="e">
        <v>#N/A</v>
        <stp/>
        <stp>BID</stp>
        <stp>.SPXW230104P3825</stp>
        <tr r="K30" s="1"/>
      </tp>
      <tp t="e">
        <v>#N/A</v>
        <stp/>
        <stp>BID</stp>
        <stp>.SPXW230106P3805</stp>
        <tr r="K69" s="1"/>
      </tp>
      <tp t="e">
        <v>#N/A</v>
        <stp/>
        <stp>BID</stp>
        <stp>.SPXW230104P3820</stp>
        <tr r="K29" s="1"/>
      </tp>
      <tp t="e">
        <v>#N/A</v>
        <stp/>
        <stp>BID</stp>
        <stp>.SPXW230106P3800</stp>
        <tr r="K68" s="1"/>
      </tp>
      <tp t="e">
        <v>#N/A</v>
        <stp/>
        <stp>BID</stp>
        <stp>.SPXW230104C3835</stp>
        <tr r="E32" s="1"/>
      </tp>
      <tp t="e">
        <v>#N/A</v>
        <stp/>
        <stp>BID</stp>
        <stp>.SPXW230106C3815</stp>
        <tr r="E71" s="1"/>
      </tp>
      <tp t="e">
        <v>#N/A</v>
        <stp/>
        <stp>BID</stp>
        <stp>.SPXW230104C3830</stp>
        <tr r="E31" s="1"/>
      </tp>
      <tp t="e">
        <v>#N/A</v>
        <stp/>
        <stp>BID</stp>
        <stp>.SPXW230106C3810</stp>
        <tr r="E70" s="1"/>
      </tp>
      <tp t="e">
        <v>#N/A</v>
        <stp/>
        <stp>BID</stp>
        <stp>.SPXW230104P3835</stp>
        <tr r="K32" s="1"/>
      </tp>
      <tp t="e">
        <v>#N/A</v>
        <stp/>
        <stp>BID</stp>
        <stp>.SPXW230106P3815</stp>
        <tr r="K71" s="1"/>
      </tp>
      <tp t="e">
        <v>#N/A</v>
        <stp/>
        <stp>BID</stp>
        <stp>.SPXW230104P3830</stp>
        <tr r="K31" s="1"/>
      </tp>
      <tp t="e">
        <v>#N/A</v>
        <stp/>
        <stp>BID</stp>
        <stp>.SPXW230106P3810</stp>
        <tr r="K70" s="1"/>
      </tp>
      <tp t="e">
        <v>#N/A</v>
        <stp/>
        <stp>BID</stp>
        <stp>.SPXW230104C3805</stp>
        <tr r="E26" s="1"/>
      </tp>
      <tp t="e">
        <v>#N/A</v>
        <stp/>
        <stp>BID</stp>
        <stp>.SPXW230106C3825</stp>
        <tr r="E73" s="1"/>
      </tp>
      <tp t="e">
        <v>#N/A</v>
        <stp/>
        <stp>BID</stp>
        <stp>.SPXW230104C3800</stp>
        <tr r="E25" s="1"/>
      </tp>
      <tp t="e">
        <v>#N/A</v>
        <stp/>
        <stp>BID</stp>
        <stp>.SPXW230106C3820</stp>
        <tr r="E72" s="1"/>
      </tp>
      <tp t="e">
        <v>#N/A</v>
        <stp/>
        <stp>BID</stp>
        <stp>.SPXW230104P3805</stp>
        <tr r="K26" s="1"/>
      </tp>
      <tp t="e">
        <v>#N/A</v>
        <stp/>
        <stp>BID</stp>
        <stp>.SPXW230106P3825</stp>
        <tr r="K73" s="1"/>
      </tp>
      <tp t="e">
        <v>#N/A</v>
        <stp/>
        <stp>BID</stp>
        <stp>.SPXW230104P3800</stp>
        <tr r="K25" s="1"/>
      </tp>
      <tp t="e">
        <v>#N/A</v>
        <stp/>
        <stp>BID</stp>
        <stp>.SPXW230106P3820</stp>
        <tr r="K72" s="1"/>
      </tp>
      <tp t="e">
        <v>#N/A</v>
        <stp/>
        <stp>BID</stp>
        <stp>.SPXW230104C3815</stp>
        <tr r="E28" s="1"/>
      </tp>
      <tp t="e">
        <v>#N/A</v>
        <stp/>
        <stp>BID</stp>
        <stp>.SPXW230106C3835</stp>
        <tr r="E75" s="1"/>
      </tp>
      <tp t="e">
        <v>#N/A</v>
        <stp/>
        <stp>BID</stp>
        <stp>.SPXW230104C3810</stp>
        <tr r="E27" s="1"/>
      </tp>
      <tp t="e">
        <v>#N/A</v>
        <stp/>
        <stp>BID</stp>
        <stp>.SPXW230106C3830</stp>
        <tr r="E74" s="1"/>
      </tp>
      <tp t="e">
        <v>#N/A</v>
        <stp/>
        <stp>BID</stp>
        <stp>.SPXW230104P3815</stp>
        <tr r="K28" s="1"/>
      </tp>
      <tp t="e">
        <v>#N/A</v>
        <stp/>
        <stp>BID</stp>
        <stp>.SPXW230106P3835</stp>
        <tr r="K75" s="1"/>
      </tp>
      <tp t="e">
        <v>#N/A</v>
        <stp/>
        <stp>BID</stp>
        <stp>.SPXW230104P3810</stp>
        <tr r="K27" s="1"/>
      </tp>
      <tp t="e">
        <v>#N/A</v>
        <stp/>
        <stp>BID</stp>
        <stp>.SPXW230106P3830</stp>
        <tr r="K74" s="1"/>
      </tp>
      <tp t="e">
        <v>#N/A</v>
        <stp/>
        <stp>BID</stp>
        <stp>.SPXW230104C3865</stp>
        <tr r="E38" s="1"/>
      </tp>
      <tp t="e">
        <v>#N/A</v>
        <stp/>
        <stp>BID</stp>
        <stp>.SPXW230106C3845</stp>
        <tr r="E77" s="1"/>
      </tp>
      <tp t="e">
        <v>#N/A</v>
        <stp/>
        <stp>BID</stp>
        <stp>.SPXW230113C3915</stp>
        <tr r="E219" s="1"/>
      </tp>
      <tp t="e">
        <v>#N/A</v>
        <stp/>
        <stp>BID</stp>
        <stp>.SPXW230104C3860</stp>
        <tr r="E37" s="1"/>
      </tp>
      <tp t="e">
        <v>#N/A</v>
        <stp/>
        <stp>BID</stp>
        <stp>.SPXW230106C3840</stp>
        <tr r="E76" s="1"/>
      </tp>
      <tp t="e">
        <v>#N/A</v>
        <stp/>
        <stp>BID</stp>
        <stp>.SPXW230113C3910</stp>
        <tr r="E218" s="1"/>
      </tp>
      <tp t="e">
        <v>#N/A</v>
        <stp/>
        <stp>BID</stp>
        <stp>.SPXW230104P3865</stp>
        <tr r="K38" s="1"/>
      </tp>
      <tp t="e">
        <v>#N/A</v>
        <stp/>
        <stp>BID</stp>
        <stp>.SPXW230106P3845</stp>
        <tr r="K77" s="1"/>
      </tp>
      <tp t="e">
        <v>#N/A</v>
        <stp/>
        <stp>BID</stp>
        <stp>.SPXW230113P3915</stp>
        <tr r="K219" s="1"/>
      </tp>
      <tp t="e">
        <v>#N/A</v>
        <stp/>
        <stp>BID</stp>
        <stp>.SPXW230104P3860</stp>
        <tr r="K37" s="1"/>
      </tp>
      <tp t="e">
        <v>#N/A</v>
        <stp/>
        <stp>BID</stp>
        <stp>.SPXW230106P3840</stp>
        <tr r="K76" s="1"/>
      </tp>
      <tp t="e">
        <v>#N/A</v>
        <stp/>
        <stp>BID</stp>
        <stp>.SPXW230113P3910</stp>
        <tr r="K218" s="1"/>
      </tp>
      <tp t="e">
        <v>#N/A</v>
        <stp/>
        <stp>BID</stp>
        <stp>.SPXW230104C3875</stp>
        <tr r="E40" s="1"/>
      </tp>
      <tp t="e">
        <v>#N/A</v>
        <stp/>
        <stp>BID</stp>
        <stp>.SPXW230106C3855</stp>
        <tr r="E79" s="1"/>
      </tp>
      <tp t="e">
        <v>#N/A</v>
        <stp/>
        <stp>BID</stp>
        <stp>.SPXW230113C3905</stp>
        <tr r="E217" s="1"/>
      </tp>
      <tp t="e">
        <v>#N/A</v>
        <stp/>
        <stp>BID</stp>
        <stp>.SPXW230104C3870</stp>
        <tr r="E39" s="1"/>
      </tp>
      <tp t="e">
        <v>#N/A</v>
        <stp/>
        <stp>BID</stp>
        <stp>.SPXW230106C3850</stp>
        <tr r="E78" s="1"/>
      </tp>
      <tp t="e">
        <v>#N/A</v>
        <stp/>
        <stp>BID</stp>
        <stp>.SPXW230111C3920</stp>
        <tr r="E177" s="1"/>
      </tp>
      <tp t="e">
        <v>#N/A</v>
        <stp/>
        <stp>BID</stp>
        <stp>.SPXW230113C3900</stp>
        <tr r="E216" s="1"/>
      </tp>
      <tp t="e">
        <v>#N/A</v>
        <stp/>
        <stp>BID</stp>
        <stp>.SPXW230104P3875</stp>
        <tr r="K40" s="1"/>
      </tp>
      <tp t="e">
        <v>#N/A</v>
        <stp/>
        <stp>BID</stp>
        <stp>.SPXW230106P3855</stp>
        <tr r="K79" s="1"/>
      </tp>
      <tp t="e">
        <v>#N/A</v>
        <stp/>
        <stp>BID</stp>
        <stp>.SPXW230113P3905</stp>
        <tr r="K217" s="1"/>
      </tp>
      <tp t="e">
        <v>#N/A</v>
        <stp/>
        <stp>BID</stp>
        <stp>.SPXW230104P3870</stp>
        <tr r="K39" s="1"/>
      </tp>
      <tp t="e">
        <v>#N/A</v>
        <stp/>
        <stp>BID</stp>
        <stp>.SPXW230106P3850</stp>
        <tr r="K78" s="1"/>
      </tp>
      <tp t="e">
        <v>#N/A</v>
        <stp/>
        <stp>BID</stp>
        <stp>.SPXW230111P3920</stp>
        <tr r="K177" s="1"/>
      </tp>
      <tp t="e">
        <v>#N/A</v>
        <stp/>
        <stp>BID</stp>
        <stp>.SPXW230113P3900</stp>
        <tr r="K216" s="1"/>
      </tp>
      <tp t="e">
        <v>#N/A</v>
        <stp/>
        <stp>BID</stp>
        <stp>.SPXW230104C3845</stp>
        <tr r="E34" s="1"/>
      </tp>
      <tp t="e">
        <v>#N/A</v>
        <stp/>
        <stp>BID</stp>
        <stp>.SPXW230106C3865</stp>
        <tr r="E81" s="1"/>
      </tp>
      <tp t="e">
        <v>#N/A</v>
        <stp/>
        <stp>BID</stp>
        <stp>.SPXW230109C3895</stp>
        <tr r="E129" s="1"/>
      </tp>
      <tp t="e">
        <v>#N/A</v>
        <stp/>
        <stp>BID</stp>
        <stp>.SPXW230111C3915</stp>
        <tr r="E176" s="1"/>
      </tp>
      <tp t="e">
        <v>#N/A</v>
        <stp/>
        <stp>BID</stp>
        <stp>.SPXW230104C3840</stp>
        <tr r="E33" s="1"/>
      </tp>
      <tp t="e">
        <v>#N/A</v>
        <stp/>
        <stp>BID</stp>
        <stp>.SPXW230106C3860</stp>
        <tr r="E80" s="1"/>
      </tp>
      <tp t="e">
        <v>#N/A</v>
        <stp/>
        <stp>BID</stp>
        <stp>.SPXW230109C3890</stp>
        <tr r="E128" s="1"/>
      </tp>
      <tp t="e">
        <v>#N/A</v>
        <stp/>
        <stp>BID</stp>
        <stp>.SPXW230111C3910</stp>
        <tr r="E175" s="1"/>
      </tp>
      <tp t="e">
        <v>#N/A</v>
        <stp/>
        <stp>BID</stp>
        <stp>.SPXW230104P3845</stp>
        <tr r="K34" s="1"/>
      </tp>
      <tp t="e">
        <v>#N/A</v>
        <stp/>
        <stp>BID</stp>
        <stp>.SPXW230106P3865</stp>
        <tr r="K81" s="1"/>
      </tp>
      <tp t="e">
        <v>#N/A</v>
        <stp/>
        <stp>BID</stp>
        <stp>.SPXW230109P3895</stp>
        <tr r="K129" s="1"/>
      </tp>
      <tp t="e">
        <v>#N/A</v>
        <stp/>
        <stp>BID</stp>
        <stp>.SPXW230111P3915</stp>
        <tr r="K176" s="1"/>
      </tp>
      <tp t="e">
        <v>#N/A</v>
        <stp/>
        <stp>BID</stp>
        <stp>.SPXW230104P3840</stp>
        <tr r="K33" s="1"/>
      </tp>
      <tp t="e">
        <v>#N/A</v>
        <stp/>
        <stp>BID</stp>
        <stp>.SPXW230106P3860</stp>
        <tr r="K80" s="1"/>
      </tp>
      <tp t="e">
        <v>#N/A</v>
        <stp/>
        <stp>BID</stp>
        <stp>.SPXW230109P3890</stp>
        <tr r="K128" s="1"/>
      </tp>
      <tp t="e">
        <v>#N/A</v>
        <stp/>
        <stp>BID</stp>
        <stp>.SPXW230111P3910</stp>
        <tr r="K175" s="1"/>
      </tp>
      <tp t="e">
        <v>#N/A</v>
        <stp/>
        <stp>BID</stp>
        <stp>.SPXW230104C3855</stp>
        <tr r="E36" s="1"/>
      </tp>
      <tp t="e">
        <v>#N/A</v>
        <stp/>
        <stp>BID</stp>
        <stp>.SPXW230106C3875</stp>
        <tr r="E83" s="1"/>
      </tp>
      <tp t="e">
        <v>#N/A</v>
        <stp/>
        <stp>BID</stp>
        <stp>.SPXW230109C3885</stp>
        <tr r="E127" s="1"/>
      </tp>
      <tp t="e">
        <v>#N/A</v>
        <stp/>
        <stp>BID</stp>
        <stp>.SPXW230111C3905</stp>
        <tr r="E174" s="1"/>
      </tp>
      <tp t="e">
        <v>#N/A</v>
        <stp/>
        <stp>BID</stp>
        <stp>.SPXW230104C3850</stp>
        <tr r="E35" s="1"/>
      </tp>
      <tp t="e">
        <v>#N/A</v>
        <stp/>
        <stp>BID</stp>
        <stp>.SPXW230106C3870</stp>
        <tr r="E82" s="1"/>
      </tp>
      <tp t="e">
        <v>#N/A</v>
        <stp/>
        <stp>BID</stp>
        <stp>.SPXW230109C3880</stp>
        <tr r="E126" s="1"/>
      </tp>
      <tp t="e">
        <v>#N/A</v>
        <stp/>
        <stp>BID</stp>
        <stp>.SPXW230111C3900</stp>
        <tr r="E173" s="1"/>
      </tp>
      <tp t="e">
        <v>#N/A</v>
        <stp/>
        <stp>BID</stp>
        <stp>.SPXW230113C3920</stp>
        <tr r="E220" s="1"/>
      </tp>
      <tp t="e">
        <v>#N/A</v>
        <stp/>
        <stp>BID</stp>
        <stp>.SPXW230104P3855</stp>
        <tr r="K36" s="1"/>
      </tp>
      <tp t="e">
        <v>#N/A</v>
        <stp/>
        <stp>BID</stp>
        <stp>.SPXW230106P3875</stp>
        <tr r="K83" s="1"/>
      </tp>
      <tp t="e">
        <v>#N/A</v>
        <stp/>
        <stp>BID</stp>
        <stp>.SPXW230109P3885</stp>
        <tr r="K127" s="1"/>
      </tp>
      <tp t="e">
        <v>#N/A</v>
        <stp/>
        <stp>BID</stp>
        <stp>.SPXW230111P3905</stp>
        <tr r="K174" s="1"/>
      </tp>
      <tp t="e">
        <v>#N/A</v>
        <stp/>
        <stp>BID</stp>
        <stp>.SPXW230104P3850</stp>
        <tr r="K35" s="1"/>
      </tp>
      <tp t="e">
        <v>#N/A</v>
        <stp/>
        <stp>BID</stp>
        <stp>.SPXW230106P3870</stp>
        <tr r="K82" s="1"/>
      </tp>
      <tp t="e">
        <v>#N/A</v>
        <stp/>
        <stp>BID</stp>
        <stp>.SPXW230109P3880</stp>
        <tr r="K126" s="1"/>
      </tp>
      <tp t="e">
        <v>#N/A</v>
        <stp/>
        <stp>BID</stp>
        <stp>.SPXW230111P3900</stp>
        <tr r="K173" s="1"/>
      </tp>
      <tp t="e">
        <v>#N/A</v>
        <stp/>
        <stp>BID</stp>
        <stp>.SPXW230113P3920</stp>
        <tr r="K220" s="1"/>
      </tp>
      <tp t="e">
        <v>#N/A</v>
        <stp/>
        <stp>BID</stp>
        <stp>.SPXW230106C3785</stp>
        <tr r="E65" s="1"/>
      </tp>
      <tp t="e">
        <v>#N/A</v>
        <stp/>
        <stp>BID</stp>
        <stp>.SPXW230109C3775</stp>
        <tr r="E105" s="1"/>
      </tp>
      <tp t="e">
        <v>#N/A</v>
        <stp/>
        <stp>BID</stp>
        <stp>.SPXW230106C3780</stp>
        <tr r="E64" s="1"/>
      </tp>
      <tp t="e">
        <v>#N/A</v>
        <stp/>
        <stp>BID</stp>
        <stp>.SPXW230109C3770</stp>
        <tr r="E104" s="1"/>
      </tp>
      <tp t="e">
        <v>#N/A</v>
        <stp/>
        <stp>BID</stp>
        <stp>.SPXW230106P3785</stp>
        <tr r="K65" s="1"/>
      </tp>
      <tp t="e">
        <v>#N/A</v>
        <stp/>
        <stp>BID</stp>
        <stp>.SPXW230109P3775</stp>
        <tr r="K105" s="1"/>
      </tp>
      <tp t="e">
        <v>#N/A</v>
        <stp/>
        <stp>BID</stp>
        <stp>.SPXW230106P3780</stp>
        <tr r="K64" s="1"/>
      </tp>
      <tp t="e">
        <v>#N/A</v>
        <stp/>
        <stp>BID</stp>
        <stp>.SPXW230109P3770</stp>
        <tr r="K104" s="1"/>
      </tp>
      <tp t="e">
        <v>#N/A</v>
        <stp/>
        <stp>BID</stp>
        <stp>.SPXW230106C3795</stp>
        <tr r="E67" s="1"/>
      </tp>
      <tp t="e">
        <v>#N/A</v>
        <stp/>
        <stp>BID</stp>
        <stp>.SPXW230109C3765</stp>
        <tr r="E103" s="1"/>
      </tp>
      <tp t="e">
        <v>#N/A</v>
        <stp/>
        <stp>BID</stp>
        <stp>.SPXW230106C3790</stp>
        <tr r="E66" s="1"/>
      </tp>
      <tp t="e">
        <v>#N/A</v>
        <stp/>
        <stp>BID</stp>
        <stp>.SPXW230109C3760</stp>
        <tr r="E102" s="1"/>
      </tp>
      <tp t="e">
        <v>#N/A</v>
        <stp/>
        <stp>BID</stp>
        <stp>.SPXW230106P3795</stp>
        <tr r="K67" s="1"/>
      </tp>
      <tp t="e">
        <v>#N/A</v>
        <stp/>
        <stp>BID</stp>
        <stp>.SPXW230109P3765</stp>
        <tr r="K103" s="1"/>
      </tp>
      <tp t="e">
        <v>#N/A</v>
        <stp/>
        <stp>BID</stp>
        <stp>.SPXW230106P3790</stp>
        <tr r="K66" s="1"/>
      </tp>
      <tp t="e">
        <v>#N/A</v>
        <stp/>
        <stp>BID</stp>
        <stp>.SPXW230109P3760</stp>
        <tr r="K102" s="1"/>
      </tp>
      <tp t="e">
        <v>#N/A</v>
        <stp/>
        <stp>BID</stp>
        <stp>.SPXW230104C3785</stp>
        <tr r="E22" s="1"/>
      </tp>
      <tp t="e">
        <v>#N/A</v>
        <stp/>
        <stp>BID</stp>
        <stp>.SPXW230109C3755</stp>
        <tr r="E101" s="1"/>
      </tp>
      <tp t="e">
        <v>#N/A</v>
        <stp/>
        <stp>BID</stp>
        <stp>.SPXW230104C3780</stp>
        <tr r="E21" s="1"/>
      </tp>
      <tp t="e">
        <v>#N/A</v>
        <stp/>
        <stp>BID</stp>
        <stp>.SPXW230109C3750</stp>
        <tr r="E100" s="1"/>
      </tp>
      <tp t="e">
        <v>#N/A</v>
        <stp/>
        <stp>BID</stp>
        <stp>.SPXW230104P3785</stp>
        <tr r="K22" s="1"/>
      </tp>
      <tp t="e">
        <v>#N/A</v>
        <stp/>
        <stp>BID</stp>
        <stp>.SPXW230109P3755</stp>
        <tr r="K101" s="1"/>
      </tp>
      <tp t="e">
        <v>#N/A</v>
        <stp/>
        <stp>BID</stp>
        <stp>.SPXW230104P3780</stp>
        <tr r="K21" s="1"/>
      </tp>
      <tp t="e">
        <v>#N/A</v>
        <stp/>
        <stp>BID</stp>
        <stp>.SPXW230109P3750</stp>
        <tr r="K100" s="1"/>
      </tp>
      <tp t="e">
        <v>#N/A</v>
        <stp/>
        <stp>BID</stp>
        <stp>.SPXW230104C3795</stp>
        <tr r="E24" s="1"/>
      </tp>
      <tp t="e">
        <v>#N/A</v>
        <stp/>
        <stp>BID</stp>
        <stp>.SPXW230109C3745</stp>
        <tr r="E99" s="1"/>
      </tp>
      <tp t="e">
        <v>#N/A</v>
        <stp/>
        <stp>BID</stp>
        <stp>.SPXW230104C3790</stp>
        <tr r="E23" s="1"/>
      </tp>
      <tp t="e">
        <v>#N/A</v>
        <stp/>
        <stp>BID</stp>
        <stp>.SPXW230109C3740</stp>
        <tr r="E98" s="1"/>
      </tp>
      <tp t="e">
        <v>#N/A</v>
        <stp/>
        <stp>BID</stp>
        <stp>.SPXW230104P3795</stp>
        <tr r="K24" s="1"/>
      </tp>
      <tp t="e">
        <v>#N/A</v>
        <stp/>
        <stp>BID</stp>
        <stp>.SPXW230109P3745</stp>
        <tr r="K99" s="1"/>
      </tp>
      <tp t="e">
        <v>#N/A</v>
        <stp/>
        <stp>BID</stp>
        <stp>.SPXW230104P3790</stp>
        <tr r="K23" s="1"/>
      </tp>
      <tp t="e">
        <v>#N/A</v>
        <stp/>
        <stp>BID</stp>
        <stp>.SPXW230109P3740</stp>
        <tr r="K98" s="1"/>
      </tp>
      <tp t="e">
        <v>#N/A</v>
        <stp/>
        <stp>BID</stp>
        <stp>.SPXW230109C3735</stp>
        <tr r="E97" s="1"/>
      </tp>
      <tp t="e">
        <v>#N/A</v>
        <stp/>
        <stp>BID</stp>
        <stp>.SPXW230109C3730</stp>
        <tr r="E96" s="1"/>
      </tp>
      <tp t="e">
        <v>#N/A</v>
        <stp/>
        <stp>BID</stp>
        <stp>.SPXW230109P3735</stp>
        <tr r="K97" s="1"/>
      </tp>
      <tp t="e">
        <v>#N/A</v>
        <stp/>
        <stp>BID</stp>
        <stp>.SPXW230109P3730</stp>
        <tr r="K96" s="1"/>
      </tp>
      <tp t="e">
        <v>#N/A</v>
        <stp/>
        <stp>BID</stp>
        <stp>.SPXW230109C3725</stp>
        <tr r="E95" s="1"/>
      </tp>
      <tp t="e">
        <v>#N/A</v>
        <stp/>
        <stp>BID</stp>
        <stp>.SPXW230109P3725</stp>
        <tr r="K95" s="1"/>
      </tp>
      <tp t="e">
        <v>#N/A</v>
        <stp/>
        <stp>BID</stp>
        <stp>.SPXW230104C3725</stp>
        <tr r="E10" s="1"/>
      </tp>
      <tp t="e">
        <v>#N/A</v>
        <stp/>
        <stp>BID</stp>
        <stp>.SPXW230104P3725</stp>
        <tr r="K10" s="1"/>
      </tp>
      <tp t="e">
        <v>#N/A</v>
        <stp/>
        <stp>BID</stp>
        <stp>.SPXW230104C3735</stp>
        <tr r="E12" s="1"/>
      </tp>
      <tp t="e">
        <v>#N/A</v>
        <stp/>
        <stp>BID</stp>
        <stp>.SPXW230104C3730</stp>
        <tr r="E11" s="1"/>
      </tp>
      <tp t="e">
        <v>#N/A</v>
        <stp/>
        <stp>BID</stp>
        <stp>.SPXW230104P3735</stp>
        <tr r="K12" s="1"/>
      </tp>
      <tp t="e">
        <v>#N/A</v>
        <stp/>
        <stp>BID</stp>
        <stp>.SPXW230104P3730</stp>
        <tr r="K11" s="1"/>
      </tp>
      <tp t="e">
        <v>#N/A</v>
        <stp/>
        <stp>BID</stp>
        <stp>.SPXW230106C3725</stp>
        <tr r="E53" s="1"/>
      </tp>
      <tp t="e">
        <v>#N/A</v>
        <stp/>
        <stp>BID</stp>
        <stp>.SPXW230106P3725</stp>
        <tr r="K53" s="1"/>
      </tp>
      <tp t="e">
        <v>#N/A</v>
        <stp/>
        <stp>BID</stp>
        <stp>.SPXW230106C3735</stp>
        <tr r="E55" s="1"/>
      </tp>
      <tp t="e">
        <v>#N/A</v>
        <stp/>
        <stp>BID</stp>
        <stp>.SPXW230106C3730</stp>
        <tr r="E54" s="1"/>
      </tp>
      <tp t="e">
        <v>#N/A</v>
        <stp/>
        <stp>BID</stp>
        <stp>.SPXW230106P3735</stp>
        <tr r="K55" s="1"/>
      </tp>
      <tp t="e">
        <v>#N/A</v>
        <stp/>
        <stp>BID</stp>
        <stp>.SPXW230106P3730</stp>
        <tr r="K54" s="1"/>
      </tp>
      <tp t="e">
        <v>#N/A</v>
        <stp/>
        <stp>BID</stp>
        <stp>.SPXW230104C3765</stp>
        <tr r="E18" s="1"/>
      </tp>
      <tp t="e">
        <v>#N/A</v>
        <stp/>
        <stp>BID</stp>
        <stp>.SPXW230106C3745</stp>
        <tr r="E57" s="1"/>
      </tp>
      <tp t="e">
        <v>#N/A</v>
        <stp/>
        <stp>BID</stp>
        <stp>.SPXW230104C3760</stp>
        <tr r="E17" s="1"/>
      </tp>
      <tp t="e">
        <v>#N/A</v>
        <stp/>
        <stp>BID</stp>
        <stp>.SPXW230106C3740</stp>
        <tr r="E56" s="1"/>
      </tp>
      <tp t="e">
        <v>#N/A</v>
        <stp/>
        <stp>BID</stp>
        <stp>.SPXW230104P3765</stp>
        <tr r="K18" s="1"/>
      </tp>
      <tp t="e">
        <v>#N/A</v>
        <stp/>
        <stp>BID</stp>
        <stp>.SPXW230106P3745</stp>
        <tr r="K57" s="1"/>
      </tp>
      <tp t="e">
        <v>#N/A</v>
        <stp/>
        <stp>BID</stp>
        <stp>.SPXW230104P3760</stp>
        <tr r="K17" s="1"/>
      </tp>
      <tp t="e">
        <v>#N/A</v>
        <stp/>
        <stp>BID</stp>
        <stp>.SPXW230106P3740</stp>
        <tr r="K56" s="1"/>
      </tp>
      <tp t="e">
        <v>#N/A</v>
        <stp/>
        <stp>BID</stp>
        <stp>.SPXW230104C3775</stp>
        <tr r="E20" s="1"/>
      </tp>
      <tp t="e">
        <v>#N/A</v>
        <stp/>
        <stp>BID</stp>
        <stp>.SPXW230106C3755</stp>
        <tr r="E59" s="1"/>
      </tp>
      <tp t="e">
        <v>#N/A</v>
        <stp/>
        <stp>BID</stp>
        <stp>.SPXW230104C3770</stp>
        <tr r="E19" s="1"/>
      </tp>
      <tp t="e">
        <v>#N/A</v>
        <stp/>
        <stp>BID</stp>
        <stp>.SPXW230106C3750</stp>
        <tr r="E58" s="1"/>
      </tp>
      <tp t="e">
        <v>#N/A</v>
        <stp/>
        <stp>BID</stp>
        <stp>.SPXW230104P3775</stp>
        <tr r="K20" s="1"/>
      </tp>
      <tp t="e">
        <v>#N/A</v>
        <stp/>
        <stp>BID</stp>
        <stp>.SPXW230106P3755</stp>
        <tr r="K59" s="1"/>
      </tp>
      <tp t="e">
        <v>#N/A</v>
        <stp/>
        <stp>BID</stp>
        <stp>.SPXW230104P3770</stp>
        <tr r="K19" s="1"/>
      </tp>
      <tp t="e">
        <v>#N/A</v>
        <stp/>
        <stp>BID</stp>
        <stp>.SPXW230106P3750</stp>
        <tr r="K58" s="1"/>
      </tp>
      <tp t="e">
        <v>#N/A</v>
        <stp/>
        <stp>BID</stp>
        <stp>.SPXW230104C3745</stp>
        <tr r="E14" s="1"/>
      </tp>
      <tp t="e">
        <v>#N/A</v>
        <stp/>
        <stp>BID</stp>
        <stp>.SPXW230106C3765</stp>
        <tr r="E61" s="1"/>
      </tp>
      <tp t="e">
        <v>#N/A</v>
        <stp/>
        <stp>BID</stp>
        <stp>.SPXW230109C3795</stp>
        <tr r="E109" s="1"/>
      </tp>
      <tp t="e">
        <v>#N/A</v>
        <stp/>
        <stp>BID</stp>
        <stp>.SPXW230104C3740</stp>
        <tr r="E13" s="1"/>
      </tp>
      <tp t="e">
        <v>#N/A</v>
        <stp/>
        <stp>BID</stp>
        <stp>.SPXW230106C3760</stp>
        <tr r="E60" s="1"/>
      </tp>
      <tp t="e">
        <v>#N/A</v>
        <stp/>
        <stp>BID</stp>
        <stp>.SPXW230109C3790</stp>
        <tr r="E108" s="1"/>
      </tp>
      <tp t="e">
        <v>#N/A</v>
        <stp/>
        <stp>BID</stp>
        <stp>.SPXW230104P3745</stp>
        <tr r="K14" s="1"/>
      </tp>
      <tp t="e">
        <v>#N/A</v>
        <stp/>
        <stp>BID</stp>
        <stp>.SPXW230106P3765</stp>
        <tr r="K61" s="1"/>
      </tp>
      <tp t="e">
        <v>#N/A</v>
        <stp/>
        <stp>BID</stp>
        <stp>.SPXW230109P3795</stp>
        <tr r="K109" s="1"/>
      </tp>
      <tp t="e">
        <v>#N/A</v>
        <stp/>
        <stp>BID</stp>
        <stp>.SPXW230104P3740</stp>
        <tr r="K13" s="1"/>
      </tp>
      <tp t="e">
        <v>#N/A</v>
        <stp/>
        <stp>BID</stp>
        <stp>.SPXW230106P3760</stp>
        <tr r="K60" s="1"/>
      </tp>
      <tp t="e">
        <v>#N/A</v>
        <stp/>
        <stp>BID</stp>
        <stp>.SPXW230109P3790</stp>
        <tr r="K108" s="1"/>
      </tp>
      <tp t="e">
        <v>#N/A</v>
        <stp/>
        <stp>BID</stp>
        <stp>.SPXW230104C3755</stp>
        <tr r="E16" s="1"/>
      </tp>
      <tp t="e">
        <v>#N/A</v>
        <stp/>
        <stp>BID</stp>
        <stp>.SPXW230106C3775</stp>
        <tr r="E63" s="1"/>
      </tp>
      <tp t="e">
        <v>#N/A</v>
        <stp/>
        <stp>BID</stp>
        <stp>.SPXW230109C3785</stp>
        <tr r="E107" s="1"/>
      </tp>
      <tp t="e">
        <v>#N/A</v>
        <stp/>
        <stp>BID</stp>
        <stp>.SPXW230104C3750</stp>
        <tr r="E15" s="1"/>
      </tp>
      <tp t="e">
        <v>#N/A</v>
        <stp/>
        <stp>BID</stp>
        <stp>.SPXW230106C3770</stp>
        <tr r="E62" s="1"/>
      </tp>
      <tp t="e">
        <v>#N/A</v>
        <stp/>
        <stp>BID</stp>
        <stp>.SPXW230109C3780</stp>
        <tr r="E106" s="1"/>
      </tp>
      <tp t="e">
        <v>#N/A</v>
        <stp/>
        <stp>BID</stp>
        <stp>.SPXW230104P3755</stp>
        <tr r="K16" s="1"/>
      </tp>
      <tp t="e">
        <v>#N/A</v>
        <stp/>
        <stp>BID</stp>
        <stp>.SPXW230106P3775</stp>
        <tr r="K63" s="1"/>
      </tp>
      <tp t="e">
        <v>#N/A</v>
        <stp/>
        <stp>BID</stp>
        <stp>.SPXW230109P3785</stp>
        <tr r="K107" s="1"/>
      </tp>
      <tp t="e">
        <v>#N/A</v>
        <stp/>
        <stp>BID</stp>
        <stp>.SPXW230104P3750</stp>
        <tr r="K15" s="1"/>
      </tp>
      <tp t="e">
        <v>#N/A</v>
        <stp/>
        <stp>BID</stp>
        <stp>.SPXW230106P3770</stp>
        <tr r="K62" s="1"/>
      </tp>
      <tp t="e">
        <v>#N/A</v>
        <stp/>
        <stp>BID</stp>
        <stp>.SPXW230109P3780</stp>
        <tr r="K106" s="1"/>
      </tp>
      <tp t="e">
        <v>#N/A</v>
        <stp/>
        <stp>BID</stp>
        <stp>.SPXW230113C3795</stp>
        <tr r="E195" s="1"/>
      </tp>
      <tp t="e">
        <v>#N/A</v>
        <stp/>
        <stp>BID</stp>
        <stp>.SPXW230113C3790</stp>
        <tr r="E194" s="1"/>
      </tp>
      <tp t="e">
        <v>#N/A</v>
        <stp/>
        <stp>BID</stp>
        <stp>.SPXW230113P3795</stp>
        <tr r="K195" s="1"/>
      </tp>
      <tp t="e">
        <v>#N/A</v>
        <stp/>
        <stp>BID</stp>
        <stp>.SPXW230113P3790</stp>
        <tr r="K194" s="1"/>
      </tp>
      <tp t="e">
        <v>#N/A</v>
        <stp/>
        <stp>BID</stp>
        <stp>.SPXW230113C3785</stp>
        <tr r="E193" s="1"/>
      </tp>
      <tp t="e">
        <v>#N/A</v>
        <stp/>
        <stp>BID</stp>
        <stp>.SPXW230113C3780</stp>
        <tr r="E192" s="1"/>
      </tp>
      <tp t="e">
        <v>#N/A</v>
        <stp/>
        <stp>BID</stp>
        <stp>.SPXW230113P3785</stp>
        <tr r="K193" s="1"/>
      </tp>
      <tp t="e">
        <v>#N/A</v>
        <stp/>
        <stp>BID</stp>
        <stp>.SPXW230113P3780</stp>
        <tr r="K192" s="1"/>
      </tp>
      <tp t="e">
        <v>#N/A</v>
        <stp/>
        <stp>BID</stp>
        <stp>.SPXW230111C3795</stp>
        <tr r="E152" s="1"/>
      </tp>
      <tp t="e">
        <v>#N/A</v>
        <stp/>
        <stp>BID</stp>
        <stp>.SPXW230111C3790</stp>
        <tr r="E151" s="1"/>
      </tp>
      <tp t="e">
        <v>#N/A</v>
        <stp/>
        <stp>BID</stp>
        <stp>.SPXW230111P3795</stp>
        <tr r="K152" s="1"/>
      </tp>
      <tp t="e">
        <v>#N/A</v>
        <stp/>
        <stp>BID</stp>
        <stp>.SPXW230111P3790</stp>
        <tr r="K151" s="1"/>
      </tp>
      <tp t="e">
        <v>#N/A</v>
        <stp/>
        <stp>BID</stp>
        <stp>.SPXW230111C3785</stp>
        <tr r="E150" s="1"/>
      </tp>
      <tp t="e">
        <v>#N/A</v>
        <stp/>
        <stp>BID</stp>
        <stp>.SPXW230111C3780</stp>
        <tr r="E149" s="1"/>
      </tp>
      <tp t="e">
        <v>#N/A</v>
        <stp/>
        <stp>BID</stp>
        <stp>.SPXW230111P3785</stp>
        <tr r="K150" s="1"/>
      </tp>
      <tp t="e">
        <v>#N/A</v>
        <stp/>
        <stp>BID</stp>
        <stp>.SPXW230111P3780</stp>
        <tr r="K149" s="1"/>
      </tp>
      <tp t="e">
        <v>#N/A</v>
        <stp/>
        <stp>BID</stp>
        <stp>.SPXW230111C3775</stp>
        <tr r="E148" s="1"/>
      </tp>
      <tp t="e">
        <v>#N/A</v>
        <stp/>
        <stp>BID</stp>
        <stp>.SPXW230113C3755</stp>
        <tr r="E187" s="1"/>
      </tp>
      <tp t="e">
        <v>#N/A</v>
        <stp/>
        <stp>BID</stp>
        <stp>.SPXW230111C3770</stp>
        <tr r="E147" s="1"/>
      </tp>
      <tp t="e">
        <v>#N/A</v>
        <stp/>
        <stp>BID</stp>
        <stp>.SPXW230113C3750</stp>
        <tr r="E186" s="1"/>
      </tp>
      <tp t="e">
        <v>#N/A</v>
        <stp/>
        <stp>BID</stp>
        <stp>.SPXW230111P3775</stp>
        <tr r="K148" s="1"/>
      </tp>
      <tp t="e">
        <v>#N/A</v>
        <stp/>
        <stp>BID</stp>
        <stp>.SPXW230113P3755</stp>
        <tr r="K187" s="1"/>
      </tp>
      <tp t="e">
        <v>#N/A</v>
        <stp/>
        <stp>BID</stp>
        <stp>.SPXW230111P3770</stp>
        <tr r="K147" s="1"/>
      </tp>
      <tp t="e">
        <v>#N/A</v>
        <stp/>
        <stp>BID</stp>
        <stp>.SPXW230113P3750</stp>
        <tr r="K186" s="1"/>
      </tp>
      <tp t="e">
        <v>#N/A</v>
        <stp/>
        <stp>BID</stp>
        <stp>.SPXW230111C3765</stp>
        <tr r="E146" s="1"/>
      </tp>
      <tp t="e">
        <v>#N/A</v>
        <stp/>
        <stp>BID</stp>
        <stp>.SPXW230113C3745</stp>
        <tr r="E185" s="1"/>
      </tp>
      <tp t="e">
        <v>#N/A</v>
        <stp/>
        <stp>BID</stp>
        <stp>.SPXW230111C3760</stp>
        <tr r="E145" s="1"/>
      </tp>
      <tp t="e">
        <v>#N/A</v>
        <stp/>
        <stp>BID</stp>
        <stp>.SPXW230113C3740</stp>
        <tr r="E184" s="1"/>
      </tp>
      <tp t="e">
        <v>#N/A</v>
        <stp/>
        <stp>BID</stp>
        <stp>.SPXW230111P3765</stp>
        <tr r="K146" s="1"/>
      </tp>
      <tp t="e">
        <v>#N/A</v>
        <stp/>
        <stp>BID</stp>
        <stp>.SPXW230113P3745</stp>
        <tr r="K185" s="1"/>
      </tp>
      <tp t="e">
        <v>#N/A</v>
        <stp/>
        <stp>BID</stp>
        <stp>.SPXW230111P3760</stp>
        <tr r="K145" s="1"/>
      </tp>
      <tp t="e">
        <v>#N/A</v>
        <stp/>
        <stp>BID</stp>
        <stp>.SPXW230113P3740</stp>
        <tr r="K184" s="1"/>
      </tp>
      <tp t="e">
        <v>#N/A</v>
        <stp/>
        <stp>BID</stp>
        <stp>.SPXW230111C3755</stp>
        <tr r="E144" s="1"/>
      </tp>
      <tp t="e">
        <v>#N/A</v>
        <stp/>
        <stp>BID</stp>
        <stp>.SPXW230113C3775</stp>
        <tr r="E191" s="1"/>
      </tp>
      <tp t="e">
        <v>#N/A</v>
        <stp/>
        <stp>BID</stp>
        <stp>.SPXW230111C3750</stp>
        <tr r="E143" s="1"/>
      </tp>
      <tp t="e">
        <v>#N/A</v>
        <stp/>
        <stp>BID</stp>
        <stp>.SPXW230113C3770</stp>
        <tr r="E190" s="1"/>
      </tp>
      <tp t="e">
        <v>#N/A</v>
        <stp/>
        <stp>BID</stp>
        <stp>.SPXW230111P3755</stp>
        <tr r="K144" s="1"/>
      </tp>
      <tp t="e">
        <v>#N/A</v>
        <stp/>
        <stp>BID</stp>
        <stp>.SPXW230113P3775</stp>
        <tr r="K191" s="1"/>
      </tp>
      <tp t="e">
        <v>#N/A</v>
        <stp/>
        <stp>BID</stp>
        <stp>.SPXW230111P3750</stp>
        <tr r="K143" s="1"/>
      </tp>
      <tp t="e">
        <v>#N/A</v>
        <stp/>
        <stp>BID</stp>
        <stp>.SPXW230113P3770</stp>
        <tr r="K190" s="1"/>
      </tp>
      <tp t="e">
        <v>#N/A</v>
        <stp/>
        <stp>BID</stp>
        <stp>.SPXW230111C3745</stp>
        <tr r="E142" s="1"/>
      </tp>
      <tp t="e">
        <v>#N/A</v>
        <stp/>
        <stp>BID</stp>
        <stp>.SPXW230113C3765</stp>
        <tr r="E189" s="1"/>
      </tp>
      <tp t="e">
        <v>#N/A</v>
        <stp/>
        <stp>BID</stp>
        <stp>.SPXW230111C3740</stp>
        <tr r="E141" s="1"/>
      </tp>
      <tp t="e">
        <v>#N/A</v>
        <stp/>
        <stp>BID</stp>
        <stp>.SPXW230113C3760</stp>
        <tr r="E188" s="1"/>
      </tp>
      <tp t="e">
        <v>#N/A</v>
        <stp/>
        <stp>BID</stp>
        <stp>.SPXW230111P3745</stp>
        <tr r="K142" s="1"/>
      </tp>
      <tp t="e">
        <v>#N/A</v>
        <stp/>
        <stp>BID</stp>
        <stp>.SPXW230113P3765</stp>
        <tr r="K189" s="1"/>
      </tp>
      <tp t="e">
        <v>#N/A</v>
        <stp/>
        <stp>BID</stp>
        <stp>.SPXW230111P3740</stp>
        <tr r="K141" s="1"/>
      </tp>
      <tp t="e">
        <v>#N/A</v>
        <stp/>
        <stp>BID</stp>
        <stp>.SPXW230113P3760</stp>
        <tr r="K188" s="1"/>
      </tp>
      <tp t="e">
        <v>#N/A</v>
        <stp/>
        <stp>BID</stp>
        <stp>.SPXW230111C3735</stp>
        <tr r="E140" s="1"/>
      </tp>
      <tp t="e">
        <v>#N/A</v>
        <stp/>
        <stp>BID</stp>
        <stp>.SPXW230111C3730</stp>
        <tr r="E139" s="1"/>
      </tp>
      <tp t="e">
        <v>#N/A</v>
        <stp/>
        <stp>BID</stp>
        <stp>.SPXW230111P3735</stp>
        <tr r="K140" s="1"/>
      </tp>
      <tp t="e">
        <v>#N/A</v>
        <stp/>
        <stp>BID</stp>
        <stp>.SPXW230111P3730</stp>
        <tr r="K139" s="1"/>
      </tp>
      <tp t="e">
        <v>#N/A</v>
        <stp/>
        <stp>BID</stp>
        <stp>.SPXW230111C3725</stp>
        <tr r="E138" s="1"/>
      </tp>
      <tp t="e">
        <v>#N/A</v>
        <stp/>
        <stp>BID</stp>
        <stp>.SPXW230111P3725</stp>
        <tr r="K138" s="1"/>
      </tp>
      <tp t="e">
        <v>#N/A</v>
        <stp/>
        <stp>BID</stp>
        <stp>.SPXW230113C3735</stp>
        <tr r="E183" s="1"/>
      </tp>
      <tp t="e">
        <v>#N/A</v>
        <stp/>
        <stp>BID</stp>
        <stp>.SPXW230113C3730</stp>
        <tr r="E182" s="1"/>
      </tp>
      <tp t="e">
        <v>#N/A</v>
        <stp/>
        <stp>BID</stp>
        <stp>.SPXW230113P3735</stp>
        <tr r="K183" s="1"/>
      </tp>
      <tp t="e">
        <v>#N/A</v>
        <stp/>
        <stp>BID</stp>
        <stp>.SPXW230113P3730</stp>
        <tr r="K182" s="1"/>
      </tp>
      <tp t="e">
        <v>#N/A</v>
        <stp/>
        <stp>BID</stp>
        <stp>.SPXW230113C3725</stp>
        <tr r="E181" s="1"/>
      </tp>
      <tp t="e">
        <v>#N/A</v>
        <stp/>
        <stp>BID</stp>
        <stp>.SPXW230113P3725</stp>
        <tr r="K181" s="1"/>
      </tp>
      <tp t="e">
        <v>#N/A</v>
        <stp/>
        <stp>AX</stp>
        <stp>.SPXW230104C3780</stp>
        <tr r="H21" s="1"/>
      </tp>
      <tp t="e">
        <v>#N/A</v>
        <stp/>
        <stp>AX</stp>
        <stp>.SPXW230109C3750</stp>
        <tr r="H100" s="1"/>
      </tp>
      <tp t="e">
        <v>#N/A</v>
        <stp/>
        <stp>AX</stp>
        <stp>.SPXW230104C3785</stp>
        <tr r="H22" s="1"/>
      </tp>
      <tp t="e">
        <v>#N/A</v>
        <stp/>
        <stp>AX</stp>
        <stp>.SPXW230109C3755</stp>
        <tr r="H101" s="1"/>
      </tp>
      <tp t="e">
        <v>#N/A</v>
        <stp/>
        <stp>AX</stp>
        <stp>.SPXW230104P3780</stp>
        <tr r="N21" s="1"/>
      </tp>
      <tp t="e">
        <v>#N/A</v>
        <stp/>
        <stp>AX</stp>
        <stp>.SPXW230109P3750</stp>
        <tr r="N100" s="1"/>
      </tp>
      <tp t="e">
        <v>#N/A</v>
        <stp/>
        <stp>AX</stp>
        <stp>.SPXW230104P3785</stp>
        <tr r="N22" s="1"/>
      </tp>
      <tp t="e">
        <v>#N/A</v>
        <stp/>
        <stp>AX</stp>
        <stp>.SPXW230109P3755</stp>
        <tr r="N101" s="1"/>
      </tp>
      <tp t="e">
        <v>#N/A</v>
        <stp/>
        <stp>AX</stp>
        <stp>.SPXW230104C3790</stp>
        <tr r="H23" s="1"/>
      </tp>
      <tp t="e">
        <v>#N/A</v>
        <stp/>
        <stp>AX</stp>
        <stp>.SPXW230109C3740</stp>
        <tr r="H98" s="1"/>
      </tp>
      <tp t="e">
        <v>#N/A</v>
        <stp/>
        <stp>AX</stp>
        <stp>.SPXW230104C3795</stp>
        <tr r="H24" s="1"/>
      </tp>
      <tp t="e">
        <v>#N/A</v>
        <stp/>
        <stp>AX</stp>
        <stp>.SPXW230109C3745</stp>
        <tr r="H99" s="1"/>
      </tp>
      <tp t="e">
        <v>#N/A</v>
        <stp/>
        <stp>AX</stp>
        <stp>.SPXW230104P3790</stp>
        <tr r="N23" s="1"/>
      </tp>
      <tp t="e">
        <v>#N/A</v>
        <stp/>
        <stp>AX</stp>
        <stp>.SPXW230109P3740</stp>
        <tr r="N98" s="1"/>
      </tp>
      <tp t="e">
        <v>#N/A</v>
        <stp/>
        <stp>AX</stp>
        <stp>.SPXW230104P3795</stp>
        <tr r="N24" s="1"/>
      </tp>
      <tp t="e">
        <v>#N/A</v>
        <stp/>
        <stp>AX</stp>
        <stp>.SPXW230109P3745</stp>
        <tr r="N99" s="1"/>
      </tp>
      <tp t="e">
        <v>#N/A</v>
        <stp/>
        <stp>AX</stp>
        <stp>.SPXW230106C3780</stp>
        <tr r="H64" s="1"/>
      </tp>
      <tp t="e">
        <v>#N/A</v>
        <stp/>
        <stp>AX</stp>
        <stp>.SPXW230109C3770</stp>
        <tr r="H104" s="1"/>
      </tp>
      <tp t="e">
        <v>#N/A</v>
        <stp/>
        <stp>AX</stp>
        <stp>.SPXW230106C3785</stp>
        <tr r="H65" s="1"/>
      </tp>
      <tp t="e">
        <v>#N/A</v>
        <stp/>
        <stp>AX</stp>
        <stp>.SPXW230109C3775</stp>
        <tr r="H105" s="1"/>
      </tp>
      <tp t="e">
        <v>#N/A</v>
        <stp/>
        <stp>AX</stp>
        <stp>.SPXW230106P3780</stp>
        <tr r="N64" s="1"/>
      </tp>
      <tp t="e">
        <v>#N/A</v>
        <stp/>
        <stp>AX</stp>
        <stp>.SPXW230109P3770</stp>
        <tr r="N104" s="1"/>
      </tp>
      <tp t="e">
        <v>#N/A</v>
        <stp/>
        <stp>AX</stp>
        <stp>.SPXW230106P3785</stp>
        <tr r="N65" s="1"/>
      </tp>
      <tp t="e">
        <v>#N/A</v>
        <stp/>
        <stp>AX</stp>
        <stp>.SPXW230109P3775</stp>
        <tr r="N105" s="1"/>
      </tp>
      <tp t="e">
        <v>#N/A</v>
        <stp/>
        <stp>AX</stp>
        <stp>.SPXW230106C3790</stp>
        <tr r="H66" s="1"/>
      </tp>
      <tp t="e">
        <v>#N/A</v>
        <stp/>
        <stp>AX</stp>
        <stp>.SPXW230109C3760</stp>
        <tr r="H102" s="1"/>
      </tp>
      <tp t="e">
        <v>#N/A</v>
        <stp/>
        <stp>AX</stp>
        <stp>.SPXW230106C3795</stp>
        <tr r="H67" s="1"/>
      </tp>
      <tp t="e">
        <v>#N/A</v>
        <stp/>
        <stp>AX</stp>
        <stp>.SPXW230109C3765</stp>
        <tr r="H103" s="1"/>
      </tp>
      <tp t="e">
        <v>#N/A</v>
        <stp/>
        <stp>AX</stp>
        <stp>.SPXW230106P3790</stp>
        <tr r="N66" s="1"/>
      </tp>
      <tp t="e">
        <v>#N/A</v>
        <stp/>
        <stp>AX</stp>
        <stp>.SPXW230109P3760</stp>
        <tr r="N102" s="1"/>
      </tp>
      <tp t="e">
        <v>#N/A</v>
        <stp/>
        <stp>AX</stp>
        <stp>.SPXW230106P3795</stp>
        <tr r="N67" s="1"/>
      </tp>
      <tp t="e">
        <v>#N/A</v>
        <stp/>
        <stp>AX</stp>
        <stp>.SPXW230109P3765</stp>
        <tr r="N103" s="1"/>
      </tp>
      <tp t="e">
        <v>#N/A</v>
        <stp/>
        <stp>AX</stp>
        <stp>.SPXW230109C3730</stp>
        <tr r="H96" s="1"/>
      </tp>
      <tp t="e">
        <v>#N/A</v>
        <stp/>
        <stp>AX</stp>
        <stp>.SPXW230109C3735</stp>
        <tr r="H97" s="1"/>
      </tp>
      <tp t="e">
        <v>#N/A</v>
        <stp/>
        <stp>AX</stp>
        <stp>.SPXW230109P3730</stp>
        <tr r="N96" s="1"/>
      </tp>
      <tp t="e">
        <v>#N/A</v>
        <stp/>
        <stp>AX</stp>
        <stp>.SPXW230109P3735</stp>
        <tr r="N97" s="1"/>
      </tp>
      <tp t="e">
        <v>#N/A</v>
        <stp/>
        <stp>AX</stp>
        <stp>.SPXW230109C3725</stp>
        <tr r="H95" s="1"/>
      </tp>
      <tp t="e">
        <v>#N/A</v>
        <stp/>
        <stp>AX</stp>
        <stp>.SPXW230109P3725</stp>
        <tr r="N95" s="1"/>
      </tp>
      <tp t="e">
        <v>#N/A</v>
        <stp/>
        <stp>AX</stp>
        <stp>.SPXW230106C3725</stp>
        <tr r="H53" s="1"/>
      </tp>
      <tp t="e">
        <v>#N/A</v>
        <stp/>
        <stp>AX</stp>
        <stp>.SPXW230106P3725</stp>
        <tr r="N53" s="1"/>
      </tp>
      <tp t="e">
        <v>#N/A</v>
        <stp/>
        <stp>AX</stp>
        <stp>.SPXW230106C3730</stp>
        <tr r="H54" s="1"/>
      </tp>
      <tp t="e">
        <v>#N/A</v>
        <stp/>
        <stp>AX</stp>
        <stp>.SPXW230106C3735</stp>
        <tr r="H55" s="1"/>
      </tp>
      <tp t="e">
        <v>#N/A</v>
        <stp/>
        <stp>AX</stp>
        <stp>.SPXW230106P3730</stp>
        <tr r="N54" s="1"/>
      </tp>
      <tp t="e">
        <v>#N/A</v>
        <stp/>
        <stp>AX</stp>
        <stp>.SPXW230106P3735</stp>
        <tr r="N55" s="1"/>
      </tp>
      <tp t="e">
        <v>#N/A</v>
        <stp/>
        <stp>AX</stp>
        <stp>.SPXW230104C3725</stp>
        <tr r="H10" s="1"/>
      </tp>
      <tp t="e">
        <v>#N/A</v>
        <stp/>
        <stp>AX</stp>
        <stp>.SPXW230104P3725</stp>
        <tr r="N10" s="1"/>
      </tp>
      <tp t="e">
        <v>#N/A</v>
        <stp/>
        <stp>AX</stp>
        <stp>.SPXW230104C3730</stp>
        <tr r="H11" s="1"/>
      </tp>
      <tp t="e">
        <v>#N/A</v>
        <stp/>
        <stp>AX</stp>
        <stp>.SPXW230104C3735</stp>
        <tr r="H12" s="1"/>
      </tp>
      <tp t="e">
        <v>#N/A</v>
        <stp/>
        <stp>AX</stp>
        <stp>.SPXW230104P3730</stp>
        <tr r="N11" s="1"/>
      </tp>
      <tp t="e">
        <v>#N/A</v>
        <stp/>
        <stp>AX</stp>
        <stp>.SPXW230104P3735</stp>
        <tr r="N12" s="1"/>
      </tp>
      <tp t="e">
        <v>#N/A</v>
        <stp/>
        <stp>AX</stp>
        <stp>.SPXW230104C3740</stp>
        <tr r="H13" s="1"/>
      </tp>
      <tp t="e">
        <v>#N/A</v>
        <stp/>
        <stp>AX</stp>
        <stp>.SPXW230106C3760</stp>
        <tr r="H60" s="1"/>
      </tp>
      <tp t="e">
        <v>#N/A</v>
        <stp/>
        <stp>AX</stp>
        <stp>.SPXW230109C3790</stp>
        <tr r="H108" s="1"/>
      </tp>
      <tp t="e">
        <v>#N/A</v>
        <stp/>
        <stp>AX</stp>
        <stp>.SPXW230104C3745</stp>
        <tr r="H14" s="1"/>
      </tp>
      <tp t="e">
        <v>#N/A</v>
        <stp/>
        <stp>AX</stp>
        <stp>.SPXW230106C3765</stp>
        <tr r="H61" s="1"/>
      </tp>
      <tp t="e">
        <v>#N/A</v>
        <stp/>
        <stp>AX</stp>
        <stp>.SPXW230109C3795</stp>
        <tr r="H109" s="1"/>
      </tp>
      <tp t="e">
        <v>#N/A</v>
        <stp/>
        <stp>AX</stp>
        <stp>.SPXW230104P3740</stp>
        <tr r="N13" s="1"/>
      </tp>
      <tp t="e">
        <v>#N/A</v>
        <stp/>
        <stp>AX</stp>
        <stp>.SPXW230106P3760</stp>
        <tr r="N60" s="1"/>
      </tp>
      <tp t="e">
        <v>#N/A</v>
        <stp/>
        <stp>AX</stp>
        <stp>.SPXW230109P3790</stp>
        <tr r="N108" s="1"/>
      </tp>
      <tp t="e">
        <v>#N/A</v>
        <stp/>
        <stp>AX</stp>
        <stp>.SPXW230104P3745</stp>
        <tr r="N14" s="1"/>
      </tp>
      <tp t="e">
        <v>#N/A</v>
        <stp/>
        <stp>AX</stp>
        <stp>.SPXW230106P3765</stp>
        <tr r="N61" s="1"/>
      </tp>
      <tp t="e">
        <v>#N/A</v>
        <stp/>
        <stp>AX</stp>
        <stp>.SPXW230109P3795</stp>
        <tr r="N109" s="1"/>
      </tp>
      <tp t="e">
        <v>#N/A</v>
        <stp/>
        <stp>AX</stp>
        <stp>.SPXW230104C3750</stp>
        <tr r="H15" s="1"/>
      </tp>
      <tp t="e">
        <v>#N/A</v>
        <stp/>
        <stp>AX</stp>
        <stp>.SPXW230106C3770</stp>
        <tr r="H62" s="1"/>
      </tp>
      <tp t="e">
        <v>#N/A</v>
        <stp/>
        <stp>AX</stp>
        <stp>.SPXW230109C3780</stp>
        <tr r="H106" s="1"/>
      </tp>
      <tp t="e">
        <v>#N/A</v>
        <stp/>
        <stp>AX</stp>
        <stp>.SPXW230104C3755</stp>
        <tr r="H16" s="1"/>
      </tp>
      <tp t="e">
        <v>#N/A</v>
        <stp/>
        <stp>AX</stp>
        <stp>.SPXW230106C3775</stp>
        <tr r="H63" s="1"/>
      </tp>
      <tp t="e">
        <v>#N/A</v>
        <stp/>
        <stp>AX</stp>
        <stp>.SPXW230109C3785</stp>
        <tr r="H107" s="1"/>
      </tp>
      <tp t="e">
        <v>#N/A</v>
        <stp/>
        <stp>AX</stp>
        <stp>.SPXW230104P3750</stp>
        <tr r="N15" s="1"/>
      </tp>
      <tp t="e">
        <v>#N/A</v>
        <stp/>
        <stp>AX</stp>
        <stp>.SPXW230106P3770</stp>
        <tr r="N62" s="1"/>
      </tp>
      <tp t="e">
        <v>#N/A</v>
        <stp/>
        <stp>AX</stp>
        <stp>.SPXW230109P3780</stp>
        <tr r="N106" s="1"/>
      </tp>
      <tp t="e">
        <v>#N/A</v>
        <stp/>
        <stp>AX</stp>
        <stp>.SPXW230104P3755</stp>
        <tr r="N16" s="1"/>
      </tp>
      <tp t="e">
        <v>#N/A</v>
        <stp/>
        <stp>AX</stp>
        <stp>.SPXW230106P3775</stp>
        <tr r="N63" s="1"/>
      </tp>
      <tp t="e">
        <v>#N/A</v>
        <stp/>
        <stp>AX</stp>
        <stp>.SPXW230109P3785</stp>
        <tr r="N107" s="1"/>
      </tp>
      <tp t="e">
        <v>#N/A</v>
        <stp/>
        <stp>AX</stp>
        <stp>.SPXW230104C3760</stp>
        <tr r="H17" s="1"/>
      </tp>
      <tp t="e">
        <v>#N/A</v>
        <stp/>
        <stp>AX</stp>
        <stp>.SPXW230106C3740</stp>
        <tr r="H56" s="1"/>
      </tp>
      <tp t="e">
        <v>#N/A</v>
        <stp/>
        <stp>AX</stp>
        <stp>.SPXW230104C3765</stp>
        <tr r="H18" s="1"/>
      </tp>
      <tp t="e">
        <v>#N/A</v>
        <stp/>
        <stp>AX</stp>
        <stp>.SPXW230106C3745</stp>
        <tr r="H57" s="1"/>
      </tp>
      <tp t="e">
        <v>#N/A</v>
        <stp/>
        <stp>AX</stp>
        <stp>.SPXW230104P3760</stp>
        <tr r="N17" s="1"/>
      </tp>
      <tp t="e">
        <v>#N/A</v>
        <stp/>
        <stp>AX</stp>
        <stp>.SPXW230106P3740</stp>
        <tr r="N56" s="1"/>
      </tp>
      <tp t="e">
        <v>#N/A</v>
        <stp/>
        <stp>AX</stp>
        <stp>.SPXW230104P3765</stp>
        <tr r="N18" s="1"/>
      </tp>
      <tp t="e">
        <v>#N/A</v>
        <stp/>
        <stp>AX</stp>
        <stp>.SPXW230106P3745</stp>
        <tr r="N57" s="1"/>
      </tp>
      <tp t="e">
        <v>#N/A</v>
        <stp/>
        <stp>AX</stp>
        <stp>.SPXW230104C3770</stp>
        <tr r="H19" s="1"/>
      </tp>
      <tp t="e">
        <v>#N/A</v>
        <stp/>
        <stp>AX</stp>
        <stp>.SPXW230106C3750</stp>
        <tr r="H58" s="1"/>
      </tp>
      <tp t="e">
        <v>#N/A</v>
        <stp/>
        <stp>AX</stp>
        <stp>.SPXW230104C3775</stp>
        <tr r="H20" s="1"/>
      </tp>
      <tp t="e">
        <v>#N/A</v>
        <stp/>
        <stp>AX</stp>
        <stp>.SPXW230106C3755</stp>
        <tr r="H59" s="1"/>
      </tp>
      <tp t="e">
        <v>#N/A</v>
        <stp/>
        <stp>AX</stp>
        <stp>.SPXW230104P3770</stp>
        <tr r="N19" s="1"/>
      </tp>
      <tp t="e">
        <v>#N/A</v>
        <stp/>
        <stp>AX</stp>
        <stp>.SPXW230106P3750</stp>
        <tr r="N58" s="1"/>
      </tp>
      <tp t="e">
        <v>#N/A</v>
        <stp/>
        <stp>AX</stp>
        <stp>.SPXW230104P3775</stp>
        <tr r="N20" s="1"/>
      </tp>
      <tp t="e">
        <v>#N/A</v>
        <stp/>
        <stp>AX</stp>
        <stp>.SPXW230106P3755</stp>
        <tr r="N59" s="1"/>
      </tp>
      <tp t="e">
        <v>#N/A</v>
        <stp/>
        <stp>AX</stp>
        <stp>.SPXW230111C3790</stp>
        <tr r="H151" s="1"/>
      </tp>
      <tp t="e">
        <v>#N/A</v>
        <stp/>
        <stp>AX</stp>
        <stp>.SPXW230111C3795</stp>
        <tr r="H152" s="1"/>
      </tp>
      <tp t="e">
        <v>#N/A</v>
        <stp/>
        <stp>AX</stp>
        <stp>.SPXW230111P3790</stp>
        <tr r="N151" s="1"/>
      </tp>
      <tp t="e">
        <v>#N/A</v>
        <stp/>
        <stp>AX</stp>
        <stp>.SPXW230111P3795</stp>
        <tr r="N152" s="1"/>
      </tp>
      <tp t="e">
        <v>#N/A</v>
        <stp/>
        <stp>AX</stp>
        <stp>.SPXW230111C3780</stp>
        <tr r="H149" s="1"/>
      </tp>
      <tp t="e">
        <v>#N/A</v>
        <stp/>
        <stp>AX</stp>
        <stp>.SPXW230111C3785</stp>
        <tr r="H150" s="1"/>
      </tp>
      <tp t="e">
        <v>#N/A</v>
        <stp/>
        <stp>AX</stp>
        <stp>.SPXW230111P3780</stp>
        <tr r="N149" s="1"/>
      </tp>
      <tp t="e">
        <v>#N/A</v>
        <stp/>
        <stp>AX</stp>
        <stp>.SPXW230111P3785</stp>
        <tr r="N150" s="1"/>
      </tp>
      <tp t="e">
        <v>#N/A</v>
        <stp/>
        <stp>AX</stp>
        <stp>.SPXW230113C3790</stp>
        <tr r="H194" s="1"/>
      </tp>
      <tp t="e">
        <v>#N/A</v>
        <stp/>
        <stp>AX</stp>
        <stp>.SPXW230113C3795</stp>
        <tr r="H195" s="1"/>
      </tp>
      <tp t="e">
        <v>#N/A</v>
        <stp/>
        <stp>AX</stp>
        <stp>.SPXW230113P3790</stp>
        <tr r="N194" s="1"/>
      </tp>
      <tp t="e">
        <v>#N/A</v>
        <stp/>
        <stp>AX</stp>
        <stp>.SPXW230113P3795</stp>
        <tr r="N195" s="1"/>
      </tp>
      <tp t="e">
        <v>#N/A</v>
        <stp/>
        <stp>AX</stp>
        <stp>.SPXW230113C3780</stp>
        <tr r="H192" s="1"/>
      </tp>
      <tp t="e">
        <v>#N/A</v>
        <stp/>
        <stp>AX</stp>
        <stp>.SPXW230113C3785</stp>
        <tr r="H193" s="1"/>
      </tp>
      <tp t="e">
        <v>#N/A</v>
        <stp/>
        <stp>AX</stp>
        <stp>.SPXW230113P3780</stp>
        <tr r="N192" s="1"/>
      </tp>
      <tp t="e">
        <v>#N/A</v>
        <stp/>
        <stp>AX</stp>
        <stp>.SPXW230113P3785</stp>
        <tr r="N193" s="1"/>
      </tp>
      <tp t="e">
        <v>#N/A</v>
        <stp/>
        <stp>AX</stp>
        <stp>.SPXW230111C3750</stp>
        <tr r="H143" s="1"/>
      </tp>
      <tp t="e">
        <v>#N/A</v>
        <stp/>
        <stp>AX</stp>
        <stp>.SPXW230113C3770</stp>
        <tr r="H190" s="1"/>
      </tp>
      <tp t="e">
        <v>#N/A</v>
        <stp/>
        <stp>AX</stp>
        <stp>.SPXW230111C3755</stp>
        <tr r="H144" s="1"/>
      </tp>
      <tp t="e">
        <v>#N/A</v>
        <stp/>
        <stp>AX</stp>
        <stp>.SPXW230113C3775</stp>
        <tr r="H191" s="1"/>
      </tp>
      <tp t="e">
        <v>#N/A</v>
        <stp/>
        <stp>AX</stp>
        <stp>.SPXW230111P3750</stp>
        <tr r="N143" s="1"/>
      </tp>
      <tp t="e">
        <v>#N/A</v>
        <stp/>
        <stp>AX</stp>
        <stp>.SPXW230113P3770</stp>
        <tr r="N190" s="1"/>
      </tp>
      <tp t="e">
        <v>#N/A</v>
        <stp/>
        <stp>AX</stp>
        <stp>.SPXW230111P3755</stp>
        <tr r="N144" s="1"/>
      </tp>
      <tp t="e">
        <v>#N/A</v>
        <stp/>
        <stp>AX</stp>
        <stp>.SPXW230113P3775</stp>
        <tr r="N191" s="1"/>
      </tp>
      <tp t="e">
        <v>#N/A</v>
        <stp/>
        <stp>AX</stp>
        <stp>.SPXW230111C3740</stp>
        <tr r="H141" s="1"/>
      </tp>
      <tp t="e">
        <v>#N/A</v>
        <stp/>
        <stp>AX</stp>
        <stp>.SPXW230113C3760</stp>
        <tr r="H188" s="1"/>
      </tp>
      <tp t="e">
        <v>#N/A</v>
        <stp/>
        <stp>AX</stp>
        <stp>.SPXW230111C3745</stp>
        <tr r="H142" s="1"/>
      </tp>
      <tp t="e">
        <v>#N/A</v>
        <stp/>
        <stp>AX</stp>
        <stp>.SPXW230113C3765</stp>
        <tr r="H189" s="1"/>
      </tp>
      <tp t="e">
        <v>#N/A</v>
        <stp/>
        <stp>AX</stp>
        <stp>.SPXW230111P3740</stp>
        <tr r="N141" s="1"/>
      </tp>
      <tp t="e">
        <v>#N/A</v>
        <stp/>
        <stp>AX</stp>
        <stp>.SPXW230113P3760</stp>
        <tr r="N188" s="1"/>
      </tp>
      <tp t="e">
        <v>#N/A</v>
        <stp/>
        <stp>AX</stp>
        <stp>.SPXW230111P3745</stp>
        <tr r="N142" s="1"/>
      </tp>
      <tp t="e">
        <v>#N/A</v>
        <stp/>
        <stp>AX</stp>
        <stp>.SPXW230113P3765</stp>
        <tr r="N189" s="1"/>
      </tp>
      <tp t="e">
        <v>#N/A</v>
        <stp/>
        <stp>AX</stp>
        <stp>.SPXW230111C3770</stp>
        <tr r="H147" s="1"/>
      </tp>
      <tp t="e">
        <v>#N/A</v>
        <stp/>
        <stp>AX</stp>
        <stp>.SPXW230113C3750</stp>
        <tr r="H186" s="1"/>
      </tp>
      <tp t="e">
        <v>#N/A</v>
        <stp/>
        <stp>AX</stp>
        <stp>.SPXW230111C3775</stp>
        <tr r="H148" s="1"/>
      </tp>
      <tp t="e">
        <v>#N/A</v>
        <stp/>
        <stp>AX</stp>
        <stp>.SPXW230113C3755</stp>
        <tr r="H187" s="1"/>
      </tp>
      <tp t="e">
        <v>#N/A</v>
        <stp/>
        <stp>AX</stp>
        <stp>.SPXW230111P3770</stp>
        <tr r="N147" s="1"/>
      </tp>
      <tp t="e">
        <v>#N/A</v>
        <stp/>
        <stp>AX</stp>
        <stp>.SPXW230113P3750</stp>
        <tr r="N186" s="1"/>
      </tp>
      <tp t="e">
        <v>#N/A</v>
        <stp/>
        <stp>AX</stp>
        <stp>.SPXW230111P3775</stp>
        <tr r="N148" s="1"/>
      </tp>
      <tp t="e">
        <v>#N/A</v>
        <stp/>
        <stp>AX</stp>
        <stp>.SPXW230113P3755</stp>
        <tr r="N187" s="1"/>
      </tp>
      <tp t="e">
        <v>#N/A</v>
        <stp/>
        <stp>AX</stp>
        <stp>.SPXW230111C3760</stp>
        <tr r="H145" s="1"/>
      </tp>
      <tp t="e">
        <v>#N/A</v>
        <stp/>
        <stp>AX</stp>
        <stp>.SPXW230113C3740</stp>
        <tr r="H184" s="1"/>
      </tp>
      <tp t="e">
        <v>#N/A</v>
        <stp/>
        <stp>AX</stp>
        <stp>.SPXW230111C3765</stp>
        <tr r="H146" s="1"/>
      </tp>
      <tp t="e">
        <v>#N/A</v>
        <stp/>
        <stp>AX</stp>
        <stp>.SPXW230113C3745</stp>
        <tr r="H185" s="1"/>
      </tp>
      <tp t="e">
        <v>#N/A</v>
        <stp/>
        <stp>AX</stp>
        <stp>.SPXW230111P3760</stp>
        <tr r="N145" s="1"/>
      </tp>
      <tp t="e">
        <v>#N/A</v>
        <stp/>
        <stp>AX</stp>
        <stp>.SPXW230113P3740</stp>
        <tr r="N184" s="1"/>
      </tp>
      <tp t="e">
        <v>#N/A</v>
        <stp/>
        <stp>AX</stp>
        <stp>.SPXW230111P3765</stp>
        <tr r="N146" s="1"/>
      </tp>
      <tp t="e">
        <v>#N/A</v>
        <stp/>
        <stp>AX</stp>
        <stp>.SPXW230113P3745</stp>
        <tr r="N185" s="1"/>
      </tp>
      <tp t="e">
        <v>#N/A</v>
        <stp/>
        <stp>AX</stp>
        <stp>.SPXW230113C3730</stp>
        <tr r="H182" s="1"/>
      </tp>
      <tp t="e">
        <v>#N/A</v>
        <stp/>
        <stp>AX</stp>
        <stp>.SPXW230113C3735</stp>
        <tr r="H183" s="1"/>
      </tp>
      <tp t="e">
        <v>#N/A</v>
        <stp/>
        <stp>AX</stp>
        <stp>.SPXW230113P3730</stp>
        <tr r="N182" s="1"/>
      </tp>
      <tp t="e">
        <v>#N/A</v>
        <stp/>
        <stp>AX</stp>
        <stp>.SPXW230113P3735</stp>
        <tr r="N183" s="1"/>
      </tp>
      <tp t="e">
        <v>#N/A</v>
        <stp/>
        <stp>AX</stp>
        <stp>.SPXW230113C3725</stp>
        <tr r="H181" s="1"/>
      </tp>
      <tp t="e">
        <v>#N/A</v>
        <stp/>
        <stp>AX</stp>
        <stp>.SPXW230113P3725</stp>
        <tr r="N181" s="1"/>
      </tp>
      <tp t="e">
        <v>#N/A</v>
        <stp/>
        <stp>AX</stp>
        <stp>.SPXW230111C3730</stp>
        <tr r="H139" s="1"/>
      </tp>
      <tp t="e">
        <v>#N/A</v>
        <stp/>
        <stp>AX</stp>
        <stp>.SPXW230111C3735</stp>
        <tr r="H140" s="1"/>
      </tp>
      <tp t="e">
        <v>#N/A</v>
        <stp/>
        <stp>AX</stp>
        <stp>.SPXW230111P3730</stp>
        <tr r="N139" s="1"/>
      </tp>
      <tp t="e">
        <v>#N/A</v>
        <stp/>
        <stp>AX</stp>
        <stp>.SPXW230111P3735</stp>
        <tr r="N140" s="1"/>
      </tp>
      <tp t="e">
        <v>#N/A</v>
        <stp/>
        <stp>AX</stp>
        <stp>.SPXW230111C3725</stp>
        <tr r="H138" s="1"/>
      </tp>
      <tp t="e">
        <v>#N/A</v>
        <stp/>
        <stp>AX</stp>
        <stp>.SPXW230111P3725</stp>
        <tr r="N138" s="1"/>
      </tp>
      <tp t="e">
        <v>#N/A</v>
        <stp/>
        <stp>BX</stp>
        <stp>.SPXW230111C3790</stp>
        <tr r="F151" s="1"/>
      </tp>
      <tp t="e">
        <v>#N/A</v>
        <stp/>
        <stp>BX</stp>
        <stp>.SPXW230111C3795</stp>
        <tr r="F152" s="1"/>
      </tp>
      <tp t="e">
        <v>#N/A</v>
        <stp/>
        <stp>BX</stp>
        <stp>.SPXW230111P3790</stp>
        <tr r="L151" s="1"/>
      </tp>
      <tp t="e">
        <v>#N/A</v>
        <stp/>
        <stp>BX</stp>
        <stp>.SPXW230111P3795</stp>
        <tr r="L152" s="1"/>
      </tp>
      <tp t="e">
        <v>#N/A</v>
        <stp/>
        <stp>BX</stp>
        <stp>.SPXW230111C3780</stp>
        <tr r="F149" s="1"/>
      </tp>
      <tp t="e">
        <v>#N/A</v>
        <stp/>
        <stp>BX</stp>
        <stp>.SPXW230111C3785</stp>
        <tr r="F150" s="1"/>
      </tp>
      <tp t="e">
        <v>#N/A</v>
        <stp/>
        <stp>BX</stp>
        <stp>.SPXW230111P3780</stp>
        <tr r="L149" s="1"/>
      </tp>
      <tp t="e">
        <v>#N/A</v>
        <stp/>
        <stp>BX</stp>
        <stp>.SPXW230111P3785</stp>
        <tr r="L150" s="1"/>
      </tp>
      <tp t="e">
        <v>#N/A</v>
        <stp/>
        <stp>BX</stp>
        <stp>.SPXW230113C3790</stp>
        <tr r="F194" s="1"/>
      </tp>
      <tp t="e">
        <v>#N/A</v>
        <stp/>
        <stp>BX</stp>
        <stp>.SPXW230113C3795</stp>
        <tr r="F195" s="1"/>
      </tp>
      <tp t="e">
        <v>#N/A</v>
        <stp/>
        <stp>BX</stp>
        <stp>.SPXW230113P3790</stp>
        <tr r="L194" s="1"/>
      </tp>
      <tp t="e">
        <v>#N/A</v>
        <stp/>
        <stp>BX</stp>
        <stp>.SPXW230113P3795</stp>
        <tr r="L195" s="1"/>
      </tp>
      <tp t="e">
        <v>#N/A</v>
        <stp/>
        <stp>BX</stp>
        <stp>.SPXW230113C3780</stp>
        <tr r="F192" s="1"/>
      </tp>
      <tp t="e">
        <v>#N/A</v>
        <stp/>
        <stp>BX</stp>
        <stp>.SPXW230113C3785</stp>
        <tr r="F193" s="1"/>
      </tp>
      <tp t="e">
        <v>#N/A</v>
        <stp/>
        <stp>BX</stp>
        <stp>.SPXW230113P3780</stp>
        <tr r="L192" s="1"/>
      </tp>
      <tp t="e">
        <v>#N/A</v>
        <stp/>
        <stp>BX</stp>
        <stp>.SPXW230113P3785</stp>
        <tr r="L193" s="1"/>
      </tp>
      <tp t="e">
        <v>#N/A</v>
        <stp/>
        <stp>BX</stp>
        <stp>.SPXW230111C3750</stp>
        <tr r="F143" s="1"/>
      </tp>
      <tp t="e">
        <v>#N/A</v>
        <stp/>
        <stp>BX</stp>
        <stp>.SPXW230113C3770</stp>
        <tr r="F190" s="1"/>
      </tp>
      <tp t="e">
        <v>#N/A</v>
        <stp/>
        <stp>BX</stp>
        <stp>.SPXW230111C3755</stp>
        <tr r="F144" s="1"/>
      </tp>
      <tp t="e">
        <v>#N/A</v>
        <stp/>
        <stp>BX</stp>
        <stp>.SPXW230113C3775</stp>
        <tr r="F191" s="1"/>
      </tp>
      <tp t="e">
        <v>#N/A</v>
        <stp/>
        <stp>BX</stp>
        <stp>.SPXW230111P3750</stp>
        <tr r="L143" s="1"/>
      </tp>
      <tp t="e">
        <v>#N/A</v>
        <stp/>
        <stp>BX</stp>
        <stp>.SPXW230113P3770</stp>
        <tr r="L190" s="1"/>
      </tp>
      <tp t="e">
        <v>#N/A</v>
        <stp/>
        <stp>BX</stp>
        <stp>.SPXW230111P3755</stp>
        <tr r="L144" s="1"/>
      </tp>
      <tp t="e">
        <v>#N/A</v>
        <stp/>
        <stp>BX</stp>
        <stp>.SPXW230113P3775</stp>
        <tr r="L191" s="1"/>
      </tp>
      <tp t="e">
        <v>#N/A</v>
        <stp/>
        <stp>BX</stp>
        <stp>.SPXW230111C3740</stp>
        <tr r="F141" s="1"/>
      </tp>
      <tp t="e">
        <v>#N/A</v>
        <stp/>
        <stp>BX</stp>
        <stp>.SPXW230113C3760</stp>
        <tr r="F188" s="1"/>
      </tp>
      <tp t="e">
        <v>#N/A</v>
        <stp/>
        <stp>BX</stp>
        <stp>.SPXW230111C3745</stp>
        <tr r="F142" s="1"/>
      </tp>
      <tp t="e">
        <v>#N/A</v>
        <stp/>
        <stp>BX</stp>
        <stp>.SPXW230113C3765</stp>
        <tr r="F189" s="1"/>
      </tp>
      <tp t="e">
        <v>#N/A</v>
        <stp/>
        <stp>BX</stp>
        <stp>.SPXW230111P3740</stp>
        <tr r="L141" s="1"/>
      </tp>
      <tp t="e">
        <v>#N/A</v>
        <stp/>
        <stp>BX</stp>
        <stp>.SPXW230113P3760</stp>
        <tr r="L188" s="1"/>
      </tp>
      <tp t="e">
        <v>#N/A</v>
        <stp/>
        <stp>BX</stp>
        <stp>.SPXW230111P3745</stp>
        <tr r="L142" s="1"/>
      </tp>
      <tp t="e">
        <v>#N/A</v>
        <stp/>
        <stp>BX</stp>
        <stp>.SPXW230113P3765</stp>
        <tr r="L189" s="1"/>
      </tp>
      <tp t="e">
        <v>#N/A</v>
        <stp/>
        <stp>BX</stp>
        <stp>.SPXW230111C3770</stp>
        <tr r="F147" s="1"/>
      </tp>
      <tp t="e">
        <v>#N/A</v>
        <stp/>
        <stp>BX</stp>
        <stp>.SPXW230113C3750</stp>
        <tr r="F186" s="1"/>
      </tp>
      <tp t="e">
        <v>#N/A</v>
        <stp/>
        <stp>BX</stp>
        <stp>.SPXW230111C3775</stp>
        <tr r="F148" s="1"/>
      </tp>
      <tp t="e">
        <v>#N/A</v>
        <stp/>
        <stp>BX</stp>
        <stp>.SPXW230113C3755</stp>
        <tr r="F187" s="1"/>
      </tp>
      <tp t="e">
        <v>#N/A</v>
        <stp/>
        <stp>BX</stp>
        <stp>.SPXW230111P3770</stp>
        <tr r="L147" s="1"/>
      </tp>
      <tp t="e">
        <v>#N/A</v>
        <stp/>
        <stp>BX</stp>
        <stp>.SPXW230113P3750</stp>
        <tr r="L186" s="1"/>
      </tp>
      <tp t="e">
        <v>#N/A</v>
        <stp/>
        <stp>BX</stp>
        <stp>.SPXW230111P3775</stp>
        <tr r="L148" s="1"/>
      </tp>
      <tp t="e">
        <v>#N/A</v>
        <stp/>
        <stp>BX</stp>
        <stp>.SPXW230113P3755</stp>
        <tr r="L187" s="1"/>
      </tp>
      <tp t="e">
        <v>#N/A</v>
        <stp/>
        <stp>BX</stp>
        <stp>.SPXW230111C3760</stp>
        <tr r="F145" s="1"/>
      </tp>
      <tp t="e">
        <v>#N/A</v>
        <stp/>
        <stp>BX</stp>
        <stp>.SPXW230113C3740</stp>
        <tr r="F184" s="1"/>
      </tp>
      <tp t="e">
        <v>#N/A</v>
        <stp/>
        <stp>BX</stp>
        <stp>.SPXW230111C3765</stp>
        <tr r="F146" s="1"/>
      </tp>
      <tp t="e">
        <v>#N/A</v>
        <stp/>
        <stp>BX</stp>
        <stp>.SPXW230113C3745</stp>
        <tr r="F185" s="1"/>
      </tp>
      <tp t="e">
        <v>#N/A</v>
        <stp/>
        <stp>BX</stp>
        <stp>.SPXW230111P3760</stp>
        <tr r="L145" s="1"/>
      </tp>
      <tp t="e">
        <v>#N/A</v>
        <stp/>
        <stp>BX</stp>
        <stp>.SPXW230113P3740</stp>
        <tr r="L184" s="1"/>
      </tp>
      <tp t="e">
        <v>#N/A</v>
        <stp/>
        <stp>BX</stp>
        <stp>.SPXW230111P3765</stp>
        <tr r="L146" s="1"/>
      </tp>
      <tp t="e">
        <v>#N/A</v>
        <stp/>
        <stp>BX</stp>
        <stp>.SPXW230113P3745</stp>
        <tr r="L185" s="1"/>
      </tp>
      <tp t="e">
        <v>#N/A</v>
        <stp/>
        <stp>BX</stp>
        <stp>.SPXW230113C3730</stp>
        <tr r="F182" s="1"/>
      </tp>
      <tp t="e">
        <v>#N/A</v>
        <stp/>
        <stp>BX</stp>
        <stp>.SPXW230113C3735</stp>
        <tr r="F183" s="1"/>
      </tp>
      <tp t="e">
        <v>#N/A</v>
        <stp/>
        <stp>BX</stp>
        <stp>.SPXW230113P3730</stp>
        <tr r="L182" s="1"/>
      </tp>
      <tp t="e">
        <v>#N/A</v>
        <stp/>
        <stp>BX</stp>
        <stp>.SPXW230113P3735</stp>
        <tr r="L183" s="1"/>
      </tp>
      <tp t="e">
        <v>#N/A</v>
        <stp/>
        <stp>BX</stp>
        <stp>.SPXW230113C3725</stp>
        <tr r="F181" s="1"/>
      </tp>
      <tp t="e">
        <v>#N/A</v>
        <stp/>
        <stp>BX</stp>
        <stp>.SPXW230113P3725</stp>
        <tr r="L181" s="1"/>
      </tp>
      <tp t="e">
        <v>#N/A</v>
        <stp/>
        <stp>BX</stp>
        <stp>.SPXW230111C3730</stp>
        <tr r="F139" s="1"/>
      </tp>
      <tp t="e">
        <v>#N/A</v>
        <stp/>
        <stp>BX</stp>
        <stp>.SPXW230111C3735</stp>
        <tr r="F140" s="1"/>
      </tp>
      <tp t="e">
        <v>#N/A</v>
        <stp/>
        <stp>BX</stp>
        <stp>.SPXW230111P3730</stp>
        <tr r="L139" s="1"/>
      </tp>
      <tp t="e">
        <v>#N/A</v>
        <stp/>
        <stp>BX</stp>
        <stp>.SPXW230111P3735</stp>
        <tr r="L140" s="1"/>
      </tp>
      <tp t="e">
        <v>#N/A</v>
        <stp/>
        <stp>BX</stp>
        <stp>.SPXW230111C3725</stp>
        <tr r="F138" s="1"/>
      </tp>
      <tp t="e">
        <v>#N/A</v>
        <stp/>
        <stp>BX</stp>
        <stp>.SPXW230111P3725</stp>
        <tr r="L138" s="1"/>
      </tp>
      <tp t="e">
        <v>#N/A</v>
        <stp/>
        <stp>YIELD</stp>
        <stp>SPX</stp>
        <tr r="B7" s="1"/>
      </tp>
      <tp t="e">
        <v>#N/A</v>
        <stp/>
        <stp>BX</stp>
        <stp>.SPXW230104C3780</stp>
        <tr r="F21" s="1"/>
      </tp>
      <tp t="e">
        <v>#N/A</v>
        <stp/>
        <stp>BX</stp>
        <stp>.SPXW230109C3750</stp>
        <tr r="F100" s="1"/>
      </tp>
      <tp t="e">
        <v>#N/A</v>
        <stp/>
        <stp>BX</stp>
        <stp>.SPXW230104C3785</stp>
        <tr r="F22" s="1"/>
      </tp>
      <tp t="e">
        <v>#N/A</v>
        <stp/>
        <stp>BX</stp>
        <stp>.SPXW230109C3755</stp>
        <tr r="F101" s="1"/>
      </tp>
      <tp t="e">
        <v>#N/A</v>
        <stp/>
        <stp>BX</stp>
        <stp>.SPXW230104P3780</stp>
        <tr r="L21" s="1"/>
      </tp>
      <tp t="e">
        <v>#N/A</v>
        <stp/>
        <stp>BX</stp>
        <stp>.SPXW230109P3750</stp>
        <tr r="L100" s="1"/>
      </tp>
      <tp t="e">
        <v>#N/A</v>
        <stp/>
        <stp>BX</stp>
        <stp>.SPXW230104P3785</stp>
        <tr r="L22" s="1"/>
      </tp>
      <tp t="e">
        <v>#N/A</v>
        <stp/>
        <stp>BX</stp>
        <stp>.SPXW230109P3755</stp>
        <tr r="L101" s="1"/>
      </tp>
      <tp t="e">
        <v>#N/A</v>
        <stp/>
        <stp>BX</stp>
        <stp>.SPXW230104C3790</stp>
        <tr r="F23" s="1"/>
      </tp>
      <tp t="e">
        <v>#N/A</v>
        <stp/>
        <stp>BX</stp>
        <stp>.SPXW230109C3740</stp>
        <tr r="F98" s="1"/>
      </tp>
      <tp t="e">
        <v>#N/A</v>
        <stp/>
        <stp>BX</stp>
        <stp>.SPXW230104C3795</stp>
        <tr r="F24" s="1"/>
      </tp>
      <tp t="e">
        <v>#N/A</v>
        <stp/>
        <stp>BX</stp>
        <stp>.SPXW230109C3745</stp>
        <tr r="F99" s="1"/>
      </tp>
      <tp t="e">
        <v>#N/A</v>
        <stp/>
        <stp>BX</stp>
        <stp>.SPXW230104P3790</stp>
        <tr r="L23" s="1"/>
      </tp>
      <tp t="e">
        <v>#N/A</v>
        <stp/>
        <stp>BX</stp>
        <stp>.SPXW230109P3740</stp>
        <tr r="L98" s="1"/>
      </tp>
      <tp t="e">
        <v>#N/A</v>
        <stp/>
        <stp>BX</stp>
        <stp>.SPXW230104P3795</stp>
        <tr r="L24" s="1"/>
      </tp>
      <tp t="e">
        <v>#N/A</v>
        <stp/>
        <stp>BX</stp>
        <stp>.SPXW230109P3745</stp>
        <tr r="L99" s="1"/>
      </tp>
      <tp t="e">
        <v>#N/A</v>
        <stp/>
        <stp>BX</stp>
        <stp>.SPXW230106C3780</stp>
        <tr r="F64" s="1"/>
      </tp>
      <tp t="e">
        <v>#N/A</v>
        <stp/>
        <stp>BX</stp>
        <stp>.SPXW230109C3770</stp>
        <tr r="F104" s="1"/>
      </tp>
      <tp t="e">
        <v>#N/A</v>
        <stp/>
        <stp>BX</stp>
        <stp>.SPXW230106C3785</stp>
        <tr r="F65" s="1"/>
      </tp>
      <tp t="e">
        <v>#N/A</v>
        <stp/>
        <stp>BX</stp>
        <stp>.SPXW230109C3775</stp>
        <tr r="F105" s="1"/>
      </tp>
      <tp t="e">
        <v>#N/A</v>
        <stp/>
        <stp>BX</stp>
        <stp>.SPXW230106P3780</stp>
        <tr r="L64" s="1"/>
      </tp>
      <tp t="e">
        <v>#N/A</v>
        <stp/>
        <stp>BX</stp>
        <stp>.SPXW230109P3770</stp>
        <tr r="L104" s="1"/>
      </tp>
      <tp t="e">
        <v>#N/A</v>
        <stp/>
        <stp>BX</stp>
        <stp>.SPXW230106P3785</stp>
        <tr r="L65" s="1"/>
      </tp>
      <tp t="e">
        <v>#N/A</v>
        <stp/>
        <stp>BX</stp>
        <stp>.SPXW230109P3775</stp>
        <tr r="L105" s="1"/>
      </tp>
      <tp t="e">
        <v>#N/A</v>
        <stp/>
        <stp>BX</stp>
        <stp>.SPXW230106C3790</stp>
        <tr r="F66" s="1"/>
      </tp>
      <tp t="e">
        <v>#N/A</v>
        <stp/>
        <stp>BX</stp>
        <stp>.SPXW230109C3760</stp>
        <tr r="F102" s="1"/>
      </tp>
      <tp t="e">
        <v>#N/A</v>
        <stp/>
        <stp>BX</stp>
        <stp>.SPXW230106C3795</stp>
        <tr r="F67" s="1"/>
      </tp>
      <tp t="e">
        <v>#N/A</v>
        <stp/>
        <stp>BX</stp>
        <stp>.SPXW230109C3765</stp>
        <tr r="F103" s="1"/>
      </tp>
      <tp t="e">
        <v>#N/A</v>
        <stp/>
        <stp>BX</stp>
        <stp>.SPXW230106P3790</stp>
        <tr r="L66" s="1"/>
      </tp>
      <tp t="e">
        <v>#N/A</v>
        <stp/>
        <stp>BX</stp>
        <stp>.SPXW230109P3760</stp>
        <tr r="L102" s="1"/>
      </tp>
      <tp t="e">
        <v>#N/A</v>
        <stp/>
        <stp>BX</stp>
        <stp>.SPXW230106P3795</stp>
        <tr r="L67" s="1"/>
      </tp>
      <tp t="e">
        <v>#N/A</v>
        <stp/>
        <stp>BX</stp>
        <stp>.SPXW230109P3765</stp>
        <tr r="L103" s="1"/>
      </tp>
      <tp t="e">
        <v>#N/A</v>
        <stp/>
        <stp>BX</stp>
        <stp>.SPXW230109C3730</stp>
        <tr r="F96" s="1"/>
      </tp>
      <tp t="e">
        <v>#N/A</v>
        <stp/>
        <stp>BX</stp>
        <stp>.SPXW230109C3735</stp>
        <tr r="F97" s="1"/>
      </tp>
      <tp t="e">
        <v>#N/A</v>
        <stp/>
        <stp>BX</stp>
        <stp>.SPXW230109P3730</stp>
        <tr r="L96" s="1"/>
      </tp>
      <tp t="e">
        <v>#N/A</v>
        <stp/>
        <stp>BX</stp>
        <stp>.SPXW230109P3735</stp>
        <tr r="L97" s="1"/>
      </tp>
      <tp t="e">
        <v>#N/A</v>
        <stp/>
        <stp>BX</stp>
        <stp>.SPXW230109C3725</stp>
        <tr r="F95" s="1"/>
      </tp>
      <tp t="e">
        <v>#N/A</v>
        <stp/>
        <stp>BX</stp>
        <stp>.SPXW230109P3725</stp>
        <tr r="L95" s="1"/>
      </tp>
      <tp t="e">
        <v>#N/A</v>
        <stp/>
        <stp>BX</stp>
        <stp>.SPXW230106C3725</stp>
        <tr r="F53" s="1"/>
      </tp>
      <tp t="e">
        <v>#N/A</v>
        <stp/>
        <stp>BX</stp>
        <stp>.SPXW230106P3725</stp>
        <tr r="L53" s="1"/>
      </tp>
      <tp t="e">
        <v>#N/A</v>
        <stp/>
        <stp>BX</stp>
        <stp>.SPXW230106C3730</stp>
        <tr r="F54" s="1"/>
      </tp>
      <tp t="e">
        <v>#N/A</v>
        <stp/>
        <stp>BX</stp>
        <stp>.SPXW230106C3735</stp>
        <tr r="F55" s="1"/>
      </tp>
      <tp t="e">
        <v>#N/A</v>
        <stp/>
        <stp>BX</stp>
        <stp>.SPXW230106P3730</stp>
        <tr r="L54" s="1"/>
      </tp>
      <tp t="e">
        <v>#N/A</v>
        <stp/>
        <stp>BX</stp>
        <stp>.SPXW230106P3735</stp>
        <tr r="L55" s="1"/>
      </tp>
      <tp t="e">
        <v>#N/A</v>
        <stp/>
        <stp>BX</stp>
        <stp>.SPXW230104C3725</stp>
        <tr r="F10" s="1"/>
      </tp>
      <tp t="e">
        <v>#N/A</v>
        <stp/>
        <stp>BX</stp>
        <stp>.SPXW230104P3725</stp>
        <tr r="L10" s="1"/>
      </tp>
      <tp t="e">
        <v>#N/A</v>
        <stp/>
        <stp>BX</stp>
        <stp>.SPXW230104C3730</stp>
        <tr r="F11" s="1"/>
      </tp>
      <tp t="e">
        <v>#N/A</v>
        <stp/>
        <stp>BX</stp>
        <stp>.SPXW230104C3735</stp>
        <tr r="F12" s="1"/>
      </tp>
      <tp t="e">
        <v>#N/A</v>
        <stp/>
        <stp>BX</stp>
        <stp>.SPXW230104P3730</stp>
        <tr r="L11" s="1"/>
      </tp>
      <tp t="e">
        <v>#N/A</v>
        <stp/>
        <stp>BX</stp>
        <stp>.SPXW230104P3735</stp>
        <tr r="L12" s="1"/>
      </tp>
      <tp t="e">
        <v>#N/A</v>
        <stp/>
        <stp>BX</stp>
        <stp>.SPXW230104C3740</stp>
        <tr r="F13" s="1"/>
      </tp>
      <tp t="e">
        <v>#N/A</v>
        <stp/>
        <stp>BX</stp>
        <stp>.SPXW230106C3760</stp>
        <tr r="F60" s="1"/>
      </tp>
      <tp t="e">
        <v>#N/A</v>
        <stp/>
        <stp>BX</stp>
        <stp>.SPXW230109C3790</stp>
        <tr r="F108" s="1"/>
      </tp>
      <tp t="e">
        <v>#N/A</v>
        <stp/>
        <stp>BX</stp>
        <stp>.SPXW230104C3745</stp>
        <tr r="F14" s="1"/>
      </tp>
      <tp t="e">
        <v>#N/A</v>
        <stp/>
        <stp>BX</stp>
        <stp>.SPXW230106C3765</stp>
        <tr r="F61" s="1"/>
      </tp>
      <tp t="e">
        <v>#N/A</v>
        <stp/>
        <stp>BX</stp>
        <stp>.SPXW230109C3795</stp>
        <tr r="F109" s="1"/>
      </tp>
      <tp t="e">
        <v>#N/A</v>
        <stp/>
        <stp>BX</stp>
        <stp>.SPXW230104P3740</stp>
        <tr r="L13" s="1"/>
      </tp>
      <tp t="e">
        <v>#N/A</v>
        <stp/>
        <stp>BX</stp>
        <stp>.SPXW230106P3760</stp>
        <tr r="L60" s="1"/>
      </tp>
      <tp t="e">
        <v>#N/A</v>
        <stp/>
        <stp>BX</stp>
        <stp>.SPXW230109P3790</stp>
        <tr r="L108" s="1"/>
      </tp>
      <tp t="e">
        <v>#N/A</v>
        <stp/>
        <stp>BX</stp>
        <stp>.SPXW230104P3745</stp>
        <tr r="L14" s="1"/>
      </tp>
      <tp t="e">
        <v>#N/A</v>
        <stp/>
        <stp>BX</stp>
        <stp>.SPXW230106P3765</stp>
        <tr r="L61" s="1"/>
      </tp>
      <tp t="e">
        <v>#N/A</v>
        <stp/>
        <stp>BX</stp>
        <stp>.SPXW230109P3795</stp>
        <tr r="L109" s="1"/>
      </tp>
      <tp t="e">
        <v>#N/A</v>
        <stp/>
        <stp>BX</stp>
        <stp>.SPXW230104C3750</stp>
        <tr r="F15" s="1"/>
      </tp>
      <tp t="e">
        <v>#N/A</v>
        <stp/>
        <stp>BX</stp>
        <stp>.SPXW230106C3770</stp>
        <tr r="F62" s="1"/>
      </tp>
      <tp t="e">
        <v>#N/A</v>
        <stp/>
        <stp>BX</stp>
        <stp>.SPXW230109C3780</stp>
        <tr r="F106" s="1"/>
      </tp>
      <tp t="e">
        <v>#N/A</v>
        <stp/>
        <stp>BX</stp>
        <stp>.SPXW230104C3755</stp>
        <tr r="F16" s="1"/>
      </tp>
      <tp t="e">
        <v>#N/A</v>
        <stp/>
        <stp>BX</stp>
        <stp>.SPXW230106C3775</stp>
        <tr r="F63" s="1"/>
      </tp>
      <tp t="e">
        <v>#N/A</v>
        <stp/>
        <stp>BX</stp>
        <stp>.SPXW230109C3785</stp>
        <tr r="F107" s="1"/>
      </tp>
      <tp t="e">
        <v>#N/A</v>
        <stp/>
        <stp>BX</stp>
        <stp>.SPXW230104P3750</stp>
        <tr r="L15" s="1"/>
      </tp>
      <tp t="e">
        <v>#N/A</v>
        <stp/>
        <stp>BX</stp>
        <stp>.SPXW230106P3770</stp>
        <tr r="L62" s="1"/>
      </tp>
      <tp t="e">
        <v>#N/A</v>
        <stp/>
        <stp>BX</stp>
        <stp>.SPXW230109P3780</stp>
        <tr r="L106" s="1"/>
      </tp>
      <tp t="e">
        <v>#N/A</v>
        <stp/>
        <stp>BX</stp>
        <stp>.SPXW230104P3755</stp>
        <tr r="L16" s="1"/>
      </tp>
      <tp t="e">
        <v>#N/A</v>
        <stp/>
        <stp>BX</stp>
        <stp>.SPXW230106P3775</stp>
        <tr r="L63" s="1"/>
      </tp>
      <tp t="e">
        <v>#N/A</v>
        <stp/>
        <stp>BX</stp>
        <stp>.SPXW230109P3785</stp>
        <tr r="L107" s="1"/>
      </tp>
      <tp t="e">
        <v>#N/A</v>
        <stp/>
        <stp>BX</stp>
        <stp>.SPXW230104C3760</stp>
        <tr r="F17" s="1"/>
      </tp>
      <tp t="e">
        <v>#N/A</v>
        <stp/>
        <stp>BX</stp>
        <stp>.SPXW230106C3740</stp>
        <tr r="F56" s="1"/>
      </tp>
      <tp t="e">
        <v>#N/A</v>
        <stp/>
        <stp>BX</stp>
        <stp>.SPXW230104C3765</stp>
        <tr r="F18" s="1"/>
      </tp>
      <tp t="e">
        <v>#N/A</v>
        <stp/>
        <stp>BX</stp>
        <stp>.SPXW230106C3745</stp>
        <tr r="F57" s="1"/>
      </tp>
      <tp t="e">
        <v>#N/A</v>
        <stp/>
        <stp>BX</stp>
        <stp>.SPXW230104P3760</stp>
        <tr r="L17" s="1"/>
      </tp>
      <tp t="e">
        <v>#N/A</v>
        <stp/>
        <stp>BX</stp>
        <stp>.SPXW230106P3740</stp>
        <tr r="L56" s="1"/>
      </tp>
      <tp t="e">
        <v>#N/A</v>
        <stp/>
        <stp>BX</stp>
        <stp>.SPXW230104P3765</stp>
        <tr r="L18" s="1"/>
      </tp>
      <tp t="e">
        <v>#N/A</v>
        <stp/>
        <stp>BX</stp>
        <stp>.SPXW230106P3745</stp>
        <tr r="L57" s="1"/>
      </tp>
      <tp t="e">
        <v>#N/A</v>
        <stp/>
        <stp>BX</stp>
        <stp>.SPXW230104C3770</stp>
        <tr r="F19" s="1"/>
      </tp>
      <tp t="e">
        <v>#N/A</v>
        <stp/>
        <stp>BX</stp>
        <stp>.SPXW230106C3750</stp>
        <tr r="F58" s="1"/>
      </tp>
      <tp t="e">
        <v>#N/A</v>
        <stp/>
        <stp>BX</stp>
        <stp>.SPXW230104C3775</stp>
        <tr r="F20" s="1"/>
      </tp>
      <tp t="e">
        <v>#N/A</v>
        <stp/>
        <stp>BX</stp>
        <stp>.SPXW230106C3755</stp>
        <tr r="F59" s="1"/>
      </tp>
      <tp t="e">
        <v>#N/A</v>
        <stp/>
        <stp>BX</stp>
        <stp>.SPXW230104P3770</stp>
        <tr r="L19" s="1"/>
      </tp>
      <tp t="e">
        <v>#N/A</v>
        <stp/>
        <stp>BX</stp>
        <stp>.SPXW230106P3750</stp>
        <tr r="L58" s="1"/>
      </tp>
      <tp t="e">
        <v>#N/A</v>
        <stp/>
        <stp>BX</stp>
        <stp>.SPXW230104P3775</stp>
        <tr r="L20" s="1"/>
      </tp>
      <tp t="e">
        <v>#N/A</v>
        <stp/>
        <stp>BX</stp>
        <stp>.SPXW230106P3755</stp>
        <tr r="L59" s="1"/>
      </tp>
      <tp t="e">
        <v>#N/A</v>
        <stp/>
        <stp>BA_SIZE</stp>
        <stp>SPX</stp>
        <tr r="H4" s="1"/>
      </tp>
      <tp t="e">
        <v>#N/A</v>
        <stp/>
        <stp>OPEN_INT</stp>
        <stp>.SPXW230104C3730</stp>
        <tr r="D11" s="1"/>
      </tp>
      <tp t="e">
        <v>#N/A</v>
        <stp/>
        <stp>OPEN_INT</stp>
        <stp>.SPXW230104C3735</stp>
        <tr r="D12" s="1"/>
      </tp>
      <tp t="e">
        <v>#N/A</v>
        <stp/>
        <stp>OPEN_INT</stp>
        <stp>.SPXW230104P3730</stp>
        <tr r="P11" s="1"/>
      </tp>
      <tp t="e">
        <v>#N/A</v>
        <stp/>
        <stp>OPEN_INT</stp>
        <stp>.SPXW230104P3735</stp>
        <tr r="P12" s="1"/>
      </tp>
      <tp t="e">
        <v>#N/A</v>
        <stp/>
        <stp>OPEN_INT</stp>
        <stp>.SPXW230104C3725</stp>
        <tr r="D10" s="1"/>
      </tp>
      <tp t="e">
        <v>#N/A</v>
        <stp/>
        <stp>OPEN_INT</stp>
        <stp>.SPXW230104P3725</stp>
        <tr r="P10" s="1"/>
      </tp>
      <tp t="e">
        <v>#N/A</v>
        <stp/>
        <stp>OPEN_INT</stp>
        <stp>.SPXW230106C3730</stp>
        <tr r="D54" s="1"/>
      </tp>
      <tp t="e">
        <v>#N/A</v>
        <stp/>
        <stp>OPEN_INT</stp>
        <stp>.SPXW230106C3735</stp>
        <tr r="D55" s="1"/>
      </tp>
      <tp t="e">
        <v>#N/A</v>
        <stp/>
        <stp>OPEN_INT</stp>
        <stp>.SPXW230106P3730</stp>
        <tr r="P54" s="1"/>
      </tp>
      <tp t="e">
        <v>#N/A</v>
        <stp/>
        <stp>OPEN_INT</stp>
        <stp>.SPXW230106P3735</stp>
        <tr r="P55" s="1"/>
      </tp>
      <tp t="e">
        <v>#N/A</v>
        <stp/>
        <stp>OPEN_INT</stp>
        <stp>.SPXW230106C3725</stp>
        <tr r="D53" s="1"/>
      </tp>
      <tp t="e">
        <v>#N/A</v>
        <stp/>
        <stp>OPEN_INT</stp>
        <stp>.SPXW230106P3725</stp>
        <tr r="P53" s="1"/>
      </tp>
      <tp t="e">
        <v>#N/A</v>
        <stp/>
        <stp>OPEN_INT</stp>
        <stp>.SPXW230104C3770</stp>
        <tr r="D19" s="1"/>
      </tp>
      <tp t="e">
        <v>#N/A</v>
        <stp/>
        <stp>OPEN_INT</stp>
        <stp>.SPXW230106C3750</stp>
        <tr r="D58" s="1"/>
      </tp>
      <tp t="e">
        <v>#N/A</v>
        <stp/>
        <stp>OPEN_INT</stp>
        <stp>.SPXW230104C3775</stp>
        <tr r="D20" s="1"/>
      </tp>
      <tp t="e">
        <v>#N/A</v>
        <stp/>
        <stp>OPEN_INT</stp>
        <stp>.SPXW230106C3755</stp>
        <tr r="D59" s="1"/>
      </tp>
      <tp t="e">
        <v>#N/A</v>
        <stp/>
        <stp>OPEN_INT</stp>
        <stp>.SPXW230104P3770</stp>
        <tr r="P19" s="1"/>
      </tp>
      <tp t="e">
        <v>#N/A</v>
        <stp/>
        <stp>OPEN_INT</stp>
        <stp>.SPXW230106P3750</stp>
        <tr r="P58" s="1"/>
      </tp>
      <tp t="e">
        <v>#N/A</v>
        <stp/>
        <stp>OPEN_INT</stp>
        <stp>.SPXW230104P3775</stp>
        <tr r="P20" s="1"/>
      </tp>
      <tp t="e">
        <v>#N/A</v>
        <stp/>
        <stp>OPEN_INT</stp>
        <stp>.SPXW230106P3755</stp>
        <tr r="P59" s="1"/>
      </tp>
      <tp t="e">
        <v>#N/A</v>
        <stp/>
        <stp>OPEN_INT</stp>
        <stp>.SPXW230104C3760</stp>
        <tr r="D17" s="1"/>
      </tp>
      <tp t="e">
        <v>#N/A</v>
        <stp/>
        <stp>OPEN_INT</stp>
        <stp>.SPXW230106C3740</stp>
        <tr r="D56" s="1"/>
      </tp>
      <tp t="e">
        <v>#N/A</v>
        <stp/>
        <stp>OPEN_INT</stp>
        <stp>.SPXW230104C3765</stp>
        <tr r="D18" s="1"/>
      </tp>
      <tp t="e">
        <v>#N/A</v>
        <stp/>
        <stp>OPEN_INT</stp>
        <stp>.SPXW230106C3745</stp>
        <tr r="D57" s="1"/>
      </tp>
      <tp t="e">
        <v>#N/A</v>
        <stp/>
        <stp>OPEN_INT</stp>
        <stp>.SPXW230104P3760</stp>
        <tr r="P17" s="1"/>
      </tp>
      <tp t="e">
        <v>#N/A</v>
        <stp/>
        <stp>OPEN_INT</stp>
        <stp>.SPXW230106P3740</stp>
        <tr r="P56" s="1"/>
      </tp>
      <tp t="e">
        <v>#N/A</v>
        <stp/>
        <stp>OPEN_INT</stp>
        <stp>.SPXW230104P3765</stp>
        <tr r="P18" s="1"/>
      </tp>
      <tp t="e">
        <v>#N/A</v>
        <stp/>
        <stp>OPEN_INT</stp>
        <stp>.SPXW230106P3745</stp>
        <tr r="P57" s="1"/>
      </tp>
      <tp t="e">
        <v>#N/A</v>
        <stp/>
        <stp>OPEN_INT</stp>
        <stp>.SPXW230104C3750</stp>
        <tr r="D15" s="1"/>
      </tp>
      <tp t="e">
        <v>#N/A</v>
        <stp/>
        <stp>OPEN_INT</stp>
        <stp>.SPXW230106C3770</stp>
        <tr r="D62" s="1"/>
      </tp>
      <tp t="e">
        <v>#N/A</v>
        <stp/>
        <stp>OPEN_INT</stp>
        <stp>.SPXW230109C3780</stp>
        <tr r="D106" s="1"/>
      </tp>
      <tp t="e">
        <v>#N/A</v>
        <stp/>
        <stp>OPEN_INT</stp>
        <stp>.SPXW230104C3755</stp>
        <tr r="D16" s="1"/>
      </tp>
      <tp t="e">
        <v>#N/A</v>
        <stp/>
        <stp>OPEN_INT</stp>
        <stp>.SPXW230106C3775</stp>
        <tr r="D63" s="1"/>
      </tp>
      <tp t="e">
        <v>#N/A</v>
        <stp/>
        <stp>OPEN_INT</stp>
        <stp>.SPXW230109C3785</stp>
        <tr r="D107" s="1"/>
      </tp>
      <tp t="e">
        <v>#N/A</v>
        <stp/>
        <stp>OPEN_INT</stp>
        <stp>.SPXW230104P3750</stp>
        <tr r="P15" s="1"/>
      </tp>
      <tp t="e">
        <v>#N/A</v>
        <stp/>
        <stp>OPEN_INT</stp>
        <stp>.SPXW230106P3770</stp>
        <tr r="P62" s="1"/>
      </tp>
      <tp t="e">
        <v>#N/A</v>
        <stp/>
        <stp>OPEN_INT</stp>
        <stp>.SPXW230109P3780</stp>
        <tr r="P106" s="1"/>
      </tp>
      <tp t="e">
        <v>#N/A</v>
        <stp/>
        <stp>OPEN_INT</stp>
        <stp>.SPXW230104P3755</stp>
        <tr r="P16" s="1"/>
      </tp>
      <tp t="e">
        <v>#N/A</v>
        <stp/>
        <stp>OPEN_INT</stp>
        <stp>.SPXW230106P3775</stp>
        <tr r="P63" s="1"/>
      </tp>
      <tp t="e">
        <v>#N/A</v>
        <stp/>
        <stp>OPEN_INT</stp>
        <stp>.SPXW230109P3785</stp>
        <tr r="P107" s="1"/>
      </tp>
      <tp t="e">
        <v>#N/A</v>
        <stp/>
        <stp>OPEN_INT</stp>
        <stp>.SPXW230104C3740</stp>
        <tr r="D13" s="1"/>
      </tp>
      <tp t="e">
        <v>#N/A</v>
        <stp/>
        <stp>OPEN_INT</stp>
        <stp>.SPXW230106C3760</stp>
        <tr r="D60" s="1"/>
      </tp>
      <tp t="e">
        <v>#N/A</v>
        <stp/>
        <stp>OPEN_INT</stp>
        <stp>.SPXW230109C3790</stp>
        <tr r="D108" s="1"/>
      </tp>
      <tp t="e">
        <v>#N/A</v>
        <stp/>
        <stp>OPEN_INT</stp>
        <stp>.SPXW230104C3745</stp>
        <tr r="D14" s="1"/>
      </tp>
      <tp t="e">
        <v>#N/A</v>
        <stp/>
        <stp>OPEN_INT</stp>
        <stp>.SPXW230106C3765</stp>
        <tr r="D61" s="1"/>
      </tp>
      <tp t="e">
        <v>#N/A</v>
        <stp/>
        <stp>OPEN_INT</stp>
        <stp>.SPXW230109C3795</stp>
        <tr r="D109" s="1"/>
      </tp>
      <tp t="e">
        <v>#N/A</v>
        <stp/>
        <stp>OPEN_INT</stp>
        <stp>.SPXW230104P3740</stp>
        <tr r="P13" s="1"/>
      </tp>
      <tp t="e">
        <v>#N/A</v>
        <stp/>
        <stp>OPEN_INT</stp>
        <stp>.SPXW230106P3760</stp>
        <tr r="P60" s="1"/>
      </tp>
      <tp t="e">
        <v>#N/A</v>
        <stp/>
        <stp>OPEN_INT</stp>
        <stp>.SPXW230109P3790</stp>
        <tr r="P108" s="1"/>
      </tp>
      <tp t="e">
        <v>#N/A</v>
        <stp/>
        <stp>OPEN_INT</stp>
        <stp>.SPXW230104P3745</stp>
        <tr r="P14" s="1"/>
      </tp>
      <tp t="e">
        <v>#N/A</v>
        <stp/>
        <stp>OPEN_INT</stp>
        <stp>.SPXW230106P3765</stp>
        <tr r="P61" s="1"/>
      </tp>
      <tp t="e">
        <v>#N/A</v>
        <stp/>
        <stp>OPEN_INT</stp>
        <stp>.SPXW230109P3795</stp>
        <tr r="P109" s="1"/>
      </tp>
      <tp t="e">
        <v>#N/A</v>
        <stp/>
        <stp>OPEN_INT</stp>
        <stp>.SPXW230106C3790</stp>
        <tr r="D66" s="1"/>
      </tp>
      <tp t="e">
        <v>#N/A</v>
        <stp/>
        <stp>OPEN_INT</stp>
        <stp>.SPXW230109C3760</stp>
        <tr r="D102" s="1"/>
      </tp>
      <tp t="e">
        <v>#N/A</v>
        <stp/>
        <stp>OPEN_INT</stp>
        <stp>.SPXW230106C3795</stp>
        <tr r="D67" s="1"/>
      </tp>
      <tp t="e">
        <v>#N/A</v>
        <stp/>
        <stp>OPEN_INT</stp>
        <stp>.SPXW230109C3765</stp>
        <tr r="D103" s="1"/>
      </tp>
      <tp t="e">
        <v>#N/A</v>
        <stp/>
        <stp>OPEN_INT</stp>
        <stp>.SPXW230106P3790</stp>
        <tr r="P66" s="1"/>
      </tp>
      <tp t="e">
        <v>#N/A</v>
        <stp/>
        <stp>OPEN_INT</stp>
        <stp>.SPXW230109P3760</stp>
        <tr r="P102" s="1"/>
      </tp>
      <tp t="e">
        <v>#N/A</v>
        <stp/>
        <stp>OPEN_INT</stp>
        <stp>.SPXW230106P3795</stp>
        <tr r="P67" s="1"/>
      </tp>
      <tp t="e">
        <v>#N/A</v>
        <stp/>
        <stp>OPEN_INT</stp>
        <stp>.SPXW230109P3765</stp>
        <tr r="P103" s="1"/>
      </tp>
      <tp t="e">
        <v>#N/A</v>
        <stp/>
        <stp>OPEN_INT</stp>
        <stp>.SPXW230106C3780</stp>
        <tr r="D64" s="1"/>
      </tp>
      <tp t="e">
        <v>#N/A</v>
        <stp/>
        <stp>OPEN_INT</stp>
        <stp>.SPXW230109C3770</stp>
        <tr r="D104" s="1"/>
      </tp>
      <tp t="e">
        <v>#N/A</v>
        <stp/>
        <stp>OPEN_INT</stp>
        <stp>.SPXW230106C3785</stp>
        <tr r="D65" s="1"/>
      </tp>
      <tp t="e">
        <v>#N/A</v>
        <stp/>
        <stp>OPEN_INT</stp>
        <stp>.SPXW230109C3775</stp>
        <tr r="D105" s="1"/>
      </tp>
      <tp t="e">
        <v>#N/A</v>
        <stp/>
        <stp>OPEN_INT</stp>
        <stp>.SPXW230106P3780</stp>
        <tr r="P64" s="1"/>
      </tp>
      <tp t="e">
        <v>#N/A</v>
        <stp/>
        <stp>OPEN_INT</stp>
        <stp>.SPXW230109P3770</stp>
        <tr r="P104" s="1"/>
      </tp>
      <tp t="e">
        <v>#N/A</v>
        <stp/>
        <stp>OPEN_INT</stp>
        <stp>.SPXW230106P3785</stp>
        <tr r="P65" s="1"/>
      </tp>
      <tp t="e">
        <v>#N/A</v>
        <stp/>
        <stp>OPEN_INT</stp>
        <stp>.SPXW230109P3775</stp>
        <tr r="P105" s="1"/>
      </tp>
      <tp t="e">
        <v>#N/A</v>
        <stp/>
        <stp>OPEN_INT</stp>
        <stp>.SPXW230104C3790</stp>
        <tr r="D23" s="1"/>
      </tp>
      <tp t="e">
        <v>#N/A</v>
        <stp/>
        <stp>OPEN_INT</stp>
        <stp>.SPXW230109C3740</stp>
        <tr r="D98" s="1"/>
      </tp>
      <tp t="e">
        <v>#N/A</v>
        <stp/>
        <stp>OPEN_INT</stp>
        <stp>.SPXW230104C3795</stp>
        <tr r="D24" s="1"/>
      </tp>
      <tp t="e">
        <v>#N/A</v>
        <stp/>
        <stp>OPEN_INT</stp>
        <stp>.SPXW230109C3745</stp>
        <tr r="D99" s="1"/>
      </tp>
      <tp t="e">
        <v>#N/A</v>
        <stp/>
        <stp>OPEN_INT</stp>
        <stp>.SPXW230104P3790</stp>
        <tr r="P23" s="1"/>
      </tp>
      <tp t="e">
        <v>#N/A</v>
        <stp/>
        <stp>OPEN_INT</stp>
        <stp>.SPXW230109P3740</stp>
        <tr r="P98" s="1"/>
      </tp>
      <tp t="e">
        <v>#N/A</v>
        <stp/>
        <stp>OPEN_INT</stp>
        <stp>.SPXW230104P3795</stp>
        <tr r="P24" s="1"/>
      </tp>
      <tp t="e">
        <v>#N/A</v>
        <stp/>
        <stp>OPEN_INT</stp>
        <stp>.SPXW230109P3745</stp>
        <tr r="P99" s="1"/>
      </tp>
      <tp t="e">
        <v>#N/A</v>
        <stp/>
        <stp>OPEN_INT</stp>
        <stp>.SPXW230104C3780</stp>
        <tr r="D21" s="1"/>
      </tp>
      <tp t="e">
        <v>#N/A</v>
        <stp/>
        <stp>OPEN_INT</stp>
        <stp>.SPXW230109C3750</stp>
        <tr r="D100" s="1"/>
      </tp>
      <tp t="e">
        <v>#N/A</v>
        <stp/>
        <stp>OPEN_INT</stp>
        <stp>.SPXW230104C3785</stp>
        <tr r="D22" s="1"/>
      </tp>
      <tp t="e">
        <v>#N/A</v>
        <stp/>
        <stp>OPEN_INT</stp>
        <stp>.SPXW230109C3755</stp>
        <tr r="D101" s="1"/>
      </tp>
      <tp t="e">
        <v>#N/A</v>
        <stp/>
        <stp>OPEN_INT</stp>
        <stp>.SPXW230104P3780</stp>
        <tr r="P21" s="1"/>
      </tp>
      <tp t="e">
        <v>#N/A</v>
        <stp/>
        <stp>OPEN_INT</stp>
        <stp>.SPXW230109P3750</stp>
        <tr r="P100" s="1"/>
      </tp>
      <tp t="e">
        <v>#N/A</v>
        <stp/>
        <stp>OPEN_INT</stp>
        <stp>.SPXW230104P3785</stp>
        <tr r="P22" s="1"/>
      </tp>
      <tp t="e">
        <v>#N/A</v>
        <stp/>
        <stp>OPEN_INT</stp>
        <stp>.SPXW230109P3755</stp>
        <tr r="P101" s="1"/>
      </tp>
      <tp t="e">
        <v>#N/A</v>
        <stp/>
        <stp>OPEN_INT</stp>
        <stp>.SPXW230109C3725</stp>
        <tr r="D95" s="1"/>
      </tp>
      <tp t="e">
        <v>#N/A</v>
        <stp/>
        <stp>OPEN_INT</stp>
        <stp>.SPXW230109P3725</stp>
        <tr r="P95" s="1"/>
      </tp>
      <tp t="e">
        <v>#N/A</v>
        <stp/>
        <stp>OPEN_INT</stp>
        <stp>.SPXW230109C3730</stp>
        <tr r="D96" s="1"/>
      </tp>
      <tp t="e">
        <v>#N/A</v>
        <stp/>
        <stp>OPEN_INT</stp>
        <stp>.SPXW230109C3735</stp>
        <tr r="D97" s="1"/>
      </tp>
      <tp t="e">
        <v>#N/A</v>
        <stp/>
        <stp>OPEN_INT</stp>
        <stp>.SPXW230109P3730</stp>
        <tr r="P96" s="1"/>
      </tp>
      <tp t="e">
        <v>#N/A</v>
        <stp/>
        <stp>OPEN_INT</stp>
        <stp>.SPXW230109P3735</stp>
        <tr r="P97" s="1"/>
      </tp>
      <tp t="e">
        <v>#N/A</v>
        <stp/>
        <stp>OPEN_INT</stp>
        <stp>.SPXW230111C3760</stp>
        <tr r="D145" s="1"/>
      </tp>
      <tp t="e">
        <v>#N/A</v>
        <stp/>
        <stp>OPEN_INT</stp>
        <stp>.SPXW230113C3740</stp>
        <tr r="D184" s="1"/>
      </tp>
      <tp t="e">
        <v>#N/A</v>
        <stp/>
        <stp>OPEN_INT</stp>
        <stp>.SPXW230111C3765</stp>
        <tr r="D146" s="1"/>
      </tp>
      <tp t="e">
        <v>#N/A</v>
        <stp/>
        <stp>OPEN_INT</stp>
        <stp>.SPXW230113C3745</stp>
        <tr r="D185" s="1"/>
      </tp>
      <tp t="e">
        <v>#N/A</v>
        <stp/>
        <stp>OPEN_INT</stp>
        <stp>.SPXW230111P3760</stp>
        <tr r="P145" s="1"/>
      </tp>
      <tp t="e">
        <v>#N/A</v>
        <stp/>
        <stp>OPEN_INT</stp>
        <stp>.SPXW230113P3740</stp>
        <tr r="P184" s="1"/>
      </tp>
      <tp t="e">
        <v>#N/A</v>
        <stp/>
        <stp>OPEN_INT</stp>
        <stp>.SPXW230111P3765</stp>
        <tr r="P146" s="1"/>
      </tp>
      <tp t="e">
        <v>#N/A</v>
        <stp/>
        <stp>OPEN_INT</stp>
        <stp>.SPXW230113P3745</stp>
        <tr r="P185" s="1"/>
      </tp>
      <tp t="e">
        <v>#N/A</v>
        <stp/>
        <stp>OPEN_INT</stp>
        <stp>.SPXW230111C3770</stp>
        <tr r="D147" s="1"/>
      </tp>
      <tp t="e">
        <v>#N/A</v>
        <stp/>
        <stp>OPEN_INT</stp>
        <stp>.SPXW230113C3750</stp>
        <tr r="D186" s="1"/>
      </tp>
      <tp t="e">
        <v>#N/A</v>
        <stp/>
        <stp>OPEN_INT</stp>
        <stp>.SPXW230111C3775</stp>
        <tr r="D148" s="1"/>
      </tp>
      <tp t="e">
        <v>#N/A</v>
        <stp/>
        <stp>OPEN_INT</stp>
        <stp>.SPXW230113C3755</stp>
        <tr r="D187" s="1"/>
      </tp>
      <tp t="e">
        <v>#N/A</v>
        <stp/>
        <stp>OPEN_INT</stp>
        <stp>.SPXW230111P3770</stp>
        <tr r="P147" s="1"/>
      </tp>
      <tp t="e">
        <v>#N/A</v>
        <stp/>
        <stp>OPEN_INT</stp>
        <stp>.SPXW230113P3750</stp>
        <tr r="P186" s="1"/>
      </tp>
      <tp t="e">
        <v>#N/A</v>
        <stp/>
        <stp>OPEN_INT</stp>
        <stp>.SPXW230111P3775</stp>
        <tr r="P148" s="1"/>
      </tp>
      <tp t="e">
        <v>#N/A</v>
        <stp/>
        <stp>OPEN_INT</stp>
        <stp>.SPXW230113P3755</stp>
        <tr r="P187" s="1"/>
      </tp>
      <tp t="e">
        <v>#N/A</v>
        <stp/>
        <stp>OPEN_INT</stp>
        <stp>.SPXW230111C3740</stp>
        <tr r="D141" s="1"/>
      </tp>
      <tp t="e">
        <v>#N/A</v>
        <stp/>
        <stp>OPEN_INT</stp>
        <stp>.SPXW230113C3760</stp>
        <tr r="D188" s="1"/>
      </tp>
      <tp t="e">
        <v>#N/A</v>
        <stp/>
        <stp>OPEN_INT</stp>
        <stp>.SPXW230111C3745</stp>
        <tr r="D142" s="1"/>
      </tp>
      <tp t="e">
        <v>#N/A</v>
        <stp/>
        <stp>OPEN_INT</stp>
        <stp>.SPXW230113C3765</stp>
        <tr r="D189" s="1"/>
      </tp>
      <tp t="e">
        <v>#N/A</v>
        <stp/>
        <stp>OPEN_INT</stp>
        <stp>.SPXW230111P3740</stp>
        <tr r="P141" s="1"/>
      </tp>
      <tp t="e">
        <v>#N/A</v>
        <stp/>
        <stp>OPEN_INT</stp>
        <stp>.SPXW230113P3760</stp>
        <tr r="P188" s="1"/>
      </tp>
      <tp t="e">
        <v>#N/A</v>
        <stp/>
        <stp>OPEN_INT</stp>
        <stp>.SPXW230111P3745</stp>
        <tr r="P142" s="1"/>
      </tp>
      <tp t="e">
        <v>#N/A</v>
        <stp/>
        <stp>OPEN_INT</stp>
        <stp>.SPXW230113P3765</stp>
        <tr r="P189" s="1"/>
      </tp>
      <tp t="e">
        <v>#N/A</v>
        <stp/>
        <stp>OPEN_INT</stp>
        <stp>.SPXW230111C3750</stp>
        <tr r="D143" s="1"/>
      </tp>
      <tp t="e">
        <v>#N/A</v>
        <stp/>
        <stp>OPEN_INT</stp>
        <stp>.SPXW230113C3770</stp>
        <tr r="D190" s="1"/>
      </tp>
      <tp t="e">
        <v>#N/A</v>
        <stp/>
        <stp>OPEN_INT</stp>
        <stp>.SPXW230111C3755</stp>
        <tr r="D144" s="1"/>
      </tp>
      <tp t="e">
        <v>#N/A</v>
        <stp/>
        <stp>OPEN_INT</stp>
        <stp>.SPXW230113C3775</stp>
        <tr r="D191" s="1"/>
      </tp>
      <tp t="e">
        <v>#N/A</v>
        <stp/>
        <stp>OPEN_INT</stp>
        <stp>.SPXW230111P3750</stp>
        <tr r="P143" s="1"/>
      </tp>
      <tp t="e">
        <v>#N/A</v>
        <stp/>
        <stp>OPEN_INT</stp>
        <stp>.SPXW230113P3770</stp>
        <tr r="P190" s="1"/>
      </tp>
      <tp t="e">
        <v>#N/A</v>
        <stp/>
        <stp>OPEN_INT</stp>
        <stp>.SPXW230111P3755</stp>
        <tr r="P144" s="1"/>
      </tp>
      <tp t="e">
        <v>#N/A</v>
        <stp/>
        <stp>OPEN_INT</stp>
        <stp>.SPXW230113P3775</stp>
        <tr r="P191" s="1"/>
      </tp>
      <tp t="e">
        <v>#N/A</v>
        <stp/>
        <stp>OPEN_INT</stp>
        <stp>.SPXW230111C3725</stp>
        <tr r="D138" s="1"/>
      </tp>
      <tp t="e">
        <v>#N/A</v>
        <stp/>
        <stp>OPEN_INT</stp>
        <stp>.SPXW230111P3725</stp>
        <tr r="P138" s="1"/>
      </tp>
      <tp t="e">
        <v>#N/A</v>
        <stp/>
        <stp>OPEN_INT</stp>
        <stp>.SPXW230111C3730</stp>
        <tr r="D139" s="1"/>
      </tp>
      <tp t="e">
        <v>#N/A</v>
        <stp/>
        <stp>OPEN_INT</stp>
        <stp>.SPXW230111C3735</stp>
        <tr r="D140" s="1"/>
      </tp>
      <tp t="e">
        <v>#N/A</v>
        <stp/>
        <stp>OPEN_INT</stp>
        <stp>.SPXW230111P3730</stp>
        <tr r="P139" s="1"/>
      </tp>
      <tp t="e">
        <v>#N/A</v>
        <stp/>
        <stp>OPEN_INT</stp>
        <stp>.SPXW230111P3735</stp>
        <tr r="P140" s="1"/>
      </tp>
      <tp t="e">
        <v>#N/A</v>
        <stp/>
        <stp>OPEN_INT</stp>
        <stp>.SPXW230113C3725</stp>
        <tr r="D181" s="1"/>
      </tp>
      <tp t="e">
        <v>#N/A</v>
        <stp/>
        <stp>OPEN_INT</stp>
        <stp>.SPXW230113P3725</stp>
        <tr r="P181" s="1"/>
      </tp>
      <tp t="e">
        <v>#N/A</v>
        <stp/>
        <stp>OPEN_INT</stp>
        <stp>.SPXW230113C3730</stp>
        <tr r="D182" s="1"/>
      </tp>
      <tp t="e">
        <v>#N/A</v>
        <stp/>
        <stp>OPEN_INT</stp>
        <stp>.SPXW230113C3735</stp>
        <tr r="D183" s="1"/>
      </tp>
      <tp t="e">
        <v>#N/A</v>
        <stp/>
        <stp>OPEN_INT</stp>
        <stp>.SPXW230113P3730</stp>
        <tr r="P182" s="1"/>
      </tp>
      <tp t="e">
        <v>#N/A</v>
        <stp/>
        <stp>OPEN_INT</stp>
        <stp>.SPXW230113P3735</stp>
        <tr r="P183" s="1"/>
      </tp>
      <tp t="e">
        <v>#N/A</v>
        <stp/>
        <stp>OPEN_INT</stp>
        <stp>.SPXW230113C3780</stp>
        <tr r="D192" s="1"/>
      </tp>
      <tp t="e">
        <v>#N/A</v>
        <stp/>
        <stp>OPEN_INT</stp>
        <stp>.SPXW230113C3785</stp>
        <tr r="D193" s="1"/>
      </tp>
      <tp t="e">
        <v>#N/A</v>
        <stp/>
        <stp>OPEN_INT</stp>
        <stp>.SPXW230113P3780</stp>
        <tr r="P192" s="1"/>
      </tp>
      <tp t="e">
        <v>#N/A</v>
        <stp/>
        <stp>OPEN_INT</stp>
        <stp>.SPXW230113P3785</stp>
        <tr r="P193" s="1"/>
      </tp>
      <tp t="e">
        <v>#N/A</v>
        <stp/>
        <stp>OPEN_INT</stp>
        <stp>.SPXW230113C3790</stp>
        <tr r="D194" s="1"/>
      </tp>
      <tp t="e">
        <v>#N/A</v>
        <stp/>
        <stp>OPEN_INT</stp>
        <stp>.SPXW230113C3795</stp>
        <tr r="D195" s="1"/>
      </tp>
      <tp t="e">
        <v>#N/A</v>
        <stp/>
        <stp>OPEN_INT</stp>
        <stp>.SPXW230113P3790</stp>
        <tr r="P194" s="1"/>
      </tp>
      <tp t="e">
        <v>#N/A</v>
        <stp/>
        <stp>OPEN_INT</stp>
        <stp>.SPXW230113P3795</stp>
        <tr r="P195" s="1"/>
      </tp>
      <tp t="e">
        <v>#N/A</v>
        <stp/>
        <stp>OPEN_INT</stp>
        <stp>.SPXW230111C3780</stp>
        <tr r="D149" s="1"/>
      </tp>
      <tp t="e">
        <v>#N/A</v>
        <stp/>
        <stp>OPEN_INT</stp>
        <stp>.SPXW230111C3785</stp>
        <tr r="D150" s="1"/>
      </tp>
      <tp t="e">
        <v>#N/A</v>
        <stp/>
        <stp>OPEN_INT</stp>
        <stp>.SPXW230111P3780</stp>
        <tr r="P149" s="1"/>
      </tp>
      <tp t="e">
        <v>#N/A</v>
        <stp/>
        <stp>OPEN_INT</stp>
        <stp>.SPXW230111P3785</stp>
        <tr r="P150" s="1"/>
      </tp>
      <tp t="e">
        <v>#N/A</v>
        <stp/>
        <stp>OPEN_INT</stp>
        <stp>.SPXW230111C3790</stp>
        <tr r="D151" s="1"/>
      </tp>
      <tp t="e">
        <v>#N/A</v>
        <stp/>
        <stp>OPEN_INT</stp>
        <stp>.SPXW230111C3795</stp>
        <tr r="D152" s="1"/>
      </tp>
      <tp t="e">
        <v>#N/A</v>
        <stp/>
        <stp>OPEN_INT</stp>
        <stp>.SPXW230111P3790</stp>
        <tr r="P151" s="1"/>
      </tp>
      <tp t="e">
        <v>#N/A</v>
        <stp/>
        <stp>OPEN_INT</stp>
        <stp>.SPXW230111P3795</stp>
        <tr r="P152" s="1"/>
      </tp>
      <tp t="e">
        <v>#N/A</v>
        <stp/>
        <stp>OPEN_INT</stp>
        <stp>.SPXW230106C3910</stp>
        <tr r="D90" s="1"/>
      </tp>
      <tp t="e">
        <v>#N/A</v>
        <stp/>
        <stp>OPEN_INT</stp>
        <stp>.SPXW230111C3860</stp>
        <tr r="D165" s="1"/>
      </tp>
      <tp t="e">
        <v>#N/A</v>
        <stp/>
        <stp>OPEN_INT</stp>
        <stp>.SPXW230113C3840</stp>
        <tr r="D204" s="1"/>
      </tp>
      <tp t="e">
        <v>#N/A</v>
        <stp/>
        <stp>OPEN_INT</stp>
        <stp>.SPXW230106C3915</stp>
        <tr r="D91" s="1"/>
      </tp>
      <tp t="e">
        <v>#N/A</v>
        <stp/>
        <stp>OPEN_INT</stp>
        <stp>.SPXW230111C3865</stp>
        <tr r="D166" s="1"/>
      </tp>
      <tp t="e">
        <v>#N/A</v>
        <stp/>
        <stp>OPEN_INT</stp>
        <stp>.SPXW230113C3845</stp>
        <tr r="D205" s="1"/>
      </tp>
      <tp t="e">
        <v>#N/A</v>
        <stp/>
        <stp>OPEN_INT</stp>
        <stp>.SPXW230106P3910</stp>
        <tr r="P90" s="1"/>
      </tp>
      <tp t="e">
        <v>#N/A</v>
        <stp/>
        <stp>OPEN_INT</stp>
        <stp>.SPXW230111P3860</stp>
        <tr r="P165" s="1"/>
      </tp>
      <tp t="e">
        <v>#N/A</v>
        <stp/>
        <stp>OPEN_INT</stp>
        <stp>.SPXW230113P3840</stp>
        <tr r="P204" s="1"/>
      </tp>
      <tp t="e">
        <v>#N/A</v>
        <stp/>
        <stp>OPEN_INT</stp>
        <stp>.SPXW230106P3915</stp>
        <tr r="P91" s="1"/>
      </tp>
      <tp t="e">
        <v>#N/A</v>
        <stp/>
        <stp>OPEN_INT</stp>
        <stp>.SPXW230111P3865</stp>
        <tr r="P166" s="1"/>
      </tp>
      <tp t="e">
        <v>#N/A</v>
        <stp/>
        <stp>OPEN_INT</stp>
        <stp>.SPXW230113P3845</stp>
        <tr r="P205" s="1"/>
      </tp>
      <tp t="e">
        <v>#N/A</v>
        <stp/>
        <stp>OPEN_INT</stp>
        <stp>.SPXW230104C3920</stp>
        <tr r="D49" s="1"/>
      </tp>
      <tp t="e">
        <v>#N/A</v>
        <stp/>
        <stp>OPEN_INT</stp>
        <stp>.SPXW230106C3900</stp>
        <tr r="D88" s="1"/>
      </tp>
      <tp t="e">
        <v>#N/A</v>
        <stp/>
        <stp>OPEN_INT</stp>
        <stp>.SPXW230111C3870</stp>
        <tr r="D167" s="1"/>
      </tp>
      <tp t="e">
        <v>#N/A</v>
        <stp/>
        <stp>OPEN_INT</stp>
        <stp>.SPXW230113C3850</stp>
        <tr r="D206" s="1"/>
      </tp>
      <tp t="e">
        <v>#N/A</v>
        <stp/>
        <stp>OPEN_INT</stp>
        <stp>.SPXW230106C3905</stp>
        <tr r="D89" s="1"/>
      </tp>
      <tp t="e">
        <v>#N/A</v>
        <stp/>
        <stp>OPEN_INT</stp>
        <stp>.SPXW230111C3875</stp>
        <tr r="D168" s="1"/>
      </tp>
      <tp t="e">
        <v>#N/A</v>
        <stp/>
        <stp>OPEN_INT</stp>
        <stp>.SPXW230113C3855</stp>
        <tr r="D207" s="1"/>
      </tp>
      <tp t="e">
        <v>#N/A</v>
        <stp/>
        <stp>OPEN_INT</stp>
        <stp>.SPXW230104P3920</stp>
        <tr r="P49" s="1"/>
      </tp>
      <tp t="e">
        <v>#N/A</v>
        <stp/>
        <stp>OPEN_INT</stp>
        <stp>.SPXW230106P3900</stp>
        <tr r="P88" s="1"/>
      </tp>
      <tp t="e">
        <v>#N/A</v>
        <stp/>
        <stp>OPEN_INT</stp>
        <stp>.SPXW230111P3870</stp>
        <tr r="P167" s="1"/>
      </tp>
      <tp t="e">
        <v>#N/A</v>
        <stp/>
        <stp>OPEN_INT</stp>
        <stp>.SPXW230113P3850</stp>
        <tr r="P206" s="1"/>
      </tp>
      <tp t="e">
        <v>#N/A</v>
        <stp/>
        <stp>OPEN_INT</stp>
        <stp>.SPXW230106P3905</stp>
        <tr r="P89" s="1"/>
      </tp>
      <tp t="e">
        <v>#N/A</v>
        <stp/>
        <stp>OPEN_INT</stp>
        <stp>.SPXW230111P3875</stp>
        <tr r="P168" s="1"/>
      </tp>
      <tp t="e">
        <v>#N/A</v>
        <stp/>
        <stp>OPEN_INT</stp>
        <stp>.SPXW230113P3855</stp>
        <tr r="P207" s="1"/>
      </tp>
      <tp t="e">
        <v>#N/A</v>
        <stp/>
        <stp>OPEN_INT</stp>
        <stp>.SPXW230104C3910</stp>
        <tr r="D47" s="1"/>
      </tp>
      <tp t="e">
        <v>#N/A</v>
        <stp/>
        <stp>OPEN_INT</stp>
        <stp>.SPXW230111C3840</stp>
        <tr r="D161" s="1"/>
      </tp>
      <tp t="e">
        <v>#N/A</v>
        <stp/>
        <stp>OPEN_INT</stp>
        <stp>.SPXW230113C3860</stp>
        <tr r="D208" s="1"/>
      </tp>
      <tp t="e">
        <v>#N/A</v>
        <stp/>
        <stp>OPEN_INT</stp>
        <stp>.SPXW230104C3915</stp>
        <tr r="D48" s="1"/>
      </tp>
      <tp t="e">
        <v>#N/A</v>
        <stp/>
        <stp>OPEN_INT</stp>
        <stp>.SPXW230111C3845</stp>
        <tr r="D162" s="1"/>
      </tp>
      <tp t="e">
        <v>#N/A</v>
        <stp/>
        <stp>OPEN_INT</stp>
        <stp>.SPXW230113C3865</stp>
        <tr r="D209" s="1"/>
      </tp>
      <tp t="e">
        <v>#N/A</v>
        <stp/>
        <stp>OPEN_INT</stp>
        <stp>.SPXW230104P3910</stp>
        <tr r="P47" s="1"/>
      </tp>
      <tp t="e">
        <v>#N/A</v>
        <stp/>
        <stp>OPEN_INT</stp>
        <stp>.SPXW230111P3840</stp>
        <tr r="P161" s="1"/>
      </tp>
      <tp t="e">
        <v>#N/A</v>
        <stp/>
        <stp>OPEN_INT</stp>
        <stp>.SPXW230113P3860</stp>
        <tr r="P208" s="1"/>
      </tp>
      <tp t="e">
        <v>#N/A</v>
        <stp/>
        <stp>OPEN_INT</stp>
        <stp>.SPXW230104P3915</stp>
        <tr r="P48" s="1"/>
      </tp>
      <tp t="e">
        <v>#N/A</v>
        <stp/>
        <stp>OPEN_INT</stp>
        <stp>.SPXW230111P3845</stp>
        <tr r="P162" s="1"/>
      </tp>
      <tp t="e">
        <v>#N/A</v>
        <stp/>
        <stp>OPEN_INT</stp>
        <stp>.SPXW230113P3865</stp>
        <tr r="P209" s="1"/>
      </tp>
      <tp t="e">
        <v>#N/A</v>
        <stp/>
        <stp>OPEN_INT</stp>
        <stp>.SPXW230104C3900</stp>
        <tr r="D45" s="1"/>
      </tp>
      <tp t="e">
        <v>#N/A</v>
        <stp/>
        <stp>OPEN_INT</stp>
        <stp>.SPXW230106C3920</stp>
        <tr r="D92" s="1"/>
      </tp>
      <tp t="e">
        <v>#N/A</v>
        <stp/>
        <stp>OPEN_INT</stp>
        <stp>.SPXW230111C3850</stp>
        <tr r="D163" s="1"/>
      </tp>
      <tp t="e">
        <v>#N/A</v>
        <stp/>
        <stp>OPEN_INT</stp>
        <stp>.SPXW230113C3870</stp>
        <tr r="D210" s="1"/>
      </tp>
      <tp t="e">
        <v>#N/A</v>
        <stp/>
        <stp>OPEN_INT</stp>
        <stp>.SPXW230104C3905</stp>
        <tr r="D46" s="1"/>
      </tp>
      <tp t="e">
        <v>#N/A</v>
        <stp/>
        <stp>OPEN_INT</stp>
        <stp>.SPXW230111C3855</stp>
        <tr r="D164" s="1"/>
      </tp>
      <tp t="e">
        <v>#N/A</v>
        <stp/>
        <stp>OPEN_INT</stp>
        <stp>.SPXW230113C3875</stp>
        <tr r="D211" s="1"/>
      </tp>
      <tp t="e">
        <v>#N/A</v>
        <stp/>
        <stp>OPEN_INT</stp>
        <stp>.SPXW230104P3900</stp>
        <tr r="P45" s="1"/>
      </tp>
      <tp t="e">
        <v>#N/A</v>
        <stp/>
        <stp>OPEN_INT</stp>
        <stp>.SPXW230106P3920</stp>
        <tr r="P92" s="1"/>
      </tp>
      <tp t="e">
        <v>#N/A</v>
        <stp/>
        <stp>OPEN_INT</stp>
        <stp>.SPXW230111P3850</stp>
        <tr r="P163" s="1"/>
      </tp>
      <tp t="e">
        <v>#N/A</v>
        <stp/>
        <stp>OPEN_INT</stp>
        <stp>.SPXW230113P3870</stp>
        <tr r="P210" s="1"/>
      </tp>
      <tp t="e">
        <v>#N/A</v>
        <stp/>
        <stp>OPEN_INT</stp>
        <stp>.SPXW230104P3905</stp>
        <tr r="P46" s="1"/>
      </tp>
      <tp t="e">
        <v>#N/A</v>
        <stp/>
        <stp>OPEN_INT</stp>
        <stp>.SPXW230111P3855</stp>
        <tr r="P164" s="1"/>
      </tp>
      <tp t="e">
        <v>#N/A</v>
        <stp/>
        <stp>OPEN_INT</stp>
        <stp>.SPXW230113P3875</stp>
        <tr r="P211" s="1"/>
      </tp>
      <tp t="e">
        <v>#N/A</v>
        <stp/>
        <stp>OPEN_INT</stp>
        <stp>.SPXW230111C3820</stp>
        <tr r="D157" s="1"/>
      </tp>
      <tp t="e">
        <v>#N/A</v>
        <stp/>
        <stp>OPEN_INT</stp>
        <stp>.SPXW230113C3800</stp>
        <tr r="D196" s="1"/>
      </tp>
      <tp t="e">
        <v>#N/A</v>
        <stp/>
        <stp>OPEN_INT</stp>
        <stp>.SPXW230111C3825</stp>
        <tr r="D158" s="1"/>
      </tp>
      <tp t="e">
        <v>#N/A</v>
        <stp/>
        <stp>OPEN_INT</stp>
        <stp>.SPXW230113C3805</stp>
        <tr r="D197" s="1"/>
      </tp>
      <tp t="e">
        <v>#N/A</v>
        <stp/>
        <stp>OPEN_INT</stp>
        <stp>.SPXW230111P3820</stp>
        <tr r="P157" s="1"/>
      </tp>
      <tp t="e">
        <v>#N/A</v>
        <stp/>
        <stp>OPEN_INT</stp>
        <stp>.SPXW230113P3800</stp>
        <tr r="P196" s="1"/>
      </tp>
      <tp t="e">
        <v>#N/A</v>
        <stp/>
        <stp>OPEN_INT</stp>
        <stp>.SPXW230111P3825</stp>
        <tr r="P158" s="1"/>
      </tp>
      <tp t="e">
        <v>#N/A</v>
        <stp/>
        <stp>OPEN_INT</stp>
        <stp>.SPXW230113P3805</stp>
        <tr r="P197" s="1"/>
      </tp>
      <tp t="e">
        <v>#N/A</v>
        <stp/>
        <stp>OPEN_INT</stp>
        <stp>.SPXW230111C3830</stp>
        <tr r="D159" s="1"/>
      </tp>
      <tp t="e">
        <v>#N/A</v>
        <stp/>
        <stp>OPEN_INT</stp>
        <stp>.SPXW230113C3810</stp>
        <tr r="D198" s="1"/>
      </tp>
      <tp t="e">
        <v>#N/A</v>
        <stp/>
        <stp>OPEN_INT</stp>
        <stp>.SPXW230111C3835</stp>
        <tr r="D160" s="1"/>
      </tp>
      <tp t="e">
        <v>#N/A</v>
        <stp/>
        <stp>OPEN_INT</stp>
        <stp>.SPXW230113C3815</stp>
        <tr r="D199" s="1"/>
      </tp>
      <tp t="e">
        <v>#N/A</v>
        <stp/>
        <stp>OPEN_INT</stp>
        <stp>.SPXW230111P3830</stp>
        <tr r="P159" s="1"/>
      </tp>
      <tp t="e">
        <v>#N/A</v>
        <stp/>
        <stp>OPEN_INT</stp>
        <stp>.SPXW230113P3810</stp>
        <tr r="P198" s="1"/>
      </tp>
      <tp t="e">
        <v>#N/A</v>
        <stp/>
        <stp>OPEN_INT</stp>
        <stp>.SPXW230111P3835</stp>
        <tr r="P160" s="1"/>
      </tp>
      <tp t="e">
        <v>#N/A</v>
        <stp/>
        <stp>OPEN_INT</stp>
        <stp>.SPXW230113P3815</stp>
        <tr r="P199" s="1"/>
      </tp>
      <tp t="e">
        <v>#N/A</v>
        <stp/>
        <stp>OPEN_INT</stp>
        <stp>.SPXW230111C3800</stp>
        <tr r="D153" s="1"/>
      </tp>
      <tp t="e">
        <v>#N/A</v>
        <stp/>
        <stp>OPEN_INT</stp>
        <stp>.SPXW230113C3820</stp>
        <tr r="D200" s="1"/>
      </tp>
      <tp t="e">
        <v>#N/A</v>
        <stp/>
        <stp>OPEN_INT</stp>
        <stp>.SPXW230111C3805</stp>
        <tr r="D154" s="1"/>
      </tp>
      <tp t="e">
        <v>#N/A</v>
        <stp/>
        <stp>OPEN_INT</stp>
        <stp>.SPXW230113C3825</stp>
        <tr r="D201" s="1"/>
      </tp>
      <tp t="e">
        <v>#N/A</v>
        <stp/>
        <stp>OPEN_INT</stp>
        <stp>.SPXW230111P3800</stp>
        <tr r="P153" s="1"/>
      </tp>
      <tp t="e">
        <v>#N/A</v>
        <stp/>
        <stp>OPEN_INT</stp>
        <stp>.SPXW230113P3820</stp>
        <tr r="P200" s="1"/>
      </tp>
      <tp t="e">
        <v>#N/A</v>
        <stp/>
        <stp>OPEN_INT</stp>
        <stp>.SPXW230111P3805</stp>
        <tr r="P154" s="1"/>
      </tp>
      <tp t="e">
        <v>#N/A</v>
        <stp/>
        <stp>OPEN_INT</stp>
        <stp>.SPXW230113P3825</stp>
        <tr r="P201" s="1"/>
      </tp>
      <tp t="e">
        <v>#N/A</v>
        <stp/>
        <stp>OPEN_INT</stp>
        <stp>.SPXW230111C3810</stp>
        <tr r="D155" s="1"/>
      </tp>
      <tp t="e">
        <v>#N/A</v>
        <stp/>
        <stp>OPEN_INT</stp>
        <stp>.SPXW230113C3830</stp>
        <tr r="D202" s="1"/>
      </tp>
      <tp t="e">
        <v>#N/A</v>
        <stp/>
        <stp>OPEN_INT</stp>
        <stp>.SPXW230111C3815</stp>
        <tr r="D156" s="1"/>
      </tp>
      <tp t="e">
        <v>#N/A</v>
        <stp/>
        <stp>OPEN_INT</stp>
        <stp>.SPXW230113C3835</stp>
        <tr r="D203" s="1"/>
      </tp>
      <tp t="e">
        <v>#N/A</v>
        <stp/>
        <stp>OPEN_INT</stp>
        <stp>.SPXW230111P3810</stp>
        <tr r="P155" s="1"/>
      </tp>
      <tp t="e">
        <v>#N/A</v>
        <stp/>
        <stp>OPEN_INT</stp>
        <stp>.SPXW230113P3830</stp>
        <tr r="P202" s="1"/>
      </tp>
      <tp t="e">
        <v>#N/A</v>
        <stp/>
        <stp>OPEN_INT</stp>
        <stp>.SPXW230111P3815</stp>
        <tr r="P156" s="1"/>
      </tp>
      <tp t="e">
        <v>#N/A</v>
        <stp/>
        <stp>OPEN_INT</stp>
        <stp>.SPXW230113P3835</stp>
        <tr r="P203" s="1"/>
      </tp>
      <tp t="e">
        <v>#N/A</v>
        <stp/>
        <stp>OPEN_INT</stp>
        <stp>.SPXW230109C3920</stp>
        <tr r="D134" s="1"/>
      </tp>
      <tp t="e">
        <v>#N/A</v>
        <stp/>
        <stp>OPEN_INT</stp>
        <stp>.SPXW230113C3880</stp>
        <tr r="D212" s="1"/>
      </tp>
      <tp t="e">
        <v>#N/A</v>
        <stp/>
        <stp>OPEN_INT</stp>
        <stp>.SPXW230113C3885</stp>
        <tr r="D213" s="1"/>
      </tp>
      <tp t="e">
        <v>#N/A</v>
        <stp/>
        <stp>OPEN_INT</stp>
        <stp>.SPXW230109P3920</stp>
        <tr r="P134" s="1"/>
      </tp>
      <tp t="e">
        <v>#N/A</v>
        <stp/>
        <stp>OPEN_INT</stp>
        <stp>.SPXW230113P3880</stp>
        <tr r="P212" s="1"/>
      </tp>
      <tp t="e">
        <v>#N/A</v>
        <stp/>
        <stp>OPEN_INT</stp>
        <stp>.SPXW230113P3885</stp>
        <tr r="P213" s="1"/>
      </tp>
      <tp t="e">
        <v>#N/A</v>
        <stp/>
        <stp>OPEN_INT</stp>
        <stp>.SPXW230113C3890</stp>
        <tr r="D214" s="1"/>
      </tp>
      <tp t="e">
        <v>#N/A</v>
        <stp/>
        <stp>OPEN_INT</stp>
        <stp>.SPXW230113C3895</stp>
        <tr r="D215" s="1"/>
      </tp>
      <tp t="e">
        <v>#N/A</v>
        <stp/>
        <stp>OPEN_INT</stp>
        <stp>.SPXW230113P3890</stp>
        <tr r="P214" s="1"/>
      </tp>
      <tp t="e">
        <v>#N/A</v>
        <stp/>
        <stp>OPEN_INT</stp>
        <stp>.SPXW230113P3895</stp>
        <tr r="P215" s="1"/>
      </tp>
      <tp t="e">
        <v>#N/A</v>
        <stp/>
        <stp>OPEN_INT</stp>
        <stp>.SPXW230109C3900</stp>
        <tr r="D130" s="1"/>
      </tp>
      <tp t="e">
        <v>#N/A</v>
        <stp/>
        <stp>OPEN_INT</stp>
        <stp>.SPXW230111C3880</stp>
        <tr r="D169" s="1"/>
      </tp>
      <tp t="e">
        <v>#N/A</v>
        <stp/>
        <stp>OPEN_INT</stp>
        <stp>.SPXW230109C3905</stp>
        <tr r="D131" s="1"/>
      </tp>
      <tp t="e">
        <v>#N/A</v>
        <stp/>
        <stp>OPEN_INT</stp>
        <stp>.SPXW230111C3885</stp>
        <tr r="D170" s="1"/>
      </tp>
      <tp t="e">
        <v>#N/A</v>
        <stp/>
        <stp>OPEN_INT</stp>
        <stp>.SPXW230109P3900</stp>
        <tr r="P130" s="1"/>
      </tp>
      <tp t="e">
        <v>#N/A</v>
        <stp/>
        <stp>OPEN_INT</stp>
        <stp>.SPXW230111P3880</stp>
        <tr r="P169" s="1"/>
      </tp>
      <tp t="e">
        <v>#N/A</v>
        <stp/>
        <stp>OPEN_INT</stp>
        <stp>.SPXW230109P3905</stp>
        <tr r="P131" s="1"/>
      </tp>
      <tp t="e">
        <v>#N/A</v>
        <stp/>
        <stp>OPEN_INT</stp>
        <stp>.SPXW230111P3885</stp>
        <tr r="P170" s="1"/>
      </tp>
      <tp t="e">
        <v>#N/A</v>
        <stp/>
        <stp>OPEN_INT</stp>
        <stp>.SPXW230109C3910</stp>
        <tr r="D132" s="1"/>
      </tp>
      <tp t="e">
        <v>#N/A</v>
        <stp/>
        <stp>OPEN_INT</stp>
        <stp>.SPXW230111C3890</stp>
        <tr r="D171" s="1"/>
      </tp>
      <tp t="e">
        <v>#N/A</v>
        <stp/>
        <stp>OPEN_INT</stp>
        <stp>.SPXW230109C3915</stp>
        <tr r="D133" s="1"/>
      </tp>
      <tp t="e">
        <v>#N/A</v>
        <stp/>
        <stp>OPEN_INT</stp>
        <stp>.SPXW230111C3895</stp>
        <tr r="D172" s="1"/>
      </tp>
      <tp t="e">
        <v>#N/A</v>
        <stp/>
        <stp>OPEN_INT</stp>
        <stp>.SPXW230109P3910</stp>
        <tr r="P132" s="1"/>
      </tp>
      <tp t="e">
        <v>#N/A</v>
        <stp/>
        <stp>OPEN_INT</stp>
        <stp>.SPXW230111P3890</stp>
        <tr r="P171" s="1"/>
      </tp>
      <tp t="e">
        <v>#N/A</v>
        <stp/>
        <stp>OPEN_INT</stp>
        <stp>.SPXW230109P3915</stp>
        <tr r="P133" s="1"/>
      </tp>
      <tp t="e">
        <v>#N/A</v>
        <stp/>
        <stp>OPEN_INT</stp>
        <stp>.SPXW230111P3895</stp>
        <tr r="P172" s="1"/>
      </tp>
      <tp t="e">
        <v>#N/A</v>
        <stp/>
        <stp>OPEN_INT</stp>
        <stp>.SPXW230104C3830</stp>
        <tr r="D31" s="1"/>
      </tp>
      <tp t="e">
        <v>#N/A</v>
        <stp/>
        <stp>OPEN_INT</stp>
        <stp>.SPXW230106C3810</stp>
        <tr r="D70" s="1"/>
      </tp>
      <tp t="e">
        <v>#N/A</v>
        <stp/>
        <stp>OPEN_INT</stp>
        <stp>.SPXW230104C3835</stp>
        <tr r="D32" s="1"/>
      </tp>
      <tp t="e">
        <v>#N/A</v>
        <stp/>
        <stp>OPEN_INT</stp>
        <stp>.SPXW230106C3815</stp>
        <tr r="D71" s="1"/>
      </tp>
      <tp t="e">
        <v>#N/A</v>
        <stp/>
        <stp>OPEN_INT</stp>
        <stp>.SPXW230104P3830</stp>
        <tr r="P31" s="1"/>
      </tp>
      <tp t="e">
        <v>#N/A</v>
        <stp/>
        <stp>OPEN_INT</stp>
        <stp>.SPXW230106P3810</stp>
        <tr r="P70" s="1"/>
      </tp>
      <tp t="e">
        <v>#N/A</v>
        <stp/>
        <stp>OPEN_INT</stp>
        <stp>.SPXW230104P3835</stp>
        <tr r="P32" s="1"/>
      </tp>
      <tp t="e">
        <v>#N/A</v>
        <stp/>
        <stp>OPEN_INT</stp>
        <stp>.SPXW230106P3815</stp>
        <tr r="P71" s="1"/>
      </tp>
      <tp t="e">
        <v>#N/A</v>
        <stp/>
        <stp>OPEN_INT</stp>
        <stp>.SPXW230104C3820</stp>
        <tr r="D29" s="1"/>
      </tp>
      <tp t="e">
        <v>#N/A</v>
        <stp/>
        <stp>OPEN_INT</stp>
        <stp>.SPXW230106C3800</stp>
        <tr r="D68" s="1"/>
      </tp>
      <tp t="e">
        <v>#N/A</v>
        <stp/>
        <stp>OPEN_INT</stp>
        <stp>.SPXW230104C3825</stp>
        <tr r="D30" s="1"/>
      </tp>
      <tp t="e">
        <v>#N/A</v>
        <stp/>
        <stp>OPEN_INT</stp>
        <stp>.SPXW230106C3805</stp>
        <tr r="D69" s="1"/>
      </tp>
      <tp t="e">
        <v>#N/A</v>
        <stp/>
        <stp>OPEN_INT</stp>
        <stp>.SPXW230104P3820</stp>
        <tr r="P29" s="1"/>
      </tp>
      <tp t="e">
        <v>#N/A</v>
        <stp/>
        <stp>OPEN_INT</stp>
        <stp>.SPXW230106P3800</stp>
        <tr r="P68" s="1"/>
      </tp>
      <tp t="e">
        <v>#N/A</v>
        <stp/>
        <stp>OPEN_INT</stp>
        <stp>.SPXW230104P3825</stp>
        <tr r="P30" s="1"/>
      </tp>
      <tp t="e">
        <v>#N/A</v>
        <stp/>
        <stp>OPEN_INT</stp>
        <stp>.SPXW230106P3805</stp>
        <tr r="P69" s="1"/>
      </tp>
      <tp t="e">
        <v>#N/A</v>
        <stp/>
        <stp>OPEN_INT</stp>
        <stp>.SPXW230104C3810</stp>
        <tr r="D27" s="1"/>
      </tp>
      <tp t="e">
        <v>#N/A</v>
        <stp/>
        <stp>OPEN_INT</stp>
        <stp>.SPXW230106C3830</stp>
        <tr r="D74" s="1"/>
      </tp>
      <tp t="e">
        <v>#N/A</v>
        <stp/>
        <stp>OPEN_INT</stp>
        <stp>.SPXW230104C3815</stp>
        <tr r="D28" s="1"/>
      </tp>
      <tp t="e">
        <v>#N/A</v>
        <stp/>
        <stp>OPEN_INT</stp>
        <stp>.SPXW230106C3835</stp>
        <tr r="D75" s="1"/>
      </tp>
      <tp t="e">
        <v>#N/A</v>
        <stp/>
        <stp>OPEN_INT</stp>
        <stp>.SPXW230104P3810</stp>
        <tr r="P27" s="1"/>
      </tp>
      <tp t="e">
        <v>#N/A</v>
        <stp/>
        <stp>OPEN_INT</stp>
        <stp>.SPXW230106P3830</stp>
        <tr r="P74" s="1"/>
      </tp>
      <tp t="e">
        <v>#N/A</v>
        <stp/>
        <stp>OPEN_INT</stp>
        <stp>.SPXW230104P3815</stp>
        <tr r="P28" s="1"/>
      </tp>
      <tp t="e">
        <v>#N/A</v>
        <stp/>
        <stp>OPEN_INT</stp>
        <stp>.SPXW230106P3835</stp>
        <tr r="P75" s="1"/>
      </tp>
      <tp t="e">
        <v>#N/A</v>
        <stp/>
        <stp>OPEN_INT</stp>
        <stp>.SPXW230104C3800</stp>
        <tr r="D25" s="1"/>
      </tp>
      <tp t="e">
        <v>#N/A</v>
        <stp/>
        <stp>OPEN_INT</stp>
        <stp>.SPXW230106C3820</stp>
        <tr r="D72" s="1"/>
      </tp>
      <tp t="e">
        <v>#N/A</v>
        <stp/>
        <stp>OPEN_INT</stp>
        <stp>.SPXW230104C3805</stp>
        <tr r="D26" s="1"/>
      </tp>
      <tp t="e">
        <v>#N/A</v>
        <stp/>
        <stp>OPEN_INT</stp>
        <stp>.SPXW230106C3825</stp>
        <tr r="D73" s="1"/>
      </tp>
      <tp t="e">
        <v>#N/A</v>
        <stp/>
        <stp>OPEN_INT</stp>
        <stp>.SPXW230104P3800</stp>
        <tr r="P25" s="1"/>
      </tp>
      <tp t="e">
        <v>#N/A</v>
        <stp/>
        <stp>OPEN_INT</stp>
        <stp>.SPXW230106P3820</stp>
        <tr r="P72" s="1"/>
      </tp>
      <tp t="e">
        <v>#N/A</v>
        <stp/>
        <stp>OPEN_INT</stp>
        <stp>.SPXW230104P3805</stp>
        <tr r="P26" s="1"/>
      </tp>
      <tp t="e">
        <v>#N/A</v>
        <stp/>
        <stp>OPEN_INT</stp>
        <stp>.SPXW230106P3825</stp>
        <tr r="P73" s="1"/>
      </tp>
      <tp t="e">
        <v>#N/A</v>
        <stp/>
        <stp>OPEN_INT</stp>
        <stp>.SPXW230104C3870</stp>
        <tr r="D39" s="1"/>
      </tp>
      <tp t="e">
        <v>#N/A</v>
        <stp/>
        <stp>OPEN_INT</stp>
        <stp>.SPXW230106C3850</stp>
        <tr r="D78" s="1"/>
      </tp>
      <tp t="e">
        <v>#N/A</v>
        <stp/>
        <stp>OPEN_INT</stp>
        <stp>.SPXW230111C3920</stp>
        <tr r="D177" s="1"/>
      </tp>
      <tp t="e">
        <v>#N/A</v>
        <stp/>
        <stp>OPEN_INT</stp>
        <stp>.SPXW230113C3900</stp>
        <tr r="D216" s="1"/>
      </tp>
      <tp t="e">
        <v>#N/A</v>
        <stp/>
        <stp>OPEN_INT</stp>
        <stp>.SPXW230104C3875</stp>
        <tr r="D40" s="1"/>
      </tp>
      <tp t="e">
        <v>#N/A</v>
        <stp/>
        <stp>OPEN_INT</stp>
        <stp>.SPXW230106C3855</stp>
        <tr r="D79" s="1"/>
      </tp>
      <tp t="e">
        <v>#N/A</v>
        <stp/>
        <stp>OPEN_INT</stp>
        <stp>.SPXW230113C3905</stp>
        <tr r="D217" s="1"/>
      </tp>
      <tp t="e">
        <v>#N/A</v>
        <stp/>
        <stp>OPEN_INT</stp>
        <stp>.SPXW230104P3870</stp>
        <tr r="P39" s="1"/>
      </tp>
      <tp t="e">
        <v>#N/A</v>
        <stp/>
        <stp>OPEN_INT</stp>
        <stp>.SPXW230106P3850</stp>
        <tr r="P78" s="1"/>
      </tp>
      <tp t="e">
        <v>#N/A</v>
        <stp/>
        <stp>OPEN_INT</stp>
        <stp>.SPXW230111P3920</stp>
        <tr r="P177" s="1"/>
      </tp>
      <tp t="e">
        <v>#N/A</v>
        <stp/>
        <stp>OPEN_INT</stp>
        <stp>.SPXW230113P3900</stp>
        <tr r="P216" s="1"/>
      </tp>
      <tp t="e">
        <v>#N/A</v>
        <stp/>
        <stp>OPEN_INT</stp>
        <stp>.SPXW230104P3875</stp>
        <tr r="P40" s="1"/>
      </tp>
      <tp t="e">
        <v>#N/A</v>
        <stp/>
        <stp>OPEN_INT</stp>
        <stp>.SPXW230106P3855</stp>
        <tr r="P79" s="1"/>
      </tp>
      <tp t="e">
        <v>#N/A</v>
        <stp/>
        <stp>OPEN_INT</stp>
        <stp>.SPXW230113P3905</stp>
        <tr r="P217" s="1"/>
      </tp>
      <tp t="e">
        <v>#N/A</v>
        <stp/>
        <stp>OPEN_INT</stp>
        <stp>.SPXW230104C3860</stp>
        <tr r="D37" s="1"/>
      </tp>
      <tp t="e">
        <v>#N/A</v>
        <stp/>
        <stp>OPEN_INT</stp>
        <stp>.SPXW230106C3840</stp>
        <tr r="D76" s="1"/>
      </tp>
      <tp t="e">
        <v>#N/A</v>
        <stp/>
        <stp>OPEN_INT</stp>
        <stp>.SPXW230113C3910</stp>
        <tr r="D218" s="1"/>
      </tp>
      <tp t="e">
        <v>#N/A</v>
        <stp/>
        <stp>OPEN_INT</stp>
        <stp>.SPXW230104C3865</stp>
        <tr r="D38" s="1"/>
      </tp>
      <tp t="e">
        <v>#N/A</v>
        <stp/>
        <stp>OPEN_INT</stp>
        <stp>.SPXW230106C3845</stp>
        <tr r="D77" s="1"/>
      </tp>
      <tp t="e">
        <v>#N/A</v>
        <stp/>
        <stp>OPEN_INT</stp>
        <stp>.SPXW230113C3915</stp>
        <tr r="D219" s="1"/>
      </tp>
      <tp t="e">
        <v>#N/A</v>
        <stp/>
        <stp>OPEN_INT</stp>
        <stp>.SPXW230104P3860</stp>
        <tr r="P37" s="1"/>
      </tp>
      <tp t="e">
        <v>#N/A</v>
        <stp/>
        <stp>OPEN_INT</stp>
        <stp>.SPXW230106P3840</stp>
        <tr r="P76" s="1"/>
      </tp>
      <tp t="e">
        <v>#N/A</v>
        <stp/>
        <stp>OPEN_INT</stp>
        <stp>.SPXW230113P3910</stp>
        <tr r="P218" s="1"/>
      </tp>
      <tp t="e">
        <v>#N/A</v>
        <stp/>
        <stp>OPEN_INT</stp>
        <stp>.SPXW230104P3865</stp>
        <tr r="P38" s="1"/>
      </tp>
      <tp t="e">
        <v>#N/A</v>
        <stp/>
        <stp>OPEN_INT</stp>
        <stp>.SPXW230106P3845</stp>
        <tr r="P77" s="1"/>
      </tp>
      <tp t="e">
        <v>#N/A</v>
        <stp/>
        <stp>OPEN_INT</stp>
        <stp>.SPXW230113P3915</stp>
        <tr r="P219" s="1"/>
      </tp>
      <tp t="e">
        <v>#N/A</v>
        <stp/>
        <stp>OPEN_INT</stp>
        <stp>.SPXW230104C3850</stp>
        <tr r="D35" s="1"/>
      </tp>
      <tp t="e">
        <v>#N/A</v>
        <stp/>
        <stp>OPEN_INT</stp>
        <stp>.SPXW230106C3870</stp>
        <tr r="D82" s="1"/>
      </tp>
      <tp t="e">
        <v>#N/A</v>
        <stp/>
        <stp>OPEN_INT</stp>
        <stp>.SPXW230109C3880</stp>
        <tr r="D126" s="1"/>
      </tp>
      <tp t="e">
        <v>#N/A</v>
        <stp/>
        <stp>OPEN_INT</stp>
        <stp>.SPXW230111C3900</stp>
        <tr r="D173" s="1"/>
      </tp>
      <tp t="e">
        <v>#N/A</v>
        <stp/>
        <stp>OPEN_INT</stp>
        <stp>.SPXW230113C3920</stp>
        <tr r="D220" s="1"/>
      </tp>
      <tp t="e">
        <v>#N/A</v>
        <stp/>
        <stp>OPEN_INT</stp>
        <stp>.SPXW230104C3855</stp>
        <tr r="D36" s="1"/>
      </tp>
      <tp t="e">
        <v>#N/A</v>
        <stp/>
        <stp>OPEN_INT</stp>
        <stp>.SPXW230106C3875</stp>
        <tr r="D83" s="1"/>
      </tp>
      <tp t="e">
        <v>#N/A</v>
        <stp/>
        <stp>OPEN_INT</stp>
        <stp>.SPXW230109C3885</stp>
        <tr r="D127" s="1"/>
      </tp>
      <tp t="e">
        <v>#N/A</v>
        <stp/>
        <stp>OPEN_INT</stp>
        <stp>.SPXW230111C3905</stp>
        <tr r="D174" s="1"/>
      </tp>
      <tp t="e">
        <v>#N/A</v>
        <stp/>
        <stp>OPEN_INT</stp>
        <stp>.SPXW230104P3850</stp>
        <tr r="P35" s="1"/>
      </tp>
      <tp t="e">
        <v>#N/A</v>
        <stp/>
        <stp>OPEN_INT</stp>
        <stp>.SPXW230106P3870</stp>
        <tr r="P82" s="1"/>
      </tp>
      <tp t="e">
        <v>#N/A</v>
        <stp/>
        <stp>OPEN_INT</stp>
        <stp>.SPXW230109P3880</stp>
        <tr r="P126" s="1"/>
      </tp>
      <tp t="e">
        <v>#N/A</v>
        <stp/>
        <stp>OPEN_INT</stp>
        <stp>.SPXW230111P3900</stp>
        <tr r="P173" s="1"/>
      </tp>
      <tp t="e">
        <v>#N/A</v>
        <stp/>
        <stp>OPEN_INT</stp>
        <stp>.SPXW230113P3920</stp>
        <tr r="P220" s="1"/>
      </tp>
      <tp t="e">
        <v>#N/A</v>
        <stp/>
        <stp>OPEN_INT</stp>
        <stp>.SPXW230104P3855</stp>
        <tr r="P36" s="1"/>
      </tp>
      <tp t="e">
        <v>#N/A</v>
        <stp/>
        <stp>OPEN_INT</stp>
        <stp>.SPXW230106P3875</stp>
        <tr r="P83" s="1"/>
      </tp>
      <tp t="e">
        <v>#N/A</v>
        <stp/>
        <stp>OPEN_INT</stp>
        <stp>.SPXW230109P3885</stp>
        <tr r="P127" s="1"/>
      </tp>
      <tp t="e">
        <v>#N/A</v>
        <stp/>
        <stp>OPEN_INT</stp>
        <stp>.SPXW230111P3905</stp>
        <tr r="P174" s="1"/>
      </tp>
      <tp t="e">
        <v>#N/A</v>
        <stp/>
        <stp>OPEN_INT</stp>
        <stp>.SPXW230104C3840</stp>
        <tr r="D33" s="1"/>
      </tp>
      <tp t="e">
        <v>#N/A</v>
        <stp/>
        <stp>OPEN_INT</stp>
        <stp>.SPXW230106C3860</stp>
        <tr r="D80" s="1"/>
      </tp>
      <tp t="e">
        <v>#N/A</v>
        <stp/>
        <stp>OPEN_INT</stp>
        <stp>.SPXW230109C3890</stp>
        <tr r="D128" s="1"/>
      </tp>
      <tp t="e">
        <v>#N/A</v>
        <stp/>
        <stp>OPEN_INT</stp>
        <stp>.SPXW230111C3910</stp>
        <tr r="D175" s="1"/>
      </tp>
      <tp t="e">
        <v>#N/A</v>
        <stp/>
        <stp>OPEN_INT</stp>
        <stp>.SPXW230104C3845</stp>
        <tr r="D34" s="1"/>
      </tp>
      <tp t="e">
        <v>#N/A</v>
        <stp/>
        <stp>OPEN_INT</stp>
        <stp>.SPXW230106C3865</stp>
        <tr r="D81" s="1"/>
      </tp>
      <tp t="e">
        <v>#N/A</v>
        <stp/>
        <stp>OPEN_INT</stp>
        <stp>.SPXW230109C3895</stp>
        <tr r="D129" s="1"/>
      </tp>
      <tp t="e">
        <v>#N/A</v>
        <stp/>
        <stp>OPEN_INT</stp>
        <stp>.SPXW230111C3915</stp>
        <tr r="D176" s="1"/>
      </tp>
      <tp t="e">
        <v>#N/A</v>
        <stp/>
        <stp>OPEN_INT</stp>
        <stp>.SPXW230104P3840</stp>
        <tr r="P33" s="1"/>
      </tp>
      <tp t="e">
        <v>#N/A</v>
        <stp/>
        <stp>OPEN_INT</stp>
        <stp>.SPXW230106P3860</stp>
        <tr r="P80" s="1"/>
      </tp>
      <tp t="e">
        <v>#N/A</v>
        <stp/>
        <stp>OPEN_INT</stp>
        <stp>.SPXW230109P3890</stp>
        <tr r="P128" s="1"/>
      </tp>
      <tp t="e">
        <v>#N/A</v>
        <stp/>
        <stp>OPEN_INT</stp>
        <stp>.SPXW230111P3910</stp>
        <tr r="P175" s="1"/>
      </tp>
      <tp t="e">
        <v>#N/A</v>
        <stp/>
        <stp>OPEN_INT</stp>
        <stp>.SPXW230104P3845</stp>
        <tr r="P34" s="1"/>
      </tp>
      <tp t="e">
        <v>#N/A</v>
        <stp/>
        <stp>OPEN_INT</stp>
        <stp>.SPXW230106P3865</stp>
        <tr r="P81" s="1"/>
      </tp>
      <tp t="e">
        <v>#N/A</v>
        <stp/>
        <stp>OPEN_INT</stp>
        <stp>.SPXW230109P3895</stp>
        <tr r="P129" s="1"/>
      </tp>
      <tp t="e">
        <v>#N/A</v>
        <stp/>
        <stp>OPEN_INT</stp>
        <stp>.SPXW230111P3915</stp>
        <tr r="P176" s="1"/>
      </tp>
      <tp t="e">
        <v>#N/A</v>
        <stp/>
        <stp>OPEN_INT</stp>
        <stp>.SPXW230106C3890</stp>
        <tr r="D86" s="1"/>
      </tp>
      <tp t="e">
        <v>#N/A</v>
        <stp/>
        <stp>OPEN_INT</stp>
        <stp>.SPXW230109C3860</stp>
        <tr r="D122" s="1"/>
      </tp>
      <tp t="e">
        <v>#N/A</v>
        <stp/>
        <stp>OPEN_INT</stp>
        <stp>.SPXW230106C3895</stp>
        <tr r="D87" s="1"/>
      </tp>
      <tp t="e">
        <v>#N/A</v>
        <stp/>
        <stp>OPEN_INT</stp>
        <stp>.SPXW230109C3865</stp>
        <tr r="D123" s="1"/>
      </tp>
      <tp t="e">
        <v>#N/A</v>
        <stp/>
        <stp>OPEN_INT</stp>
        <stp>.SPXW230106P3890</stp>
        <tr r="P86" s="1"/>
      </tp>
      <tp t="e">
        <v>#N/A</v>
        <stp/>
        <stp>OPEN_INT</stp>
        <stp>.SPXW230109P3860</stp>
        <tr r="P122" s="1"/>
      </tp>
      <tp t="e">
        <v>#N/A</v>
        <stp/>
        <stp>OPEN_INT</stp>
        <stp>.SPXW230106P3895</stp>
        <tr r="P87" s="1"/>
      </tp>
      <tp t="e">
        <v>#N/A</v>
        <stp/>
        <stp>OPEN_INT</stp>
        <stp>.SPXW230109P3865</stp>
        <tr r="P123" s="1"/>
      </tp>
      <tp t="e">
        <v>#N/A</v>
        <stp/>
        <stp>OPEN_INT</stp>
        <stp>.SPXW230106C3880</stp>
        <tr r="D84" s="1"/>
      </tp>
      <tp t="e">
        <v>#N/A</v>
        <stp/>
        <stp>OPEN_INT</stp>
        <stp>.SPXW230109C3870</stp>
        <tr r="D124" s="1"/>
      </tp>
      <tp t="e">
        <v>#N/A</v>
        <stp/>
        <stp>OPEN_INT</stp>
        <stp>.SPXW230106C3885</stp>
        <tr r="D85" s="1"/>
      </tp>
      <tp t="e">
        <v>#N/A</v>
        <stp/>
        <stp>OPEN_INT</stp>
        <stp>.SPXW230109C3875</stp>
        <tr r="D125" s="1"/>
      </tp>
      <tp t="e">
        <v>#N/A</v>
        <stp/>
        <stp>OPEN_INT</stp>
        <stp>.SPXW230106P3880</stp>
        <tr r="P84" s="1"/>
      </tp>
      <tp t="e">
        <v>#N/A</v>
        <stp/>
        <stp>OPEN_INT</stp>
        <stp>.SPXW230109P3870</stp>
        <tr r="P124" s="1"/>
      </tp>
      <tp t="e">
        <v>#N/A</v>
        <stp/>
        <stp>OPEN_INT</stp>
        <stp>.SPXW230106P3885</stp>
        <tr r="P85" s="1"/>
      </tp>
      <tp t="e">
        <v>#N/A</v>
        <stp/>
        <stp>OPEN_INT</stp>
        <stp>.SPXW230109P3875</stp>
        <tr r="P125" s="1"/>
      </tp>
      <tp t="e">
        <v>#N/A</v>
        <stp/>
        <stp>OPEN_INT</stp>
        <stp>.SPXW230104C3890</stp>
        <tr r="D43" s="1"/>
      </tp>
      <tp t="e">
        <v>#N/A</v>
        <stp/>
        <stp>OPEN_INT</stp>
        <stp>.SPXW230109C3840</stp>
        <tr r="D118" s="1"/>
      </tp>
      <tp t="e">
        <v>#N/A</v>
        <stp/>
        <stp>OPEN_INT</stp>
        <stp>.SPXW230104C3895</stp>
        <tr r="D44" s="1"/>
      </tp>
      <tp t="e">
        <v>#N/A</v>
        <stp/>
        <stp>OPEN_INT</stp>
        <stp>.SPXW230109C3845</stp>
        <tr r="D119" s="1"/>
      </tp>
      <tp t="e">
        <v>#N/A</v>
        <stp/>
        <stp>OPEN_INT</stp>
        <stp>.SPXW230104P3890</stp>
        <tr r="P43" s="1"/>
      </tp>
      <tp t="e">
        <v>#N/A</v>
        <stp/>
        <stp>OPEN_INT</stp>
        <stp>.SPXW230109P3840</stp>
        <tr r="P118" s="1"/>
      </tp>
      <tp t="e">
        <v>#N/A</v>
        <stp/>
        <stp>OPEN_INT</stp>
        <stp>.SPXW230104P3895</stp>
        <tr r="P44" s="1"/>
      </tp>
      <tp t="e">
        <v>#N/A</v>
        <stp/>
        <stp>OPEN_INT</stp>
        <stp>.SPXW230109P3845</stp>
        <tr r="P119" s="1"/>
      </tp>
      <tp t="e">
        <v>#N/A</v>
        <stp/>
        <stp>OPEN_INT</stp>
        <stp>.SPXW230104C3880</stp>
        <tr r="D41" s="1"/>
      </tp>
      <tp t="e">
        <v>#N/A</v>
        <stp/>
        <stp>OPEN_INT</stp>
        <stp>.SPXW230109C3850</stp>
        <tr r="D120" s="1"/>
      </tp>
      <tp t="e">
        <v>#N/A</v>
        <stp/>
        <stp>OPEN_INT</stp>
        <stp>.SPXW230104C3885</stp>
        <tr r="D42" s="1"/>
      </tp>
      <tp t="e">
        <v>#N/A</v>
        <stp/>
        <stp>OPEN_INT</stp>
        <stp>.SPXW230109C3855</stp>
        <tr r="D121" s="1"/>
      </tp>
      <tp t="e">
        <v>#N/A</v>
        <stp/>
        <stp>OPEN_INT</stp>
        <stp>.SPXW230104P3880</stp>
        <tr r="P41" s="1"/>
      </tp>
      <tp t="e">
        <v>#N/A</v>
        <stp/>
        <stp>OPEN_INT</stp>
        <stp>.SPXW230109P3850</stp>
        <tr r="P120" s="1"/>
      </tp>
      <tp t="e">
        <v>#N/A</v>
        <stp/>
        <stp>OPEN_INT</stp>
        <stp>.SPXW230104P3885</stp>
        <tr r="P42" s="1"/>
      </tp>
      <tp t="e">
        <v>#N/A</v>
        <stp/>
        <stp>OPEN_INT</stp>
        <stp>.SPXW230109P3855</stp>
        <tr r="P121" s="1"/>
      </tp>
      <tp t="e">
        <v>#N/A</v>
        <stp/>
        <stp>OPEN_INT</stp>
        <stp>.SPXW230109C3820</stp>
        <tr r="D114" s="1"/>
      </tp>
      <tp t="e">
        <v>#N/A</v>
        <stp/>
        <stp>OPEN_INT</stp>
        <stp>.SPXW230109C3825</stp>
        <tr r="D115" s="1"/>
      </tp>
      <tp t="e">
        <v>#N/A</v>
        <stp/>
        <stp>OPEN_INT</stp>
        <stp>.SPXW230109P3820</stp>
        <tr r="P114" s="1"/>
      </tp>
      <tp t="e">
        <v>#N/A</v>
        <stp/>
        <stp>OPEN_INT</stp>
        <stp>.SPXW230109P3825</stp>
        <tr r="P115" s="1"/>
      </tp>
      <tp t="e">
        <v>#N/A</v>
        <stp/>
        <stp>OPEN_INT</stp>
        <stp>.SPXW230109C3830</stp>
        <tr r="D116" s="1"/>
      </tp>
      <tp t="e">
        <v>#N/A</v>
        <stp/>
        <stp>OPEN_INT</stp>
        <stp>.SPXW230109C3835</stp>
        <tr r="D117" s="1"/>
      </tp>
      <tp t="e">
        <v>#N/A</v>
        <stp/>
        <stp>OPEN_INT</stp>
        <stp>.SPXW230109P3830</stp>
        <tr r="P116" s="1"/>
      </tp>
      <tp t="e">
        <v>#N/A</v>
        <stp/>
        <stp>OPEN_INT</stp>
        <stp>.SPXW230109P3835</stp>
        <tr r="P117" s="1"/>
      </tp>
      <tp t="e">
        <v>#N/A</v>
        <stp/>
        <stp>OPEN_INT</stp>
        <stp>.SPXW230109C3800</stp>
        <tr r="D110" s="1"/>
      </tp>
      <tp t="e">
        <v>#N/A</v>
        <stp/>
        <stp>OPEN_INT</stp>
        <stp>.SPXW230109C3805</stp>
        <tr r="D111" s="1"/>
      </tp>
      <tp t="e">
        <v>#N/A</v>
        <stp/>
        <stp>OPEN_INT</stp>
        <stp>.SPXW230109P3800</stp>
        <tr r="P110" s="1"/>
      </tp>
      <tp t="e">
        <v>#N/A</v>
        <stp/>
        <stp>OPEN_INT</stp>
        <stp>.SPXW230109P3805</stp>
        <tr r="P111" s="1"/>
      </tp>
      <tp t="e">
        <v>#N/A</v>
        <stp/>
        <stp>OPEN_INT</stp>
        <stp>.SPXW230109C3810</stp>
        <tr r="D112" s="1"/>
      </tp>
      <tp t="e">
        <v>#N/A</v>
        <stp/>
        <stp>OPEN_INT</stp>
        <stp>.SPXW230109C3815</stp>
        <tr r="D113" s="1"/>
      </tp>
      <tp t="e">
        <v>#N/A</v>
        <stp/>
        <stp>OPEN_INT</stp>
        <stp>.SPXW230109P3810</stp>
        <tr r="P112" s="1"/>
      </tp>
      <tp t="e">
        <v>#N/A</v>
        <stp/>
        <stp>OPEN_INT</stp>
        <stp>.SPXW230109P3815</stp>
        <tr r="P113" s="1"/>
      </tp>
      <tp t="e">
        <v>#N/A</v>
        <stp/>
        <stp>NET_CHANGE</stp>
        <stp>SPX</stp>
        <tr r="C4" s="1"/>
      </tp>
      <tp t="e">
        <v>#N/A</v>
        <stp/>
        <stp>LX</stp>
        <stp>SPX</stp>
        <tr r="B4" s="1"/>
      </tp>
      <tp t="e">
        <v>#N/A</v>
        <stp/>
        <stp>BX</stp>
        <stp>SPX</stp>
        <tr r="E4" s="1"/>
      </tp>
      <tp t="e">
        <v>#N/A</v>
        <stp/>
        <stp>AX</stp>
        <stp>SPX</stp>
        <tr r="G4" s="1"/>
      </tp>
      <tp t="e">
        <v>#N/A</v>
        <stp/>
        <stp>PE</stp>
        <stp>SPX</stp>
        <tr r="C7" s="1"/>
      </tp>
      <tp t="e">
        <v>#N/A</v>
        <stp/>
        <stp>STOCK_BETA</stp>
        <stp>SPX</stp>
        <tr r="J7" s="1"/>
      </tp>
      <tp t="e">
        <v>#N/A</v>
        <stp/>
        <stp>LAST_SIZE</stp>
        <stp>SPX</stp>
        <tr r="A7" s="1"/>
      </tp>
      <tp t="e">
        <v>#N/A</v>
        <stp/>
        <stp>STRIKE</stp>
        <stp>.SPXW230111C3740</stp>
        <tr r="J141" s="1"/>
      </tp>
      <tp t="e">
        <v>#N/A</v>
        <stp/>
        <stp>STRIKE</stp>
        <stp>.SPXW230113C3760</stp>
        <tr r="J188" s="1"/>
      </tp>
      <tp t="e">
        <v>#N/A</v>
        <stp/>
        <stp>STRIKE</stp>
        <stp>.SPXW230111C3745</stp>
        <tr r="J142" s="1"/>
      </tp>
      <tp t="e">
        <v>#N/A</v>
        <stp/>
        <stp>STRIKE</stp>
        <stp>.SPXW230113C3765</stp>
        <tr r="J189" s="1"/>
      </tp>
      <tp t="e">
        <v>#N/A</v>
        <stp/>
        <stp>STRIKE</stp>
        <stp>.SPXW230111C3750</stp>
        <tr r="J143" s="1"/>
      </tp>
      <tp t="e">
        <v>#N/A</v>
        <stp/>
        <stp>STRIKE</stp>
        <stp>.SPXW230113C3770</stp>
        <tr r="J190" s="1"/>
      </tp>
      <tp t="e">
        <v>#N/A</v>
        <stp/>
        <stp>STRIKE</stp>
        <stp>.SPXW230111C3755</stp>
        <tr r="J144" s="1"/>
      </tp>
      <tp t="e">
        <v>#N/A</v>
        <stp/>
        <stp>STRIKE</stp>
        <stp>.SPXW230113C3775</stp>
        <tr r="J191" s="1"/>
      </tp>
      <tp t="e">
        <v>#N/A</v>
        <stp/>
        <stp>STRIKE</stp>
        <stp>.SPXW230111C3760</stp>
        <tr r="J145" s="1"/>
      </tp>
      <tp t="e">
        <v>#N/A</v>
        <stp/>
        <stp>STRIKE</stp>
        <stp>.SPXW230113C3740</stp>
        <tr r="J184" s="1"/>
      </tp>
      <tp t="e">
        <v>#N/A</v>
        <stp/>
        <stp>STRIKE</stp>
        <stp>.SPXW230111C3765</stp>
        <tr r="J146" s="1"/>
      </tp>
      <tp t="e">
        <v>#N/A</v>
        <stp/>
        <stp>STRIKE</stp>
        <stp>.SPXW230113C3745</stp>
        <tr r="J185" s="1"/>
      </tp>
      <tp t="e">
        <v>#N/A</v>
        <stp/>
        <stp>STRIKE</stp>
        <stp>.SPXW230111C3770</stp>
        <tr r="J147" s="1"/>
      </tp>
      <tp t="e">
        <v>#N/A</v>
        <stp/>
        <stp>STRIKE</stp>
        <stp>.SPXW230113C3750</stp>
        <tr r="J186" s="1"/>
      </tp>
      <tp t="e">
        <v>#N/A</v>
        <stp/>
        <stp>STRIKE</stp>
        <stp>.SPXW230111C3775</stp>
        <tr r="J148" s="1"/>
      </tp>
      <tp t="e">
        <v>#N/A</v>
        <stp/>
        <stp>STRIKE</stp>
        <stp>.SPXW230113C3755</stp>
        <tr r="J187" s="1"/>
      </tp>
      <tp t="e">
        <v>#N/A</v>
        <stp/>
        <stp>STRIKE</stp>
        <stp>.SPXW230113C3725</stp>
        <tr r="J181" s="1"/>
      </tp>
      <tp t="e">
        <v>#N/A</v>
        <stp/>
        <stp>STRIKE</stp>
        <stp>.SPXW230113C3730</stp>
        <tr r="J182" s="1"/>
      </tp>
      <tp t="e">
        <v>#N/A</v>
        <stp/>
        <stp>STRIKE</stp>
        <stp>.SPXW230113C3735</stp>
        <tr r="J183" s="1"/>
      </tp>
      <tp t="e">
        <v>#N/A</v>
        <stp/>
        <stp>STRIKE</stp>
        <stp>.SPXW230111C3725</stp>
        <tr r="J138" s="1"/>
      </tp>
      <tp t="e">
        <v>#N/A</v>
        <stp/>
        <stp>STRIKE</stp>
        <stp>.SPXW230111C3730</stp>
        <tr r="J139" s="1"/>
      </tp>
      <tp t="e">
        <v>#N/A</v>
        <stp/>
        <stp>STRIKE</stp>
        <stp>.SPXW230111C3735</stp>
        <tr r="J140" s="1"/>
      </tp>
      <tp t="e">
        <v>#N/A</v>
        <stp/>
        <stp>STRIKE</stp>
        <stp>.SPXW230111C3780</stp>
        <tr r="J149" s="1"/>
      </tp>
      <tp t="e">
        <v>#N/A</v>
        <stp/>
        <stp>STRIKE</stp>
        <stp>.SPXW230111C3785</stp>
        <tr r="J150" s="1"/>
      </tp>
      <tp t="e">
        <v>#N/A</v>
        <stp/>
        <stp>STRIKE</stp>
        <stp>.SPXW230111C3790</stp>
        <tr r="J151" s="1"/>
      </tp>
      <tp t="e">
        <v>#N/A</v>
        <stp/>
        <stp>STRIKE</stp>
        <stp>.SPXW230111C3795</stp>
        <tr r="J152" s="1"/>
      </tp>
      <tp t="e">
        <v>#N/A</v>
        <stp/>
        <stp>STRIKE</stp>
        <stp>.SPXW230113C3780</stp>
        <tr r="J192" s="1"/>
      </tp>
      <tp t="e">
        <v>#N/A</v>
        <stp/>
        <stp>STRIKE</stp>
        <stp>.SPXW230113C3785</stp>
        <tr r="J193" s="1"/>
      </tp>
      <tp t="e">
        <v>#N/A</v>
        <stp/>
        <stp>STRIKE</stp>
        <stp>.SPXW230113C3790</stp>
        <tr r="J194" s="1"/>
      </tp>
      <tp t="e">
        <v>#N/A</v>
        <stp/>
        <stp>STRIKE</stp>
        <stp>.SPXW230113C3795</stp>
        <tr r="J195" s="1"/>
      </tp>
      <tp t="e">
        <v>#N/A</v>
        <stp/>
        <stp>EXPIRATION_DAY</stp>
        <stp>.SPXW230109C3730</stp>
        <tr r="I96" s="1"/>
      </tp>
      <tp t="e">
        <v>#N/A</v>
        <stp/>
        <stp>EXPIRATION_DAY</stp>
        <stp>.SPXW230109C3735</stp>
        <tr r="I97" s="1"/>
      </tp>
      <tp t="e">
        <v>#N/A</v>
        <stp/>
        <stp>EXPIRATION_DAY</stp>
        <stp>.SPXW230109C3725</stp>
        <tr r="I95" s="1"/>
      </tp>
      <tp t="e">
        <v>#N/A</v>
        <stp/>
        <stp>EXPIRATION_DAY</stp>
        <stp>.SPXW230106C3780</stp>
        <tr r="I64" s="1"/>
      </tp>
      <tp t="e">
        <v>#N/A</v>
        <stp/>
        <stp>EXPIRATION_DAY</stp>
        <stp>.SPXW230109C3770</stp>
        <tr r="I104" s="1"/>
      </tp>
      <tp t="e">
        <v>#N/A</v>
        <stp/>
        <stp>EXPIRATION_DAY</stp>
        <stp>.SPXW230106C3785</stp>
        <tr r="I65" s="1"/>
      </tp>
      <tp t="e">
        <v>#N/A</v>
        <stp/>
        <stp>EXPIRATION_DAY</stp>
        <stp>.SPXW230109C3775</stp>
        <tr r="I105" s="1"/>
      </tp>
      <tp t="e">
        <v>#N/A</v>
        <stp/>
        <stp>EXPIRATION_DAY</stp>
        <stp>.SPXW230106C3790</stp>
        <tr r="I66" s="1"/>
      </tp>
      <tp t="e">
        <v>#N/A</v>
        <stp/>
        <stp>EXPIRATION_DAY</stp>
        <stp>.SPXW230109C3760</stp>
        <tr r="I102" s="1"/>
      </tp>
      <tp t="e">
        <v>#N/A</v>
        <stp/>
        <stp>EXPIRATION_DAY</stp>
        <stp>.SPXW230106C3795</stp>
        <tr r="I67" s="1"/>
      </tp>
      <tp t="e">
        <v>#N/A</v>
        <stp/>
        <stp>EXPIRATION_DAY</stp>
        <stp>.SPXW230109C3765</stp>
        <tr r="I103" s="1"/>
      </tp>
      <tp t="e">
        <v>#N/A</v>
        <stp/>
        <stp>EXPIRATION_DAY</stp>
        <stp>.SPXW230104C3780</stp>
        <tr r="I21" s="1"/>
      </tp>
      <tp t="e">
        <v>#N/A</v>
        <stp/>
        <stp>EXPIRATION_DAY</stp>
        <stp>.SPXW230109C3750</stp>
        <tr r="I100" s="1"/>
      </tp>
      <tp t="e">
        <v>#N/A</v>
        <stp/>
        <stp>EXPIRATION_DAY</stp>
        <stp>.SPXW230104C3785</stp>
        <tr r="I22" s="1"/>
      </tp>
      <tp t="e">
        <v>#N/A</v>
        <stp/>
        <stp>EXPIRATION_DAY</stp>
        <stp>.SPXW230109C3755</stp>
        <tr r="I101" s="1"/>
      </tp>
      <tp t="e">
        <v>#N/A</v>
        <stp/>
        <stp>EXPIRATION_DAY</stp>
        <stp>.SPXW230104C3790</stp>
        <tr r="I23" s="1"/>
      </tp>
      <tp t="e">
        <v>#N/A</v>
        <stp/>
        <stp>EXPIRATION_DAY</stp>
        <stp>.SPXW230109C3740</stp>
        <tr r="I98" s="1"/>
      </tp>
      <tp t="e">
        <v>#N/A</v>
        <stp/>
        <stp>EXPIRATION_DAY</stp>
        <stp>.SPXW230104C3795</stp>
        <tr r="I24" s="1"/>
      </tp>
      <tp t="e">
        <v>#N/A</v>
        <stp/>
        <stp>EXPIRATION_DAY</stp>
        <stp>.SPXW230109C3745</stp>
        <tr r="I99" s="1"/>
      </tp>
      <tp t="e">
        <v>#N/A</v>
        <stp/>
        <stp>EXPIRATION_DAY</stp>
        <stp>.SPXW230104C3760</stp>
        <tr r="I17" s="1"/>
      </tp>
      <tp t="e">
        <v>#N/A</v>
        <stp/>
        <stp>EXPIRATION_DAY</stp>
        <stp>.SPXW230106C3740</stp>
        <tr r="I56" s="1"/>
      </tp>
      <tp t="e">
        <v>#N/A</v>
        <stp/>
        <stp>EXPIRATION_DAY</stp>
        <stp>.SPXW230104C3765</stp>
        <tr r="I18" s="1"/>
      </tp>
      <tp t="e">
        <v>#N/A</v>
        <stp/>
        <stp>EXPIRATION_DAY</stp>
        <stp>.SPXW230106C3745</stp>
        <tr r="I57" s="1"/>
      </tp>
      <tp t="e">
        <v>#N/A</v>
        <stp/>
        <stp>EXPIRATION_DAY</stp>
        <stp>.SPXW230104C3770</stp>
        <tr r="I19" s="1"/>
      </tp>
      <tp t="e">
        <v>#N/A</v>
        <stp/>
        <stp>EXPIRATION_DAY</stp>
        <stp>.SPXW230106C3750</stp>
        <tr r="I58" s="1"/>
      </tp>
      <tp t="e">
        <v>#N/A</v>
        <stp/>
        <stp>EXPIRATION_DAY</stp>
        <stp>.SPXW230104C3775</stp>
        <tr r="I20" s="1"/>
      </tp>
      <tp t="e">
        <v>#N/A</v>
        <stp/>
        <stp>EXPIRATION_DAY</stp>
        <stp>.SPXW230106C3755</stp>
        <tr r="I59" s="1"/>
      </tp>
      <tp t="e">
        <v>#N/A</v>
        <stp/>
        <stp>EXPIRATION_DAY</stp>
        <stp>.SPXW230104C3740</stp>
        <tr r="I13" s="1"/>
      </tp>
      <tp t="e">
        <v>#N/A</v>
        <stp/>
        <stp>EXPIRATION_DAY</stp>
        <stp>.SPXW230106C3760</stp>
        <tr r="I60" s="1"/>
      </tp>
      <tp t="e">
        <v>#N/A</v>
        <stp/>
        <stp>EXPIRATION_DAY</stp>
        <stp>.SPXW230109C3790</stp>
        <tr r="I108" s="1"/>
      </tp>
      <tp t="e">
        <v>#N/A</v>
        <stp/>
        <stp>EXPIRATION_DAY</stp>
        <stp>.SPXW230104C3745</stp>
        <tr r="I14" s="1"/>
      </tp>
      <tp t="e">
        <v>#N/A</v>
        <stp/>
        <stp>EXPIRATION_DAY</stp>
        <stp>.SPXW230106C3765</stp>
        <tr r="I61" s="1"/>
      </tp>
      <tp t="e">
        <v>#N/A</v>
        <stp/>
        <stp>EXPIRATION_DAY</stp>
        <stp>.SPXW230109C3795</stp>
        <tr r="I109" s="1"/>
      </tp>
      <tp t="e">
        <v>#N/A</v>
        <stp/>
        <stp>EXPIRATION_DAY</stp>
        <stp>.SPXW230104C3750</stp>
        <tr r="I15" s="1"/>
      </tp>
      <tp t="e">
        <v>#N/A</v>
        <stp/>
        <stp>EXPIRATION_DAY</stp>
        <stp>.SPXW230106C3770</stp>
        <tr r="I62" s="1"/>
      </tp>
      <tp t="e">
        <v>#N/A</v>
        <stp/>
        <stp>EXPIRATION_DAY</stp>
        <stp>.SPXW230109C3780</stp>
        <tr r="I106" s="1"/>
      </tp>
      <tp t="e">
        <v>#N/A</v>
        <stp/>
        <stp>EXPIRATION_DAY</stp>
        <stp>.SPXW230104C3755</stp>
        <tr r="I16" s="1"/>
      </tp>
      <tp t="e">
        <v>#N/A</v>
        <stp/>
        <stp>EXPIRATION_DAY</stp>
        <stp>.SPXW230106C3775</stp>
        <tr r="I63" s="1"/>
      </tp>
      <tp t="e">
        <v>#N/A</v>
        <stp/>
        <stp>EXPIRATION_DAY</stp>
        <stp>.SPXW230109C3785</stp>
        <tr r="I107" s="1"/>
      </tp>
      <tp t="e">
        <v>#N/A</v>
        <stp/>
        <stp>EXPIRATION_DAY</stp>
        <stp>.SPXW230104C3725</stp>
        <tr r="I10" s="1"/>
      </tp>
      <tp t="e">
        <v>#N/A</v>
        <stp/>
        <stp>EXPIRATION_DAY</stp>
        <stp>.SPXW230104C3730</stp>
        <tr r="I11" s="1"/>
      </tp>
      <tp t="e">
        <v>#N/A</v>
        <stp/>
        <stp>EXPIRATION_DAY</stp>
        <stp>.SPXW230104C3735</stp>
        <tr r="I12" s="1"/>
      </tp>
      <tp t="e">
        <v>#N/A</v>
        <stp/>
        <stp>EXPIRATION_DAY</stp>
        <stp>.SPXW230106C3725</stp>
        <tr r="I53" s="1"/>
      </tp>
      <tp t="e">
        <v>#N/A</v>
        <stp/>
        <stp>EXPIRATION_DAY</stp>
        <stp>.SPXW230106C3730</stp>
        <tr r="I54" s="1"/>
      </tp>
      <tp t="e">
        <v>#N/A</v>
        <stp/>
        <stp>EXPIRATION_DAY</stp>
        <stp>.SPXW230106C3735</stp>
        <tr r="I55" s="1"/>
      </tp>
      <tp t="e">
        <v>#N/A</v>
        <stp/>
        <stp>STRIKE</stp>
        <stp>.SPXW230106C3730</stp>
        <tr r="J54" s="1"/>
      </tp>
      <tp t="e">
        <v>#N/A</v>
        <stp/>
        <stp>STRIKE</stp>
        <stp>.SPXW230106C3735</stp>
        <tr r="J55" s="1"/>
      </tp>
      <tp t="e">
        <v>#N/A</v>
        <stp/>
        <stp>STRIKE</stp>
        <stp>.SPXW230106C3725</stp>
        <tr r="J53" s="1"/>
      </tp>
      <tp t="e">
        <v>#N/A</v>
        <stp/>
        <stp>STRIKE</stp>
        <stp>.SPXW230104C3730</stp>
        <tr r="J11" s="1"/>
      </tp>
      <tp t="e">
        <v>#N/A</v>
        <stp/>
        <stp>STRIKE</stp>
        <stp>.SPXW230104C3735</stp>
        <tr r="J12" s="1"/>
      </tp>
      <tp t="e">
        <v>#N/A</v>
        <stp/>
        <stp>STRIKE</stp>
        <stp>.SPXW230104C3725</stp>
        <tr r="J10" s="1"/>
      </tp>
      <tp t="e">
        <v>#N/A</v>
        <stp/>
        <stp>STRIKE</stp>
        <stp>.SPXW230104C3750</stp>
        <tr r="J15" s="1"/>
      </tp>
      <tp t="e">
        <v>#N/A</v>
        <stp/>
        <stp>STRIKE</stp>
        <stp>.SPXW230106C3770</stp>
        <tr r="J62" s="1"/>
      </tp>
      <tp t="e">
        <v>#N/A</v>
        <stp/>
        <stp>STRIKE</stp>
        <stp>.SPXW230109C3780</stp>
        <tr r="J106" s="1"/>
      </tp>
      <tp t="e">
        <v>#N/A</v>
        <stp/>
        <stp>STRIKE</stp>
        <stp>.SPXW230104C3755</stp>
        <tr r="J16" s="1"/>
      </tp>
      <tp t="e">
        <v>#N/A</v>
        <stp/>
        <stp>STRIKE</stp>
        <stp>.SPXW230106C3775</stp>
        <tr r="J63" s="1"/>
      </tp>
      <tp t="e">
        <v>#N/A</v>
        <stp/>
        <stp>STRIKE</stp>
        <stp>.SPXW230109C3785</stp>
        <tr r="J107" s="1"/>
      </tp>
      <tp t="e">
        <v>#N/A</v>
        <stp/>
        <stp>STRIKE</stp>
        <stp>.SPXW230104C3740</stp>
        <tr r="J13" s="1"/>
      </tp>
      <tp t="e">
        <v>#N/A</v>
        <stp/>
        <stp>STRIKE</stp>
        <stp>.SPXW230106C3760</stp>
        <tr r="J60" s="1"/>
      </tp>
      <tp t="e">
        <v>#N/A</v>
        <stp/>
        <stp>STRIKE</stp>
        <stp>.SPXW230109C3790</stp>
        <tr r="J108" s="1"/>
      </tp>
      <tp t="e">
        <v>#N/A</v>
        <stp/>
        <stp>STRIKE</stp>
        <stp>.SPXW230104C3745</stp>
        <tr r="J14" s="1"/>
      </tp>
      <tp t="e">
        <v>#N/A</v>
        <stp/>
        <stp>STRIKE</stp>
        <stp>.SPXW230106C3765</stp>
        <tr r="J61" s="1"/>
      </tp>
      <tp t="e">
        <v>#N/A</v>
        <stp/>
        <stp>STRIKE</stp>
        <stp>.SPXW230109C3795</stp>
        <tr r="J109" s="1"/>
      </tp>
      <tp t="e">
        <v>#N/A</v>
        <stp/>
        <stp>STRIKE</stp>
        <stp>.SPXW230104C3770</stp>
        <tr r="J19" s="1"/>
      </tp>
      <tp t="e">
        <v>#N/A</v>
        <stp/>
        <stp>STRIKE</stp>
        <stp>.SPXW230106C3750</stp>
        <tr r="J58" s="1"/>
      </tp>
      <tp t="e">
        <v>#N/A</v>
        <stp/>
        <stp>STRIKE</stp>
        <stp>.SPXW230104C3775</stp>
        <tr r="J20" s="1"/>
      </tp>
      <tp t="e">
        <v>#N/A</v>
        <stp/>
        <stp>STRIKE</stp>
        <stp>.SPXW230106C3755</stp>
        <tr r="J59" s="1"/>
      </tp>
      <tp t="e">
        <v>#N/A</v>
        <stp/>
        <stp>STRIKE</stp>
        <stp>.SPXW230104C3760</stp>
        <tr r="J17" s="1"/>
      </tp>
      <tp t="e">
        <v>#N/A</v>
        <stp/>
        <stp>STRIKE</stp>
        <stp>.SPXW230106C3740</stp>
        <tr r="J56" s="1"/>
      </tp>
      <tp t="e">
        <v>#N/A</v>
        <stp/>
        <stp>STRIKE</stp>
        <stp>.SPXW230104C3765</stp>
        <tr r="J18" s="1"/>
      </tp>
      <tp t="e">
        <v>#N/A</v>
        <stp/>
        <stp>STRIKE</stp>
        <stp>.SPXW230106C3745</stp>
        <tr r="J57" s="1"/>
      </tp>
      <tp t="e">
        <v>#N/A</v>
        <stp/>
        <stp>STRIKE</stp>
        <stp>.SPXW230104C3790</stp>
        <tr r="J23" s="1"/>
      </tp>
      <tp t="e">
        <v>#N/A</v>
        <stp/>
        <stp>STRIKE</stp>
        <stp>.SPXW230109C3740</stp>
        <tr r="J98" s="1"/>
      </tp>
      <tp t="e">
        <v>#N/A</v>
        <stp/>
        <stp>STRIKE</stp>
        <stp>.SPXW230104C3795</stp>
        <tr r="J24" s="1"/>
      </tp>
      <tp t="e">
        <v>#N/A</v>
        <stp/>
        <stp>STRIKE</stp>
        <stp>.SPXW230109C3745</stp>
        <tr r="J99" s="1"/>
      </tp>
      <tp t="e">
        <v>#N/A</v>
        <stp/>
        <stp>STRIKE</stp>
        <stp>.SPXW230104C3780</stp>
        <tr r="J21" s="1"/>
      </tp>
      <tp t="e">
        <v>#N/A</v>
        <stp/>
        <stp>STRIKE</stp>
        <stp>.SPXW230109C3750</stp>
        <tr r="J100" s="1"/>
      </tp>
      <tp t="e">
        <v>#N/A</v>
        <stp/>
        <stp>STRIKE</stp>
        <stp>.SPXW230104C3785</stp>
        <tr r="J22" s="1"/>
      </tp>
      <tp t="e">
        <v>#N/A</v>
        <stp/>
        <stp>STRIKE</stp>
        <stp>.SPXW230109C3755</stp>
        <tr r="J101" s="1"/>
      </tp>
      <tp t="e">
        <v>#N/A</v>
        <stp/>
        <stp>STRIKE</stp>
        <stp>.SPXW230106C3790</stp>
        <tr r="J66" s="1"/>
      </tp>
      <tp t="e">
        <v>#N/A</v>
        <stp/>
        <stp>STRIKE</stp>
        <stp>.SPXW230109C3760</stp>
        <tr r="J102" s="1"/>
      </tp>
      <tp t="e">
        <v>#N/A</v>
        <stp/>
        <stp>STRIKE</stp>
        <stp>.SPXW230106C3795</stp>
        <tr r="J67" s="1"/>
      </tp>
      <tp t="e">
        <v>#N/A</v>
        <stp/>
        <stp>STRIKE</stp>
        <stp>.SPXW230109C3765</stp>
        <tr r="J103" s="1"/>
      </tp>
      <tp t="e">
        <v>#N/A</v>
        <stp/>
        <stp>STRIKE</stp>
        <stp>.SPXW230106C3780</stp>
        <tr r="J64" s="1"/>
      </tp>
      <tp t="e">
        <v>#N/A</v>
        <stp/>
        <stp>STRIKE</stp>
        <stp>.SPXW230109C3770</stp>
        <tr r="J104" s="1"/>
      </tp>
      <tp t="e">
        <v>#N/A</v>
        <stp/>
        <stp>STRIKE</stp>
        <stp>.SPXW230106C3785</stp>
        <tr r="J65" s="1"/>
      </tp>
      <tp t="e">
        <v>#N/A</v>
        <stp/>
        <stp>STRIKE</stp>
        <stp>.SPXW230109C3775</stp>
        <tr r="J105" s="1"/>
      </tp>
      <tp t="e">
        <v>#N/A</v>
        <stp/>
        <stp>STRIKE</stp>
        <stp>.SPXW230109C3725</stp>
        <tr r="J95" s="1"/>
      </tp>
      <tp t="e">
        <v>#N/A</v>
        <stp/>
        <stp>STRIKE</stp>
        <stp>.SPXW230109C3730</stp>
        <tr r="J96" s="1"/>
      </tp>
      <tp t="e">
        <v>#N/A</v>
        <stp/>
        <stp>STRIKE</stp>
        <stp>.SPXW230109C3735</stp>
        <tr r="J97" s="1"/>
      </tp>
      <tp t="e">
        <v>#N/A</v>
        <stp/>
        <stp>EXPIRATION_DAY</stp>
        <stp>.SPXW230113C3790</stp>
        <tr r="I194" s="1"/>
      </tp>
      <tp t="e">
        <v>#N/A</v>
        <stp/>
        <stp>EXPIRATION_DAY</stp>
        <stp>.SPXW230113C3795</stp>
        <tr r="I195" s="1"/>
      </tp>
      <tp t="e">
        <v>#N/A</v>
        <stp/>
        <stp>EXPIRATION_DAY</stp>
        <stp>.SPXW230113C3780</stp>
        <tr r="I192" s="1"/>
      </tp>
      <tp t="e">
        <v>#N/A</v>
        <stp/>
        <stp>EXPIRATION_DAY</stp>
        <stp>.SPXW230113C3785</stp>
        <tr r="I193" s="1"/>
      </tp>
      <tp t="e">
        <v>#N/A</v>
        <stp/>
        <stp>EXPIRATION_DAY</stp>
        <stp>.SPXW230111C3790</stp>
        <tr r="I151" s="1"/>
      </tp>
      <tp t="e">
        <v>#N/A</v>
        <stp/>
        <stp>EXPIRATION_DAY</stp>
        <stp>.SPXW230111C3795</stp>
        <tr r="I152" s="1"/>
      </tp>
      <tp t="e">
        <v>#N/A</v>
        <stp/>
        <stp>EXPIRATION_DAY</stp>
        <stp>.SPXW230111C3780</stp>
        <tr r="I149" s="1"/>
      </tp>
      <tp t="e">
        <v>#N/A</v>
        <stp/>
        <stp>EXPIRATION_DAY</stp>
        <stp>.SPXW230111C3785</stp>
        <tr r="I150" s="1"/>
      </tp>
      <tp t="e">
        <v>#N/A</v>
        <stp/>
        <stp>EXPIRATION_DAY</stp>
        <stp>.SPXW230111C3730</stp>
        <tr r="I139" s="1"/>
      </tp>
      <tp t="e">
        <v>#N/A</v>
        <stp/>
        <stp>EXPIRATION_DAY</stp>
        <stp>.SPXW230111C3735</stp>
        <tr r="I140" s="1"/>
      </tp>
      <tp t="e">
        <v>#N/A</v>
        <stp/>
        <stp>EXPIRATION_DAY</stp>
        <stp>.SPXW230111C3725</stp>
        <tr r="I138" s="1"/>
      </tp>
      <tp t="e">
        <v>#N/A</v>
        <stp/>
        <stp>EXPIRATION_DAY</stp>
        <stp>.SPXW230113C3730</stp>
        <tr r="I182" s="1"/>
      </tp>
      <tp t="e">
        <v>#N/A</v>
        <stp/>
        <stp>EXPIRATION_DAY</stp>
        <stp>.SPXW230113C3735</stp>
        <tr r="I183" s="1"/>
      </tp>
      <tp t="e">
        <v>#N/A</v>
        <stp/>
        <stp>EXPIRATION_DAY</stp>
        <stp>.SPXW230113C3725</stp>
        <tr r="I181" s="1"/>
      </tp>
      <tp t="e">
        <v>#N/A</v>
        <stp/>
        <stp>EXPIRATION_DAY</stp>
        <stp>.SPXW230111C3770</stp>
        <tr r="I147" s="1"/>
      </tp>
      <tp t="e">
        <v>#N/A</v>
        <stp/>
        <stp>EXPIRATION_DAY</stp>
        <stp>.SPXW230113C3750</stp>
        <tr r="I186" s="1"/>
      </tp>
      <tp t="e">
        <v>#N/A</v>
        <stp/>
        <stp>EXPIRATION_DAY</stp>
        <stp>.SPXW230111C3775</stp>
        <tr r="I148" s="1"/>
      </tp>
      <tp t="e">
        <v>#N/A</v>
        <stp/>
        <stp>EXPIRATION_DAY</stp>
        <stp>.SPXW230113C3755</stp>
        <tr r="I187" s="1"/>
      </tp>
      <tp t="e">
        <v>#N/A</v>
        <stp/>
        <stp>EXPIRATION_DAY</stp>
        <stp>.SPXW230111C3760</stp>
        <tr r="I145" s="1"/>
      </tp>
      <tp t="e">
        <v>#N/A</v>
        <stp/>
        <stp>EXPIRATION_DAY</stp>
        <stp>.SPXW230113C3740</stp>
        <tr r="I184" s="1"/>
      </tp>
      <tp t="e">
        <v>#N/A</v>
        <stp/>
        <stp>EXPIRATION_DAY</stp>
        <stp>.SPXW230111C3765</stp>
        <tr r="I146" s="1"/>
      </tp>
      <tp t="e">
        <v>#N/A</v>
        <stp/>
        <stp>EXPIRATION_DAY</stp>
        <stp>.SPXW230113C3745</stp>
        <tr r="I185" s="1"/>
      </tp>
      <tp t="e">
        <v>#N/A</v>
        <stp/>
        <stp>EXPIRATION_DAY</stp>
        <stp>.SPXW230111C3750</stp>
        <tr r="I143" s="1"/>
      </tp>
      <tp t="e">
        <v>#N/A</v>
        <stp/>
        <stp>EXPIRATION_DAY</stp>
        <stp>.SPXW230113C3770</stp>
        <tr r="I190" s="1"/>
      </tp>
      <tp t="e">
        <v>#N/A</v>
        <stp/>
        <stp>EXPIRATION_DAY</stp>
        <stp>.SPXW230111C3755</stp>
        <tr r="I144" s="1"/>
      </tp>
      <tp t="e">
        <v>#N/A</v>
        <stp/>
        <stp>EXPIRATION_DAY</stp>
        <stp>.SPXW230113C3775</stp>
        <tr r="I191" s="1"/>
      </tp>
      <tp t="e">
        <v>#N/A</v>
        <stp/>
        <stp>EXPIRATION_DAY</stp>
        <stp>.SPXW230111C3740</stp>
        <tr r="I141" s="1"/>
      </tp>
      <tp t="e">
        <v>#N/A</v>
        <stp/>
        <stp>EXPIRATION_DAY</stp>
        <stp>.SPXW230113C3760</stp>
        <tr r="I188" s="1"/>
      </tp>
      <tp t="e">
        <v>#N/A</v>
        <stp/>
        <stp>EXPIRATION_DAY</stp>
        <stp>.SPXW230111C3745</stp>
        <tr r="I142" s="1"/>
      </tp>
      <tp t="e">
        <v>#N/A</v>
        <stp/>
        <stp>EXPIRATION_DAY</stp>
        <stp>.SPXW230113C3765</stp>
        <tr r="I189" s="1"/>
      </tp>
      <tp t="e">
        <v>#N/A</v>
        <stp/>
        <stp>VOLUME</stp>
        <stp>.SPXW230106C3785</stp>
        <tr r="C65" s="1"/>
      </tp>
      <tp t="e">
        <v>#N/A</v>
        <stp/>
        <stp>VOLUME</stp>
        <stp>.SPXW230109C3775</stp>
        <tr r="C105" s="1"/>
      </tp>
      <tp t="e">
        <v>#N/A</v>
        <stp/>
        <stp>VOLUME</stp>
        <stp>.SPXW230106C3780</stp>
        <tr r="C64" s="1"/>
      </tp>
      <tp t="e">
        <v>#N/A</v>
        <stp/>
        <stp>VOLUME</stp>
        <stp>.SPXW230109C3770</stp>
        <tr r="C104" s="1"/>
      </tp>
      <tp t="e">
        <v>#N/A</v>
        <stp/>
        <stp>VOLUME</stp>
        <stp>.SPXW230106P3785</stp>
        <tr r="O65" s="1"/>
      </tp>
      <tp t="e">
        <v>#N/A</v>
        <stp/>
        <stp>VOLUME</stp>
        <stp>.SPXW230109P3775</stp>
        <tr r="O105" s="1"/>
      </tp>
      <tp t="e">
        <v>#N/A</v>
        <stp/>
        <stp>VOLUME</stp>
        <stp>.SPXW230106P3780</stp>
        <tr r="O64" s="1"/>
      </tp>
      <tp t="e">
        <v>#N/A</v>
        <stp/>
        <stp>VOLUME</stp>
        <stp>.SPXW230109P3770</stp>
        <tr r="O104" s="1"/>
      </tp>
      <tp t="e">
        <v>#N/A</v>
        <stp/>
        <stp>VOLUME</stp>
        <stp>.SPXW230106C3795</stp>
        <tr r="C67" s="1"/>
      </tp>
      <tp t="e">
        <v>#N/A</v>
        <stp/>
        <stp>VOLUME</stp>
        <stp>.SPXW230109C3765</stp>
        <tr r="C103" s="1"/>
      </tp>
      <tp t="e">
        <v>#N/A</v>
        <stp/>
        <stp>VOLUME</stp>
        <stp>.SPXW230106C3790</stp>
        <tr r="C66" s="1"/>
      </tp>
      <tp t="e">
        <v>#N/A</v>
        <stp/>
        <stp>VOLUME</stp>
        <stp>.SPXW230109C3760</stp>
        <tr r="C102" s="1"/>
      </tp>
      <tp t="e">
        <v>#N/A</v>
        <stp/>
        <stp>VOLUME</stp>
        <stp>.SPXW230106P3795</stp>
        <tr r="O67" s="1"/>
      </tp>
      <tp t="e">
        <v>#N/A</v>
        <stp/>
        <stp>VOLUME</stp>
        <stp>.SPXW230109P3765</stp>
        <tr r="O103" s="1"/>
      </tp>
      <tp t="e">
        <v>#N/A</v>
        <stp/>
        <stp>VOLUME</stp>
        <stp>.SPXW230106P3790</stp>
        <tr r="O66" s="1"/>
      </tp>
      <tp t="e">
        <v>#N/A</v>
        <stp/>
        <stp>VOLUME</stp>
        <stp>.SPXW230109P3760</stp>
        <tr r="O102" s="1"/>
      </tp>
      <tp t="e">
        <v>#N/A</v>
        <stp/>
        <stp>VOLUME</stp>
        <stp>.SPXW230104C3785</stp>
        <tr r="C22" s="1"/>
      </tp>
      <tp t="e">
        <v>#N/A</v>
        <stp/>
        <stp>VOLUME</stp>
        <stp>.SPXW230109C3755</stp>
        <tr r="C101" s="1"/>
      </tp>
      <tp t="e">
        <v>#N/A</v>
        <stp/>
        <stp>VOLUME</stp>
        <stp>.SPXW230104C3780</stp>
        <tr r="C21" s="1"/>
      </tp>
      <tp t="e">
        <v>#N/A</v>
        <stp/>
        <stp>VOLUME</stp>
        <stp>.SPXW230109C3750</stp>
        <tr r="C100" s="1"/>
      </tp>
      <tp t="e">
        <v>#N/A</v>
        <stp/>
        <stp>VOLUME</stp>
        <stp>.SPXW230104P3785</stp>
        <tr r="O22" s="1"/>
      </tp>
      <tp t="e">
        <v>#N/A</v>
        <stp/>
        <stp>VOLUME</stp>
        <stp>.SPXW230109P3755</stp>
        <tr r="O101" s="1"/>
      </tp>
      <tp t="e">
        <v>#N/A</v>
        <stp/>
        <stp>VOLUME</stp>
        <stp>.SPXW230104P3780</stp>
        <tr r="O21" s="1"/>
      </tp>
      <tp t="e">
        <v>#N/A</v>
        <stp/>
        <stp>VOLUME</stp>
        <stp>.SPXW230109P3750</stp>
        <tr r="O100" s="1"/>
      </tp>
      <tp t="e">
        <v>#N/A</v>
        <stp/>
        <stp>VOLUME</stp>
        <stp>.SPXW230104C3795</stp>
        <tr r="C24" s="1"/>
      </tp>
      <tp t="e">
        <v>#N/A</v>
        <stp/>
        <stp>VOLUME</stp>
        <stp>.SPXW230109C3745</stp>
        <tr r="C99" s="1"/>
      </tp>
      <tp t="e">
        <v>#N/A</v>
        <stp/>
        <stp>VOLUME</stp>
        <stp>.SPXW230104C3790</stp>
        <tr r="C23" s="1"/>
      </tp>
      <tp t="e">
        <v>#N/A</v>
        <stp/>
        <stp>VOLUME</stp>
        <stp>.SPXW230109C3740</stp>
        <tr r="C98" s="1"/>
      </tp>
      <tp t="e">
        <v>#N/A</v>
        <stp/>
        <stp>VOLUME</stp>
        <stp>.SPXW230104P3795</stp>
        <tr r="O24" s="1"/>
      </tp>
      <tp t="e">
        <v>#N/A</v>
        <stp/>
        <stp>VOLUME</stp>
        <stp>.SPXW230109P3745</stp>
        <tr r="O99" s="1"/>
      </tp>
      <tp t="e">
        <v>#N/A</v>
        <stp/>
        <stp>VOLUME</stp>
        <stp>.SPXW230104P3790</stp>
        <tr r="O23" s="1"/>
      </tp>
      <tp t="e">
        <v>#N/A</v>
        <stp/>
        <stp>VOLUME</stp>
        <stp>.SPXW230109P3740</stp>
        <tr r="O98" s="1"/>
      </tp>
      <tp t="e">
        <v>#N/A</v>
        <stp/>
        <stp>VOLUME</stp>
        <stp>.SPXW230109C3735</stp>
        <tr r="C97" s="1"/>
      </tp>
      <tp t="e">
        <v>#N/A</v>
        <stp/>
        <stp>VOLUME</stp>
        <stp>.SPXW230109C3730</stp>
        <tr r="C96" s="1"/>
      </tp>
      <tp t="e">
        <v>#N/A</v>
        <stp/>
        <stp>VOLUME</stp>
        <stp>.SPXW230109P3735</stp>
        <tr r="O97" s="1"/>
      </tp>
      <tp t="e">
        <v>#N/A</v>
        <stp/>
        <stp>VOLUME</stp>
        <stp>.SPXW230109P3730</stp>
        <tr r="O96" s="1"/>
      </tp>
      <tp t="e">
        <v>#N/A</v>
        <stp/>
        <stp>VOLUME</stp>
        <stp>.SPXW230109C3725</stp>
        <tr r="C95" s="1"/>
      </tp>
      <tp t="e">
        <v>#N/A</v>
        <stp/>
        <stp>VOLUME</stp>
        <stp>.SPXW230109P3725</stp>
        <tr r="O95" s="1"/>
      </tp>
      <tp t="e">
        <v>#N/A</v>
        <stp/>
        <stp>VOLUME</stp>
        <stp>.SPXW230104C3725</stp>
        <tr r="C10" s="1"/>
      </tp>
      <tp t="e">
        <v>#N/A</v>
        <stp/>
        <stp>VOLUME</stp>
        <stp>.SPXW230104P3725</stp>
        <tr r="O10" s="1"/>
      </tp>
      <tp t="e">
        <v>#N/A</v>
        <stp/>
        <stp>VOLUME</stp>
        <stp>.SPXW230104C3735</stp>
        <tr r="C12" s="1"/>
      </tp>
      <tp t="e">
        <v>#N/A</v>
        <stp/>
        <stp>VOLUME</stp>
        <stp>.SPXW230104C3730</stp>
        <tr r="C11" s="1"/>
      </tp>
      <tp t="e">
        <v>#N/A</v>
        <stp/>
        <stp>VOLUME</stp>
        <stp>.SPXW230104P3735</stp>
        <tr r="O12" s="1"/>
      </tp>
      <tp t="e">
        <v>#N/A</v>
        <stp/>
        <stp>VOLUME</stp>
        <stp>.SPXW230104P3730</stp>
        <tr r="O11" s="1"/>
      </tp>
      <tp t="e">
        <v>#N/A</v>
        <stp/>
        <stp>VOLUME</stp>
        <stp>.SPXW230106C3725</stp>
        <tr r="C53" s="1"/>
      </tp>
      <tp t="e">
        <v>#N/A</v>
        <stp/>
        <stp>VOLUME</stp>
        <stp>.SPXW230106P3725</stp>
        <tr r="O53" s="1"/>
      </tp>
      <tp t="e">
        <v>#N/A</v>
        <stp/>
        <stp>VOLUME</stp>
        <stp>.SPXW230106C3735</stp>
        <tr r="C55" s="1"/>
      </tp>
      <tp t="e">
        <v>#N/A</v>
        <stp/>
        <stp>VOLUME</stp>
        <stp>.SPXW230106C3730</stp>
        <tr r="C54" s="1"/>
      </tp>
      <tp t="e">
        <v>#N/A</v>
        <stp/>
        <stp>VOLUME</stp>
        <stp>.SPXW230106P3735</stp>
        <tr r="O55" s="1"/>
      </tp>
      <tp t="e">
        <v>#N/A</v>
        <stp/>
        <stp>VOLUME</stp>
        <stp>.SPXW230106P3730</stp>
        <tr r="O54" s="1"/>
      </tp>
      <tp t="e">
        <v>#N/A</v>
        <stp/>
        <stp>VOLUME</stp>
        <stp>.SPXW230104C3765</stp>
        <tr r="C18" s="1"/>
      </tp>
      <tp t="e">
        <v>#N/A</v>
        <stp/>
        <stp>VOLUME</stp>
        <stp>.SPXW230106C3745</stp>
        <tr r="C57" s="1"/>
      </tp>
      <tp t="e">
        <v>#N/A</v>
        <stp/>
        <stp>VOLUME</stp>
        <stp>.SPXW230104C3760</stp>
        <tr r="C17" s="1"/>
      </tp>
      <tp t="e">
        <v>#N/A</v>
        <stp/>
        <stp>VOLUME</stp>
        <stp>.SPXW230106C3740</stp>
        <tr r="C56" s="1"/>
      </tp>
      <tp t="e">
        <v>#N/A</v>
        <stp/>
        <stp>VOLUME</stp>
        <stp>.SPXW230104P3765</stp>
        <tr r="O18" s="1"/>
      </tp>
      <tp t="e">
        <v>#N/A</v>
        <stp/>
        <stp>VOLUME</stp>
        <stp>.SPXW230106P3745</stp>
        <tr r="O57" s="1"/>
      </tp>
      <tp t="e">
        <v>#N/A</v>
        <stp/>
        <stp>VOLUME</stp>
        <stp>.SPXW230104P3760</stp>
        <tr r="O17" s="1"/>
      </tp>
      <tp t="e">
        <v>#N/A</v>
        <stp/>
        <stp>VOLUME</stp>
        <stp>.SPXW230106P3740</stp>
        <tr r="O56" s="1"/>
      </tp>
      <tp t="e">
        <v>#N/A</v>
        <stp/>
        <stp>VOLUME</stp>
        <stp>.SPXW230104C3775</stp>
        <tr r="C20" s="1"/>
      </tp>
      <tp t="e">
        <v>#N/A</v>
        <stp/>
        <stp>VOLUME</stp>
        <stp>.SPXW230106C3755</stp>
        <tr r="C59" s="1"/>
      </tp>
      <tp t="e">
        <v>#N/A</v>
        <stp/>
        <stp>VOLUME</stp>
        <stp>.SPXW230104C3770</stp>
        <tr r="C19" s="1"/>
      </tp>
      <tp t="e">
        <v>#N/A</v>
        <stp/>
        <stp>VOLUME</stp>
        <stp>.SPXW230106C3750</stp>
        <tr r="C58" s="1"/>
      </tp>
      <tp t="e">
        <v>#N/A</v>
        <stp/>
        <stp>VOLUME</stp>
        <stp>.SPXW230104P3775</stp>
        <tr r="O20" s="1"/>
      </tp>
      <tp t="e">
        <v>#N/A</v>
        <stp/>
        <stp>VOLUME</stp>
        <stp>.SPXW230106P3755</stp>
        <tr r="O59" s="1"/>
      </tp>
      <tp t="e">
        <v>#N/A</v>
        <stp/>
        <stp>VOLUME</stp>
        <stp>.SPXW230104P3770</stp>
        <tr r="O19" s="1"/>
      </tp>
      <tp t="e">
        <v>#N/A</v>
        <stp/>
        <stp>VOLUME</stp>
        <stp>.SPXW230106P3750</stp>
        <tr r="O58" s="1"/>
      </tp>
      <tp t="e">
        <v>#N/A</v>
        <stp/>
        <stp>VOLUME</stp>
        <stp>.SPXW230104C3745</stp>
        <tr r="C14" s="1"/>
      </tp>
      <tp t="e">
        <v>#N/A</v>
        <stp/>
        <stp>VOLUME</stp>
        <stp>.SPXW230106C3765</stp>
        <tr r="C61" s="1"/>
      </tp>
      <tp t="e">
        <v>#N/A</v>
        <stp/>
        <stp>VOLUME</stp>
        <stp>.SPXW230109C3795</stp>
        <tr r="C109" s="1"/>
      </tp>
      <tp t="e">
        <v>#N/A</v>
        <stp/>
        <stp>VOLUME</stp>
        <stp>.SPXW230104C3740</stp>
        <tr r="C13" s="1"/>
      </tp>
      <tp t="e">
        <v>#N/A</v>
        <stp/>
        <stp>VOLUME</stp>
        <stp>.SPXW230106C3760</stp>
        <tr r="C60" s="1"/>
      </tp>
      <tp t="e">
        <v>#N/A</v>
        <stp/>
        <stp>VOLUME</stp>
        <stp>.SPXW230109C3790</stp>
        <tr r="C108" s="1"/>
      </tp>
      <tp t="e">
        <v>#N/A</v>
        <stp/>
        <stp>VOLUME</stp>
        <stp>.SPXW230104P3745</stp>
        <tr r="O14" s="1"/>
      </tp>
      <tp t="e">
        <v>#N/A</v>
        <stp/>
        <stp>VOLUME</stp>
        <stp>.SPXW230106P3765</stp>
        <tr r="O61" s="1"/>
      </tp>
      <tp t="e">
        <v>#N/A</v>
        <stp/>
        <stp>VOLUME</stp>
        <stp>.SPXW230109P3795</stp>
        <tr r="O109" s="1"/>
      </tp>
      <tp t="e">
        <v>#N/A</v>
        <stp/>
        <stp>VOLUME</stp>
        <stp>.SPXW230104P3740</stp>
        <tr r="O13" s="1"/>
      </tp>
      <tp t="e">
        <v>#N/A</v>
        <stp/>
        <stp>VOLUME</stp>
        <stp>.SPXW230106P3760</stp>
        <tr r="O60" s="1"/>
      </tp>
      <tp t="e">
        <v>#N/A</v>
        <stp/>
        <stp>VOLUME</stp>
        <stp>.SPXW230109P3790</stp>
        <tr r="O108" s="1"/>
      </tp>
      <tp t="e">
        <v>#N/A</v>
        <stp/>
        <stp>VOLUME</stp>
        <stp>.SPXW230104C3755</stp>
        <tr r="C16" s="1"/>
      </tp>
      <tp t="e">
        <v>#N/A</v>
        <stp/>
        <stp>VOLUME</stp>
        <stp>.SPXW230106C3775</stp>
        <tr r="C63" s="1"/>
      </tp>
      <tp t="e">
        <v>#N/A</v>
        <stp/>
        <stp>VOLUME</stp>
        <stp>.SPXW230109C3785</stp>
        <tr r="C107" s="1"/>
      </tp>
      <tp t="e">
        <v>#N/A</v>
        <stp/>
        <stp>VOLUME</stp>
        <stp>.SPXW230104C3750</stp>
        <tr r="C15" s="1"/>
      </tp>
      <tp t="e">
        <v>#N/A</v>
        <stp/>
        <stp>VOLUME</stp>
        <stp>.SPXW230106C3770</stp>
        <tr r="C62" s="1"/>
      </tp>
      <tp t="e">
        <v>#N/A</v>
        <stp/>
        <stp>VOLUME</stp>
        <stp>.SPXW230109C3780</stp>
        <tr r="C106" s="1"/>
      </tp>
      <tp t="e">
        <v>#N/A</v>
        <stp/>
        <stp>VOLUME</stp>
        <stp>.SPXW230104P3755</stp>
        <tr r="O16" s="1"/>
      </tp>
      <tp t="e">
        <v>#N/A</v>
        <stp/>
        <stp>VOLUME</stp>
        <stp>.SPXW230106P3775</stp>
        <tr r="O63" s="1"/>
      </tp>
      <tp t="e">
        <v>#N/A</v>
        <stp/>
        <stp>VOLUME</stp>
        <stp>.SPXW230109P3785</stp>
        <tr r="O107" s="1"/>
      </tp>
      <tp t="e">
        <v>#N/A</v>
        <stp/>
        <stp>VOLUME</stp>
        <stp>.SPXW230104P3750</stp>
        <tr r="O15" s="1"/>
      </tp>
      <tp t="e">
        <v>#N/A</v>
        <stp/>
        <stp>VOLUME</stp>
        <stp>.SPXW230106P3770</stp>
        <tr r="O62" s="1"/>
      </tp>
      <tp t="e">
        <v>#N/A</v>
        <stp/>
        <stp>VOLUME</stp>
        <stp>.SPXW230109P3780</stp>
        <tr r="O106" s="1"/>
      </tp>
      <tp t="e">
        <v>#N/A</v>
        <stp/>
        <stp>VOLUME</stp>
        <stp>.SPXW230113C3795</stp>
        <tr r="C195" s="1"/>
      </tp>
      <tp t="e">
        <v>#N/A</v>
        <stp/>
        <stp>VOLUME</stp>
        <stp>.SPXW230113C3790</stp>
        <tr r="C194" s="1"/>
      </tp>
      <tp t="e">
        <v>#N/A</v>
        <stp/>
        <stp>VOLUME</stp>
        <stp>.SPXW230113P3795</stp>
        <tr r="O195" s="1"/>
      </tp>
      <tp t="e">
        <v>#N/A</v>
        <stp/>
        <stp>VOLUME</stp>
        <stp>.SPXW230113P3790</stp>
        <tr r="O194" s="1"/>
      </tp>
      <tp t="e">
        <v>#N/A</v>
        <stp/>
        <stp>VOLUME</stp>
        <stp>.SPXW230113C3785</stp>
        <tr r="C193" s="1"/>
      </tp>
      <tp t="e">
        <v>#N/A</v>
        <stp/>
        <stp>VOLUME</stp>
        <stp>.SPXW230113C3780</stp>
        <tr r="C192" s="1"/>
      </tp>
      <tp t="e">
        <v>#N/A</v>
        <stp/>
        <stp>VOLUME</stp>
        <stp>.SPXW230113P3785</stp>
        <tr r="O193" s="1"/>
      </tp>
      <tp t="e">
        <v>#N/A</v>
        <stp/>
        <stp>VOLUME</stp>
        <stp>.SPXW230113P3780</stp>
        <tr r="O192" s="1"/>
      </tp>
      <tp t="e">
        <v>#N/A</v>
        <stp/>
        <stp>VOLUME</stp>
        <stp>.SPXW230111C3795</stp>
        <tr r="C152" s="1"/>
      </tp>
      <tp t="e">
        <v>#N/A</v>
        <stp/>
        <stp>VOLUME</stp>
        <stp>.SPXW230111C3790</stp>
        <tr r="C151" s="1"/>
      </tp>
      <tp t="e">
        <v>#N/A</v>
        <stp/>
        <stp>VOLUME</stp>
        <stp>.SPXW230111P3795</stp>
        <tr r="O152" s="1"/>
      </tp>
      <tp t="e">
        <v>#N/A</v>
        <stp/>
        <stp>VOLUME</stp>
        <stp>.SPXW230111P3790</stp>
        <tr r="O151" s="1"/>
      </tp>
      <tp t="e">
        <v>#N/A</v>
        <stp/>
        <stp>VOLUME</stp>
        <stp>.SPXW230111C3785</stp>
        <tr r="C150" s="1"/>
      </tp>
      <tp t="e">
        <v>#N/A</v>
        <stp/>
        <stp>VOLUME</stp>
        <stp>.SPXW230111C3780</stp>
        <tr r="C149" s="1"/>
      </tp>
      <tp t="e">
        <v>#N/A</v>
        <stp/>
        <stp>VOLUME</stp>
        <stp>.SPXW230111P3785</stp>
        <tr r="O150" s="1"/>
      </tp>
      <tp t="e">
        <v>#N/A</v>
        <stp/>
        <stp>VOLUME</stp>
        <stp>.SPXW230111P3780</stp>
        <tr r="O149" s="1"/>
      </tp>
      <tp t="e">
        <v>#N/A</v>
        <stp/>
        <stp>VOLUME</stp>
        <stp>.SPXW230111C3775</stp>
        <tr r="C148" s="1"/>
      </tp>
      <tp t="e">
        <v>#N/A</v>
        <stp/>
        <stp>VOLUME</stp>
        <stp>.SPXW230113C3755</stp>
        <tr r="C187" s="1"/>
      </tp>
      <tp t="e">
        <v>#N/A</v>
        <stp/>
        <stp>VOLUME</stp>
        <stp>.SPXW230111C3770</stp>
        <tr r="C147" s="1"/>
      </tp>
      <tp t="e">
        <v>#N/A</v>
        <stp/>
        <stp>VOLUME</stp>
        <stp>.SPXW230113C3750</stp>
        <tr r="C186" s="1"/>
      </tp>
      <tp t="e">
        <v>#N/A</v>
        <stp/>
        <stp>VOLUME</stp>
        <stp>.SPXW230111P3775</stp>
        <tr r="O148" s="1"/>
      </tp>
      <tp t="e">
        <v>#N/A</v>
        <stp/>
        <stp>VOLUME</stp>
        <stp>.SPXW230113P3755</stp>
        <tr r="O187" s="1"/>
      </tp>
      <tp t="e">
        <v>#N/A</v>
        <stp/>
        <stp>VOLUME</stp>
        <stp>.SPXW230111P3770</stp>
        <tr r="O147" s="1"/>
      </tp>
      <tp t="e">
        <v>#N/A</v>
        <stp/>
        <stp>VOLUME</stp>
        <stp>.SPXW230113P3750</stp>
        <tr r="O186" s="1"/>
      </tp>
      <tp t="e">
        <v>#N/A</v>
        <stp/>
        <stp>VOLUME</stp>
        <stp>.SPXW230111C3765</stp>
        <tr r="C146" s="1"/>
      </tp>
      <tp t="e">
        <v>#N/A</v>
        <stp/>
        <stp>VOLUME</stp>
        <stp>.SPXW230113C3745</stp>
        <tr r="C185" s="1"/>
      </tp>
      <tp t="e">
        <v>#N/A</v>
        <stp/>
        <stp>VOLUME</stp>
        <stp>.SPXW230111C3760</stp>
        <tr r="C145" s="1"/>
      </tp>
      <tp t="e">
        <v>#N/A</v>
        <stp/>
        <stp>VOLUME</stp>
        <stp>.SPXW230113C3740</stp>
        <tr r="C184" s="1"/>
      </tp>
      <tp t="e">
        <v>#N/A</v>
        <stp/>
        <stp>VOLUME</stp>
        <stp>.SPXW230111P3765</stp>
        <tr r="O146" s="1"/>
      </tp>
      <tp t="e">
        <v>#N/A</v>
        <stp/>
        <stp>VOLUME</stp>
        <stp>.SPXW230113P3745</stp>
        <tr r="O185" s="1"/>
      </tp>
      <tp t="e">
        <v>#N/A</v>
        <stp/>
        <stp>VOLUME</stp>
        <stp>.SPXW230111P3760</stp>
        <tr r="O145" s="1"/>
      </tp>
      <tp t="e">
        <v>#N/A</v>
        <stp/>
        <stp>VOLUME</stp>
        <stp>.SPXW230113P3740</stp>
        <tr r="O184" s="1"/>
      </tp>
      <tp t="e">
        <v>#N/A</v>
        <stp/>
        <stp>VOLUME</stp>
        <stp>.SPXW230111C3755</stp>
        <tr r="C144" s="1"/>
      </tp>
      <tp t="e">
        <v>#N/A</v>
        <stp/>
        <stp>VOLUME</stp>
        <stp>.SPXW230113C3775</stp>
        <tr r="C191" s="1"/>
      </tp>
      <tp t="e">
        <v>#N/A</v>
        <stp/>
        <stp>VOLUME</stp>
        <stp>.SPXW230111C3750</stp>
        <tr r="C143" s="1"/>
      </tp>
      <tp t="e">
        <v>#N/A</v>
        <stp/>
        <stp>VOLUME</stp>
        <stp>.SPXW230113C3770</stp>
        <tr r="C190" s="1"/>
      </tp>
      <tp t="e">
        <v>#N/A</v>
        <stp/>
        <stp>VOLUME</stp>
        <stp>.SPXW230111P3755</stp>
        <tr r="O144" s="1"/>
      </tp>
      <tp t="e">
        <v>#N/A</v>
        <stp/>
        <stp>VOLUME</stp>
        <stp>.SPXW230113P3775</stp>
        <tr r="O191" s="1"/>
      </tp>
      <tp t="e">
        <v>#N/A</v>
        <stp/>
        <stp>VOLUME</stp>
        <stp>.SPXW230111P3750</stp>
        <tr r="O143" s="1"/>
      </tp>
      <tp t="e">
        <v>#N/A</v>
        <stp/>
        <stp>VOLUME</stp>
        <stp>.SPXW230113P3770</stp>
        <tr r="O190" s="1"/>
      </tp>
      <tp t="e">
        <v>#N/A</v>
        <stp/>
        <stp>VOLUME</stp>
        <stp>.SPXW230111C3745</stp>
        <tr r="C142" s="1"/>
      </tp>
      <tp t="e">
        <v>#N/A</v>
        <stp/>
        <stp>VOLUME</stp>
        <stp>.SPXW230113C3765</stp>
        <tr r="C189" s="1"/>
      </tp>
      <tp t="e">
        <v>#N/A</v>
        <stp/>
        <stp>VOLUME</stp>
        <stp>.SPXW230111C3740</stp>
        <tr r="C141" s="1"/>
      </tp>
      <tp t="e">
        <v>#N/A</v>
        <stp/>
        <stp>VOLUME</stp>
        <stp>.SPXW230113C3760</stp>
        <tr r="C188" s="1"/>
      </tp>
      <tp t="e">
        <v>#N/A</v>
        <stp/>
        <stp>VOLUME</stp>
        <stp>.SPXW230111P3745</stp>
        <tr r="O142" s="1"/>
      </tp>
      <tp t="e">
        <v>#N/A</v>
        <stp/>
        <stp>VOLUME</stp>
        <stp>.SPXW230113P3765</stp>
        <tr r="O189" s="1"/>
      </tp>
      <tp t="e">
        <v>#N/A</v>
        <stp/>
        <stp>VOLUME</stp>
        <stp>.SPXW230111P3740</stp>
        <tr r="O141" s="1"/>
      </tp>
      <tp t="e">
        <v>#N/A</v>
        <stp/>
        <stp>VOLUME</stp>
        <stp>.SPXW230113P3760</stp>
        <tr r="O188" s="1"/>
      </tp>
      <tp t="e">
        <v>#N/A</v>
        <stp/>
        <stp>VOLUME</stp>
        <stp>.SPXW230111C3735</stp>
        <tr r="C140" s="1"/>
      </tp>
      <tp t="e">
        <v>#N/A</v>
        <stp/>
        <stp>VOLUME</stp>
        <stp>.SPXW230111C3730</stp>
        <tr r="C139" s="1"/>
      </tp>
      <tp t="e">
        <v>#N/A</v>
        <stp/>
        <stp>VOLUME</stp>
        <stp>.SPXW230111P3735</stp>
        <tr r="O140" s="1"/>
      </tp>
      <tp t="e">
        <v>#N/A</v>
        <stp/>
        <stp>VOLUME</stp>
        <stp>.SPXW230111P3730</stp>
        <tr r="O139" s="1"/>
      </tp>
      <tp t="e">
        <v>#N/A</v>
        <stp/>
        <stp>VOLUME</stp>
        <stp>.SPXW230111C3725</stp>
        <tr r="C138" s="1"/>
      </tp>
      <tp t="e">
        <v>#N/A</v>
        <stp/>
        <stp>VOLUME</stp>
        <stp>.SPXW230111P3725</stp>
        <tr r="O138" s="1"/>
      </tp>
      <tp t="e">
        <v>#N/A</v>
        <stp/>
        <stp>VOLUME</stp>
        <stp>.SPXW230113C3735</stp>
        <tr r="C183" s="1"/>
      </tp>
      <tp t="e">
        <v>#N/A</v>
        <stp/>
        <stp>VOLUME</stp>
        <stp>.SPXW230113C3730</stp>
        <tr r="C182" s="1"/>
      </tp>
      <tp t="e">
        <v>#N/A</v>
        <stp/>
        <stp>VOLUME</stp>
        <stp>.SPXW230113P3735</stp>
        <tr r="O183" s="1"/>
      </tp>
      <tp t="e">
        <v>#N/A</v>
        <stp/>
        <stp>VOLUME</stp>
        <stp>.SPXW230113P3730</stp>
        <tr r="O182" s="1"/>
      </tp>
      <tp t="e">
        <v>#N/A</v>
        <stp/>
        <stp>VOLUME</stp>
        <stp>.SPXW230113C3725</stp>
        <tr r="C181" s="1"/>
      </tp>
      <tp t="e">
        <v>#N/A</v>
        <stp/>
        <stp>VOLUME</stp>
        <stp>.SPXW230113P3725</stp>
        <tr r="O181" s="1"/>
      </tp>
      <tp t="e">
        <v>#N/A</v>
        <stp/>
        <stp>VOLUME</stp>
        <stp>.SPXW230113C3895</stp>
        <tr r="C215" s="1"/>
      </tp>
      <tp t="e">
        <v>#N/A</v>
        <stp/>
        <stp>VOLUME</stp>
        <stp>.SPXW230113C3890</stp>
        <tr r="C214" s="1"/>
      </tp>
      <tp t="e">
        <v>#N/A</v>
        <stp/>
        <stp>VOLUME</stp>
        <stp>.SPXW230113P3895</stp>
        <tr r="O215" s="1"/>
      </tp>
      <tp t="e">
        <v>#N/A</v>
        <stp/>
        <stp>VOLUME</stp>
        <stp>.SPXW230113P3890</stp>
        <tr r="O214" s="1"/>
      </tp>
      <tp t="e">
        <v>#N/A</v>
        <stp/>
        <stp>VOLUME</stp>
        <stp>.SPXW230113C3885</stp>
        <tr r="C213" s="1"/>
      </tp>
      <tp t="e">
        <v>#N/A</v>
        <stp/>
        <stp>VOLUME</stp>
        <stp>.SPXW230109C3920</stp>
        <tr r="C134" s="1"/>
      </tp>
      <tp t="e">
        <v>#N/A</v>
        <stp/>
        <stp>VOLUME</stp>
        <stp>.SPXW230113C3880</stp>
        <tr r="C212" s="1"/>
      </tp>
      <tp t="e">
        <v>#N/A</v>
        <stp/>
        <stp>VOLUME</stp>
        <stp>.SPXW230113P3885</stp>
        <tr r="O213" s="1"/>
      </tp>
      <tp t="e">
        <v>#N/A</v>
        <stp/>
        <stp>VOLUME</stp>
        <stp>.SPXW230109P3920</stp>
        <tr r="O134" s="1"/>
      </tp>
      <tp t="e">
        <v>#N/A</v>
        <stp/>
        <stp>VOLUME</stp>
        <stp>.SPXW230113P3880</stp>
        <tr r="O212" s="1"/>
      </tp>
      <tp t="e">
        <v>#N/A</v>
        <stp/>
        <stp>VOLUME</stp>
        <stp>.SPXW230109C3915</stp>
        <tr r="C133" s="1"/>
      </tp>
      <tp t="e">
        <v>#N/A</v>
        <stp/>
        <stp>VOLUME</stp>
        <stp>.SPXW230111C3895</stp>
        <tr r="C172" s="1"/>
      </tp>
      <tp t="e">
        <v>#N/A</v>
        <stp/>
        <stp>VOLUME</stp>
        <stp>.SPXW230109C3910</stp>
        <tr r="C132" s="1"/>
      </tp>
      <tp t="e">
        <v>#N/A</v>
        <stp/>
        <stp>VOLUME</stp>
        <stp>.SPXW230111C3890</stp>
        <tr r="C171" s="1"/>
      </tp>
      <tp t="e">
        <v>#N/A</v>
        <stp/>
        <stp>VOLUME</stp>
        <stp>.SPXW230109P3915</stp>
        <tr r="O133" s="1"/>
      </tp>
      <tp t="e">
        <v>#N/A</v>
        <stp/>
        <stp>VOLUME</stp>
        <stp>.SPXW230111P3895</stp>
        <tr r="O172" s="1"/>
      </tp>
      <tp t="e">
        <v>#N/A</v>
        <stp/>
        <stp>VOLUME</stp>
        <stp>.SPXW230109P3910</stp>
        <tr r="O132" s="1"/>
      </tp>
      <tp t="e">
        <v>#N/A</v>
        <stp/>
        <stp>VOLUME</stp>
        <stp>.SPXW230111P3890</stp>
        <tr r="O171" s="1"/>
      </tp>
      <tp t="e">
        <v>#N/A</v>
        <stp/>
        <stp>VOLUME</stp>
        <stp>.SPXW230109C3905</stp>
        <tr r="C131" s="1"/>
      </tp>
      <tp t="e">
        <v>#N/A</v>
        <stp/>
        <stp>VOLUME</stp>
        <stp>.SPXW230111C3885</stp>
        <tr r="C170" s="1"/>
      </tp>
      <tp t="e">
        <v>#N/A</v>
        <stp/>
        <stp>VOLUME</stp>
        <stp>.SPXW230109C3900</stp>
        <tr r="C130" s="1"/>
      </tp>
      <tp t="e">
        <v>#N/A</v>
        <stp/>
        <stp>VOLUME</stp>
        <stp>.SPXW230111C3880</stp>
        <tr r="C169" s="1"/>
      </tp>
      <tp t="e">
        <v>#N/A</v>
        <stp/>
        <stp>VOLUME</stp>
        <stp>.SPXW230109P3905</stp>
        <tr r="O131" s="1"/>
      </tp>
      <tp t="e">
        <v>#N/A</v>
        <stp/>
        <stp>VOLUME</stp>
        <stp>.SPXW230111P3885</stp>
        <tr r="O170" s="1"/>
      </tp>
      <tp t="e">
        <v>#N/A</v>
        <stp/>
        <stp>VOLUME</stp>
        <stp>.SPXW230109P3900</stp>
        <tr r="O130" s="1"/>
      </tp>
      <tp t="e">
        <v>#N/A</v>
        <stp/>
        <stp>VOLUME</stp>
        <stp>.SPXW230111P3880</stp>
        <tr r="O169" s="1"/>
      </tp>
      <tp t="e">
        <v>#N/A</v>
        <stp/>
        <stp>VOLUME</stp>
        <stp>.SPXW230106C3905</stp>
        <tr r="C89" s="1"/>
      </tp>
      <tp t="e">
        <v>#N/A</v>
        <stp/>
        <stp>VOLUME</stp>
        <stp>.SPXW230111C3875</stp>
        <tr r="C168" s="1"/>
      </tp>
      <tp t="e">
        <v>#N/A</v>
        <stp/>
        <stp>VOLUME</stp>
        <stp>.SPXW230113C3855</stp>
        <tr r="C207" s="1"/>
      </tp>
      <tp t="e">
        <v>#N/A</v>
        <stp/>
        <stp>VOLUME</stp>
        <stp>.SPXW230104C3920</stp>
        <tr r="C49" s="1"/>
      </tp>
      <tp t="e">
        <v>#N/A</v>
        <stp/>
        <stp>VOLUME</stp>
        <stp>.SPXW230106C3900</stp>
        <tr r="C88" s="1"/>
      </tp>
      <tp t="e">
        <v>#N/A</v>
        <stp/>
        <stp>VOLUME</stp>
        <stp>.SPXW230111C3870</stp>
        <tr r="C167" s="1"/>
      </tp>
      <tp t="e">
        <v>#N/A</v>
        <stp/>
        <stp>VOLUME</stp>
        <stp>.SPXW230113C3850</stp>
        <tr r="C206" s="1"/>
      </tp>
      <tp t="e">
        <v>#N/A</v>
        <stp/>
        <stp>VOLUME</stp>
        <stp>.SPXW230106P3905</stp>
        <tr r="O89" s="1"/>
      </tp>
      <tp t="e">
        <v>#N/A</v>
        <stp/>
        <stp>VOLUME</stp>
        <stp>.SPXW230111P3875</stp>
        <tr r="O168" s="1"/>
      </tp>
      <tp t="e">
        <v>#N/A</v>
        <stp/>
        <stp>VOLUME</stp>
        <stp>.SPXW230113P3855</stp>
        <tr r="O207" s="1"/>
      </tp>
      <tp t="e">
        <v>#N/A</v>
        <stp/>
        <stp>VOLUME</stp>
        <stp>.SPXW230104P3920</stp>
        <tr r="O49" s="1"/>
      </tp>
      <tp t="e">
        <v>#N/A</v>
        <stp/>
        <stp>VOLUME</stp>
        <stp>.SPXW230106P3900</stp>
        <tr r="O88" s="1"/>
      </tp>
      <tp t="e">
        <v>#N/A</v>
        <stp/>
        <stp>VOLUME</stp>
        <stp>.SPXW230111P3870</stp>
        <tr r="O167" s="1"/>
      </tp>
      <tp t="e">
        <v>#N/A</v>
        <stp/>
        <stp>VOLUME</stp>
        <stp>.SPXW230113P3850</stp>
        <tr r="O206" s="1"/>
      </tp>
      <tp t="e">
        <v>#N/A</v>
        <stp/>
        <stp>VOLUME</stp>
        <stp>.SPXW230106C3915</stp>
        <tr r="C91" s="1"/>
      </tp>
      <tp t="e">
        <v>#N/A</v>
        <stp/>
        <stp>VOLUME</stp>
        <stp>.SPXW230111C3865</stp>
        <tr r="C166" s="1"/>
      </tp>
      <tp t="e">
        <v>#N/A</v>
        <stp/>
        <stp>VOLUME</stp>
        <stp>.SPXW230113C3845</stp>
        <tr r="C205" s="1"/>
      </tp>
      <tp t="e">
        <v>#N/A</v>
        <stp/>
        <stp>VOLUME</stp>
        <stp>.SPXW230106C3910</stp>
        <tr r="C90" s="1"/>
      </tp>
      <tp t="e">
        <v>#N/A</v>
        <stp/>
        <stp>VOLUME</stp>
        <stp>.SPXW230111C3860</stp>
        <tr r="C165" s="1"/>
      </tp>
      <tp t="e">
        <v>#N/A</v>
        <stp/>
        <stp>VOLUME</stp>
        <stp>.SPXW230113C3840</stp>
        <tr r="C204" s="1"/>
      </tp>
      <tp t="e">
        <v>#N/A</v>
        <stp/>
        <stp>VOLUME</stp>
        <stp>.SPXW230106P3915</stp>
        <tr r="O91" s="1"/>
      </tp>
      <tp t="e">
        <v>#N/A</v>
        <stp/>
        <stp>VOLUME</stp>
        <stp>.SPXW230111P3865</stp>
        <tr r="O166" s="1"/>
      </tp>
      <tp t="e">
        <v>#N/A</v>
        <stp/>
        <stp>VOLUME</stp>
        <stp>.SPXW230113P3845</stp>
        <tr r="O205" s="1"/>
      </tp>
      <tp t="e">
        <v>#N/A</v>
        <stp/>
        <stp>VOLUME</stp>
        <stp>.SPXW230106P3910</stp>
        <tr r="O90" s="1"/>
      </tp>
      <tp t="e">
        <v>#N/A</v>
        <stp/>
        <stp>VOLUME</stp>
        <stp>.SPXW230111P3860</stp>
        <tr r="O165" s="1"/>
      </tp>
      <tp t="e">
        <v>#N/A</v>
        <stp/>
        <stp>VOLUME</stp>
        <stp>.SPXW230113P3840</stp>
        <tr r="O204" s="1"/>
      </tp>
      <tp t="e">
        <v>#N/A</v>
        <stp/>
        <stp>VOLUME</stp>
        <stp>.SPXW230104C3905</stp>
        <tr r="C46" s="1"/>
      </tp>
      <tp t="e">
        <v>#N/A</v>
        <stp/>
        <stp>VOLUME</stp>
        <stp>.SPXW230111C3855</stp>
        <tr r="C164" s="1"/>
      </tp>
      <tp t="e">
        <v>#N/A</v>
        <stp/>
        <stp>VOLUME</stp>
        <stp>.SPXW230113C3875</stp>
        <tr r="C211" s="1"/>
      </tp>
      <tp t="e">
        <v>#N/A</v>
        <stp/>
        <stp>VOLUME</stp>
        <stp>.SPXW230104C3900</stp>
        <tr r="C45" s="1"/>
      </tp>
      <tp t="e">
        <v>#N/A</v>
        <stp/>
        <stp>VOLUME</stp>
        <stp>.SPXW230106C3920</stp>
        <tr r="C92" s="1"/>
      </tp>
      <tp t="e">
        <v>#N/A</v>
        <stp/>
        <stp>VOLUME</stp>
        <stp>.SPXW230111C3850</stp>
        <tr r="C163" s="1"/>
      </tp>
      <tp t="e">
        <v>#N/A</v>
        <stp/>
        <stp>VOLUME</stp>
        <stp>.SPXW230113C3870</stp>
        <tr r="C210" s="1"/>
      </tp>
      <tp t="e">
        <v>#N/A</v>
        <stp/>
        <stp>VOLUME</stp>
        <stp>.SPXW230104P3905</stp>
        <tr r="O46" s="1"/>
      </tp>
      <tp t="e">
        <v>#N/A</v>
        <stp/>
        <stp>VOLUME</stp>
        <stp>.SPXW230111P3855</stp>
        <tr r="O164" s="1"/>
      </tp>
      <tp t="e">
        <v>#N/A</v>
        <stp/>
        <stp>VOLUME</stp>
        <stp>.SPXW230113P3875</stp>
        <tr r="O211" s="1"/>
      </tp>
      <tp t="e">
        <v>#N/A</v>
        <stp/>
        <stp>VOLUME</stp>
        <stp>.SPXW230104P3900</stp>
        <tr r="O45" s="1"/>
      </tp>
      <tp t="e">
        <v>#N/A</v>
        <stp/>
        <stp>VOLUME</stp>
        <stp>.SPXW230106P3920</stp>
        <tr r="O92" s="1"/>
      </tp>
      <tp t="e">
        <v>#N/A</v>
        <stp/>
        <stp>VOLUME</stp>
        <stp>.SPXW230111P3850</stp>
        <tr r="O163" s="1"/>
      </tp>
      <tp t="e">
        <v>#N/A</v>
        <stp/>
        <stp>VOLUME</stp>
        <stp>.SPXW230113P3870</stp>
        <tr r="O210" s="1"/>
      </tp>
      <tp t="e">
        <v>#N/A</v>
        <stp/>
        <stp>VOLUME</stp>
        <stp>.SPXW230104C3915</stp>
        <tr r="C48" s="1"/>
      </tp>
      <tp t="e">
        <v>#N/A</v>
        <stp/>
        <stp>VOLUME</stp>
        <stp>.SPXW230111C3845</stp>
        <tr r="C162" s="1"/>
      </tp>
      <tp t="e">
        <v>#N/A</v>
        <stp/>
        <stp>VOLUME</stp>
        <stp>.SPXW230113C3865</stp>
        <tr r="C209" s="1"/>
      </tp>
      <tp t="e">
        <v>#N/A</v>
        <stp/>
        <stp>VOLUME</stp>
        <stp>.SPXW230104C3910</stp>
        <tr r="C47" s="1"/>
      </tp>
      <tp t="e">
        <v>#N/A</v>
        <stp/>
        <stp>VOLUME</stp>
        <stp>.SPXW230111C3840</stp>
        <tr r="C161" s="1"/>
      </tp>
      <tp t="e">
        <v>#N/A</v>
        <stp/>
        <stp>VOLUME</stp>
        <stp>.SPXW230113C3860</stp>
        <tr r="C208" s="1"/>
      </tp>
      <tp t="e">
        <v>#N/A</v>
        <stp/>
        <stp>VOLUME</stp>
        <stp>.SPXW230104P3915</stp>
        <tr r="O48" s="1"/>
      </tp>
      <tp t="e">
        <v>#N/A</v>
        <stp/>
        <stp>VOLUME</stp>
        <stp>.SPXW230111P3845</stp>
        <tr r="O162" s="1"/>
      </tp>
      <tp t="e">
        <v>#N/A</v>
        <stp/>
        <stp>VOLUME</stp>
        <stp>.SPXW230113P3865</stp>
        <tr r="O209" s="1"/>
      </tp>
      <tp t="e">
        <v>#N/A</v>
        <stp/>
        <stp>VOLUME</stp>
        <stp>.SPXW230104P3910</stp>
        <tr r="O47" s="1"/>
      </tp>
      <tp t="e">
        <v>#N/A</v>
        <stp/>
        <stp>VOLUME</stp>
        <stp>.SPXW230111P3840</stp>
        <tr r="O161" s="1"/>
      </tp>
      <tp t="e">
        <v>#N/A</v>
        <stp/>
        <stp>VOLUME</stp>
        <stp>.SPXW230113P3860</stp>
        <tr r="O208" s="1"/>
      </tp>
      <tp t="e">
        <v>#N/A</v>
        <stp/>
        <stp>VOLUME</stp>
        <stp>.SPXW230111C3835</stp>
        <tr r="C160" s="1"/>
      </tp>
      <tp t="e">
        <v>#N/A</v>
        <stp/>
        <stp>VOLUME</stp>
        <stp>.SPXW230113C3815</stp>
        <tr r="C199" s="1"/>
      </tp>
      <tp t="e">
        <v>#N/A</v>
        <stp/>
        <stp>VOLUME</stp>
        <stp>.SPXW230111C3830</stp>
        <tr r="C159" s="1"/>
      </tp>
      <tp t="e">
        <v>#N/A</v>
        <stp/>
        <stp>VOLUME</stp>
        <stp>.SPXW230113C3810</stp>
        <tr r="C198" s="1"/>
      </tp>
      <tp t="e">
        <v>#N/A</v>
        <stp/>
        <stp>VOLUME</stp>
        <stp>.SPXW230111P3835</stp>
        <tr r="O160" s="1"/>
      </tp>
      <tp t="e">
        <v>#N/A</v>
        <stp/>
        <stp>VOLUME</stp>
        <stp>.SPXW230113P3815</stp>
        <tr r="O199" s="1"/>
      </tp>
      <tp t="e">
        <v>#N/A</v>
        <stp/>
        <stp>VOLUME</stp>
        <stp>.SPXW230111P3830</stp>
        <tr r="O159" s="1"/>
      </tp>
      <tp t="e">
        <v>#N/A</v>
        <stp/>
        <stp>VOLUME</stp>
        <stp>.SPXW230113P3810</stp>
        <tr r="O198" s="1"/>
      </tp>
      <tp t="e">
        <v>#N/A</v>
        <stp/>
        <stp>VOLUME</stp>
        <stp>.SPXW230111C3825</stp>
        <tr r="C158" s="1"/>
      </tp>
      <tp t="e">
        <v>#N/A</v>
        <stp/>
        <stp>VOLUME</stp>
        <stp>.SPXW230113C3805</stp>
        <tr r="C197" s="1"/>
      </tp>
      <tp t="e">
        <v>#N/A</v>
        <stp/>
        <stp>VOLUME</stp>
        <stp>.SPXW230111C3820</stp>
        <tr r="C157" s="1"/>
      </tp>
      <tp t="e">
        <v>#N/A</v>
        <stp/>
        <stp>VOLUME</stp>
        <stp>.SPXW230113C3800</stp>
        <tr r="C196" s="1"/>
      </tp>
      <tp t="e">
        <v>#N/A</v>
        <stp/>
        <stp>VOLUME</stp>
        <stp>.SPXW230111P3825</stp>
        <tr r="O158" s="1"/>
      </tp>
      <tp t="e">
        <v>#N/A</v>
        <stp/>
        <stp>VOLUME</stp>
        <stp>.SPXW230113P3805</stp>
        <tr r="O197" s="1"/>
      </tp>
      <tp t="e">
        <v>#N/A</v>
        <stp/>
        <stp>VOLUME</stp>
        <stp>.SPXW230111P3820</stp>
        <tr r="O157" s="1"/>
      </tp>
      <tp t="e">
        <v>#N/A</v>
        <stp/>
        <stp>VOLUME</stp>
        <stp>.SPXW230113P3800</stp>
        <tr r="O196" s="1"/>
      </tp>
      <tp t="e">
        <v>#N/A</v>
        <stp/>
        <stp>VOLUME</stp>
        <stp>.SPXW230111C3815</stp>
        <tr r="C156" s="1"/>
      </tp>
      <tp t="e">
        <v>#N/A</v>
        <stp/>
        <stp>VOLUME</stp>
        <stp>.SPXW230113C3835</stp>
        <tr r="C203" s="1"/>
      </tp>
      <tp t="e">
        <v>#N/A</v>
        <stp/>
        <stp>VOLUME</stp>
        <stp>.SPXW230111C3810</stp>
        <tr r="C155" s="1"/>
      </tp>
      <tp t="e">
        <v>#N/A</v>
        <stp/>
        <stp>VOLUME</stp>
        <stp>.SPXW230113C3830</stp>
        <tr r="C202" s="1"/>
      </tp>
      <tp t="e">
        <v>#N/A</v>
        <stp/>
        <stp>VOLUME</stp>
        <stp>.SPXW230111P3815</stp>
        <tr r="O156" s="1"/>
      </tp>
      <tp t="e">
        <v>#N/A</v>
        <stp/>
        <stp>VOLUME</stp>
        <stp>.SPXW230113P3835</stp>
        <tr r="O203" s="1"/>
      </tp>
      <tp t="e">
        <v>#N/A</v>
        <stp/>
        <stp>VOLUME</stp>
        <stp>.SPXW230111P3810</stp>
        <tr r="O155" s="1"/>
      </tp>
      <tp t="e">
        <v>#N/A</v>
        <stp/>
        <stp>VOLUME</stp>
        <stp>.SPXW230113P3830</stp>
        <tr r="O202" s="1"/>
      </tp>
      <tp t="e">
        <v>#N/A</v>
        <stp/>
        <stp>VOLUME</stp>
        <stp>.SPXW230111C3805</stp>
        <tr r="C154" s="1"/>
      </tp>
      <tp t="e">
        <v>#N/A</v>
        <stp/>
        <stp>VOLUME</stp>
        <stp>.SPXW230113C3825</stp>
        <tr r="C201" s="1"/>
      </tp>
      <tp t="e">
        <v>#N/A</v>
        <stp/>
        <stp>VOLUME</stp>
        <stp>.SPXW230111C3800</stp>
        <tr r="C153" s="1"/>
      </tp>
      <tp t="e">
        <v>#N/A</v>
        <stp/>
        <stp>VOLUME</stp>
        <stp>.SPXW230113C3820</stp>
        <tr r="C200" s="1"/>
      </tp>
      <tp t="e">
        <v>#N/A</v>
        <stp/>
        <stp>VOLUME</stp>
        <stp>.SPXW230111P3805</stp>
        <tr r="O154" s="1"/>
      </tp>
      <tp t="e">
        <v>#N/A</v>
        <stp/>
        <stp>VOLUME</stp>
        <stp>.SPXW230113P3825</stp>
        <tr r="O201" s="1"/>
      </tp>
      <tp t="e">
        <v>#N/A</v>
        <stp/>
        <stp>VOLUME</stp>
        <stp>.SPXW230111P3800</stp>
        <tr r="O153" s="1"/>
      </tp>
      <tp t="e">
        <v>#N/A</v>
        <stp/>
        <stp>VOLUME</stp>
        <stp>.SPXW230113P3820</stp>
        <tr r="O200" s="1"/>
      </tp>
      <tp t="e">
        <v>#N/A</v>
        <stp/>
        <stp>VOLUME</stp>
        <stp>.SPXW230106C3885</stp>
        <tr r="C85" s="1"/>
      </tp>
      <tp t="e">
        <v>#N/A</v>
        <stp/>
        <stp>VOLUME</stp>
        <stp>.SPXW230109C3875</stp>
        <tr r="C125" s="1"/>
      </tp>
      <tp t="e">
        <v>#N/A</v>
        <stp/>
        <stp>VOLUME</stp>
        <stp>.SPXW230106C3880</stp>
        <tr r="C84" s="1"/>
      </tp>
      <tp t="e">
        <v>#N/A</v>
        <stp/>
        <stp>VOLUME</stp>
        <stp>.SPXW230109C3870</stp>
        <tr r="C124" s="1"/>
      </tp>
      <tp t="e">
        <v>#N/A</v>
        <stp/>
        <stp>VOLUME</stp>
        <stp>.SPXW230106P3885</stp>
        <tr r="O85" s="1"/>
      </tp>
      <tp t="e">
        <v>#N/A</v>
        <stp/>
        <stp>VOLUME</stp>
        <stp>.SPXW230109P3875</stp>
        <tr r="O125" s="1"/>
      </tp>
      <tp t="e">
        <v>#N/A</v>
        <stp/>
        <stp>VOLUME</stp>
        <stp>.SPXW230106P3880</stp>
        <tr r="O84" s="1"/>
      </tp>
      <tp t="e">
        <v>#N/A</v>
        <stp/>
        <stp>VOLUME</stp>
        <stp>.SPXW230109P3870</stp>
        <tr r="O124" s="1"/>
      </tp>
      <tp t="e">
        <v>#N/A</v>
        <stp/>
        <stp>VOLUME</stp>
        <stp>.SPXW230106C3895</stp>
        <tr r="C87" s="1"/>
      </tp>
      <tp t="e">
        <v>#N/A</v>
        <stp/>
        <stp>VOLUME</stp>
        <stp>.SPXW230109C3865</stp>
        <tr r="C123" s="1"/>
      </tp>
      <tp t="e">
        <v>#N/A</v>
        <stp/>
        <stp>VOLUME</stp>
        <stp>.SPXW230106C3890</stp>
        <tr r="C86" s="1"/>
      </tp>
      <tp t="e">
        <v>#N/A</v>
        <stp/>
        <stp>VOLUME</stp>
        <stp>.SPXW230109C3860</stp>
        <tr r="C122" s="1"/>
      </tp>
      <tp t="e">
        <v>#N/A</v>
        <stp/>
        <stp>VOLUME</stp>
        <stp>.SPXW230106P3895</stp>
        <tr r="O87" s="1"/>
      </tp>
      <tp t="e">
        <v>#N/A</v>
        <stp/>
        <stp>VOLUME</stp>
        <stp>.SPXW230109P3865</stp>
        <tr r="O123" s="1"/>
      </tp>
      <tp t="e">
        <v>#N/A</v>
        <stp/>
        <stp>VOLUME</stp>
        <stp>.SPXW230106P3890</stp>
        <tr r="O86" s="1"/>
      </tp>
      <tp t="e">
        <v>#N/A</v>
        <stp/>
        <stp>VOLUME</stp>
        <stp>.SPXW230109P3860</stp>
        <tr r="O122" s="1"/>
      </tp>
      <tp t="e">
        <v>#N/A</v>
        <stp/>
        <stp>VOLUME</stp>
        <stp>.SPXW230104C3885</stp>
        <tr r="C42" s="1"/>
      </tp>
      <tp t="e">
        <v>#N/A</v>
        <stp/>
        <stp>VOLUME</stp>
        <stp>.SPXW230109C3855</stp>
        <tr r="C121" s="1"/>
      </tp>
      <tp t="e">
        <v>#N/A</v>
        <stp/>
        <stp>VOLUME</stp>
        <stp>.SPXW230104C3880</stp>
        <tr r="C41" s="1"/>
      </tp>
      <tp t="e">
        <v>#N/A</v>
        <stp/>
        <stp>VOLUME</stp>
        <stp>.SPXW230109C3850</stp>
        <tr r="C120" s="1"/>
      </tp>
      <tp t="e">
        <v>#N/A</v>
        <stp/>
        <stp>VOLUME</stp>
        <stp>.SPXW230104P3885</stp>
        <tr r="O42" s="1"/>
      </tp>
      <tp t="e">
        <v>#N/A</v>
        <stp/>
        <stp>VOLUME</stp>
        <stp>.SPXW230109P3855</stp>
        <tr r="O121" s="1"/>
      </tp>
      <tp t="e">
        <v>#N/A</v>
        <stp/>
        <stp>VOLUME</stp>
        <stp>.SPXW230104P3880</stp>
        <tr r="O41" s="1"/>
      </tp>
      <tp t="e">
        <v>#N/A</v>
        <stp/>
        <stp>VOLUME</stp>
        <stp>.SPXW230109P3850</stp>
        <tr r="O120" s="1"/>
      </tp>
      <tp t="e">
        <v>#N/A</v>
        <stp/>
        <stp>VOLUME</stp>
        <stp>.SPXW230104C3895</stp>
        <tr r="C44" s="1"/>
      </tp>
      <tp t="e">
        <v>#N/A</v>
        <stp/>
        <stp>VOLUME</stp>
        <stp>.SPXW230109C3845</stp>
        <tr r="C119" s="1"/>
      </tp>
      <tp t="e">
        <v>#N/A</v>
        <stp/>
        <stp>VOLUME</stp>
        <stp>.SPXW230104C3890</stp>
        <tr r="C43" s="1"/>
      </tp>
      <tp t="e">
        <v>#N/A</v>
        <stp/>
        <stp>VOLUME</stp>
        <stp>.SPXW230109C3840</stp>
        <tr r="C118" s="1"/>
      </tp>
      <tp t="e">
        <v>#N/A</v>
        <stp/>
        <stp>VOLUME</stp>
        <stp>.SPXW230104P3895</stp>
        <tr r="O44" s="1"/>
      </tp>
      <tp t="e">
        <v>#N/A</v>
        <stp/>
        <stp>VOLUME</stp>
        <stp>.SPXW230109P3845</stp>
        <tr r="O119" s="1"/>
      </tp>
      <tp t="e">
        <v>#N/A</v>
        <stp/>
        <stp>VOLUME</stp>
        <stp>.SPXW230104P3890</stp>
        <tr r="O43" s="1"/>
      </tp>
      <tp t="e">
        <v>#N/A</v>
        <stp/>
        <stp>VOLUME</stp>
        <stp>.SPXW230109P3840</stp>
        <tr r="O118" s="1"/>
      </tp>
      <tp t="e">
        <v>#N/A</v>
        <stp/>
        <stp>VOLUME</stp>
        <stp>.SPXW230109C3835</stp>
        <tr r="C117" s="1"/>
      </tp>
      <tp t="e">
        <v>#N/A</v>
        <stp/>
        <stp>VOLUME</stp>
        <stp>.SPXW230109C3830</stp>
        <tr r="C116" s="1"/>
      </tp>
      <tp t="e">
        <v>#N/A</v>
        <stp/>
        <stp>VOLUME</stp>
        <stp>.SPXW230109P3835</stp>
        <tr r="O117" s="1"/>
      </tp>
      <tp t="e">
        <v>#N/A</v>
        <stp/>
        <stp>VOLUME</stp>
        <stp>.SPXW230109P3830</stp>
        <tr r="O116" s="1"/>
      </tp>
      <tp t="e">
        <v>#N/A</v>
        <stp/>
        <stp>VOLUME</stp>
        <stp>.SPXW230109C3825</stp>
        <tr r="C115" s="1"/>
      </tp>
      <tp t="e">
        <v>#N/A</v>
        <stp/>
        <stp>VOLUME</stp>
        <stp>.SPXW230109C3820</stp>
        <tr r="C114" s="1"/>
      </tp>
      <tp t="e">
        <v>#N/A</v>
        <stp/>
        <stp>VOLUME</stp>
        <stp>.SPXW230109P3825</stp>
        <tr r="O115" s="1"/>
      </tp>
      <tp t="e">
        <v>#N/A</v>
        <stp/>
        <stp>VOLUME</stp>
        <stp>.SPXW230109P3820</stp>
        <tr r="O114" s="1"/>
      </tp>
      <tp t="e">
        <v>#N/A</v>
        <stp/>
        <stp>VOLUME</stp>
        <stp>.SPXW230109C3815</stp>
        <tr r="C113" s="1"/>
      </tp>
      <tp t="e">
        <v>#N/A</v>
        <stp/>
        <stp>VOLUME</stp>
        <stp>.SPXW230109C3810</stp>
        <tr r="C112" s="1"/>
      </tp>
      <tp t="e">
        <v>#N/A</v>
        <stp/>
        <stp>VOLUME</stp>
        <stp>.SPXW230109P3815</stp>
        <tr r="O113" s="1"/>
      </tp>
      <tp t="e">
        <v>#N/A</v>
        <stp/>
        <stp>VOLUME</stp>
        <stp>.SPXW230109P3810</stp>
        <tr r="O112" s="1"/>
      </tp>
      <tp t="e">
        <v>#N/A</v>
        <stp/>
        <stp>VOLUME</stp>
        <stp>.SPXW230109C3805</stp>
        <tr r="C111" s="1"/>
      </tp>
      <tp t="e">
        <v>#N/A</v>
        <stp/>
        <stp>VOLUME</stp>
        <stp>.SPXW230109C3800</stp>
        <tr r="C110" s="1"/>
      </tp>
      <tp t="e">
        <v>#N/A</v>
        <stp/>
        <stp>VOLUME</stp>
        <stp>.SPXW230109P3805</stp>
        <tr r="O111" s="1"/>
      </tp>
      <tp t="e">
        <v>#N/A</v>
        <stp/>
        <stp>VOLUME</stp>
        <stp>.SPXW230109P3800</stp>
        <tr r="O110" s="1"/>
      </tp>
      <tp t="e">
        <v>#N/A</v>
        <stp/>
        <stp>VOLUME</stp>
        <stp>.SPXW230104C3825</stp>
        <tr r="C30" s="1"/>
      </tp>
      <tp t="e">
        <v>#N/A</v>
        <stp/>
        <stp>VOLUME</stp>
        <stp>.SPXW230106C3805</stp>
        <tr r="C69" s="1"/>
      </tp>
      <tp t="e">
        <v>#N/A</v>
        <stp/>
        <stp>VOLUME</stp>
        <stp>.SPXW230104C3820</stp>
        <tr r="C29" s="1"/>
      </tp>
      <tp t="e">
        <v>#N/A</v>
        <stp/>
        <stp>VOLUME</stp>
        <stp>.SPXW230106C3800</stp>
        <tr r="C68" s="1"/>
      </tp>
      <tp t="e">
        <v>#N/A</v>
        <stp/>
        <stp>VOLUME</stp>
        <stp>.SPXW230104P3825</stp>
        <tr r="O30" s="1"/>
      </tp>
      <tp t="e">
        <v>#N/A</v>
        <stp/>
        <stp>VOLUME</stp>
        <stp>.SPXW230106P3805</stp>
        <tr r="O69" s="1"/>
      </tp>
      <tp t="e">
        <v>#N/A</v>
        <stp/>
        <stp>VOLUME</stp>
        <stp>.SPXW230104P3820</stp>
        <tr r="O29" s="1"/>
      </tp>
      <tp t="e">
        <v>#N/A</v>
        <stp/>
        <stp>VOLUME</stp>
        <stp>.SPXW230106P3800</stp>
        <tr r="O68" s="1"/>
      </tp>
      <tp t="e">
        <v>#N/A</v>
        <stp/>
        <stp>VOLUME</stp>
        <stp>.SPXW230104C3835</stp>
        <tr r="C32" s="1"/>
      </tp>
      <tp t="e">
        <v>#N/A</v>
        <stp/>
        <stp>VOLUME</stp>
        <stp>.SPXW230106C3815</stp>
        <tr r="C71" s="1"/>
      </tp>
      <tp t="e">
        <v>#N/A</v>
        <stp/>
        <stp>VOLUME</stp>
        <stp>.SPXW230104C3830</stp>
        <tr r="C31" s="1"/>
      </tp>
      <tp t="e">
        <v>#N/A</v>
        <stp/>
        <stp>VOLUME</stp>
        <stp>.SPXW230106C3810</stp>
        <tr r="C70" s="1"/>
      </tp>
      <tp t="e">
        <v>#N/A</v>
        <stp/>
        <stp>VOLUME</stp>
        <stp>.SPXW230104P3835</stp>
        <tr r="O32" s="1"/>
      </tp>
      <tp t="e">
        <v>#N/A</v>
        <stp/>
        <stp>VOLUME</stp>
        <stp>.SPXW230106P3815</stp>
        <tr r="O71" s="1"/>
      </tp>
      <tp t="e">
        <v>#N/A</v>
        <stp/>
        <stp>VOLUME</stp>
        <stp>.SPXW230104P3830</stp>
        <tr r="O31" s="1"/>
      </tp>
      <tp t="e">
        <v>#N/A</v>
        <stp/>
        <stp>VOLUME</stp>
        <stp>.SPXW230106P3810</stp>
        <tr r="O70" s="1"/>
      </tp>
      <tp t="e">
        <v>#N/A</v>
        <stp/>
        <stp>VOLUME</stp>
        <stp>.SPXW230104C3805</stp>
        <tr r="C26" s="1"/>
      </tp>
      <tp t="e">
        <v>#N/A</v>
        <stp/>
        <stp>VOLUME</stp>
        <stp>.SPXW230106C3825</stp>
        <tr r="C73" s="1"/>
      </tp>
      <tp t="e">
        <v>#N/A</v>
        <stp/>
        <stp>VOLUME</stp>
        <stp>.SPXW230104C3800</stp>
        <tr r="C25" s="1"/>
      </tp>
      <tp t="e">
        <v>#N/A</v>
        <stp/>
        <stp>VOLUME</stp>
        <stp>.SPXW230106C3820</stp>
        <tr r="C72" s="1"/>
      </tp>
      <tp t="e">
        <v>#N/A</v>
        <stp/>
        <stp>VOLUME</stp>
        <stp>.SPXW230104P3805</stp>
        <tr r="O26" s="1"/>
      </tp>
      <tp t="e">
        <v>#N/A</v>
        <stp/>
        <stp>VOLUME</stp>
        <stp>.SPXW230106P3825</stp>
        <tr r="O73" s="1"/>
      </tp>
      <tp t="e">
        <v>#N/A</v>
        <stp/>
        <stp>VOLUME</stp>
        <stp>.SPXW230104P3800</stp>
        <tr r="O25" s="1"/>
      </tp>
      <tp t="e">
        <v>#N/A</v>
        <stp/>
        <stp>VOLUME</stp>
        <stp>.SPXW230106P3820</stp>
        <tr r="O72" s="1"/>
      </tp>
      <tp t="e">
        <v>#N/A</v>
        <stp/>
        <stp>VOLUME</stp>
        <stp>.SPXW230104C3815</stp>
        <tr r="C28" s="1"/>
      </tp>
      <tp t="e">
        <v>#N/A</v>
        <stp/>
        <stp>VOLUME</stp>
        <stp>.SPXW230106C3835</stp>
        <tr r="C75" s="1"/>
      </tp>
      <tp t="e">
        <v>#N/A</v>
        <stp/>
        <stp>VOLUME</stp>
        <stp>.SPXW230104C3810</stp>
        <tr r="C27" s="1"/>
      </tp>
      <tp t="e">
        <v>#N/A</v>
        <stp/>
        <stp>VOLUME</stp>
        <stp>.SPXW230106C3830</stp>
        <tr r="C74" s="1"/>
      </tp>
      <tp t="e">
        <v>#N/A</v>
        <stp/>
        <stp>VOLUME</stp>
        <stp>.SPXW230104P3815</stp>
        <tr r="O28" s="1"/>
      </tp>
      <tp t="e">
        <v>#N/A</v>
        <stp/>
        <stp>VOLUME</stp>
        <stp>.SPXW230106P3835</stp>
        <tr r="O75" s="1"/>
      </tp>
      <tp t="e">
        <v>#N/A</v>
        <stp/>
        <stp>VOLUME</stp>
        <stp>.SPXW230104P3810</stp>
        <tr r="O27" s="1"/>
      </tp>
      <tp t="e">
        <v>#N/A</v>
        <stp/>
        <stp>VOLUME</stp>
        <stp>.SPXW230106P3830</stp>
        <tr r="O74" s="1"/>
      </tp>
      <tp t="e">
        <v>#N/A</v>
        <stp/>
        <stp>VOLUME</stp>
        <stp>.SPXW230104C3865</stp>
        <tr r="C38" s="1"/>
      </tp>
      <tp t="e">
        <v>#N/A</v>
        <stp/>
        <stp>VOLUME</stp>
        <stp>.SPXW230106C3845</stp>
        <tr r="C77" s="1"/>
      </tp>
      <tp t="e">
        <v>#N/A</v>
        <stp/>
        <stp>VOLUME</stp>
        <stp>.SPXW230113C3915</stp>
        <tr r="C219" s="1"/>
      </tp>
      <tp t="e">
        <v>#N/A</v>
        <stp/>
        <stp>VOLUME</stp>
        <stp>.SPXW230104C3860</stp>
        <tr r="C37" s="1"/>
      </tp>
      <tp t="e">
        <v>#N/A</v>
        <stp/>
        <stp>VOLUME</stp>
        <stp>.SPXW230106C3840</stp>
        <tr r="C76" s="1"/>
      </tp>
      <tp t="e">
        <v>#N/A</v>
        <stp/>
        <stp>VOLUME</stp>
        <stp>.SPXW230113C3910</stp>
        <tr r="C218" s="1"/>
      </tp>
      <tp t="e">
        <v>#N/A</v>
        <stp/>
        <stp>VOLUME</stp>
        <stp>.SPXW230104P3865</stp>
        <tr r="O38" s="1"/>
      </tp>
      <tp t="e">
        <v>#N/A</v>
        <stp/>
        <stp>VOLUME</stp>
        <stp>.SPXW230106P3845</stp>
        <tr r="O77" s="1"/>
      </tp>
      <tp t="e">
        <v>#N/A</v>
        <stp/>
        <stp>VOLUME</stp>
        <stp>.SPXW230113P3915</stp>
        <tr r="O219" s="1"/>
      </tp>
      <tp t="e">
        <v>#N/A</v>
        <stp/>
        <stp>VOLUME</stp>
        <stp>.SPXW230104P3860</stp>
        <tr r="O37" s="1"/>
      </tp>
      <tp t="e">
        <v>#N/A</v>
        <stp/>
        <stp>VOLUME</stp>
        <stp>.SPXW230106P3840</stp>
        <tr r="O76" s="1"/>
      </tp>
      <tp t="e">
        <v>#N/A</v>
        <stp/>
        <stp>VOLUME</stp>
        <stp>.SPXW230113P3910</stp>
        <tr r="O218" s="1"/>
      </tp>
      <tp t="e">
        <v>#N/A</v>
        <stp/>
        <stp>VOLUME</stp>
        <stp>.SPXW230104C3875</stp>
        <tr r="C40" s="1"/>
      </tp>
      <tp t="e">
        <v>#N/A</v>
        <stp/>
        <stp>VOLUME</stp>
        <stp>.SPXW230106C3855</stp>
        <tr r="C79" s="1"/>
      </tp>
      <tp t="e">
        <v>#N/A</v>
        <stp/>
        <stp>VOLUME</stp>
        <stp>.SPXW230113C3905</stp>
        <tr r="C217" s="1"/>
      </tp>
      <tp t="e">
        <v>#N/A</v>
        <stp/>
        <stp>VOLUME</stp>
        <stp>.SPXW230104C3870</stp>
        <tr r="C39" s="1"/>
      </tp>
      <tp t="e">
        <v>#N/A</v>
        <stp/>
        <stp>VOLUME</stp>
        <stp>.SPXW230106C3850</stp>
        <tr r="C78" s="1"/>
      </tp>
      <tp t="e">
        <v>#N/A</v>
        <stp/>
        <stp>VOLUME</stp>
        <stp>.SPXW230111C3920</stp>
        <tr r="C177" s="1"/>
      </tp>
      <tp t="e">
        <v>#N/A</v>
        <stp/>
        <stp>VOLUME</stp>
        <stp>.SPXW230113C3900</stp>
        <tr r="C216" s="1"/>
      </tp>
      <tp t="e">
        <v>#N/A</v>
        <stp/>
        <stp>VOLUME</stp>
        <stp>.SPXW230104P3875</stp>
        <tr r="O40" s="1"/>
      </tp>
      <tp t="e">
        <v>#N/A</v>
        <stp/>
        <stp>VOLUME</stp>
        <stp>.SPXW230106P3855</stp>
        <tr r="O79" s="1"/>
      </tp>
      <tp t="e">
        <v>#N/A</v>
        <stp/>
        <stp>VOLUME</stp>
        <stp>.SPXW230113P3905</stp>
        <tr r="O217" s="1"/>
      </tp>
      <tp t="e">
        <v>#N/A</v>
        <stp/>
        <stp>VOLUME</stp>
        <stp>.SPXW230104P3870</stp>
        <tr r="O39" s="1"/>
      </tp>
      <tp t="e">
        <v>#N/A</v>
        <stp/>
        <stp>VOLUME</stp>
        <stp>.SPXW230106P3850</stp>
        <tr r="O78" s="1"/>
      </tp>
      <tp t="e">
        <v>#N/A</v>
        <stp/>
        <stp>VOLUME</stp>
        <stp>.SPXW230111P3920</stp>
        <tr r="O177" s="1"/>
      </tp>
      <tp t="e">
        <v>#N/A</v>
        <stp/>
        <stp>VOLUME</stp>
        <stp>.SPXW230113P3900</stp>
        <tr r="O216" s="1"/>
      </tp>
      <tp t="e">
        <v>#N/A</v>
        <stp/>
        <stp>VOLUME</stp>
        <stp>.SPXW230104C3845</stp>
        <tr r="C34" s="1"/>
      </tp>
      <tp t="e">
        <v>#N/A</v>
        <stp/>
        <stp>VOLUME</stp>
        <stp>.SPXW230106C3865</stp>
        <tr r="C81" s="1"/>
      </tp>
      <tp t="e">
        <v>#N/A</v>
        <stp/>
        <stp>VOLUME</stp>
        <stp>.SPXW230109C3895</stp>
        <tr r="C129" s="1"/>
      </tp>
      <tp t="e">
        <v>#N/A</v>
        <stp/>
        <stp>VOLUME</stp>
        <stp>.SPXW230111C3915</stp>
        <tr r="C176" s="1"/>
      </tp>
      <tp t="e">
        <v>#N/A</v>
        <stp/>
        <stp>VOLUME</stp>
        <stp>.SPXW230104C3840</stp>
        <tr r="C33" s="1"/>
      </tp>
      <tp t="e">
        <v>#N/A</v>
        <stp/>
        <stp>VOLUME</stp>
        <stp>.SPXW230106C3860</stp>
        <tr r="C80" s="1"/>
      </tp>
      <tp t="e">
        <v>#N/A</v>
        <stp/>
        <stp>VOLUME</stp>
        <stp>.SPXW230109C3890</stp>
        <tr r="C128" s="1"/>
      </tp>
      <tp t="e">
        <v>#N/A</v>
        <stp/>
        <stp>VOLUME</stp>
        <stp>.SPXW230111C3910</stp>
        <tr r="C175" s="1"/>
      </tp>
      <tp t="e">
        <v>#N/A</v>
        <stp/>
        <stp>VOLUME</stp>
        <stp>.SPXW230104P3845</stp>
        <tr r="O34" s="1"/>
      </tp>
      <tp t="e">
        <v>#N/A</v>
        <stp/>
        <stp>VOLUME</stp>
        <stp>.SPXW230106P3865</stp>
        <tr r="O81" s="1"/>
      </tp>
      <tp t="e">
        <v>#N/A</v>
        <stp/>
        <stp>VOLUME</stp>
        <stp>.SPXW230109P3895</stp>
        <tr r="O129" s="1"/>
      </tp>
      <tp t="e">
        <v>#N/A</v>
        <stp/>
        <stp>VOLUME</stp>
        <stp>.SPXW230111P3915</stp>
        <tr r="O176" s="1"/>
      </tp>
      <tp t="e">
        <v>#N/A</v>
        <stp/>
        <stp>VOLUME</stp>
        <stp>.SPXW230104P3840</stp>
        <tr r="O33" s="1"/>
      </tp>
      <tp t="e">
        <v>#N/A</v>
        <stp/>
        <stp>VOLUME</stp>
        <stp>.SPXW230106P3860</stp>
        <tr r="O80" s="1"/>
      </tp>
      <tp t="e">
        <v>#N/A</v>
        <stp/>
        <stp>VOLUME</stp>
        <stp>.SPXW230109P3890</stp>
        <tr r="O128" s="1"/>
      </tp>
      <tp t="e">
        <v>#N/A</v>
        <stp/>
        <stp>VOLUME</stp>
        <stp>.SPXW230111P3910</stp>
        <tr r="O175" s="1"/>
      </tp>
      <tp t="e">
        <v>#N/A</v>
        <stp/>
        <stp>VOLUME</stp>
        <stp>.SPXW230104C3855</stp>
        <tr r="C36" s="1"/>
      </tp>
      <tp t="e">
        <v>#N/A</v>
        <stp/>
        <stp>VOLUME</stp>
        <stp>.SPXW230106C3875</stp>
        <tr r="C83" s="1"/>
      </tp>
      <tp t="e">
        <v>#N/A</v>
        <stp/>
        <stp>VOLUME</stp>
        <stp>.SPXW230109C3885</stp>
        <tr r="C127" s="1"/>
      </tp>
      <tp t="e">
        <v>#N/A</v>
        <stp/>
        <stp>VOLUME</stp>
        <stp>.SPXW230111C3905</stp>
        <tr r="C174" s="1"/>
      </tp>
      <tp t="e">
        <v>#N/A</v>
        <stp/>
        <stp>VOLUME</stp>
        <stp>.SPXW230104C3850</stp>
        <tr r="C35" s="1"/>
      </tp>
      <tp t="e">
        <v>#N/A</v>
        <stp/>
        <stp>VOLUME</stp>
        <stp>.SPXW230106C3870</stp>
        <tr r="C82" s="1"/>
      </tp>
      <tp t="e">
        <v>#N/A</v>
        <stp/>
        <stp>VOLUME</stp>
        <stp>.SPXW230109C3880</stp>
        <tr r="C126" s="1"/>
      </tp>
      <tp t="e">
        <v>#N/A</v>
        <stp/>
        <stp>VOLUME</stp>
        <stp>.SPXW230111C3900</stp>
        <tr r="C173" s="1"/>
      </tp>
      <tp t="e">
        <v>#N/A</v>
        <stp/>
        <stp>VOLUME</stp>
        <stp>.SPXW230113C3920</stp>
        <tr r="C220" s="1"/>
      </tp>
      <tp t="e">
        <v>#N/A</v>
        <stp/>
        <stp>VOLUME</stp>
        <stp>.SPXW230104P3855</stp>
        <tr r="O36" s="1"/>
      </tp>
      <tp t="e">
        <v>#N/A</v>
        <stp/>
        <stp>VOLUME</stp>
        <stp>.SPXW230106P3875</stp>
        <tr r="O83" s="1"/>
      </tp>
      <tp t="e">
        <v>#N/A</v>
        <stp/>
        <stp>VOLUME</stp>
        <stp>.SPXW230109P3885</stp>
        <tr r="O127" s="1"/>
      </tp>
      <tp t="e">
        <v>#N/A</v>
        <stp/>
        <stp>VOLUME</stp>
        <stp>.SPXW230111P3905</stp>
        <tr r="O174" s="1"/>
      </tp>
      <tp t="e">
        <v>#N/A</v>
        <stp/>
        <stp>VOLUME</stp>
        <stp>.SPXW230104P3850</stp>
        <tr r="O35" s="1"/>
      </tp>
      <tp t="e">
        <v>#N/A</v>
        <stp/>
        <stp>VOLUME</stp>
        <stp>.SPXW230106P3870</stp>
        <tr r="O82" s="1"/>
      </tp>
      <tp t="e">
        <v>#N/A</v>
        <stp/>
        <stp>VOLUME</stp>
        <stp>.SPXW230109P3880</stp>
        <tr r="O126" s="1"/>
      </tp>
      <tp t="e">
        <v>#N/A</v>
        <stp/>
        <stp>VOLUME</stp>
        <stp>.SPXW230111P3900</stp>
        <tr r="O173" s="1"/>
      </tp>
      <tp t="e">
        <v>#N/A</v>
        <stp/>
        <stp>VOLUME</stp>
        <stp>.SPXW230113P3920</stp>
        <tr r="O220" s="1"/>
      </tp>
      <tp t="e">
        <v>#N/A</v>
        <stp/>
        <stp>STRIKE</stp>
        <stp>.SPXW230104C3810</stp>
        <tr r="J27" s="1"/>
      </tp>
      <tp t="e">
        <v>#N/A</v>
        <stp/>
        <stp>STRIKE</stp>
        <stp>.SPXW230106C3830</stp>
        <tr r="J74" s="1"/>
      </tp>
      <tp t="e">
        <v>#N/A</v>
        <stp/>
        <stp>STRIKE</stp>
        <stp>.SPXW230104C3815</stp>
        <tr r="J28" s="1"/>
      </tp>
      <tp t="e">
        <v>#N/A</v>
        <stp/>
        <stp>STRIKE</stp>
        <stp>.SPXW230106C3835</stp>
        <tr r="J75" s="1"/>
      </tp>
      <tp t="e">
        <v>#N/A</v>
        <stp/>
        <stp>STRIKE</stp>
        <stp>.SPXW230104C3800</stp>
        <tr r="J25" s="1"/>
      </tp>
      <tp t="e">
        <v>#N/A</v>
        <stp/>
        <stp>STRIKE</stp>
        <stp>.SPXW230106C3820</stp>
        <tr r="J72" s="1"/>
      </tp>
      <tp t="e">
        <v>#N/A</v>
        <stp/>
        <stp>STRIKE</stp>
        <stp>.SPXW230104C3805</stp>
        <tr r="J26" s="1"/>
      </tp>
      <tp t="e">
        <v>#N/A</v>
        <stp/>
        <stp>STRIKE</stp>
        <stp>.SPXW230106C3825</stp>
        <tr r="J73" s="1"/>
      </tp>
      <tp t="e">
        <v>#N/A</v>
        <stp/>
        <stp>STRIKE</stp>
        <stp>.SPXW230104C3830</stp>
        <tr r="J31" s="1"/>
      </tp>
      <tp t="e">
        <v>#N/A</v>
        <stp/>
        <stp>STRIKE</stp>
        <stp>.SPXW230106C3810</stp>
        <tr r="J70" s="1"/>
      </tp>
      <tp t="e">
        <v>#N/A</v>
        <stp/>
        <stp>STRIKE</stp>
        <stp>.SPXW230104C3835</stp>
        <tr r="J32" s="1"/>
      </tp>
      <tp t="e">
        <v>#N/A</v>
        <stp/>
        <stp>STRIKE</stp>
        <stp>.SPXW230106C3815</stp>
        <tr r="J71" s="1"/>
      </tp>
      <tp t="e">
        <v>#N/A</v>
        <stp/>
        <stp>STRIKE</stp>
        <stp>.SPXW230104C3820</stp>
        <tr r="J29" s="1"/>
      </tp>
      <tp t="e">
        <v>#N/A</v>
        <stp/>
        <stp>STRIKE</stp>
        <stp>.SPXW230106C3800</stp>
        <tr r="J68" s="1"/>
      </tp>
      <tp t="e">
        <v>#N/A</v>
        <stp/>
        <stp>STRIKE</stp>
        <stp>.SPXW230104C3825</stp>
        <tr r="J30" s="1"/>
      </tp>
      <tp t="e">
        <v>#N/A</v>
        <stp/>
        <stp>STRIKE</stp>
        <stp>.SPXW230106C3805</stp>
        <tr r="J69" s="1"/>
      </tp>
      <tp t="e">
        <v>#N/A</v>
        <stp/>
        <stp>STRIKE</stp>
        <stp>.SPXW230104C3850</stp>
        <tr r="J35" s="1"/>
      </tp>
      <tp t="e">
        <v>#N/A</v>
        <stp/>
        <stp>STRIKE</stp>
        <stp>.SPXW230106C3870</stp>
        <tr r="J82" s="1"/>
      </tp>
      <tp t="e">
        <v>#N/A</v>
        <stp/>
        <stp>STRIKE</stp>
        <stp>.SPXW230109C3880</stp>
        <tr r="J126" s="1"/>
      </tp>
      <tp t="e">
        <v>#N/A</v>
        <stp/>
        <stp>STRIKE</stp>
        <stp>.SPXW230111C3900</stp>
        <tr r="J173" s="1"/>
      </tp>
      <tp t="e">
        <v>#N/A</v>
        <stp/>
        <stp>STRIKE</stp>
        <stp>.SPXW230113C3920</stp>
        <tr r="J220" s="1"/>
      </tp>
      <tp t="e">
        <v>#N/A</v>
        <stp/>
        <stp>STRIKE</stp>
        <stp>.SPXW230104C3855</stp>
        <tr r="J36" s="1"/>
      </tp>
      <tp t="e">
        <v>#N/A</v>
        <stp/>
        <stp>STRIKE</stp>
        <stp>.SPXW230106C3875</stp>
        <tr r="J83" s="1"/>
      </tp>
      <tp t="e">
        <v>#N/A</v>
        <stp/>
        <stp>STRIKE</stp>
        <stp>.SPXW230109C3885</stp>
        <tr r="J127" s="1"/>
      </tp>
      <tp t="e">
        <v>#N/A</v>
        <stp/>
        <stp>STRIKE</stp>
        <stp>.SPXW230111C3905</stp>
        <tr r="J174" s="1"/>
      </tp>
      <tp t="e">
        <v>#N/A</v>
        <stp/>
        <stp>STRIKE</stp>
        <stp>.SPXW230104C3840</stp>
        <tr r="J33" s="1"/>
      </tp>
      <tp t="e">
        <v>#N/A</v>
        <stp/>
        <stp>STRIKE</stp>
        <stp>.SPXW230106C3860</stp>
        <tr r="J80" s="1"/>
      </tp>
      <tp t="e">
        <v>#N/A</v>
        <stp/>
        <stp>STRIKE</stp>
        <stp>.SPXW230109C3890</stp>
        <tr r="J128" s="1"/>
      </tp>
      <tp t="e">
        <v>#N/A</v>
        <stp/>
        <stp>STRIKE</stp>
        <stp>.SPXW230111C3910</stp>
        <tr r="J175" s="1"/>
      </tp>
      <tp t="e">
        <v>#N/A</v>
        <stp/>
        <stp>STRIKE</stp>
        <stp>.SPXW230104C3845</stp>
        <tr r="J34" s="1"/>
      </tp>
      <tp t="e">
        <v>#N/A</v>
        <stp/>
        <stp>STRIKE</stp>
        <stp>.SPXW230106C3865</stp>
        <tr r="J81" s="1"/>
      </tp>
      <tp t="e">
        <v>#N/A</v>
        <stp/>
        <stp>STRIKE</stp>
        <stp>.SPXW230109C3895</stp>
        <tr r="J129" s="1"/>
      </tp>
      <tp t="e">
        <v>#N/A</v>
        <stp/>
        <stp>STRIKE</stp>
        <stp>.SPXW230111C3915</stp>
        <tr r="J176" s="1"/>
      </tp>
      <tp t="e">
        <v>#N/A</v>
        <stp/>
        <stp>STRIKE</stp>
        <stp>.SPXW230104C3870</stp>
        <tr r="J39" s="1"/>
      </tp>
      <tp t="e">
        <v>#N/A</v>
        <stp/>
        <stp>STRIKE</stp>
        <stp>.SPXW230106C3850</stp>
        <tr r="J78" s="1"/>
      </tp>
      <tp t="e">
        <v>#N/A</v>
        <stp/>
        <stp>STRIKE</stp>
        <stp>.SPXW230111C3920</stp>
        <tr r="J177" s="1"/>
      </tp>
      <tp t="e">
        <v>#N/A</v>
        <stp/>
        <stp>STRIKE</stp>
        <stp>.SPXW230113C3900</stp>
        <tr r="J216" s="1"/>
      </tp>
      <tp t="e">
        <v>#N/A</v>
        <stp/>
        <stp>STRIKE</stp>
        <stp>.SPXW230104C3875</stp>
        <tr r="J40" s="1"/>
      </tp>
      <tp t="e">
        <v>#N/A</v>
        <stp/>
        <stp>STRIKE</stp>
        <stp>.SPXW230106C3855</stp>
        <tr r="J79" s="1"/>
      </tp>
      <tp t="e">
        <v>#N/A</v>
        <stp/>
        <stp>STRIKE</stp>
        <stp>.SPXW230113C3905</stp>
        <tr r="J217" s="1"/>
      </tp>
      <tp t="e">
        <v>#N/A</v>
        <stp/>
        <stp>STRIKE</stp>
        <stp>.SPXW230104C3860</stp>
        <tr r="J37" s="1"/>
      </tp>
      <tp t="e">
        <v>#N/A</v>
        <stp/>
        <stp>STRIKE</stp>
        <stp>.SPXW230106C3840</stp>
        <tr r="J76" s="1"/>
      </tp>
      <tp t="e">
        <v>#N/A</v>
        <stp/>
        <stp>STRIKE</stp>
        <stp>.SPXW230113C3910</stp>
        <tr r="J218" s="1"/>
      </tp>
      <tp t="e">
        <v>#N/A</v>
        <stp/>
        <stp>STRIKE</stp>
        <stp>.SPXW230104C3865</stp>
        <tr r="J38" s="1"/>
      </tp>
      <tp t="e">
        <v>#N/A</v>
        <stp/>
        <stp>STRIKE</stp>
        <stp>.SPXW230106C3845</stp>
        <tr r="J77" s="1"/>
      </tp>
      <tp t="e">
        <v>#N/A</v>
        <stp/>
        <stp>STRIKE</stp>
        <stp>.SPXW230113C3915</stp>
        <tr r="J219" s="1"/>
      </tp>
      <tp t="e">
        <v>#N/A</v>
        <stp/>
        <stp>STRIKE</stp>
        <stp>.SPXW230104C3890</stp>
        <tr r="J43" s="1"/>
      </tp>
      <tp t="e">
        <v>#N/A</v>
        <stp/>
        <stp>STRIKE</stp>
        <stp>.SPXW230109C3840</stp>
        <tr r="J118" s="1"/>
      </tp>
      <tp t="e">
        <v>#N/A</v>
        <stp/>
        <stp>STRIKE</stp>
        <stp>.SPXW230104C3895</stp>
        <tr r="J44" s="1"/>
      </tp>
      <tp t="e">
        <v>#N/A</v>
        <stp/>
        <stp>STRIKE</stp>
        <stp>.SPXW230109C3845</stp>
        <tr r="J119" s="1"/>
      </tp>
      <tp t="e">
        <v>#N/A</v>
        <stp/>
        <stp>STRIKE</stp>
        <stp>.SPXW230104C3880</stp>
        <tr r="J41" s="1"/>
      </tp>
      <tp t="e">
        <v>#N/A</v>
        <stp/>
        <stp>STRIKE</stp>
        <stp>.SPXW230109C3850</stp>
        <tr r="J120" s="1"/>
      </tp>
      <tp t="e">
        <v>#N/A</v>
        <stp/>
        <stp>STRIKE</stp>
        <stp>.SPXW230104C3885</stp>
        <tr r="J42" s="1"/>
      </tp>
      <tp t="e">
        <v>#N/A</v>
        <stp/>
        <stp>STRIKE</stp>
        <stp>.SPXW230109C3855</stp>
        <tr r="J121" s="1"/>
      </tp>
      <tp t="e">
        <v>#N/A</v>
        <stp/>
        <stp>STRIKE</stp>
        <stp>.SPXW230106C3890</stp>
        <tr r="J86" s="1"/>
      </tp>
      <tp t="e">
        <v>#N/A</v>
        <stp/>
        <stp>STRIKE</stp>
        <stp>.SPXW230109C3860</stp>
        <tr r="J122" s="1"/>
      </tp>
      <tp t="e">
        <v>#N/A</v>
        <stp/>
        <stp>STRIKE</stp>
        <stp>.SPXW230106C3895</stp>
        <tr r="J87" s="1"/>
      </tp>
      <tp t="e">
        <v>#N/A</v>
        <stp/>
        <stp>STRIKE</stp>
        <stp>.SPXW230109C3865</stp>
        <tr r="J123" s="1"/>
      </tp>
      <tp t="e">
        <v>#N/A</v>
        <stp/>
        <stp>STRIKE</stp>
        <stp>.SPXW230106C3880</stp>
        <tr r="J84" s="1"/>
      </tp>
      <tp t="e">
        <v>#N/A</v>
        <stp/>
        <stp>STRIKE</stp>
        <stp>.SPXW230109C3870</stp>
        <tr r="J124" s="1"/>
      </tp>
      <tp t="e">
        <v>#N/A</v>
        <stp/>
        <stp>STRIKE</stp>
        <stp>.SPXW230106C3885</stp>
        <tr r="J85" s="1"/>
      </tp>
      <tp t="e">
        <v>#N/A</v>
        <stp/>
        <stp>STRIKE</stp>
        <stp>.SPXW230109C3875</stp>
        <tr r="J125" s="1"/>
      </tp>
      <tp t="e">
        <v>#N/A</v>
        <stp/>
        <stp>STRIKE</stp>
        <stp>.SPXW230109C3800</stp>
        <tr r="J110" s="1"/>
      </tp>
      <tp t="e">
        <v>#N/A</v>
        <stp/>
        <stp>STRIKE</stp>
        <stp>.SPXW230109C3805</stp>
        <tr r="J111" s="1"/>
      </tp>
      <tp t="e">
        <v>#N/A</v>
        <stp/>
        <stp>STRIKE</stp>
        <stp>.SPXW230109C3810</stp>
        <tr r="J112" s="1"/>
      </tp>
      <tp t="e">
        <v>#N/A</v>
        <stp/>
        <stp>STRIKE</stp>
        <stp>.SPXW230109C3815</stp>
        <tr r="J113" s="1"/>
      </tp>
      <tp t="e">
        <v>#N/A</v>
        <stp/>
        <stp>STRIKE</stp>
        <stp>.SPXW230109C3820</stp>
        <tr r="J114" s="1"/>
      </tp>
      <tp t="e">
        <v>#N/A</v>
        <stp/>
        <stp>STRIKE</stp>
        <stp>.SPXW230109C3825</stp>
        <tr r="J115" s="1"/>
      </tp>
      <tp t="e">
        <v>#N/A</v>
        <stp/>
        <stp>STRIKE</stp>
        <stp>.SPXW230109C3830</stp>
        <tr r="J116" s="1"/>
      </tp>
      <tp t="e">
        <v>#N/A</v>
        <stp/>
        <stp>STRIKE</stp>
        <stp>.SPXW230109C3835</stp>
        <tr r="J117" s="1"/>
      </tp>
      <tp t="e">
        <v>#N/A</v>
        <stp/>
        <stp>EXPIRATION_DAY</stp>
        <stp>.SPXW230113C3890</stp>
        <tr r="I214" s="1"/>
      </tp>
      <tp t="e">
        <v>#N/A</v>
        <stp/>
        <stp>EXPIRATION_DAY</stp>
        <stp>.SPXW230113C3895</stp>
        <tr r="I215" s="1"/>
      </tp>
      <tp t="e">
        <v>#N/A</v>
        <stp/>
        <stp>EXPIRATION_DAY</stp>
        <stp>.SPXW230109C3920</stp>
        <tr r="I134" s="1"/>
      </tp>
      <tp t="e">
        <v>#N/A</v>
        <stp/>
        <stp>EXPIRATION_DAY</stp>
        <stp>.SPXW230113C3880</stp>
        <tr r="I212" s="1"/>
      </tp>
      <tp t="e">
        <v>#N/A</v>
        <stp/>
        <stp>EXPIRATION_DAY</stp>
        <stp>.SPXW230113C3885</stp>
        <tr r="I213" s="1"/>
      </tp>
      <tp t="e">
        <v>#N/A</v>
        <stp/>
        <stp>EXPIRATION_DAY</stp>
        <stp>.SPXW230109C3910</stp>
        <tr r="I132" s="1"/>
      </tp>
      <tp t="e">
        <v>#N/A</v>
        <stp/>
        <stp>EXPIRATION_DAY</stp>
        <stp>.SPXW230111C3890</stp>
        <tr r="I171" s="1"/>
      </tp>
      <tp t="e">
        <v>#N/A</v>
        <stp/>
        <stp>EXPIRATION_DAY</stp>
        <stp>.SPXW230109C3915</stp>
        <tr r="I133" s="1"/>
      </tp>
      <tp t="e">
        <v>#N/A</v>
        <stp/>
        <stp>EXPIRATION_DAY</stp>
        <stp>.SPXW230111C3895</stp>
        <tr r="I172" s="1"/>
      </tp>
      <tp t="e">
        <v>#N/A</v>
        <stp/>
        <stp>EXPIRATION_DAY</stp>
        <stp>.SPXW230109C3900</stp>
        <tr r="I130" s="1"/>
      </tp>
      <tp t="e">
        <v>#N/A</v>
        <stp/>
        <stp>EXPIRATION_DAY</stp>
        <stp>.SPXW230111C3880</stp>
        <tr r="I169" s="1"/>
      </tp>
      <tp t="e">
        <v>#N/A</v>
        <stp/>
        <stp>EXPIRATION_DAY</stp>
        <stp>.SPXW230109C3905</stp>
        <tr r="I131" s="1"/>
      </tp>
      <tp t="e">
        <v>#N/A</v>
        <stp/>
        <stp>EXPIRATION_DAY</stp>
        <stp>.SPXW230111C3885</stp>
        <tr r="I170" s="1"/>
      </tp>
      <tp t="e">
        <v>#N/A</v>
        <stp/>
        <stp>EXPIRATION_DAY</stp>
        <stp>.SPXW230111C3830</stp>
        <tr r="I159" s="1"/>
      </tp>
      <tp t="e">
        <v>#N/A</v>
        <stp/>
        <stp>EXPIRATION_DAY</stp>
        <stp>.SPXW230113C3810</stp>
        <tr r="I198" s="1"/>
      </tp>
      <tp t="e">
        <v>#N/A</v>
        <stp/>
        <stp>EXPIRATION_DAY</stp>
        <stp>.SPXW230111C3835</stp>
        <tr r="I160" s="1"/>
      </tp>
      <tp t="e">
        <v>#N/A</v>
        <stp/>
        <stp>EXPIRATION_DAY</stp>
        <stp>.SPXW230113C3815</stp>
        <tr r="I199" s="1"/>
      </tp>
      <tp t="e">
        <v>#N/A</v>
        <stp/>
        <stp>EXPIRATION_DAY</stp>
        <stp>.SPXW230111C3820</stp>
        <tr r="I157" s="1"/>
      </tp>
      <tp t="e">
        <v>#N/A</v>
        <stp/>
        <stp>EXPIRATION_DAY</stp>
        <stp>.SPXW230113C3800</stp>
        <tr r="I196" s="1"/>
      </tp>
      <tp t="e">
        <v>#N/A</v>
        <stp/>
        <stp>EXPIRATION_DAY</stp>
        <stp>.SPXW230111C3825</stp>
        <tr r="I158" s="1"/>
      </tp>
      <tp t="e">
        <v>#N/A</v>
        <stp/>
        <stp>EXPIRATION_DAY</stp>
        <stp>.SPXW230113C3805</stp>
        <tr r="I197" s="1"/>
      </tp>
      <tp t="e">
        <v>#N/A</v>
        <stp/>
        <stp>EXPIRATION_DAY</stp>
        <stp>.SPXW230111C3810</stp>
        <tr r="I155" s="1"/>
      </tp>
      <tp t="e">
        <v>#N/A</v>
        <stp/>
        <stp>EXPIRATION_DAY</stp>
        <stp>.SPXW230113C3830</stp>
        <tr r="I202" s="1"/>
      </tp>
      <tp t="e">
        <v>#N/A</v>
        <stp/>
        <stp>EXPIRATION_DAY</stp>
        <stp>.SPXW230111C3815</stp>
        <tr r="I156" s="1"/>
      </tp>
      <tp t="e">
        <v>#N/A</v>
        <stp/>
        <stp>EXPIRATION_DAY</stp>
        <stp>.SPXW230113C3835</stp>
        <tr r="I203" s="1"/>
      </tp>
      <tp t="e">
        <v>#N/A</v>
        <stp/>
        <stp>EXPIRATION_DAY</stp>
        <stp>.SPXW230111C3800</stp>
        <tr r="I153" s="1"/>
      </tp>
      <tp t="e">
        <v>#N/A</v>
        <stp/>
        <stp>EXPIRATION_DAY</stp>
        <stp>.SPXW230113C3820</stp>
        <tr r="I200" s="1"/>
      </tp>
      <tp t="e">
        <v>#N/A</v>
        <stp/>
        <stp>EXPIRATION_DAY</stp>
        <stp>.SPXW230111C3805</stp>
        <tr r="I154" s="1"/>
      </tp>
      <tp t="e">
        <v>#N/A</v>
        <stp/>
        <stp>EXPIRATION_DAY</stp>
        <stp>.SPXW230113C3825</stp>
        <tr r="I201" s="1"/>
      </tp>
      <tp t="e">
        <v>#N/A</v>
        <stp/>
        <stp>EXPIRATION_DAY</stp>
        <stp>.SPXW230104C3920</stp>
        <tr r="I49" s="1"/>
      </tp>
      <tp t="e">
        <v>#N/A</v>
        <stp/>
        <stp>EXPIRATION_DAY</stp>
        <stp>.SPXW230106C3900</stp>
        <tr r="I88" s="1"/>
      </tp>
      <tp t="e">
        <v>#N/A</v>
        <stp/>
        <stp>EXPIRATION_DAY</stp>
        <stp>.SPXW230111C3870</stp>
        <tr r="I167" s="1"/>
      </tp>
      <tp t="e">
        <v>#N/A</v>
        <stp/>
        <stp>EXPIRATION_DAY</stp>
        <stp>.SPXW230113C3850</stp>
        <tr r="I206" s="1"/>
      </tp>
      <tp t="e">
        <v>#N/A</v>
        <stp/>
        <stp>EXPIRATION_DAY</stp>
        <stp>.SPXW230106C3905</stp>
        <tr r="I89" s="1"/>
      </tp>
      <tp t="e">
        <v>#N/A</v>
        <stp/>
        <stp>EXPIRATION_DAY</stp>
        <stp>.SPXW230111C3875</stp>
        <tr r="I168" s="1"/>
      </tp>
      <tp t="e">
        <v>#N/A</v>
        <stp/>
        <stp>EXPIRATION_DAY</stp>
        <stp>.SPXW230113C3855</stp>
        <tr r="I207" s="1"/>
      </tp>
      <tp t="e">
        <v>#N/A</v>
        <stp/>
        <stp>EXPIRATION_DAY</stp>
        <stp>.SPXW230106C3910</stp>
        <tr r="I90" s="1"/>
      </tp>
      <tp t="e">
        <v>#N/A</v>
        <stp/>
        <stp>EXPIRATION_DAY</stp>
        <stp>.SPXW230111C3860</stp>
        <tr r="I165" s="1"/>
      </tp>
      <tp t="e">
        <v>#N/A</v>
        <stp/>
        <stp>EXPIRATION_DAY</stp>
        <stp>.SPXW230113C3840</stp>
        <tr r="I204" s="1"/>
      </tp>
      <tp t="e">
        <v>#N/A</v>
        <stp/>
        <stp>EXPIRATION_DAY</stp>
        <stp>.SPXW230106C3915</stp>
        <tr r="I91" s="1"/>
      </tp>
      <tp t="e">
        <v>#N/A</v>
        <stp/>
        <stp>EXPIRATION_DAY</stp>
        <stp>.SPXW230111C3865</stp>
        <tr r="I166" s="1"/>
      </tp>
      <tp t="e">
        <v>#N/A</v>
        <stp/>
        <stp>EXPIRATION_DAY</stp>
        <stp>.SPXW230113C3845</stp>
        <tr r="I205" s="1"/>
      </tp>
      <tp t="e">
        <v>#N/A</v>
        <stp/>
        <stp>EXPIRATION_DAY</stp>
        <stp>.SPXW230104C3900</stp>
        <tr r="I45" s="1"/>
      </tp>
      <tp t="e">
        <v>#N/A</v>
        <stp/>
        <stp>EXPIRATION_DAY</stp>
        <stp>.SPXW230106C3920</stp>
        <tr r="I92" s="1"/>
      </tp>
      <tp t="e">
        <v>#N/A</v>
        <stp/>
        <stp>EXPIRATION_DAY</stp>
        <stp>.SPXW230111C3850</stp>
        <tr r="I163" s="1"/>
      </tp>
      <tp t="e">
        <v>#N/A</v>
        <stp/>
        <stp>EXPIRATION_DAY</stp>
        <stp>.SPXW230113C3870</stp>
        <tr r="I210" s="1"/>
      </tp>
      <tp t="e">
        <v>#N/A</v>
        <stp/>
        <stp>EXPIRATION_DAY</stp>
        <stp>.SPXW230104C3905</stp>
        <tr r="I46" s="1"/>
      </tp>
      <tp t="e">
        <v>#N/A</v>
        <stp/>
        <stp>EXPIRATION_DAY</stp>
        <stp>.SPXW230111C3855</stp>
        <tr r="I164" s="1"/>
      </tp>
      <tp t="e">
        <v>#N/A</v>
        <stp/>
        <stp>EXPIRATION_DAY</stp>
        <stp>.SPXW230113C3875</stp>
        <tr r="I211" s="1"/>
      </tp>
      <tp t="e">
        <v>#N/A</v>
        <stp/>
        <stp>EXPIRATION_DAY</stp>
        <stp>.SPXW230104C3910</stp>
        <tr r="I47" s="1"/>
      </tp>
      <tp t="e">
        <v>#N/A</v>
        <stp/>
        <stp>EXPIRATION_DAY</stp>
        <stp>.SPXW230111C3840</stp>
        <tr r="I161" s="1"/>
      </tp>
      <tp t="e">
        <v>#N/A</v>
        <stp/>
        <stp>EXPIRATION_DAY</stp>
        <stp>.SPXW230113C3860</stp>
        <tr r="I208" s="1"/>
      </tp>
      <tp t="e">
        <v>#N/A</v>
        <stp/>
        <stp>EXPIRATION_DAY</stp>
        <stp>.SPXW230104C3915</stp>
        <tr r="I48" s="1"/>
      </tp>
      <tp t="e">
        <v>#N/A</v>
        <stp/>
        <stp>EXPIRATION_DAY</stp>
        <stp>.SPXW230111C3845</stp>
        <tr r="I162" s="1"/>
      </tp>
      <tp t="e">
        <v>#N/A</v>
        <stp/>
        <stp>EXPIRATION_DAY</stp>
        <stp>.SPXW230113C3865</stp>
        <tr r="I209" s="1"/>
      </tp>
      <tp t="e">
        <v>#N/A</v>
        <stp/>
        <stp>STRIKE</stp>
        <stp>.SPXW230104C3910</stp>
        <tr r="J47" s="1"/>
      </tp>
      <tp t="e">
        <v>#N/A</v>
        <stp/>
        <stp>STRIKE</stp>
        <stp>.SPXW230111C3840</stp>
        <tr r="J161" s="1"/>
      </tp>
      <tp t="e">
        <v>#N/A</v>
        <stp/>
        <stp>STRIKE</stp>
        <stp>.SPXW230113C3860</stp>
        <tr r="J208" s="1"/>
      </tp>
      <tp t="e">
        <v>#N/A</v>
        <stp/>
        <stp>STRIKE</stp>
        <stp>.SPXW230104C3915</stp>
        <tr r="J48" s="1"/>
      </tp>
      <tp t="e">
        <v>#N/A</v>
        <stp/>
        <stp>STRIKE</stp>
        <stp>.SPXW230111C3845</stp>
        <tr r="J162" s="1"/>
      </tp>
      <tp t="e">
        <v>#N/A</v>
        <stp/>
        <stp>STRIKE</stp>
        <stp>.SPXW230113C3865</stp>
        <tr r="J209" s="1"/>
      </tp>
      <tp t="e">
        <v>#N/A</v>
        <stp/>
        <stp>STRIKE</stp>
        <stp>.SPXW230104C3900</stp>
        <tr r="J45" s="1"/>
      </tp>
      <tp t="e">
        <v>#N/A</v>
        <stp/>
        <stp>STRIKE</stp>
        <stp>.SPXW230106C3920</stp>
        <tr r="J92" s="1"/>
      </tp>
      <tp t="e">
        <v>#N/A</v>
        <stp/>
        <stp>STRIKE</stp>
        <stp>.SPXW230111C3850</stp>
        <tr r="J163" s="1"/>
      </tp>
      <tp t="e">
        <v>#N/A</v>
        <stp/>
        <stp>STRIKE</stp>
        <stp>.SPXW230113C3870</stp>
        <tr r="J210" s="1"/>
      </tp>
      <tp t="e">
        <v>#N/A</v>
        <stp/>
        <stp>STRIKE</stp>
        <stp>.SPXW230104C3905</stp>
        <tr r="J46" s="1"/>
      </tp>
      <tp t="e">
        <v>#N/A</v>
        <stp/>
        <stp>STRIKE</stp>
        <stp>.SPXW230111C3855</stp>
        <tr r="J164" s="1"/>
      </tp>
      <tp t="e">
        <v>#N/A</v>
        <stp/>
        <stp>STRIKE</stp>
        <stp>.SPXW230113C3875</stp>
        <tr r="J211" s="1"/>
      </tp>
      <tp t="e">
        <v>#N/A</v>
        <stp/>
        <stp>STRIKE</stp>
        <stp>.SPXW230106C3910</stp>
        <tr r="J90" s="1"/>
      </tp>
      <tp t="e">
        <v>#N/A</v>
        <stp/>
        <stp>STRIKE</stp>
        <stp>.SPXW230111C3860</stp>
        <tr r="J165" s="1"/>
      </tp>
      <tp t="e">
        <v>#N/A</v>
        <stp/>
        <stp>STRIKE</stp>
        <stp>.SPXW230113C3840</stp>
        <tr r="J204" s="1"/>
      </tp>
      <tp t="e">
        <v>#N/A</v>
        <stp/>
        <stp>STRIKE</stp>
        <stp>.SPXW230106C3915</stp>
        <tr r="J91" s="1"/>
      </tp>
      <tp t="e">
        <v>#N/A</v>
        <stp/>
        <stp>STRIKE</stp>
        <stp>.SPXW230111C3865</stp>
        <tr r="J166" s="1"/>
      </tp>
      <tp t="e">
        <v>#N/A</v>
        <stp/>
        <stp>STRIKE</stp>
        <stp>.SPXW230113C3845</stp>
        <tr r="J205" s="1"/>
      </tp>
      <tp t="e">
        <v>#N/A</v>
        <stp/>
        <stp>STRIKE</stp>
        <stp>.SPXW230104C3920</stp>
        <tr r="J49" s="1"/>
      </tp>
      <tp t="e">
        <v>#N/A</v>
        <stp/>
        <stp>STRIKE</stp>
        <stp>.SPXW230106C3900</stp>
        <tr r="J88" s="1"/>
      </tp>
      <tp t="e">
        <v>#N/A</v>
        <stp/>
        <stp>STRIKE</stp>
        <stp>.SPXW230111C3870</stp>
        <tr r="J167" s="1"/>
      </tp>
      <tp t="e">
        <v>#N/A</v>
        <stp/>
        <stp>STRIKE</stp>
        <stp>.SPXW230113C3850</stp>
        <tr r="J206" s="1"/>
      </tp>
      <tp t="e">
        <v>#N/A</v>
        <stp/>
        <stp>STRIKE</stp>
        <stp>.SPXW230106C3905</stp>
        <tr r="J89" s="1"/>
      </tp>
      <tp t="e">
        <v>#N/A</v>
        <stp/>
        <stp>STRIKE</stp>
        <stp>.SPXW230111C3875</stp>
        <tr r="J168" s="1"/>
      </tp>
      <tp t="e">
        <v>#N/A</v>
        <stp/>
        <stp>STRIKE</stp>
        <stp>.SPXW230113C3855</stp>
        <tr r="J207" s="1"/>
      </tp>
      <tp t="e">
        <v>#N/A</v>
        <stp/>
        <stp>STRIKE</stp>
        <stp>.SPXW230111C3800</stp>
        <tr r="J153" s="1"/>
      </tp>
      <tp t="e">
        <v>#N/A</v>
        <stp/>
        <stp>STRIKE</stp>
        <stp>.SPXW230113C3820</stp>
        <tr r="J200" s="1"/>
      </tp>
      <tp t="e">
        <v>#N/A</v>
        <stp/>
        <stp>STRIKE</stp>
        <stp>.SPXW230111C3805</stp>
        <tr r="J154" s="1"/>
      </tp>
      <tp t="e">
        <v>#N/A</v>
        <stp/>
        <stp>STRIKE</stp>
        <stp>.SPXW230113C3825</stp>
        <tr r="J201" s="1"/>
      </tp>
      <tp t="e">
        <v>#N/A</v>
        <stp/>
        <stp>STRIKE</stp>
        <stp>.SPXW230111C3810</stp>
        <tr r="J155" s="1"/>
      </tp>
      <tp t="e">
        <v>#N/A</v>
        <stp/>
        <stp>STRIKE</stp>
        <stp>.SPXW230113C3830</stp>
        <tr r="J202" s="1"/>
      </tp>
      <tp t="e">
        <v>#N/A</v>
        <stp/>
        <stp>STRIKE</stp>
        <stp>.SPXW230111C3815</stp>
        <tr r="J156" s="1"/>
      </tp>
      <tp t="e">
        <v>#N/A</v>
        <stp/>
        <stp>STRIKE</stp>
        <stp>.SPXW230113C3835</stp>
        <tr r="J203" s="1"/>
      </tp>
      <tp t="e">
        <v>#N/A</v>
        <stp/>
        <stp>STRIKE</stp>
        <stp>.SPXW230111C3820</stp>
        <tr r="J157" s="1"/>
      </tp>
      <tp t="e">
        <v>#N/A</v>
        <stp/>
        <stp>STRIKE</stp>
        <stp>.SPXW230113C3800</stp>
        <tr r="J196" s="1"/>
      </tp>
      <tp t="e">
        <v>#N/A</v>
        <stp/>
        <stp>STRIKE</stp>
        <stp>.SPXW230111C3825</stp>
        <tr r="J158" s="1"/>
      </tp>
      <tp t="e">
        <v>#N/A</v>
        <stp/>
        <stp>STRIKE</stp>
        <stp>.SPXW230113C3805</stp>
        <tr r="J197" s="1"/>
      </tp>
      <tp t="e">
        <v>#N/A</v>
        <stp/>
        <stp>STRIKE</stp>
        <stp>.SPXW230111C3830</stp>
        <tr r="J159" s="1"/>
      </tp>
      <tp t="e">
        <v>#N/A</v>
        <stp/>
        <stp>STRIKE</stp>
        <stp>.SPXW230113C3810</stp>
        <tr r="J198" s="1"/>
      </tp>
      <tp t="e">
        <v>#N/A</v>
        <stp/>
        <stp>STRIKE</stp>
        <stp>.SPXW230111C3835</stp>
        <tr r="J160" s="1"/>
      </tp>
      <tp t="e">
        <v>#N/A</v>
        <stp/>
        <stp>STRIKE</stp>
        <stp>.SPXW230113C3815</stp>
        <tr r="J199" s="1"/>
      </tp>
      <tp t="e">
        <v>#N/A</v>
        <stp/>
        <stp>STRIKE</stp>
        <stp>.SPXW230109C3900</stp>
        <tr r="J130" s="1"/>
      </tp>
      <tp t="e">
        <v>#N/A</v>
        <stp/>
        <stp>STRIKE</stp>
        <stp>.SPXW230111C3880</stp>
        <tr r="J169" s="1"/>
      </tp>
      <tp t="e">
        <v>#N/A</v>
        <stp/>
        <stp>STRIKE</stp>
        <stp>.SPXW230109C3905</stp>
        <tr r="J131" s="1"/>
      </tp>
      <tp t="e">
        <v>#N/A</v>
        <stp/>
        <stp>STRIKE</stp>
        <stp>.SPXW230111C3885</stp>
        <tr r="J170" s="1"/>
      </tp>
      <tp t="e">
        <v>#N/A</v>
        <stp/>
        <stp>STRIKE</stp>
        <stp>.SPXW230109C3910</stp>
        <tr r="J132" s="1"/>
      </tp>
      <tp t="e">
        <v>#N/A</v>
        <stp/>
        <stp>STRIKE</stp>
        <stp>.SPXW230111C3890</stp>
        <tr r="J171" s="1"/>
      </tp>
      <tp t="e">
        <v>#N/A</v>
        <stp/>
        <stp>STRIKE</stp>
        <stp>.SPXW230109C3915</stp>
        <tr r="J133" s="1"/>
      </tp>
      <tp t="e">
        <v>#N/A</v>
        <stp/>
        <stp>STRIKE</stp>
        <stp>.SPXW230111C3895</stp>
        <tr r="J172" s="1"/>
      </tp>
      <tp t="e">
        <v>#N/A</v>
        <stp/>
        <stp>STRIKE</stp>
        <stp>.SPXW230109C3920</stp>
        <tr r="J134" s="1"/>
      </tp>
      <tp t="e">
        <v>#N/A</v>
        <stp/>
        <stp>STRIKE</stp>
        <stp>.SPXW230113C3880</stp>
        <tr r="J212" s="1"/>
      </tp>
      <tp t="e">
        <v>#N/A</v>
        <stp/>
        <stp>STRIKE</stp>
        <stp>.SPXW230113C3885</stp>
        <tr r="J213" s="1"/>
      </tp>
      <tp t="e">
        <v>#N/A</v>
        <stp/>
        <stp>STRIKE</stp>
        <stp>.SPXW230113C3890</stp>
        <tr r="J214" s="1"/>
      </tp>
      <tp t="e">
        <v>#N/A</v>
        <stp/>
        <stp>STRIKE</stp>
        <stp>.SPXW230113C3895</stp>
        <tr r="J215" s="1"/>
      </tp>
      <tp t="e">
        <v>#N/A</v>
        <stp/>
        <stp>EXPIRATION_DAY</stp>
        <stp>.SPXW230109C3830</stp>
        <tr r="I116" s="1"/>
      </tp>
      <tp t="e">
        <v>#N/A</v>
        <stp/>
        <stp>EXPIRATION_DAY</stp>
        <stp>.SPXW230109C3835</stp>
        <tr r="I117" s="1"/>
      </tp>
      <tp t="e">
        <v>#N/A</v>
        <stp/>
        <stp>EXPIRATION_DAY</stp>
        <stp>.SPXW230109C3820</stp>
        <tr r="I114" s="1"/>
      </tp>
      <tp t="e">
        <v>#N/A</v>
        <stp/>
        <stp>EXPIRATION_DAY</stp>
        <stp>.SPXW230109C3825</stp>
        <tr r="I115" s="1"/>
      </tp>
      <tp t="e">
        <v>#N/A</v>
        <stp/>
        <stp>EXPIRATION_DAY</stp>
        <stp>.SPXW230109C3810</stp>
        <tr r="I112" s="1"/>
      </tp>
      <tp t="e">
        <v>#N/A</v>
        <stp/>
        <stp>EXPIRATION_DAY</stp>
        <stp>.SPXW230109C3815</stp>
        <tr r="I113" s="1"/>
      </tp>
      <tp t="e">
        <v>#N/A</v>
        <stp/>
        <stp>EXPIRATION_DAY</stp>
        <stp>.SPXW230109C3800</stp>
        <tr r="I110" s="1"/>
      </tp>
      <tp t="e">
        <v>#N/A</v>
        <stp/>
        <stp>EXPIRATION_DAY</stp>
        <stp>.SPXW230109C3805</stp>
        <tr r="I111" s="1"/>
      </tp>
      <tp t="e">
        <v>#N/A</v>
        <stp/>
        <stp>EXPIRATION_DAY</stp>
        <stp>.SPXW230106C3880</stp>
        <tr r="I84" s="1"/>
      </tp>
      <tp t="e">
        <v>#N/A</v>
        <stp/>
        <stp>EXPIRATION_DAY</stp>
        <stp>.SPXW230109C3870</stp>
        <tr r="I124" s="1"/>
      </tp>
      <tp t="e">
        <v>#N/A</v>
        <stp/>
        <stp>EXPIRATION_DAY</stp>
        <stp>.SPXW230106C3885</stp>
        <tr r="I85" s="1"/>
      </tp>
      <tp t="e">
        <v>#N/A</v>
        <stp/>
        <stp>EXPIRATION_DAY</stp>
        <stp>.SPXW230109C3875</stp>
        <tr r="I125" s="1"/>
      </tp>
      <tp t="e">
        <v>#N/A</v>
        <stp/>
        <stp>EXPIRATION_DAY</stp>
        <stp>.SPXW230106C3890</stp>
        <tr r="I86" s="1"/>
      </tp>
      <tp t="e">
        <v>#N/A</v>
        <stp/>
        <stp>EXPIRATION_DAY</stp>
        <stp>.SPXW230109C3860</stp>
        <tr r="I122" s="1"/>
      </tp>
      <tp t="e">
        <v>#N/A</v>
        <stp/>
        <stp>EXPIRATION_DAY</stp>
        <stp>.SPXW230106C3895</stp>
        <tr r="I87" s="1"/>
      </tp>
      <tp t="e">
        <v>#N/A</v>
        <stp/>
        <stp>EXPIRATION_DAY</stp>
        <stp>.SPXW230109C3865</stp>
        <tr r="I123" s="1"/>
      </tp>
      <tp t="e">
        <v>#N/A</v>
        <stp/>
        <stp>EXPIRATION_DAY</stp>
        <stp>.SPXW230104C3880</stp>
        <tr r="I41" s="1"/>
      </tp>
      <tp t="e">
        <v>#N/A</v>
        <stp/>
        <stp>EXPIRATION_DAY</stp>
        <stp>.SPXW230109C3850</stp>
        <tr r="I120" s="1"/>
      </tp>
      <tp t="e">
        <v>#N/A</v>
        <stp/>
        <stp>EXPIRATION_DAY</stp>
        <stp>.SPXW230104C3885</stp>
        <tr r="I42" s="1"/>
      </tp>
      <tp t="e">
        <v>#N/A</v>
        <stp/>
        <stp>EXPIRATION_DAY</stp>
        <stp>.SPXW230109C3855</stp>
        <tr r="I121" s="1"/>
      </tp>
      <tp t="e">
        <v>#N/A</v>
        <stp/>
        <stp>EXPIRATION_DAY</stp>
        <stp>.SPXW230104C3890</stp>
        <tr r="I43" s="1"/>
      </tp>
      <tp t="e">
        <v>#N/A</v>
        <stp/>
        <stp>EXPIRATION_DAY</stp>
        <stp>.SPXW230109C3840</stp>
        <tr r="I118" s="1"/>
      </tp>
      <tp t="e">
        <v>#N/A</v>
        <stp/>
        <stp>EXPIRATION_DAY</stp>
        <stp>.SPXW230104C3895</stp>
        <tr r="I44" s="1"/>
      </tp>
      <tp t="e">
        <v>#N/A</v>
        <stp/>
        <stp>EXPIRATION_DAY</stp>
        <stp>.SPXW230109C3845</stp>
        <tr r="I119" s="1"/>
      </tp>
      <tp t="e">
        <v>#N/A</v>
        <stp/>
        <stp>EXPIRATION_DAY</stp>
        <stp>.SPXW230104C3860</stp>
        <tr r="I37" s="1"/>
      </tp>
      <tp t="e">
        <v>#N/A</v>
        <stp/>
        <stp>EXPIRATION_DAY</stp>
        <stp>.SPXW230106C3840</stp>
        <tr r="I76" s="1"/>
      </tp>
      <tp t="e">
        <v>#N/A</v>
        <stp/>
        <stp>EXPIRATION_DAY</stp>
        <stp>.SPXW230113C3910</stp>
        <tr r="I218" s="1"/>
      </tp>
      <tp t="e">
        <v>#N/A</v>
        <stp/>
        <stp>EXPIRATION_DAY</stp>
        <stp>.SPXW230104C3865</stp>
        <tr r="I38" s="1"/>
      </tp>
      <tp t="e">
        <v>#N/A</v>
        <stp/>
        <stp>EXPIRATION_DAY</stp>
        <stp>.SPXW230106C3845</stp>
        <tr r="I77" s="1"/>
      </tp>
      <tp t="e">
        <v>#N/A</v>
        <stp/>
        <stp>EXPIRATION_DAY</stp>
        <stp>.SPXW230113C3915</stp>
        <tr r="I219" s="1"/>
      </tp>
      <tp t="e">
        <v>#N/A</v>
        <stp/>
        <stp>EXPIRATION_DAY</stp>
        <stp>.SPXW230104C3870</stp>
        <tr r="I39" s="1"/>
      </tp>
      <tp t="e">
        <v>#N/A</v>
        <stp/>
        <stp>EXPIRATION_DAY</stp>
        <stp>.SPXW230106C3850</stp>
        <tr r="I78" s="1"/>
      </tp>
      <tp t="e">
        <v>#N/A</v>
        <stp/>
        <stp>EXPIRATION_DAY</stp>
        <stp>.SPXW230111C3920</stp>
        <tr r="I177" s="1"/>
      </tp>
      <tp t="e">
        <v>#N/A</v>
        <stp/>
        <stp>EXPIRATION_DAY</stp>
        <stp>.SPXW230113C3900</stp>
        <tr r="I216" s="1"/>
      </tp>
      <tp t="e">
        <v>#N/A</v>
        <stp/>
        <stp>EXPIRATION_DAY</stp>
        <stp>.SPXW230104C3875</stp>
        <tr r="I40" s="1"/>
      </tp>
      <tp t="e">
        <v>#N/A</v>
        <stp/>
        <stp>EXPIRATION_DAY</stp>
        <stp>.SPXW230106C3855</stp>
        <tr r="I79" s="1"/>
      </tp>
      <tp t="e">
        <v>#N/A</v>
        <stp/>
        <stp>EXPIRATION_DAY</stp>
        <stp>.SPXW230113C3905</stp>
        <tr r="I217" s="1"/>
      </tp>
      <tp t="e">
        <v>#N/A</v>
        <stp/>
        <stp>EXPIRATION_DAY</stp>
        <stp>.SPXW230104C3840</stp>
        <tr r="I33" s="1"/>
      </tp>
      <tp t="e">
        <v>#N/A</v>
        <stp/>
        <stp>EXPIRATION_DAY</stp>
        <stp>.SPXW230106C3860</stp>
        <tr r="I80" s="1"/>
      </tp>
      <tp t="e">
        <v>#N/A</v>
        <stp/>
        <stp>EXPIRATION_DAY</stp>
        <stp>.SPXW230109C3890</stp>
        <tr r="I128" s="1"/>
      </tp>
      <tp t="e">
        <v>#N/A</v>
        <stp/>
        <stp>EXPIRATION_DAY</stp>
        <stp>.SPXW230111C3910</stp>
        <tr r="I175" s="1"/>
      </tp>
      <tp t="e">
        <v>#N/A</v>
        <stp/>
        <stp>EXPIRATION_DAY</stp>
        <stp>.SPXW230104C3845</stp>
        <tr r="I34" s="1"/>
      </tp>
      <tp t="e">
        <v>#N/A</v>
        <stp/>
        <stp>EXPIRATION_DAY</stp>
        <stp>.SPXW230106C3865</stp>
        <tr r="I81" s="1"/>
      </tp>
      <tp t="e">
        <v>#N/A</v>
        <stp/>
        <stp>EXPIRATION_DAY</stp>
        <stp>.SPXW230109C3895</stp>
        <tr r="I129" s="1"/>
      </tp>
      <tp t="e">
        <v>#N/A</v>
        <stp/>
        <stp>EXPIRATION_DAY</stp>
        <stp>.SPXW230111C3915</stp>
        <tr r="I176" s="1"/>
      </tp>
      <tp t="e">
        <v>#N/A</v>
        <stp/>
        <stp>EXPIRATION_DAY</stp>
        <stp>.SPXW230104C3850</stp>
        <tr r="I35" s="1"/>
      </tp>
      <tp t="e">
        <v>#N/A</v>
        <stp/>
        <stp>EXPIRATION_DAY</stp>
        <stp>.SPXW230106C3870</stp>
        <tr r="I82" s="1"/>
      </tp>
      <tp t="e">
        <v>#N/A</v>
        <stp/>
        <stp>EXPIRATION_DAY</stp>
        <stp>.SPXW230109C3880</stp>
        <tr r="I126" s="1"/>
      </tp>
      <tp t="e">
        <v>#N/A</v>
        <stp/>
        <stp>EXPIRATION_DAY</stp>
        <stp>.SPXW230111C3900</stp>
        <tr r="I173" s="1"/>
      </tp>
      <tp t="e">
        <v>#N/A</v>
        <stp/>
        <stp>EXPIRATION_DAY</stp>
        <stp>.SPXW230113C3920</stp>
        <tr r="I220" s="1"/>
      </tp>
      <tp t="e">
        <v>#N/A</v>
        <stp/>
        <stp>EXPIRATION_DAY</stp>
        <stp>.SPXW230104C3855</stp>
        <tr r="I36" s="1"/>
      </tp>
      <tp t="e">
        <v>#N/A</v>
        <stp/>
        <stp>EXPIRATION_DAY</stp>
        <stp>.SPXW230106C3875</stp>
        <tr r="I83" s="1"/>
      </tp>
      <tp t="e">
        <v>#N/A</v>
        <stp/>
        <stp>EXPIRATION_DAY</stp>
        <stp>.SPXW230109C3885</stp>
        <tr r="I127" s="1"/>
      </tp>
      <tp t="e">
        <v>#N/A</v>
        <stp/>
        <stp>EXPIRATION_DAY</stp>
        <stp>.SPXW230111C3905</stp>
        <tr r="I174" s="1"/>
      </tp>
      <tp t="e">
        <v>#N/A</v>
        <stp/>
        <stp>EXPIRATION_DAY</stp>
        <stp>.SPXW230104C3820</stp>
        <tr r="I29" s="1"/>
      </tp>
      <tp t="e">
        <v>#N/A</v>
        <stp/>
        <stp>EXPIRATION_DAY</stp>
        <stp>.SPXW230106C3800</stp>
        <tr r="I68" s="1"/>
      </tp>
      <tp t="e">
        <v>#N/A</v>
        <stp/>
        <stp>EXPIRATION_DAY</stp>
        <stp>.SPXW230104C3825</stp>
        <tr r="I30" s="1"/>
      </tp>
      <tp t="e">
        <v>#N/A</v>
        <stp/>
        <stp>EXPIRATION_DAY</stp>
        <stp>.SPXW230106C3805</stp>
        <tr r="I69" s="1"/>
      </tp>
      <tp t="e">
        <v>#N/A</v>
        <stp/>
        <stp>EXPIRATION_DAY</stp>
        <stp>.SPXW230104C3830</stp>
        <tr r="I31" s="1"/>
      </tp>
      <tp t="e">
        <v>#N/A</v>
        <stp/>
        <stp>EXPIRATION_DAY</stp>
        <stp>.SPXW230106C3810</stp>
        <tr r="I70" s="1"/>
      </tp>
      <tp t="e">
        <v>#N/A</v>
        <stp/>
        <stp>EXPIRATION_DAY</stp>
        <stp>.SPXW230104C3835</stp>
        <tr r="I32" s="1"/>
      </tp>
      <tp t="e">
        <v>#N/A</v>
        <stp/>
        <stp>EXPIRATION_DAY</stp>
        <stp>.SPXW230106C3815</stp>
        <tr r="I71" s="1"/>
      </tp>
      <tp t="e">
        <v>#N/A</v>
        <stp/>
        <stp>EXPIRATION_DAY</stp>
        <stp>.SPXW230104C3800</stp>
        <tr r="I25" s="1"/>
      </tp>
      <tp t="e">
        <v>#N/A</v>
        <stp/>
        <stp>EXPIRATION_DAY</stp>
        <stp>.SPXW230106C3820</stp>
        <tr r="I72" s="1"/>
      </tp>
      <tp t="e">
        <v>#N/A</v>
        <stp/>
        <stp>EXPIRATION_DAY</stp>
        <stp>.SPXW230104C3805</stp>
        <tr r="I26" s="1"/>
      </tp>
      <tp t="e">
        <v>#N/A</v>
        <stp/>
        <stp>EXPIRATION_DAY</stp>
        <stp>.SPXW230106C3825</stp>
        <tr r="I73" s="1"/>
      </tp>
      <tp t="e">
        <v>#N/A</v>
        <stp/>
        <stp>EXPIRATION_DAY</stp>
        <stp>.SPXW230104C3810</stp>
        <tr r="I27" s="1"/>
      </tp>
      <tp t="e">
        <v>#N/A</v>
        <stp/>
        <stp>EXPIRATION_DAY</stp>
        <stp>.SPXW230106C3830</stp>
        <tr r="I74" s="1"/>
      </tp>
      <tp t="e">
        <v>#N/A</v>
        <stp/>
        <stp>EXPIRATION_DAY</stp>
        <stp>.SPXW230104C3815</stp>
        <tr r="I28" s="1"/>
      </tp>
      <tp t="e">
        <v>#N/A</v>
        <stp/>
        <stp>EXPIRATION_DAY</stp>
        <stp>.SPXW230106C3835</stp>
        <tr r="I7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99"/>
  <sheetViews>
    <sheetView tabSelected="1" topLeftCell="O6" zoomScale="70" zoomScaleNormal="70" workbookViewId="0">
      <selection activeCell="W20" sqref="W20"/>
    </sheetView>
  </sheetViews>
  <sheetFormatPr defaultRowHeight="14.4" x14ac:dyDescent="0.3"/>
  <cols>
    <col min="7" max="7" width="12.109375" bestFit="1" customWidth="1"/>
    <col min="9" max="9" width="12.109375" bestFit="1" customWidth="1"/>
    <col min="11" max="11" width="11.6640625" bestFit="1" customWidth="1"/>
    <col min="17" max="17" width="9.5546875" bestFit="1" customWidth="1"/>
    <col min="18" max="18" width="10" bestFit="1" customWidth="1"/>
    <col min="19" max="19" width="31.21875" customWidth="1"/>
    <col min="23" max="23" width="11.44140625" bestFit="1" customWidth="1"/>
    <col min="24" max="24" width="10.33203125" customWidth="1"/>
    <col min="26" max="27" width="10.5546875" bestFit="1" customWidth="1"/>
    <col min="28" max="28" width="10.88671875" bestFit="1" customWidth="1"/>
    <col min="31" max="31" width="10.88671875" bestFit="1" customWidth="1"/>
    <col min="33" max="33" width="10.88671875" bestFit="1" customWidth="1"/>
    <col min="36" max="36" width="10.88671875" bestFit="1" customWidth="1"/>
  </cols>
  <sheetData>
    <row r="1" spans="1:37" x14ac:dyDescent="0.3">
      <c r="A1" t="s">
        <v>74</v>
      </c>
      <c r="R1" s="18" t="s">
        <v>70</v>
      </c>
      <c r="S1" s="19" t="s">
        <v>69</v>
      </c>
      <c r="T1" s="19"/>
      <c r="U1" s="19" t="s">
        <v>70</v>
      </c>
      <c r="V1" s="20" t="s">
        <v>69</v>
      </c>
      <c r="W1" s="18" t="s">
        <v>70</v>
      </c>
      <c r="X1" s="19" t="s">
        <v>69</v>
      </c>
      <c r="Y1" s="19"/>
      <c r="Z1" s="19" t="s">
        <v>70</v>
      </c>
      <c r="AA1" s="20" t="s">
        <v>69</v>
      </c>
      <c r="AB1" s="18" t="s">
        <v>70</v>
      </c>
      <c r="AC1" s="19" t="s">
        <v>69</v>
      </c>
      <c r="AD1" s="19"/>
      <c r="AE1" s="19" t="s">
        <v>70</v>
      </c>
      <c r="AF1" s="20" t="s">
        <v>69</v>
      </c>
      <c r="AG1" s="18" t="s">
        <v>70</v>
      </c>
      <c r="AH1" s="19" t="s">
        <v>69</v>
      </c>
      <c r="AI1" s="19"/>
      <c r="AJ1" s="19" t="s">
        <v>70</v>
      </c>
      <c r="AK1" s="20" t="s">
        <v>69</v>
      </c>
    </row>
    <row r="2" spans="1:37" x14ac:dyDescent="0.3">
      <c r="A2" t="s">
        <v>37</v>
      </c>
      <c r="R2" s="11" t="e">
        <f>SUM(E10:E49)</f>
        <v>#N/A</v>
      </c>
      <c r="S2" s="9" t="e">
        <f>SUM(G10:G49)</f>
        <v>#N/A</v>
      </c>
      <c r="U2" s="9" t="e">
        <f>SUM(K10:K49)</f>
        <v>#N/A</v>
      </c>
      <c r="V2" s="12" t="e">
        <f>SUM(M10:M49)</f>
        <v>#N/A</v>
      </c>
      <c r="W2" s="11" t="e">
        <f>SUM(E53:E92)</f>
        <v>#N/A</v>
      </c>
      <c r="X2" s="9" t="e">
        <f>SUM(G53:G92)</f>
        <v>#N/A</v>
      </c>
      <c r="Z2" s="9" t="e">
        <f>SUM(K53:K92)</f>
        <v>#N/A</v>
      </c>
      <c r="AA2" s="12" t="e">
        <f>SUM(M53:M92)</f>
        <v>#N/A</v>
      </c>
      <c r="AB2" s="11" t="e">
        <f>SUM(E95:E134)</f>
        <v>#N/A</v>
      </c>
      <c r="AC2" s="9" t="e">
        <f>SUM(G95:G134)</f>
        <v>#N/A</v>
      </c>
      <c r="AE2" s="9" t="e">
        <f>SUM(K95:K134)</f>
        <v>#N/A</v>
      </c>
      <c r="AF2" s="9" t="e">
        <f>SUM(M95:M134)</f>
        <v>#N/A</v>
      </c>
      <c r="AG2" s="11" t="e">
        <f>SUM(E139:E178)</f>
        <v>#N/A</v>
      </c>
      <c r="AH2" s="9" t="e">
        <f>SUM(G139:G178)</f>
        <v>#N/A</v>
      </c>
      <c r="AI2" s="9"/>
      <c r="AJ2" s="9" t="e">
        <f>SUM(K139:K178)</f>
        <v>#N/A</v>
      </c>
      <c r="AK2" s="12" t="e">
        <f>SUM(M139:M178)</f>
        <v>#N/A</v>
      </c>
    </row>
    <row r="3" spans="1:37" x14ac:dyDescent="0.3">
      <c r="A3" t="s">
        <v>38</v>
      </c>
      <c r="B3" t="s">
        <v>39</v>
      </c>
      <c r="C3" t="s">
        <v>40</v>
      </c>
      <c r="D3" t="s">
        <v>0</v>
      </c>
      <c r="E3" t="s">
        <v>1</v>
      </c>
      <c r="F3" t="s">
        <v>2</v>
      </c>
      <c r="G3" t="s">
        <v>3</v>
      </c>
      <c r="H3" t="s">
        <v>41</v>
      </c>
      <c r="I3" s="1" t="s">
        <v>4</v>
      </c>
      <c r="J3" t="s">
        <v>42</v>
      </c>
      <c r="K3" t="s">
        <v>43</v>
      </c>
      <c r="L3" t="s">
        <v>44</v>
      </c>
      <c r="R3" s="13"/>
      <c r="S3" s="21" t="s">
        <v>71</v>
      </c>
      <c r="T3" s="21" t="s">
        <v>73</v>
      </c>
      <c r="U3" s="21" t="s">
        <v>72</v>
      </c>
      <c r="V3" s="14"/>
      <c r="W3" s="13"/>
      <c r="X3" s="21" t="s">
        <v>71</v>
      </c>
      <c r="Y3" s="21" t="s">
        <v>73</v>
      </c>
      <c r="Z3" s="21" t="s">
        <v>72</v>
      </c>
      <c r="AA3" s="14"/>
      <c r="AB3" s="13"/>
      <c r="AC3" s="21" t="s">
        <v>71</v>
      </c>
      <c r="AD3" s="21" t="s">
        <v>73</v>
      </c>
      <c r="AE3" s="21" t="s">
        <v>72</v>
      </c>
      <c r="AF3" s="14"/>
      <c r="AG3" s="13"/>
      <c r="AH3" s="21" t="s">
        <v>71</v>
      </c>
      <c r="AI3" s="21" t="s">
        <v>73</v>
      </c>
      <c r="AJ3" s="21" t="s">
        <v>72</v>
      </c>
      <c r="AK3" s="14"/>
    </row>
    <row r="4" spans="1:37" ht="15" thickBot="1" x14ac:dyDescent="0.35">
      <c r="A4" t="e">
        <f>RTD("tos.rtd", , "LAST", "SPX")</f>
        <v>#N/A</v>
      </c>
      <c r="B4" t="e">
        <f>RTD("tos.rtd", , "LX", "SPX")</f>
        <v>#N/A</v>
      </c>
      <c r="C4" t="e">
        <f>RTD("tos.rtd", , "NET_CHANGE", "SPX")</f>
        <v>#N/A</v>
      </c>
      <c r="D4" t="e">
        <f>RTD("tos.rtd", , "BID", "SPX")</f>
        <v>#N/A</v>
      </c>
      <c r="E4" t="e">
        <f>RTD("tos.rtd", , "BX", "SPX")</f>
        <v>#N/A</v>
      </c>
      <c r="F4" t="e">
        <f>RTD("tos.rtd", , "ASK", "SPX")</f>
        <v>#N/A</v>
      </c>
      <c r="G4" t="e">
        <f>RTD("tos.rtd", , "AX", "SPX")</f>
        <v>#N/A</v>
      </c>
      <c r="H4" t="e">
        <f>RTD("tos.rtd", , "BA_SIZE", "SPX")</f>
        <v>#N/A</v>
      </c>
      <c r="I4" s="1" t="e">
        <f>RTD("tos.rtd", , "VOLUME", "SPX")</f>
        <v>#N/A</v>
      </c>
      <c r="J4" t="e">
        <f>RTD("tos.rtd", , "OPEN", "SPX")</f>
        <v>#N/A</v>
      </c>
      <c r="K4" t="e">
        <f>RTD("tos.rtd", , "HIGH", "SPX")</f>
        <v>#N/A</v>
      </c>
      <c r="L4" t="e">
        <f>RTD("tos.rtd", , "LOW", "SPX")</f>
        <v>#N/A</v>
      </c>
      <c r="R4" s="15"/>
      <c r="S4" s="16" t="e">
        <f>ROUND(U2/R2,2)</f>
        <v>#N/A</v>
      </c>
      <c r="T4" s="16" t="e">
        <f>(S4+U4)/2</f>
        <v>#N/A</v>
      </c>
      <c r="U4" s="16" t="e">
        <f>ROUND(V2/S2,2)</f>
        <v>#N/A</v>
      </c>
      <c r="V4" s="17"/>
      <c r="W4" s="15"/>
      <c r="X4" s="16" t="e">
        <f>ROUND(Z2/W2,2)</f>
        <v>#N/A</v>
      </c>
      <c r="Y4" s="16" t="e">
        <f>(X4+Z4)/2</f>
        <v>#N/A</v>
      </c>
      <c r="Z4" s="16" t="e">
        <f>ROUND(AA2/X2,2)</f>
        <v>#N/A</v>
      </c>
      <c r="AA4" s="17"/>
      <c r="AB4" s="15"/>
      <c r="AC4" s="16" t="e">
        <f>ROUND(AE2/AB2,2)</f>
        <v>#N/A</v>
      </c>
      <c r="AD4" s="16" t="e">
        <f>(AC4+AE4)/2</f>
        <v>#N/A</v>
      </c>
      <c r="AE4" s="16" t="e">
        <f>ROUND(AF2/AC2,2)</f>
        <v>#N/A</v>
      </c>
      <c r="AF4" s="17"/>
      <c r="AG4" s="15"/>
      <c r="AH4" s="16" t="e">
        <f>ROUND(AJ2/AG2,2)</f>
        <v>#N/A</v>
      </c>
      <c r="AI4" s="16" t="e">
        <f>(AH4+AJ4)/2</f>
        <v>#N/A</v>
      </c>
      <c r="AJ4" s="16" t="e">
        <f>ROUND(AK2/AH2,2)</f>
        <v>#N/A</v>
      </c>
      <c r="AK4" s="17"/>
    </row>
    <row r="5" spans="1:37" ht="15" thickBot="1" x14ac:dyDescent="0.35">
      <c r="A5" t="s">
        <v>45</v>
      </c>
      <c r="I5" s="1"/>
      <c r="R5" s="21" t="s">
        <v>77</v>
      </c>
      <c r="S5" s="21"/>
      <c r="T5" s="21"/>
      <c r="AH5" t="s">
        <v>25</v>
      </c>
    </row>
    <row r="6" spans="1:37" ht="15" thickBot="1" x14ac:dyDescent="0.3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s="1" t="s">
        <v>54</v>
      </c>
      <c r="J6" t="s">
        <v>55</v>
      </c>
      <c r="R6" s="23" t="s">
        <v>76</v>
      </c>
      <c r="S6" s="24"/>
      <c r="T6" s="24"/>
      <c r="U6" s="24"/>
      <c r="V6" s="24"/>
      <c r="W6" s="25" t="s">
        <v>22</v>
      </c>
      <c r="X6" s="28" t="s">
        <v>23</v>
      </c>
      <c r="Y6" s="24"/>
      <c r="Z6" s="24"/>
      <c r="AA6" s="24"/>
      <c r="AB6" s="26" t="s">
        <v>24</v>
      </c>
      <c r="AC6" s="28" t="s">
        <v>79</v>
      </c>
      <c r="AD6" s="24"/>
      <c r="AE6" s="24"/>
      <c r="AF6" s="24"/>
      <c r="AG6" s="27" t="s">
        <v>75</v>
      </c>
      <c r="AH6" t="s">
        <v>78</v>
      </c>
    </row>
    <row r="7" spans="1:37" x14ac:dyDescent="0.3">
      <c r="A7" t="e">
        <f>RTD("tos.rtd", , "LAST_SIZE", "SPX")</f>
        <v>#N/A</v>
      </c>
      <c r="B7" t="e">
        <f>RTD("tos.rtd", , "YIELD", "SPX")</f>
        <v>#N/A</v>
      </c>
      <c r="C7" t="e">
        <f>RTD("tos.rtd", , "PE", "SPX")</f>
        <v>#N/A</v>
      </c>
      <c r="D7" t="e">
        <f>RTD("tos.rtd", , "DIV", "SPX")</f>
        <v>#N/A</v>
      </c>
      <c r="E7" t="s">
        <v>56</v>
      </c>
      <c r="F7" t="e">
        <f>RTD("tos.rtd", , "EX_DIV_DATE", "SPX")</f>
        <v>#N/A</v>
      </c>
      <c r="G7" t="e">
        <f>RTD("tos.rtd", , "52HIGH", "SPX")</f>
        <v>#N/A</v>
      </c>
      <c r="H7" t="e">
        <f>RTD("tos.rtd", , "52LOW", "SPX")</f>
        <v>#N/A</v>
      </c>
      <c r="I7" s="1" t="e">
        <f>RTD("tos.rtd", , "SHARES", "SPX")</f>
        <v>#N/A</v>
      </c>
      <c r="J7" t="e">
        <f>RTD("tos.rtd", , "STOCK_BETA", "SPX")</f>
        <v>#N/A</v>
      </c>
    </row>
    <row r="8" spans="1:37" x14ac:dyDescent="0.3">
      <c r="A8" t="s">
        <v>58</v>
      </c>
      <c r="I8" s="1"/>
    </row>
    <row r="9" spans="1:37" x14ac:dyDescent="0.3">
      <c r="C9" t="s">
        <v>4</v>
      </c>
      <c r="D9" t="s">
        <v>7</v>
      </c>
      <c r="E9" t="s">
        <v>0</v>
      </c>
      <c r="F9" t="s">
        <v>1</v>
      </c>
      <c r="G9" s="1" t="s">
        <v>2</v>
      </c>
      <c r="H9" t="s">
        <v>3</v>
      </c>
      <c r="I9" t="s">
        <v>8</v>
      </c>
      <c r="J9" t="s">
        <v>9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 t="s">
        <v>7</v>
      </c>
      <c r="R9" t="s">
        <v>66</v>
      </c>
      <c r="S9" t="s">
        <v>9</v>
      </c>
      <c r="T9" t="s">
        <v>67</v>
      </c>
      <c r="U9" t="s">
        <v>68</v>
      </c>
      <c r="W9" t="s">
        <v>66</v>
      </c>
      <c r="X9" t="s">
        <v>9</v>
      </c>
      <c r="Y9" t="s">
        <v>67</v>
      </c>
      <c r="Z9" t="s">
        <v>68</v>
      </c>
      <c r="AB9" t="s">
        <v>66</v>
      </c>
      <c r="AC9" t="s">
        <v>9</v>
      </c>
      <c r="AD9" t="s">
        <v>67</v>
      </c>
      <c r="AE9" t="s">
        <v>68</v>
      </c>
      <c r="AG9" t="s">
        <v>66</v>
      </c>
      <c r="AH9" t="s">
        <v>9</v>
      </c>
      <c r="AI9" t="s">
        <v>67</v>
      </c>
      <c r="AJ9" t="s">
        <v>68</v>
      </c>
    </row>
    <row r="10" spans="1:37" x14ac:dyDescent="0.3">
      <c r="C10" t="e">
        <f>RTD("tos.rtd", , "VOLUME", ".SPXW230104C3725")</f>
        <v>#N/A</v>
      </c>
      <c r="D10" t="e">
        <f>RTD("tos.rtd", , "OPEN_INT", ".SPXW230104C3725")</f>
        <v>#N/A</v>
      </c>
      <c r="E10" t="e">
        <f>RTD("tos.rtd", , "BID", ".SPXW230104C3725")</f>
        <v>#N/A</v>
      </c>
      <c r="F10" t="e">
        <f>RTD("tos.rtd", , "BX", ".SPXW230104C3725")</f>
        <v>#N/A</v>
      </c>
      <c r="G10" s="9" t="e">
        <f>RTD("tos.rtd", , "ASK", ".SPXW230104C3725")</f>
        <v>#N/A</v>
      </c>
      <c r="H10" t="e">
        <f>RTD("tos.rtd", , "AX", ".SPXW230104C3725")</f>
        <v>#N/A</v>
      </c>
      <c r="I10" s="1" t="e">
        <f>RTD("tos.rtd", , "EXPIRATION_DAY", ".SPXW230104C3725")</f>
        <v>#N/A</v>
      </c>
      <c r="J10" t="e">
        <f>RTD("tos.rtd", , "STRIKE", ".SPXW230104C3725")</f>
        <v>#N/A</v>
      </c>
      <c r="K10" t="e">
        <f>RTD("tos.rtd", , "BID", ".SPXW230104P3725")</f>
        <v>#N/A</v>
      </c>
      <c r="L10" t="e">
        <f>RTD("tos.rtd", , "BX", ".SPXW230104P3725")</f>
        <v>#N/A</v>
      </c>
      <c r="M10" t="e">
        <f>RTD("tos.rtd", , "ASK", ".SPXW230104P3725")</f>
        <v>#N/A</v>
      </c>
      <c r="N10" t="e">
        <f>RTD("tos.rtd", , "AX", ".SPXW230104P3725")</f>
        <v>#N/A</v>
      </c>
      <c r="O10" t="e">
        <f>RTD("tos.rtd", , "VOLUME", ".SPXW230104P3725")</f>
        <v>#N/A</v>
      </c>
      <c r="P10" t="e">
        <f>RTD("tos.rtd", , "OPEN_INT", ".SPXW230104P3725")</f>
        <v>#N/A</v>
      </c>
      <c r="R10">
        <v>1</v>
      </c>
      <c r="S10">
        <v>-40</v>
      </c>
      <c r="T10" t="e">
        <f>E10-K10</f>
        <v>#N/A</v>
      </c>
      <c r="U10" t="e">
        <f>G10-M10</f>
        <v>#N/A</v>
      </c>
      <c r="W10">
        <v>41</v>
      </c>
      <c r="X10">
        <v>-80</v>
      </c>
      <c r="Y10" t="e">
        <f>E53-K53</f>
        <v>#N/A</v>
      </c>
      <c r="Z10" s="9" t="e">
        <f>G53-M53</f>
        <v>#N/A</v>
      </c>
      <c r="AB10">
        <v>81</v>
      </c>
      <c r="AC10">
        <v>-120</v>
      </c>
      <c r="AD10" t="e">
        <f>E95-K95</f>
        <v>#N/A</v>
      </c>
      <c r="AE10" s="9" t="e">
        <f>G95-M95</f>
        <v>#N/A</v>
      </c>
      <c r="AG10">
        <v>121</v>
      </c>
      <c r="AH10">
        <v>-160</v>
      </c>
      <c r="AI10" t="e">
        <f>E138-K138</f>
        <v>#N/A</v>
      </c>
      <c r="AJ10" s="9" t="e">
        <f>G138-M138</f>
        <v>#N/A</v>
      </c>
    </row>
    <row r="11" spans="1:37" x14ac:dyDescent="0.3">
      <c r="C11" t="e">
        <f>RTD("tos.rtd", , "VOLUME", ".SPXW230104C3730")</f>
        <v>#N/A</v>
      </c>
      <c r="D11" t="e">
        <f>RTD("tos.rtd", , "OPEN_INT", ".SPXW230104C3730")</f>
        <v>#N/A</v>
      </c>
      <c r="E11" t="e">
        <f>RTD("tos.rtd", , "BID", ".SPXW230104C3730")</f>
        <v>#N/A</v>
      </c>
      <c r="F11" t="e">
        <f>RTD("tos.rtd", , "BX", ".SPXW230104C3730")</f>
        <v>#N/A</v>
      </c>
      <c r="G11" s="9" t="e">
        <f>RTD("tos.rtd", , "ASK", ".SPXW230104C3730")</f>
        <v>#N/A</v>
      </c>
      <c r="H11" t="e">
        <f>RTD("tos.rtd", , "AX", ".SPXW230104C3730")</f>
        <v>#N/A</v>
      </c>
      <c r="I11" s="1" t="e">
        <f>RTD("tos.rtd", , "EXPIRATION_DAY", ".SPXW230104C3730")</f>
        <v>#N/A</v>
      </c>
      <c r="J11" t="e">
        <f>RTD("tos.rtd", , "STRIKE", ".SPXW230104C3730")</f>
        <v>#N/A</v>
      </c>
      <c r="K11" t="e">
        <f>RTD("tos.rtd", , "BID", ".SPXW230104P3730")</f>
        <v>#N/A</v>
      </c>
      <c r="L11" t="e">
        <f>RTD("tos.rtd", , "BX", ".SPXW230104P3730")</f>
        <v>#N/A</v>
      </c>
      <c r="M11" t="e">
        <f>RTD("tos.rtd", , "ASK", ".SPXW230104P3730")</f>
        <v>#N/A</v>
      </c>
      <c r="N11" t="e">
        <f>RTD("tos.rtd", , "AX", ".SPXW230104P3730")</f>
        <v>#N/A</v>
      </c>
      <c r="O11" t="e">
        <f>RTD("tos.rtd", , "VOLUME", ".SPXW230104P3730")</f>
        <v>#N/A</v>
      </c>
      <c r="P11" t="e">
        <f>RTD("tos.rtd", , "OPEN_INT", ".SPXW230104P3730")</f>
        <v>#N/A</v>
      </c>
      <c r="R11">
        <v>2</v>
      </c>
      <c r="S11">
        <v>-39</v>
      </c>
      <c r="T11" t="e">
        <f t="shared" ref="T11:T49" si="0">E11-K11</f>
        <v>#N/A</v>
      </c>
      <c r="U11" t="e">
        <f t="shared" ref="U11:U49" si="1">G11-M11</f>
        <v>#N/A</v>
      </c>
      <c r="W11">
        <v>42</v>
      </c>
      <c r="X11">
        <v>-79</v>
      </c>
      <c r="Y11" t="e">
        <f t="shared" ref="Y11:Y49" si="2">E54-K54</f>
        <v>#N/A</v>
      </c>
      <c r="Z11" s="9" t="e">
        <f t="shared" ref="Z11:Z49" si="3">G54-M54</f>
        <v>#N/A</v>
      </c>
      <c r="AB11">
        <v>82</v>
      </c>
      <c r="AC11">
        <v>-119</v>
      </c>
      <c r="AD11" t="e">
        <f t="shared" ref="AD11:AD49" si="4">E96-K96</f>
        <v>#N/A</v>
      </c>
      <c r="AE11" s="9" t="e">
        <f t="shared" ref="AE11:AE49" si="5">G96-M96</f>
        <v>#N/A</v>
      </c>
      <c r="AG11">
        <v>122</v>
      </c>
      <c r="AH11">
        <v>-159</v>
      </c>
      <c r="AI11" t="e">
        <f t="shared" ref="AI11:AI49" si="6">E139-K139</f>
        <v>#N/A</v>
      </c>
      <c r="AJ11" s="9" t="e">
        <f t="shared" ref="AJ11:AJ49" si="7">G139-M139</f>
        <v>#N/A</v>
      </c>
    </row>
    <row r="12" spans="1:37" x14ac:dyDescent="0.3">
      <c r="C12" t="e">
        <f>RTD("tos.rtd", , "VOLUME", ".SPXW230104C3735")</f>
        <v>#N/A</v>
      </c>
      <c r="D12" t="e">
        <f>RTD("tos.rtd", , "OPEN_INT", ".SPXW230104C3735")</f>
        <v>#N/A</v>
      </c>
      <c r="E12" t="e">
        <f>RTD("tos.rtd", , "BID", ".SPXW230104C3735")</f>
        <v>#N/A</v>
      </c>
      <c r="F12" t="e">
        <f>RTD("tos.rtd", , "BX", ".SPXW230104C3735")</f>
        <v>#N/A</v>
      </c>
      <c r="G12" s="9" t="e">
        <f>RTD("tos.rtd", , "ASK", ".SPXW230104C3735")</f>
        <v>#N/A</v>
      </c>
      <c r="H12" t="e">
        <f>RTD("tos.rtd", , "AX", ".SPXW230104C3735")</f>
        <v>#N/A</v>
      </c>
      <c r="I12" s="1" t="e">
        <f>RTD("tos.rtd", , "EXPIRATION_DAY", ".SPXW230104C3735")</f>
        <v>#N/A</v>
      </c>
      <c r="J12" t="e">
        <f>RTD("tos.rtd", , "STRIKE", ".SPXW230104C3735")</f>
        <v>#N/A</v>
      </c>
      <c r="K12" t="e">
        <f>RTD("tos.rtd", , "BID", ".SPXW230104P3735")</f>
        <v>#N/A</v>
      </c>
      <c r="L12" t="e">
        <f>RTD("tos.rtd", , "BX", ".SPXW230104P3735")</f>
        <v>#N/A</v>
      </c>
      <c r="M12" t="e">
        <f>RTD("tos.rtd", , "ASK", ".SPXW230104P3735")</f>
        <v>#N/A</v>
      </c>
      <c r="N12" t="e">
        <f>RTD("tos.rtd", , "AX", ".SPXW230104P3735")</f>
        <v>#N/A</v>
      </c>
      <c r="O12" t="e">
        <f>RTD("tos.rtd", , "VOLUME", ".SPXW230104P3735")</f>
        <v>#N/A</v>
      </c>
      <c r="P12" t="e">
        <f>RTD("tos.rtd", , "OPEN_INT", ".SPXW230104P3735")</f>
        <v>#N/A</v>
      </c>
      <c r="R12">
        <v>3</v>
      </c>
      <c r="S12">
        <v>-38</v>
      </c>
      <c r="T12" t="e">
        <f t="shared" si="0"/>
        <v>#N/A</v>
      </c>
      <c r="U12" t="e">
        <f t="shared" si="1"/>
        <v>#N/A</v>
      </c>
      <c r="W12">
        <v>43</v>
      </c>
      <c r="X12">
        <v>-78</v>
      </c>
      <c r="Y12" t="e">
        <f t="shared" si="2"/>
        <v>#N/A</v>
      </c>
      <c r="Z12" s="9" t="e">
        <f t="shared" si="3"/>
        <v>#N/A</v>
      </c>
      <c r="AB12">
        <v>83</v>
      </c>
      <c r="AC12">
        <v>-118</v>
      </c>
      <c r="AD12" t="e">
        <f t="shared" si="4"/>
        <v>#N/A</v>
      </c>
      <c r="AE12" s="9" t="e">
        <f t="shared" si="5"/>
        <v>#N/A</v>
      </c>
      <c r="AG12">
        <v>123</v>
      </c>
      <c r="AH12">
        <v>-158</v>
      </c>
      <c r="AI12" t="e">
        <f t="shared" si="6"/>
        <v>#N/A</v>
      </c>
      <c r="AJ12" s="9" t="e">
        <f t="shared" si="7"/>
        <v>#N/A</v>
      </c>
    </row>
    <row r="13" spans="1:37" x14ac:dyDescent="0.3">
      <c r="C13" t="e">
        <f>RTD("tos.rtd", , "VOLUME", ".SPXW230104C3740")</f>
        <v>#N/A</v>
      </c>
      <c r="D13" t="e">
        <f>RTD("tos.rtd", , "OPEN_INT", ".SPXW230104C3740")</f>
        <v>#N/A</v>
      </c>
      <c r="E13" t="e">
        <f>RTD("tos.rtd", , "BID", ".SPXW230104C3740")</f>
        <v>#N/A</v>
      </c>
      <c r="F13" t="e">
        <f>RTD("tos.rtd", , "BX", ".SPXW230104C3740")</f>
        <v>#N/A</v>
      </c>
      <c r="G13" s="9" t="e">
        <f>RTD("tos.rtd", , "ASK", ".SPXW230104C3740")</f>
        <v>#N/A</v>
      </c>
      <c r="H13" t="e">
        <f>RTD("tos.rtd", , "AX", ".SPXW230104C3740")</f>
        <v>#N/A</v>
      </c>
      <c r="I13" s="1" t="e">
        <f>RTD("tos.rtd", , "EXPIRATION_DAY", ".SPXW230104C3740")</f>
        <v>#N/A</v>
      </c>
      <c r="J13" t="e">
        <f>RTD("tos.rtd", , "STRIKE", ".SPXW230104C3740")</f>
        <v>#N/A</v>
      </c>
      <c r="K13" t="e">
        <f>RTD("tos.rtd", , "BID", ".SPXW230104P3740")</f>
        <v>#N/A</v>
      </c>
      <c r="L13" t="e">
        <f>RTD("tos.rtd", , "BX", ".SPXW230104P3740")</f>
        <v>#N/A</v>
      </c>
      <c r="M13" t="e">
        <f>RTD("tos.rtd", , "ASK", ".SPXW230104P3740")</f>
        <v>#N/A</v>
      </c>
      <c r="N13" t="e">
        <f>RTD("tos.rtd", , "AX", ".SPXW230104P3740")</f>
        <v>#N/A</v>
      </c>
      <c r="O13" t="e">
        <f>RTD("tos.rtd", , "VOLUME", ".SPXW230104P3740")</f>
        <v>#N/A</v>
      </c>
      <c r="P13" s="2" t="e">
        <f>RTD("tos.rtd", , "OPEN_INT", ".SPXW230104P3740")</f>
        <v>#N/A</v>
      </c>
      <c r="R13">
        <v>4</v>
      </c>
      <c r="S13">
        <v>-37</v>
      </c>
      <c r="T13" t="e">
        <f t="shared" si="0"/>
        <v>#N/A</v>
      </c>
      <c r="U13" t="e">
        <f t="shared" si="1"/>
        <v>#N/A</v>
      </c>
      <c r="W13">
        <v>-3</v>
      </c>
      <c r="X13">
        <v>-77</v>
      </c>
      <c r="Y13" t="e">
        <f t="shared" si="2"/>
        <v>#N/A</v>
      </c>
      <c r="Z13" s="9" t="e">
        <f t="shared" si="3"/>
        <v>#N/A</v>
      </c>
      <c r="AB13">
        <v>84</v>
      </c>
      <c r="AC13">
        <v>-117</v>
      </c>
      <c r="AD13" t="e">
        <f t="shared" si="4"/>
        <v>#N/A</v>
      </c>
      <c r="AE13" s="9" t="e">
        <f t="shared" si="5"/>
        <v>#N/A</v>
      </c>
      <c r="AG13">
        <v>124</v>
      </c>
      <c r="AH13">
        <v>-157</v>
      </c>
      <c r="AI13" t="e">
        <f t="shared" si="6"/>
        <v>#N/A</v>
      </c>
      <c r="AJ13" s="9" t="e">
        <f t="shared" si="7"/>
        <v>#N/A</v>
      </c>
    </row>
    <row r="14" spans="1:37" x14ac:dyDescent="0.3">
      <c r="C14" t="e">
        <f>RTD("tos.rtd", , "VOLUME", ".SPXW230104C3745")</f>
        <v>#N/A</v>
      </c>
      <c r="D14" t="e">
        <f>RTD("tos.rtd", , "OPEN_INT", ".SPXW230104C3745")</f>
        <v>#N/A</v>
      </c>
      <c r="E14" t="e">
        <f>RTD("tos.rtd", , "BID", ".SPXW230104C3745")</f>
        <v>#N/A</v>
      </c>
      <c r="F14" t="e">
        <f>RTD("tos.rtd", , "BX", ".SPXW230104C3745")</f>
        <v>#N/A</v>
      </c>
      <c r="G14" s="9" t="e">
        <f>RTD("tos.rtd", , "ASK", ".SPXW230104C3745")</f>
        <v>#N/A</v>
      </c>
      <c r="H14" t="e">
        <f>RTD("tos.rtd", , "AX", ".SPXW230104C3745")</f>
        <v>#N/A</v>
      </c>
      <c r="I14" s="1" t="e">
        <f>RTD("tos.rtd", , "EXPIRATION_DAY", ".SPXW230104C3745")</f>
        <v>#N/A</v>
      </c>
      <c r="J14" t="e">
        <f>RTD("tos.rtd", , "STRIKE", ".SPXW230104C3745")</f>
        <v>#N/A</v>
      </c>
      <c r="K14" t="e">
        <f>RTD("tos.rtd", , "BID", ".SPXW230104P3745")</f>
        <v>#N/A</v>
      </c>
      <c r="L14" t="e">
        <f>RTD("tos.rtd", , "BX", ".SPXW230104P3745")</f>
        <v>#N/A</v>
      </c>
      <c r="M14" t="e">
        <f>RTD("tos.rtd", , "ASK", ".SPXW230104P3745")</f>
        <v>#N/A</v>
      </c>
      <c r="N14" t="e">
        <f>RTD("tos.rtd", , "AX", ".SPXW230104P3745")</f>
        <v>#N/A</v>
      </c>
      <c r="O14" t="e">
        <f>RTD("tos.rtd", , "VOLUME", ".SPXW230104P3745")</f>
        <v>#N/A</v>
      </c>
      <c r="P14" s="2" t="e">
        <f>RTD("tos.rtd", , "OPEN_INT", ".SPXW230104P3745")</f>
        <v>#N/A</v>
      </c>
      <c r="R14">
        <v>5</v>
      </c>
      <c r="S14">
        <v>-36</v>
      </c>
      <c r="T14" t="e">
        <f t="shared" si="0"/>
        <v>#N/A</v>
      </c>
      <c r="U14" t="e">
        <f t="shared" si="1"/>
        <v>#N/A</v>
      </c>
      <c r="W14">
        <v>45</v>
      </c>
      <c r="X14">
        <v>-76</v>
      </c>
      <c r="Y14" t="e">
        <f t="shared" si="2"/>
        <v>#N/A</v>
      </c>
      <c r="Z14" s="9" t="e">
        <f t="shared" si="3"/>
        <v>#N/A</v>
      </c>
      <c r="AB14">
        <v>85</v>
      </c>
      <c r="AC14">
        <v>-116</v>
      </c>
      <c r="AD14" t="e">
        <f t="shared" si="4"/>
        <v>#N/A</v>
      </c>
      <c r="AE14" s="9" t="e">
        <f t="shared" si="5"/>
        <v>#N/A</v>
      </c>
      <c r="AG14">
        <v>125</v>
      </c>
      <c r="AH14">
        <v>-156</v>
      </c>
      <c r="AI14" t="e">
        <f t="shared" si="6"/>
        <v>#N/A</v>
      </c>
      <c r="AJ14" s="9" t="e">
        <f t="shared" si="7"/>
        <v>#N/A</v>
      </c>
    </row>
    <row r="15" spans="1:37" x14ac:dyDescent="0.3">
      <c r="C15" t="e">
        <f>RTD("tos.rtd", , "VOLUME", ".SPXW230104C3750")</f>
        <v>#N/A</v>
      </c>
      <c r="D15" t="e">
        <f>RTD("tos.rtd", , "OPEN_INT", ".SPXW230104C3750")</f>
        <v>#N/A</v>
      </c>
      <c r="E15" t="e">
        <f>RTD("tos.rtd", , "BID", ".SPXW230104C3750")</f>
        <v>#N/A</v>
      </c>
      <c r="F15" t="e">
        <f>RTD("tos.rtd", , "BX", ".SPXW230104C3750")</f>
        <v>#N/A</v>
      </c>
      <c r="G15" s="9" t="e">
        <f>RTD("tos.rtd", , "ASK", ".SPXW230104C3750")</f>
        <v>#N/A</v>
      </c>
      <c r="H15" t="e">
        <f>RTD("tos.rtd", , "AX", ".SPXW230104C3750")</f>
        <v>#N/A</v>
      </c>
      <c r="I15" s="1" t="e">
        <f>RTD("tos.rtd", , "EXPIRATION_DAY", ".SPXW230104C3750")</f>
        <v>#N/A</v>
      </c>
      <c r="J15" t="e">
        <f>RTD("tos.rtd", , "STRIKE", ".SPXW230104C3750")</f>
        <v>#N/A</v>
      </c>
      <c r="K15" t="e">
        <f>RTD("tos.rtd", , "BID", ".SPXW230104P3750")</f>
        <v>#N/A</v>
      </c>
      <c r="L15" t="e">
        <f>RTD("tos.rtd", , "BX", ".SPXW230104P3750")</f>
        <v>#N/A</v>
      </c>
      <c r="M15" t="e">
        <f>RTD("tos.rtd", , "ASK", ".SPXW230104P3750")</f>
        <v>#N/A</v>
      </c>
      <c r="N15" s="2" t="e">
        <f>RTD("tos.rtd", , "AX", ".SPXW230104P3750")</f>
        <v>#N/A</v>
      </c>
      <c r="O15" t="e">
        <f>RTD("tos.rtd", , "VOLUME", ".SPXW230104P3750")</f>
        <v>#N/A</v>
      </c>
      <c r="P15" s="2" t="e">
        <f>RTD("tos.rtd", , "OPEN_INT", ".SPXW230104P3750")</f>
        <v>#N/A</v>
      </c>
      <c r="R15">
        <v>6</v>
      </c>
      <c r="S15">
        <v>-35</v>
      </c>
      <c r="T15" t="e">
        <f t="shared" si="0"/>
        <v>#N/A</v>
      </c>
      <c r="U15" t="e">
        <f t="shared" si="1"/>
        <v>#N/A</v>
      </c>
      <c r="W15">
        <v>-45</v>
      </c>
      <c r="X15">
        <v>-75</v>
      </c>
      <c r="Y15" t="e">
        <f t="shared" si="2"/>
        <v>#N/A</v>
      </c>
      <c r="Z15" s="9" t="e">
        <f t="shared" si="3"/>
        <v>#N/A</v>
      </c>
      <c r="AB15">
        <v>-2</v>
      </c>
      <c r="AC15">
        <v>-115</v>
      </c>
      <c r="AD15" t="e">
        <f t="shared" si="4"/>
        <v>#N/A</v>
      </c>
      <c r="AE15" s="9" t="e">
        <f t="shared" si="5"/>
        <v>#N/A</v>
      </c>
      <c r="AG15">
        <v>126</v>
      </c>
      <c r="AH15">
        <v>-155</v>
      </c>
      <c r="AI15" t="e">
        <f t="shared" si="6"/>
        <v>#N/A</v>
      </c>
      <c r="AJ15" s="9" t="e">
        <f t="shared" si="7"/>
        <v>#N/A</v>
      </c>
    </row>
    <row r="16" spans="1:37" x14ac:dyDescent="0.3">
      <c r="C16" t="e">
        <f>RTD("tos.rtd", , "VOLUME", ".SPXW230104C3755")</f>
        <v>#N/A</v>
      </c>
      <c r="D16" t="e">
        <f>RTD("tos.rtd", , "OPEN_INT", ".SPXW230104C3755")</f>
        <v>#N/A</v>
      </c>
      <c r="E16" t="e">
        <f>RTD("tos.rtd", , "BID", ".SPXW230104C3755")</f>
        <v>#N/A</v>
      </c>
      <c r="F16" t="e">
        <f>RTD("tos.rtd", , "BX", ".SPXW230104C3755")</f>
        <v>#N/A</v>
      </c>
      <c r="G16" s="9" t="e">
        <f>RTD("tos.rtd", , "ASK", ".SPXW230104C3755")</f>
        <v>#N/A</v>
      </c>
      <c r="H16" t="e">
        <f>RTD("tos.rtd", , "AX", ".SPXW230104C3755")</f>
        <v>#N/A</v>
      </c>
      <c r="I16" s="1" t="e">
        <f>RTD("tos.rtd", , "EXPIRATION_DAY", ".SPXW230104C3755")</f>
        <v>#N/A</v>
      </c>
      <c r="J16" t="e">
        <f>RTD("tos.rtd", , "STRIKE", ".SPXW230104C3755")</f>
        <v>#N/A</v>
      </c>
      <c r="K16" t="e">
        <f>RTD("tos.rtd", , "BID", ".SPXW230104P3755")</f>
        <v>#N/A</v>
      </c>
      <c r="L16" t="e">
        <f>RTD("tos.rtd", , "BX", ".SPXW230104P3755")</f>
        <v>#N/A</v>
      </c>
      <c r="M16" t="e">
        <f>RTD("tos.rtd", , "ASK", ".SPXW230104P3755")</f>
        <v>#N/A</v>
      </c>
      <c r="N16" t="e">
        <f>RTD("tos.rtd", , "AX", ".SPXW230104P3755")</f>
        <v>#N/A</v>
      </c>
      <c r="O16" t="e">
        <f>RTD("tos.rtd", , "VOLUME", ".SPXW230104P3755")</f>
        <v>#N/A</v>
      </c>
      <c r="P16" t="e">
        <f>RTD("tos.rtd", , "OPEN_INT", ".SPXW230104P3755")</f>
        <v>#N/A</v>
      </c>
      <c r="R16">
        <v>7</v>
      </c>
      <c r="S16">
        <v>-34</v>
      </c>
      <c r="T16" t="e">
        <f t="shared" si="0"/>
        <v>#N/A</v>
      </c>
      <c r="U16" t="e">
        <f t="shared" si="1"/>
        <v>#N/A</v>
      </c>
      <c r="W16">
        <v>47</v>
      </c>
      <c r="X16">
        <v>-74</v>
      </c>
      <c r="Y16" t="e">
        <f t="shared" si="2"/>
        <v>#N/A</v>
      </c>
      <c r="Z16" s="9" t="e">
        <f t="shared" si="3"/>
        <v>#N/A</v>
      </c>
      <c r="AB16">
        <v>-3</v>
      </c>
      <c r="AC16">
        <v>-114</v>
      </c>
      <c r="AD16" t="e">
        <f t="shared" si="4"/>
        <v>#N/A</v>
      </c>
      <c r="AE16" s="9" t="e">
        <f t="shared" si="5"/>
        <v>#N/A</v>
      </c>
      <c r="AG16">
        <v>127</v>
      </c>
      <c r="AH16">
        <v>-154</v>
      </c>
      <c r="AI16" t="e">
        <f t="shared" si="6"/>
        <v>#N/A</v>
      </c>
      <c r="AJ16" s="9" t="e">
        <f t="shared" si="7"/>
        <v>#N/A</v>
      </c>
    </row>
    <row r="17" spans="3:36" x14ac:dyDescent="0.3">
      <c r="C17" t="e">
        <f>RTD("tos.rtd", , "VOLUME", ".SPXW230104C3760")</f>
        <v>#N/A</v>
      </c>
      <c r="D17" t="e">
        <f>RTD("tos.rtd", , "OPEN_INT", ".SPXW230104C3760")</f>
        <v>#N/A</v>
      </c>
      <c r="E17" t="e">
        <f>RTD("tos.rtd", , "BID", ".SPXW230104C3760")</f>
        <v>#N/A</v>
      </c>
      <c r="F17" t="e">
        <f>RTD("tos.rtd", , "BX", ".SPXW230104C3760")</f>
        <v>#N/A</v>
      </c>
      <c r="G17" s="9" t="e">
        <f>RTD("tos.rtd", , "ASK", ".SPXW230104C3760")</f>
        <v>#N/A</v>
      </c>
      <c r="H17" t="e">
        <f>RTD("tos.rtd", , "AX", ".SPXW230104C3760")</f>
        <v>#N/A</v>
      </c>
      <c r="I17" s="1" t="e">
        <f>RTD("tos.rtd", , "EXPIRATION_DAY", ".SPXW230104C3760")</f>
        <v>#N/A</v>
      </c>
      <c r="J17" t="e">
        <f>RTD("tos.rtd", , "STRIKE", ".SPXW230104C3760")</f>
        <v>#N/A</v>
      </c>
      <c r="K17" t="e">
        <f>RTD("tos.rtd", , "BID", ".SPXW230104P3760")</f>
        <v>#N/A</v>
      </c>
      <c r="L17" t="e">
        <f>RTD("tos.rtd", , "BX", ".SPXW230104P3760")</f>
        <v>#N/A</v>
      </c>
      <c r="M17" t="e">
        <f>RTD("tos.rtd", , "ASK", ".SPXW230104P3760")</f>
        <v>#N/A</v>
      </c>
      <c r="N17" t="e">
        <f>RTD("tos.rtd", , "AX", ".SPXW230104P3760")</f>
        <v>#N/A</v>
      </c>
      <c r="O17" t="e">
        <f>RTD("tos.rtd", , "VOLUME", ".SPXW230104P3760")</f>
        <v>#N/A</v>
      </c>
      <c r="P17" t="e">
        <f>RTD("tos.rtd", , "OPEN_INT", ".SPXW230104P3760")</f>
        <v>#N/A</v>
      </c>
      <c r="Q17" s="22" t="e">
        <f>AVERAGE(Q24:Q27)</f>
        <v>#N/A</v>
      </c>
      <c r="R17">
        <v>8</v>
      </c>
      <c r="S17">
        <v>-33</v>
      </c>
      <c r="T17" t="e">
        <f t="shared" si="0"/>
        <v>#N/A</v>
      </c>
      <c r="U17" t="e">
        <f t="shared" si="1"/>
        <v>#N/A</v>
      </c>
      <c r="W17">
        <v>-78</v>
      </c>
      <c r="X17">
        <v>-73</v>
      </c>
      <c r="Y17" t="e">
        <f t="shared" si="2"/>
        <v>#N/A</v>
      </c>
      <c r="Z17" s="9" t="e">
        <f t="shared" si="3"/>
        <v>#N/A</v>
      </c>
      <c r="AB17">
        <v>88</v>
      </c>
      <c r="AC17">
        <v>-113</v>
      </c>
      <c r="AD17" t="e">
        <f t="shared" si="4"/>
        <v>#N/A</v>
      </c>
      <c r="AE17" s="9" t="e">
        <f t="shared" si="5"/>
        <v>#N/A</v>
      </c>
      <c r="AG17">
        <v>128</v>
      </c>
      <c r="AH17">
        <v>-153</v>
      </c>
      <c r="AI17" t="e">
        <f t="shared" si="6"/>
        <v>#N/A</v>
      </c>
      <c r="AJ17" s="9" t="e">
        <f t="shared" si="7"/>
        <v>#N/A</v>
      </c>
    </row>
    <row r="18" spans="3:36" x14ac:dyDescent="0.3">
      <c r="C18" t="e">
        <f>RTD("tos.rtd", , "VOLUME", ".SPXW230104C3765")</f>
        <v>#N/A</v>
      </c>
      <c r="D18" t="e">
        <f>RTD("tos.rtd", , "OPEN_INT", ".SPXW230104C3765")</f>
        <v>#N/A</v>
      </c>
      <c r="E18" t="e">
        <f>RTD("tos.rtd", , "BID", ".SPXW230104C3765")</f>
        <v>#N/A</v>
      </c>
      <c r="F18" t="e">
        <f>RTD("tos.rtd", , "BX", ".SPXW230104C3765")</f>
        <v>#N/A</v>
      </c>
      <c r="G18" s="9" t="e">
        <f>RTD("tos.rtd", , "ASK", ".SPXW230104C3765")</f>
        <v>#N/A</v>
      </c>
      <c r="H18" t="e">
        <f>RTD("tos.rtd", , "AX", ".SPXW230104C3765")</f>
        <v>#N/A</v>
      </c>
      <c r="I18" s="1" t="e">
        <f>RTD("tos.rtd", , "EXPIRATION_DAY", ".SPXW230104C3765")</f>
        <v>#N/A</v>
      </c>
      <c r="J18" t="e">
        <f>RTD("tos.rtd", , "STRIKE", ".SPXW230104C3765")</f>
        <v>#N/A</v>
      </c>
      <c r="K18" t="e">
        <f>RTD("tos.rtd", , "BID", ".SPXW230104P3765")</f>
        <v>#N/A</v>
      </c>
      <c r="L18" t="e">
        <f>RTD("tos.rtd", , "BX", ".SPXW230104P3765")</f>
        <v>#N/A</v>
      </c>
      <c r="M18" s="2" t="e">
        <f>RTD("tos.rtd", , "ASK", ".SPXW230104P3765")</f>
        <v>#N/A</v>
      </c>
      <c r="N18" s="2" t="e">
        <f>RTD("tos.rtd", , "AX", ".SPXW230104P3765")</f>
        <v>#N/A</v>
      </c>
      <c r="O18" t="e">
        <f>RTD("tos.rtd", , "VOLUME", ".SPXW230104P3765")</f>
        <v>#N/A</v>
      </c>
      <c r="P18" t="e">
        <f>RTD("tos.rtd", , "OPEN_INT", ".SPXW230104P3765")</f>
        <v>#N/A</v>
      </c>
      <c r="R18">
        <v>9</v>
      </c>
      <c r="S18">
        <v>-32</v>
      </c>
      <c r="T18" t="e">
        <f t="shared" si="0"/>
        <v>#N/A</v>
      </c>
      <c r="U18" t="e">
        <f t="shared" si="1"/>
        <v>#N/A</v>
      </c>
      <c r="W18">
        <v>49</v>
      </c>
      <c r="X18">
        <v>-72</v>
      </c>
      <c r="Y18" t="e">
        <f t="shared" si="2"/>
        <v>#N/A</v>
      </c>
      <c r="Z18" s="9" t="e">
        <f t="shared" si="3"/>
        <v>#N/A</v>
      </c>
      <c r="AB18">
        <v>89</v>
      </c>
      <c r="AC18">
        <v>-112</v>
      </c>
      <c r="AD18" t="e">
        <f t="shared" si="4"/>
        <v>#N/A</v>
      </c>
      <c r="AE18" s="9" t="e">
        <f t="shared" si="5"/>
        <v>#N/A</v>
      </c>
      <c r="AG18">
        <v>130</v>
      </c>
      <c r="AH18">
        <v>-152</v>
      </c>
      <c r="AI18" t="e">
        <f t="shared" si="6"/>
        <v>#N/A</v>
      </c>
      <c r="AJ18" s="9" t="e">
        <f t="shared" si="7"/>
        <v>#N/A</v>
      </c>
    </row>
    <row r="19" spans="3:36" x14ac:dyDescent="0.3">
      <c r="C19" t="e">
        <f>RTD("tos.rtd", , "VOLUME", ".SPXW230104C3770")</f>
        <v>#N/A</v>
      </c>
      <c r="D19" t="e">
        <f>RTD("tos.rtd", , "OPEN_INT", ".SPXW230104C3770")</f>
        <v>#N/A</v>
      </c>
      <c r="E19" t="e">
        <f>RTD("tos.rtd", , "BID", ".SPXW230104C3770")</f>
        <v>#N/A</v>
      </c>
      <c r="F19" t="e">
        <f>RTD("tos.rtd", , "BX", ".SPXW230104C3770")</f>
        <v>#N/A</v>
      </c>
      <c r="G19" s="9" t="e">
        <f>RTD("tos.rtd", , "ASK", ".SPXW230104C3770")</f>
        <v>#N/A</v>
      </c>
      <c r="H19" t="e">
        <f>RTD("tos.rtd", , "AX", ".SPXW230104C3770")</f>
        <v>#N/A</v>
      </c>
      <c r="I19" s="1" t="e">
        <f>RTD("tos.rtd", , "EXPIRATION_DAY", ".SPXW230104C3770")</f>
        <v>#N/A</v>
      </c>
      <c r="J19" t="e">
        <f>RTD("tos.rtd", , "STRIKE", ".SPXW230104C3770")</f>
        <v>#N/A</v>
      </c>
      <c r="K19" t="e">
        <f>RTD("tos.rtd", , "BID", ".SPXW230104P3770")</f>
        <v>#N/A</v>
      </c>
      <c r="L19" t="e">
        <f>RTD("tos.rtd", , "BX", ".SPXW230104P3770")</f>
        <v>#N/A</v>
      </c>
      <c r="M19" t="e">
        <f>RTD("tos.rtd", , "ASK", ".SPXW230104P3770")</f>
        <v>#N/A</v>
      </c>
      <c r="N19" s="2" t="e">
        <f>RTD("tos.rtd", , "AX", ".SPXW230104P3770")</f>
        <v>#N/A</v>
      </c>
      <c r="O19" t="e">
        <f>RTD("tos.rtd", , "VOLUME", ".SPXW230104P3770")</f>
        <v>#N/A</v>
      </c>
      <c r="P19" s="2" t="e">
        <f>RTD("tos.rtd", , "OPEN_INT", ".SPXW230104P3770")</f>
        <v>#N/A</v>
      </c>
      <c r="R19">
        <v>10</v>
      </c>
      <c r="S19">
        <v>-31</v>
      </c>
      <c r="T19" t="e">
        <f t="shared" si="0"/>
        <v>#N/A</v>
      </c>
      <c r="U19" t="e">
        <f t="shared" si="1"/>
        <v>#N/A</v>
      </c>
      <c r="W19">
        <v>-50</v>
      </c>
      <c r="X19">
        <v>-71</v>
      </c>
      <c r="Y19" t="e">
        <f t="shared" si="2"/>
        <v>#N/A</v>
      </c>
      <c r="Z19" s="9" t="e">
        <f t="shared" si="3"/>
        <v>#N/A</v>
      </c>
      <c r="AB19">
        <v>90</v>
      </c>
      <c r="AC19">
        <v>-111</v>
      </c>
      <c r="AD19" t="e">
        <f t="shared" si="4"/>
        <v>#N/A</v>
      </c>
      <c r="AE19" s="9" t="e">
        <f t="shared" si="5"/>
        <v>#N/A</v>
      </c>
      <c r="AG19">
        <v>130</v>
      </c>
      <c r="AH19">
        <v>-151</v>
      </c>
      <c r="AI19" t="e">
        <f t="shared" si="6"/>
        <v>#N/A</v>
      </c>
      <c r="AJ19" s="9" t="e">
        <f t="shared" si="7"/>
        <v>#N/A</v>
      </c>
    </row>
    <row r="20" spans="3:36" x14ac:dyDescent="0.3">
      <c r="C20" t="e">
        <f>RTD("tos.rtd", , "VOLUME", ".SPXW230104C3775")</f>
        <v>#N/A</v>
      </c>
      <c r="D20" t="e">
        <f>RTD("tos.rtd", , "OPEN_INT", ".SPXW230104C3775")</f>
        <v>#N/A</v>
      </c>
      <c r="E20" t="e">
        <f>RTD("tos.rtd", , "BID", ".SPXW230104C3775")</f>
        <v>#N/A</v>
      </c>
      <c r="F20" t="e">
        <f>RTD("tos.rtd", , "BX", ".SPXW230104C3775")</f>
        <v>#N/A</v>
      </c>
      <c r="G20" s="9" t="e">
        <f>RTD("tos.rtd", , "ASK", ".SPXW230104C3775")</f>
        <v>#N/A</v>
      </c>
      <c r="H20" t="e">
        <f>RTD("tos.rtd", , "AX", ".SPXW230104C3775")</f>
        <v>#N/A</v>
      </c>
      <c r="I20" s="1" t="e">
        <f>RTD("tos.rtd", , "EXPIRATION_DAY", ".SPXW230104C3775")</f>
        <v>#N/A</v>
      </c>
      <c r="J20" t="e">
        <f>RTD("tos.rtd", , "STRIKE", ".SPXW230104C3775")</f>
        <v>#N/A</v>
      </c>
      <c r="K20" t="e">
        <f>RTD("tos.rtd", , "BID", ".SPXW230104P3775")</f>
        <v>#N/A</v>
      </c>
      <c r="L20" t="e">
        <f>RTD("tos.rtd", , "BX", ".SPXW230104P3775")</f>
        <v>#N/A</v>
      </c>
      <c r="M20" t="e">
        <f>RTD("tos.rtd", , "ASK", ".SPXW230104P3775")</f>
        <v>#N/A</v>
      </c>
      <c r="N20" t="e">
        <f>RTD("tos.rtd", , "AX", ".SPXW230104P3775")</f>
        <v>#N/A</v>
      </c>
      <c r="O20" t="e">
        <f>RTD("tos.rtd", , "VOLUME", ".SPXW230104P3775")</f>
        <v>#N/A</v>
      </c>
      <c r="P20" t="e">
        <f>RTD("tos.rtd", , "OPEN_INT", ".SPXW230104P3775")</f>
        <v>#N/A</v>
      </c>
      <c r="R20">
        <v>11</v>
      </c>
      <c r="S20">
        <v>-30</v>
      </c>
      <c r="T20" t="e">
        <f t="shared" si="0"/>
        <v>#N/A</v>
      </c>
      <c r="U20" t="e">
        <f t="shared" si="1"/>
        <v>#N/A</v>
      </c>
      <c r="W20">
        <v>-45</v>
      </c>
      <c r="X20">
        <v>-70</v>
      </c>
      <c r="Y20" t="e">
        <f t="shared" si="2"/>
        <v>#N/A</v>
      </c>
      <c r="Z20" s="9" t="e">
        <f t="shared" si="3"/>
        <v>#N/A</v>
      </c>
      <c r="AB20">
        <v>91</v>
      </c>
      <c r="AC20">
        <v>-110</v>
      </c>
      <c r="AD20" t="e">
        <f t="shared" si="4"/>
        <v>#N/A</v>
      </c>
      <c r="AE20" s="9" t="e">
        <f t="shared" si="5"/>
        <v>#N/A</v>
      </c>
      <c r="AG20">
        <v>131</v>
      </c>
      <c r="AH20">
        <v>-150</v>
      </c>
      <c r="AI20" t="e">
        <f t="shared" si="6"/>
        <v>#N/A</v>
      </c>
      <c r="AJ20" s="9" t="e">
        <f t="shared" si="7"/>
        <v>#N/A</v>
      </c>
    </row>
    <row r="21" spans="3:36" x14ac:dyDescent="0.3">
      <c r="C21" t="e">
        <f>RTD("tos.rtd", , "VOLUME", ".SPXW230104C3780")</f>
        <v>#N/A</v>
      </c>
      <c r="D21" t="e">
        <f>RTD("tos.rtd", , "OPEN_INT", ".SPXW230104C3780")</f>
        <v>#N/A</v>
      </c>
      <c r="E21" t="e">
        <f>RTD("tos.rtd", , "BID", ".SPXW230104C3780")</f>
        <v>#N/A</v>
      </c>
      <c r="F21" t="e">
        <f>RTD("tos.rtd", , "BX", ".SPXW230104C3780")</f>
        <v>#N/A</v>
      </c>
      <c r="G21" s="9" t="e">
        <f>RTD("tos.rtd", , "ASK", ".SPXW230104C3780")</f>
        <v>#N/A</v>
      </c>
      <c r="H21" t="e">
        <f>RTD("tos.rtd", , "AX", ".SPXW230104C3780")</f>
        <v>#N/A</v>
      </c>
      <c r="I21" s="1" t="e">
        <f>RTD("tos.rtd", , "EXPIRATION_DAY", ".SPXW230104C3780")</f>
        <v>#N/A</v>
      </c>
      <c r="J21" t="e">
        <f>RTD("tos.rtd", , "STRIKE", ".SPXW230104C3780")</f>
        <v>#N/A</v>
      </c>
      <c r="K21" t="e">
        <f>RTD("tos.rtd", , "BID", ".SPXW230104P3780")</f>
        <v>#N/A</v>
      </c>
      <c r="L21" t="e">
        <f>RTD("tos.rtd", , "BX", ".SPXW230104P3780")</f>
        <v>#N/A</v>
      </c>
      <c r="M21" t="e">
        <f>RTD("tos.rtd", , "ASK", ".SPXW230104P3780")</f>
        <v>#N/A</v>
      </c>
      <c r="N21" s="2" t="e">
        <f>RTD("tos.rtd", , "AX", ".SPXW230104P3780")</f>
        <v>#N/A</v>
      </c>
      <c r="O21" t="e">
        <f>RTD("tos.rtd", , "VOLUME", ".SPXW230104P3780")</f>
        <v>#N/A</v>
      </c>
      <c r="P21" t="e">
        <f>RTD("tos.rtd", , "OPEN_INT", ".SPXW230104P3780")</f>
        <v>#N/A</v>
      </c>
      <c r="R21">
        <v>12</v>
      </c>
      <c r="S21">
        <v>-29</v>
      </c>
      <c r="T21" t="e">
        <f t="shared" si="0"/>
        <v>#N/A</v>
      </c>
      <c r="U21" t="e">
        <f t="shared" si="1"/>
        <v>#N/A</v>
      </c>
      <c r="W21">
        <v>-46</v>
      </c>
      <c r="X21">
        <v>-69</v>
      </c>
      <c r="Y21" t="e">
        <f t="shared" si="2"/>
        <v>#N/A</v>
      </c>
      <c r="Z21" s="9" t="e">
        <f t="shared" si="3"/>
        <v>#N/A</v>
      </c>
      <c r="AB21">
        <v>92</v>
      </c>
      <c r="AC21">
        <v>-109</v>
      </c>
      <c r="AD21" t="e">
        <f t="shared" si="4"/>
        <v>#N/A</v>
      </c>
      <c r="AE21" s="9" t="e">
        <f t="shared" si="5"/>
        <v>#N/A</v>
      </c>
      <c r="AG21">
        <v>-45</v>
      </c>
      <c r="AH21">
        <v>-149</v>
      </c>
      <c r="AI21" t="e">
        <f t="shared" si="6"/>
        <v>#N/A</v>
      </c>
      <c r="AJ21" s="9" t="e">
        <f t="shared" si="7"/>
        <v>#N/A</v>
      </c>
    </row>
    <row r="22" spans="3:36" x14ac:dyDescent="0.3">
      <c r="C22" t="e">
        <f>RTD("tos.rtd", , "VOLUME", ".SPXW230104C3785")</f>
        <v>#N/A</v>
      </c>
      <c r="D22" t="e">
        <f>RTD("tos.rtd", , "OPEN_INT", ".SPXW230104C3785")</f>
        <v>#N/A</v>
      </c>
      <c r="E22" t="e">
        <f>RTD("tos.rtd", , "BID", ".SPXW230104C3785")</f>
        <v>#N/A</v>
      </c>
      <c r="F22" t="e">
        <f>RTD("tos.rtd", , "BX", ".SPXW230104C3785")</f>
        <v>#N/A</v>
      </c>
      <c r="G22" s="9" t="e">
        <f>RTD("tos.rtd", , "ASK", ".SPXW230104C3785")</f>
        <v>#N/A</v>
      </c>
      <c r="H22" t="e">
        <f>RTD("tos.rtd", , "AX", ".SPXW230104C3785")</f>
        <v>#N/A</v>
      </c>
      <c r="I22" s="1" t="e">
        <f>RTD("tos.rtd", , "EXPIRATION_DAY", ".SPXW230104C3785")</f>
        <v>#N/A</v>
      </c>
      <c r="J22" t="e">
        <f>RTD("tos.rtd", , "STRIKE", ".SPXW230104C3785")</f>
        <v>#N/A</v>
      </c>
      <c r="K22" t="e">
        <f>RTD("tos.rtd", , "BID", ".SPXW230104P3785")</f>
        <v>#N/A</v>
      </c>
      <c r="L22" t="e">
        <f>RTD("tos.rtd", , "BX", ".SPXW230104P3785")</f>
        <v>#N/A</v>
      </c>
      <c r="M22" t="e">
        <f>RTD("tos.rtd", , "ASK", ".SPXW230104P3785")</f>
        <v>#N/A</v>
      </c>
      <c r="N22" s="2" t="e">
        <f>RTD("tos.rtd", , "AX", ".SPXW230104P3785")</f>
        <v>#N/A</v>
      </c>
      <c r="O22" t="e">
        <f>RTD("tos.rtd", , "VOLUME", ".SPXW230104P3785")</f>
        <v>#N/A</v>
      </c>
      <c r="P22" t="e">
        <f>RTD("tos.rtd", , "OPEN_INT", ".SPXW230104P3785")</f>
        <v>#N/A</v>
      </c>
      <c r="R22">
        <v>13</v>
      </c>
      <c r="S22">
        <v>-28</v>
      </c>
      <c r="T22" t="e">
        <f t="shared" si="0"/>
        <v>#N/A</v>
      </c>
      <c r="U22" t="e">
        <f t="shared" si="1"/>
        <v>#N/A</v>
      </c>
      <c r="W22">
        <v>-47</v>
      </c>
      <c r="X22">
        <v>-68</v>
      </c>
      <c r="Y22" t="e">
        <f t="shared" si="2"/>
        <v>#N/A</v>
      </c>
      <c r="Z22" s="9" t="e">
        <f t="shared" si="3"/>
        <v>#N/A</v>
      </c>
      <c r="AB22">
        <v>93</v>
      </c>
      <c r="AC22">
        <v>-108</v>
      </c>
      <c r="AD22" t="e">
        <f t="shared" si="4"/>
        <v>#N/A</v>
      </c>
      <c r="AE22" s="9" t="e">
        <f t="shared" si="5"/>
        <v>#N/A</v>
      </c>
      <c r="AG22">
        <v>-46</v>
      </c>
      <c r="AH22">
        <v>-148</v>
      </c>
      <c r="AI22" t="e">
        <f t="shared" si="6"/>
        <v>#N/A</v>
      </c>
      <c r="AJ22" s="9" t="e">
        <f t="shared" si="7"/>
        <v>#N/A</v>
      </c>
    </row>
    <row r="23" spans="3:36" x14ac:dyDescent="0.3">
      <c r="C23" t="e">
        <f>RTD("tos.rtd", , "VOLUME", ".SPXW230104C3790")</f>
        <v>#N/A</v>
      </c>
      <c r="D23" t="e">
        <f>RTD("tos.rtd", , "OPEN_INT", ".SPXW230104C3790")</f>
        <v>#N/A</v>
      </c>
      <c r="E23" t="e">
        <f>RTD("tos.rtd", , "BID", ".SPXW230104C3790")</f>
        <v>#N/A</v>
      </c>
      <c r="F23" t="e">
        <f>RTD("tos.rtd", , "BX", ".SPXW230104C3790")</f>
        <v>#N/A</v>
      </c>
      <c r="G23" s="9" t="e">
        <f>RTD("tos.rtd", , "ASK", ".SPXW230104C3790")</f>
        <v>#N/A</v>
      </c>
      <c r="H23" t="e">
        <f>RTD("tos.rtd", , "AX", ".SPXW230104C3790")</f>
        <v>#N/A</v>
      </c>
      <c r="I23" s="1" t="e">
        <f>RTD("tos.rtd", , "EXPIRATION_DAY", ".SPXW230104C3790")</f>
        <v>#N/A</v>
      </c>
      <c r="J23" t="e">
        <f>RTD("tos.rtd", , "STRIKE", ".SPXW230104C3790")</f>
        <v>#N/A</v>
      </c>
      <c r="K23" t="e">
        <f>RTD("tos.rtd", , "BID", ".SPXW230104P3790")</f>
        <v>#N/A</v>
      </c>
      <c r="L23" t="e">
        <f>RTD("tos.rtd", , "BX", ".SPXW230104P3790")</f>
        <v>#N/A</v>
      </c>
      <c r="M23" t="e">
        <f>RTD("tos.rtd", , "ASK", ".SPXW230104P3790")</f>
        <v>#N/A</v>
      </c>
      <c r="N23" t="e">
        <f>RTD("tos.rtd", , "AX", ".SPXW230104P3790")</f>
        <v>#N/A</v>
      </c>
      <c r="O23" t="e">
        <f>RTD("tos.rtd", , "VOLUME", ".SPXW230104P3790")</f>
        <v>#N/A</v>
      </c>
      <c r="P23" s="2" t="e">
        <f>RTD("tos.rtd", , "OPEN_INT", ".SPXW230104P3790")</f>
        <v>#N/A</v>
      </c>
      <c r="R23">
        <v>14</v>
      </c>
      <c r="S23">
        <v>-27</v>
      </c>
      <c r="T23" t="e">
        <f t="shared" si="0"/>
        <v>#N/A</v>
      </c>
      <c r="U23" t="e">
        <f t="shared" si="1"/>
        <v>#N/A</v>
      </c>
      <c r="W23">
        <v>-48</v>
      </c>
      <c r="X23">
        <v>-67</v>
      </c>
      <c r="Y23" t="e">
        <f t="shared" si="2"/>
        <v>#N/A</v>
      </c>
      <c r="Z23" s="9" t="e">
        <f t="shared" si="3"/>
        <v>#N/A</v>
      </c>
      <c r="AB23">
        <v>100</v>
      </c>
      <c r="AC23">
        <v>-107</v>
      </c>
      <c r="AD23" t="e">
        <f t="shared" si="4"/>
        <v>#N/A</v>
      </c>
      <c r="AE23" s="9" t="e">
        <f t="shared" si="5"/>
        <v>#N/A</v>
      </c>
      <c r="AG23">
        <v>-48</v>
      </c>
      <c r="AH23">
        <v>-147</v>
      </c>
      <c r="AI23" t="e">
        <f t="shared" si="6"/>
        <v>#N/A</v>
      </c>
      <c r="AJ23" s="9" t="e">
        <f t="shared" si="7"/>
        <v>#N/A</v>
      </c>
    </row>
    <row r="24" spans="3:36" x14ac:dyDescent="0.3">
      <c r="C24" t="e">
        <f>RTD("tos.rtd", , "VOLUME", ".SPXW230104C3795")</f>
        <v>#N/A</v>
      </c>
      <c r="D24" t="e">
        <f>RTD("tos.rtd", , "OPEN_INT", ".SPXW230104C3795")</f>
        <v>#N/A</v>
      </c>
      <c r="E24" t="e">
        <f>RTD("tos.rtd", , "BID", ".SPXW230104C3795")</f>
        <v>#N/A</v>
      </c>
      <c r="F24" t="e">
        <f>RTD("tos.rtd", , "BX", ".SPXW230104C3795")</f>
        <v>#N/A</v>
      </c>
      <c r="G24" s="9" t="e">
        <f>RTD("tos.rtd", , "ASK", ".SPXW230104C3795")</f>
        <v>#N/A</v>
      </c>
      <c r="H24" t="e">
        <f>RTD("tos.rtd", , "AX", ".SPXW230104C3795")</f>
        <v>#N/A</v>
      </c>
      <c r="I24" s="1" t="e">
        <f>RTD("tos.rtd", , "EXPIRATION_DAY", ".SPXW230104C3795")</f>
        <v>#N/A</v>
      </c>
      <c r="J24" t="e">
        <f>RTD("tos.rtd", , "STRIKE", ".SPXW230104C3795")</f>
        <v>#N/A</v>
      </c>
      <c r="K24" t="e">
        <f>RTD("tos.rtd", , "BID", ".SPXW230104P3795")</f>
        <v>#N/A</v>
      </c>
      <c r="L24" t="e">
        <f>RTD("tos.rtd", , "BX", ".SPXW230104P3795")</f>
        <v>#N/A</v>
      </c>
      <c r="M24" t="e">
        <f>RTD("tos.rtd", , "ASK", ".SPXW230104P3795")</f>
        <v>#N/A</v>
      </c>
      <c r="N24" s="2" t="e">
        <f>RTD("tos.rtd", , "AX", ".SPXW230104P3795")</f>
        <v>#N/A</v>
      </c>
      <c r="O24" t="e">
        <f>RTD("tos.rtd", , "VOLUME", ".SPXW230104P3795")</f>
        <v>#N/A</v>
      </c>
      <c r="P24" s="2" t="e">
        <f>RTD("tos.rtd", , "OPEN_INT", ".SPXW230104P3795")</f>
        <v>#N/A</v>
      </c>
      <c r="Q24" s="22" t="e">
        <f>$T$4</f>
        <v>#N/A</v>
      </c>
      <c r="R24">
        <v>15</v>
      </c>
      <c r="S24">
        <v>-26</v>
      </c>
      <c r="T24" t="e">
        <f t="shared" si="0"/>
        <v>#N/A</v>
      </c>
      <c r="U24" t="e">
        <f t="shared" si="1"/>
        <v>#N/A</v>
      </c>
      <c r="W24">
        <v>-49</v>
      </c>
      <c r="X24">
        <v>-66</v>
      </c>
      <c r="Y24" t="e">
        <f t="shared" si="2"/>
        <v>#N/A</v>
      </c>
      <c r="Z24" s="9" t="e">
        <f t="shared" si="3"/>
        <v>#N/A</v>
      </c>
      <c r="AB24">
        <v>100</v>
      </c>
      <c r="AC24">
        <v>-106</v>
      </c>
      <c r="AD24" t="e">
        <f t="shared" si="4"/>
        <v>#N/A</v>
      </c>
      <c r="AE24" s="9" t="e">
        <f t="shared" si="5"/>
        <v>#N/A</v>
      </c>
      <c r="AG24">
        <v>-49</v>
      </c>
      <c r="AH24">
        <v>-146</v>
      </c>
      <c r="AI24" t="e">
        <f t="shared" si="6"/>
        <v>#N/A</v>
      </c>
      <c r="AJ24" s="9" t="e">
        <f t="shared" si="7"/>
        <v>#N/A</v>
      </c>
    </row>
    <row r="25" spans="3:36" x14ac:dyDescent="0.3">
      <c r="C25" t="e">
        <f>RTD("tos.rtd", , "VOLUME", ".SPXW230104C3800")</f>
        <v>#N/A</v>
      </c>
      <c r="D25" t="e">
        <f>RTD("tos.rtd", , "OPEN_INT", ".SPXW230104C3800")</f>
        <v>#N/A</v>
      </c>
      <c r="E25" t="e">
        <f>RTD("tos.rtd", , "BID", ".SPXW230104C3800")</f>
        <v>#N/A</v>
      </c>
      <c r="F25" t="e">
        <f>RTD("tos.rtd", , "BX", ".SPXW230104C3800")</f>
        <v>#N/A</v>
      </c>
      <c r="G25" s="9" t="e">
        <f>RTD("tos.rtd", , "ASK", ".SPXW230104C3800")</f>
        <v>#N/A</v>
      </c>
      <c r="H25" t="e">
        <f>RTD("tos.rtd", , "AX", ".SPXW230104C3800")</f>
        <v>#N/A</v>
      </c>
      <c r="I25" s="1" t="e">
        <f>RTD("tos.rtd", , "EXPIRATION_DAY", ".SPXW230104C3800")</f>
        <v>#N/A</v>
      </c>
      <c r="J25" t="e">
        <f>RTD("tos.rtd", , "STRIKE", ".SPXW230104C3800")</f>
        <v>#N/A</v>
      </c>
      <c r="K25" t="e">
        <f>RTD("tos.rtd", , "BID", ".SPXW230104P3800")</f>
        <v>#N/A</v>
      </c>
      <c r="L25" t="e">
        <f>RTD("tos.rtd", , "BX", ".SPXW230104P3800")</f>
        <v>#N/A</v>
      </c>
      <c r="M25" t="e">
        <f>RTD("tos.rtd", , "ASK", ".SPXW230104P3800")</f>
        <v>#N/A</v>
      </c>
      <c r="N25" t="e">
        <f>RTD("tos.rtd", , "AX", ".SPXW230104P3800")</f>
        <v>#N/A</v>
      </c>
      <c r="O25" t="e">
        <f>RTD("tos.rtd", , "VOLUME", ".SPXW230104P3800")</f>
        <v>#N/A</v>
      </c>
      <c r="P25" s="2" t="e">
        <f>RTD("tos.rtd", , "OPEN_INT", ".SPXW230104P3800")</f>
        <v>#N/A</v>
      </c>
      <c r="Q25" s="22" t="e">
        <f>$Y$4</f>
        <v>#N/A</v>
      </c>
      <c r="R25">
        <v>-1</v>
      </c>
      <c r="S25">
        <v>-25</v>
      </c>
      <c r="T25" t="e">
        <f t="shared" si="0"/>
        <v>#N/A</v>
      </c>
      <c r="U25" t="e">
        <f t="shared" si="1"/>
        <v>#N/A</v>
      </c>
      <c r="W25">
        <v>-50</v>
      </c>
      <c r="X25">
        <v>-65</v>
      </c>
      <c r="Y25" t="e">
        <f t="shared" si="2"/>
        <v>#N/A</v>
      </c>
      <c r="Z25" s="9" t="e">
        <f t="shared" si="3"/>
        <v>#N/A</v>
      </c>
      <c r="AB25">
        <v>96</v>
      </c>
      <c r="AC25">
        <v>100</v>
      </c>
      <c r="AD25" t="e">
        <f t="shared" si="4"/>
        <v>#N/A</v>
      </c>
      <c r="AE25" s="9" t="e">
        <f t="shared" si="5"/>
        <v>#N/A</v>
      </c>
      <c r="AG25">
        <v>-50</v>
      </c>
      <c r="AH25">
        <v>-145</v>
      </c>
      <c r="AI25" t="e">
        <f t="shared" si="6"/>
        <v>#N/A</v>
      </c>
      <c r="AJ25" s="9" t="e">
        <f t="shared" si="7"/>
        <v>#N/A</v>
      </c>
    </row>
    <row r="26" spans="3:36" x14ac:dyDescent="0.3">
      <c r="C26" t="e">
        <f>RTD("tos.rtd", , "VOLUME", ".SPXW230104C3805")</f>
        <v>#N/A</v>
      </c>
      <c r="D26" t="e">
        <f>RTD("tos.rtd", , "OPEN_INT", ".SPXW230104C3805")</f>
        <v>#N/A</v>
      </c>
      <c r="E26" t="e">
        <f>RTD("tos.rtd", , "BID", ".SPXW230104C3805")</f>
        <v>#N/A</v>
      </c>
      <c r="F26" t="e">
        <f>RTD("tos.rtd", , "BX", ".SPXW230104C3805")</f>
        <v>#N/A</v>
      </c>
      <c r="G26" s="9" t="e">
        <f>RTD("tos.rtd", , "ASK", ".SPXW230104C3805")</f>
        <v>#N/A</v>
      </c>
      <c r="H26" t="e">
        <f>RTD("tos.rtd", , "AX", ".SPXW230104C3805")</f>
        <v>#N/A</v>
      </c>
      <c r="I26" s="1" t="e">
        <f>RTD("tos.rtd", , "EXPIRATION_DAY", ".SPXW230104C3805")</f>
        <v>#N/A</v>
      </c>
      <c r="J26" t="e">
        <f>RTD("tos.rtd", , "STRIKE", ".SPXW230104C3805")</f>
        <v>#N/A</v>
      </c>
      <c r="K26" t="e">
        <f>RTD("tos.rtd", , "BID", ".SPXW230104P3805")</f>
        <v>#N/A</v>
      </c>
      <c r="L26" t="e">
        <f>RTD("tos.rtd", , "BX", ".SPXW230104P3805")</f>
        <v>#N/A</v>
      </c>
      <c r="M26" t="e">
        <f>RTD("tos.rtd", , "ASK", ".SPXW230104P3805")</f>
        <v>#N/A</v>
      </c>
      <c r="N26" t="e">
        <f>RTD("tos.rtd", , "AX", ".SPXW230104P3805")</f>
        <v>#N/A</v>
      </c>
      <c r="O26" t="e">
        <f>RTD("tos.rtd", , "VOLUME", ".SPXW230104P3805")</f>
        <v>#N/A</v>
      </c>
      <c r="P26" s="2" t="e">
        <f>RTD("tos.rtd", , "OPEN_INT", ".SPXW230104P3805")</f>
        <v>#N/A</v>
      </c>
      <c r="Q26" s="5" t="e">
        <f>$AD$4</f>
        <v>#N/A</v>
      </c>
      <c r="R26">
        <v>-2</v>
      </c>
      <c r="S26">
        <v>-24</v>
      </c>
      <c r="T26" t="e">
        <f t="shared" si="0"/>
        <v>#N/A</v>
      </c>
      <c r="U26" t="e">
        <f t="shared" si="1"/>
        <v>#N/A</v>
      </c>
      <c r="W26">
        <v>57</v>
      </c>
      <c r="X26">
        <v>-64</v>
      </c>
      <c r="Y26" t="e">
        <f t="shared" si="2"/>
        <v>#N/A</v>
      </c>
      <c r="Z26" s="9" t="e">
        <f t="shared" si="3"/>
        <v>#N/A</v>
      </c>
      <c r="AB26">
        <v>97</v>
      </c>
      <c r="AC26">
        <v>-104</v>
      </c>
      <c r="AD26" t="e">
        <f t="shared" si="4"/>
        <v>#N/A</v>
      </c>
      <c r="AE26" s="9" t="e">
        <f t="shared" si="5"/>
        <v>#N/A</v>
      </c>
      <c r="AG26">
        <v>137</v>
      </c>
      <c r="AH26">
        <v>-144</v>
      </c>
      <c r="AI26" t="e">
        <f t="shared" si="6"/>
        <v>#N/A</v>
      </c>
      <c r="AJ26" s="9" t="e">
        <f t="shared" si="7"/>
        <v>#N/A</v>
      </c>
    </row>
    <row r="27" spans="3:36" x14ac:dyDescent="0.3">
      <c r="C27" t="e">
        <f>RTD("tos.rtd", , "VOLUME", ".SPXW230104C3810")</f>
        <v>#N/A</v>
      </c>
      <c r="D27" t="e">
        <f>RTD("tos.rtd", , "OPEN_INT", ".SPXW230104C3810")</f>
        <v>#N/A</v>
      </c>
      <c r="E27" t="e">
        <f>RTD("tos.rtd", , "BID", ".SPXW230104C3810")</f>
        <v>#N/A</v>
      </c>
      <c r="F27" t="e">
        <f>RTD("tos.rtd", , "BX", ".SPXW230104C3810")</f>
        <v>#N/A</v>
      </c>
      <c r="G27" s="9" t="e">
        <f>RTD("tos.rtd", , "ASK", ".SPXW230104C3810")</f>
        <v>#N/A</v>
      </c>
      <c r="H27" t="e">
        <f>RTD("tos.rtd", , "AX", ".SPXW230104C3810")</f>
        <v>#N/A</v>
      </c>
      <c r="I27" s="1" t="e">
        <f>RTD("tos.rtd", , "EXPIRATION_DAY", ".SPXW230104C3810")</f>
        <v>#N/A</v>
      </c>
      <c r="J27" t="e">
        <f>RTD("tos.rtd", , "STRIKE", ".SPXW230104C3810")</f>
        <v>#N/A</v>
      </c>
      <c r="K27" t="e">
        <f>RTD("tos.rtd", , "BID", ".SPXW230104P3810")</f>
        <v>#N/A</v>
      </c>
      <c r="L27" t="e">
        <f>RTD("tos.rtd", , "BX", ".SPXW230104P3810")</f>
        <v>#N/A</v>
      </c>
      <c r="M27" t="e">
        <f>RTD("tos.rtd", , "ASK", ".SPXW230104P3810")</f>
        <v>#N/A</v>
      </c>
      <c r="N27" s="2" t="e">
        <f>RTD("tos.rtd", , "AX", ".SPXW230104P3810")</f>
        <v>#N/A</v>
      </c>
      <c r="O27" t="e">
        <f>RTD("tos.rtd", , "VOLUME", ".SPXW230104P3810")</f>
        <v>#N/A</v>
      </c>
      <c r="P27" s="2" t="e">
        <f>RTD("tos.rtd", , "OPEN_INT", ".SPXW230104P3810")</f>
        <v>#N/A</v>
      </c>
      <c r="Q27" s="5" t="e">
        <f>$AI$4</f>
        <v>#N/A</v>
      </c>
      <c r="R27">
        <v>-3</v>
      </c>
      <c r="S27">
        <v>-23</v>
      </c>
      <c r="T27" t="e">
        <f t="shared" si="0"/>
        <v>#N/A</v>
      </c>
      <c r="U27" t="e">
        <f t="shared" si="1"/>
        <v>#N/A</v>
      </c>
      <c r="W27">
        <v>58</v>
      </c>
      <c r="X27">
        <v>-63</v>
      </c>
      <c r="Y27" t="e">
        <f t="shared" si="2"/>
        <v>#N/A</v>
      </c>
      <c r="Z27" s="9" t="e">
        <f t="shared" si="3"/>
        <v>#N/A</v>
      </c>
      <c r="AB27">
        <v>98</v>
      </c>
      <c r="AC27">
        <v>-103</v>
      </c>
      <c r="AD27" t="e">
        <f t="shared" si="4"/>
        <v>#N/A</v>
      </c>
      <c r="AE27" s="9" t="e">
        <f t="shared" si="5"/>
        <v>#N/A</v>
      </c>
      <c r="AG27">
        <v>138</v>
      </c>
      <c r="AH27">
        <v>-143</v>
      </c>
      <c r="AI27" t="e">
        <f t="shared" si="6"/>
        <v>#N/A</v>
      </c>
      <c r="AJ27" s="9" t="e">
        <f t="shared" si="7"/>
        <v>#N/A</v>
      </c>
    </row>
    <row r="28" spans="3:36" x14ac:dyDescent="0.3">
      <c r="C28" t="e">
        <f>RTD("tos.rtd", , "VOLUME", ".SPXW230104C3815")</f>
        <v>#N/A</v>
      </c>
      <c r="D28" t="e">
        <f>RTD("tos.rtd", , "OPEN_INT", ".SPXW230104C3815")</f>
        <v>#N/A</v>
      </c>
      <c r="E28" t="e">
        <f>RTD("tos.rtd", , "BID", ".SPXW230104C3815")</f>
        <v>#N/A</v>
      </c>
      <c r="F28" t="e">
        <f>RTD("tos.rtd", , "BX", ".SPXW230104C3815")</f>
        <v>#N/A</v>
      </c>
      <c r="G28" s="9" t="e">
        <f>RTD("tos.rtd", , "ASK", ".SPXW230104C3815")</f>
        <v>#N/A</v>
      </c>
      <c r="H28" t="e">
        <f>RTD("tos.rtd", , "AX", ".SPXW230104C3815")</f>
        <v>#N/A</v>
      </c>
      <c r="I28" s="1" t="e">
        <f>RTD("tos.rtd", , "EXPIRATION_DAY", ".SPXW230104C3815")</f>
        <v>#N/A</v>
      </c>
      <c r="J28" t="e">
        <f>RTD("tos.rtd", , "STRIKE", ".SPXW230104C3815")</f>
        <v>#N/A</v>
      </c>
      <c r="K28" t="e">
        <f>RTD("tos.rtd", , "BID", ".SPXW230104P3815")</f>
        <v>#N/A</v>
      </c>
      <c r="L28" t="e">
        <f>RTD("tos.rtd", , "BX", ".SPXW230104P3815")</f>
        <v>#N/A</v>
      </c>
      <c r="M28" t="e">
        <f>RTD("tos.rtd", , "ASK", ".SPXW230104P3815")</f>
        <v>#N/A</v>
      </c>
      <c r="N28" s="2" t="e">
        <f>RTD("tos.rtd", , "AX", ".SPXW230104P3815")</f>
        <v>#N/A</v>
      </c>
      <c r="O28" t="e">
        <f>RTD("tos.rtd", , "VOLUME", ".SPXW230104P3815")</f>
        <v>#N/A</v>
      </c>
      <c r="P28" t="e">
        <f>RTD("tos.rtd", , "OPEN_INT", ".SPXW230104P3815")</f>
        <v>#N/A</v>
      </c>
      <c r="R28">
        <v>-4</v>
      </c>
      <c r="S28">
        <v>-22</v>
      </c>
      <c r="T28" t="e">
        <f t="shared" si="0"/>
        <v>#N/A</v>
      </c>
      <c r="U28" t="e">
        <f t="shared" si="1"/>
        <v>#N/A</v>
      </c>
      <c r="W28">
        <v>60</v>
      </c>
      <c r="X28">
        <v>-62</v>
      </c>
      <c r="Y28" t="e">
        <f t="shared" si="2"/>
        <v>#N/A</v>
      </c>
      <c r="Z28" s="9" t="e">
        <f t="shared" si="3"/>
        <v>#N/A</v>
      </c>
      <c r="AB28">
        <v>99</v>
      </c>
      <c r="AC28">
        <v>-102</v>
      </c>
      <c r="AD28" t="e">
        <f t="shared" si="4"/>
        <v>#N/A</v>
      </c>
      <c r="AE28" s="9" t="e">
        <f t="shared" si="5"/>
        <v>#N/A</v>
      </c>
      <c r="AG28">
        <v>139</v>
      </c>
      <c r="AH28">
        <v>-142</v>
      </c>
      <c r="AI28" t="e">
        <f t="shared" si="6"/>
        <v>#N/A</v>
      </c>
      <c r="AJ28" s="9" t="e">
        <f t="shared" si="7"/>
        <v>#N/A</v>
      </c>
    </row>
    <row r="29" spans="3:36" x14ac:dyDescent="0.3">
      <c r="C29" t="e">
        <f>RTD("tos.rtd", , "VOLUME", ".SPXW230104C3820")</f>
        <v>#N/A</v>
      </c>
      <c r="D29" t="e">
        <f>RTD("tos.rtd", , "OPEN_INT", ".SPXW230104C3820")</f>
        <v>#N/A</v>
      </c>
      <c r="E29" t="e">
        <f>RTD("tos.rtd", , "BID", ".SPXW230104C3820")</f>
        <v>#N/A</v>
      </c>
      <c r="F29" t="e">
        <f>RTD("tos.rtd", , "BX", ".SPXW230104C3820")</f>
        <v>#N/A</v>
      </c>
      <c r="G29" s="9" t="e">
        <f>RTD("tos.rtd", , "ASK", ".SPXW230104C3820")</f>
        <v>#N/A</v>
      </c>
      <c r="H29" t="e">
        <f>RTD("tos.rtd", , "AX", ".SPXW230104C3820")</f>
        <v>#N/A</v>
      </c>
      <c r="I29" s="1" t="e">
        <f>RTD("tos.rtd", , "EXPIRATION_DAY", ".SPXW230104C3820")</f>
        <v>#N/A</v>
      </c>
      <c r="J29" t="e">
        <f>RTD("tos.rtd", , "STRIKE", ".SPXW230104C3820")</f>
        <v>#N/A</v>
      </c>
      <c r="K29" t="e">
        <f>RTD("tos.rtd", , "BID", ".SPXW230104P3820")</f>
        <v>#N/A</v>
      </c>
      <c r="L29" t="e">
        <f>RTD("tos.rtd", , "BX", ".SPXW230104P3820")</f>
        <v>#N/A</v>
      </c>
      <c r="M29" t="e">
        <f>RTD("tos.rtd", , "ASK", ".SPXW230104P3820")</f>
        <v>#N/A</v>
      </c>
      <c r="N29" s="2" t="e">
        <f>RTD("tos.rtd", , "AX", ".SPXW230104P3820")</f>
        <v>#N/A</v>
      </c>
      <c r="O29" t="e">
        <f>RTD("tos.rtd", , "VOLUME", ".SPXW230104P3820")</f>
        <v>#N/A</v>
      </c>
      <c r="P29" s="2" t="e">
        <f>RTD("tos.rtd", , "OPEN_INT", ".SPXW230104P3820")</f>
        <v>#N/A</v>
      </c>
      <c r="R29">
        <v>-5</v>
      </c>
      <c r="S29">
        <v>-21</v>
      </c>
      <c r="T29" t="e">
        <f t="shared" si="0"/>
        <v>#N/A</v>
      </c>
      <c r="U29" t="e">
        <f t="shared" si="1"/>
        <v>#N/A</v>
      </c>
      <c r="W29">
        <v>56</v>
      </c>
      <c r="X29">
        <v>-61</v>
      </c>
      <c r="Y29" t="e">
        <f t="shared" si="2"/>
        <v>#N/A</v>
      </c>
      <c r="Z29" s="9" t="e">
        <f t="shared" si="3"/>
        <v>#N/A</v>
      </c>
      <c r="AB29">
        <v>100</v>
      </c>
      <c r="AC29">
        <v>-101</v>
      </c>
      <c r="AD29" t="e">
        <f t="shared" si="4"/>
        <v>#N/A</v>
      </c>
      <c r="AE29" s="9" t="e">
        <f t="shared" si="5"/>
        <v>#N/A</v>
      </c>
      <c r="AG29">
        <v>140</v>
      </c>
      <c r="AH29">
        <v>-141</v>
      </c>
      <c r="AI29" t="e">
        <f t="shared" si="6"/>
        <v>#N/A</v>
      </c>
      <c r="AJ29" s="9" t="e">
        <f t="shared" si="7"/>
        <v>#N/A</v>
      </c>
    </row>
    <row r="30" spans="3:36" x14ac:dyDescent="0.3">
      <c r="C30" t="e">
        <f>RTD("tos.rtd", , "VOLUME", ".SPXW230104C3825")</f>
        <v>#N/A</v>
      </c>
      <c r="D30" t="e">
        <f>RTD("tos.rtd", , "OPEN_INT", ".SPXW230104C3825")</f>
        <v>#N/A</v>
      </c>
      <c r="E30" t="e">
        <f>RTD("tos.rtd", , "BID", ".SPXW230104C3825")</f>
        <v>#N/A</v>
      </c>
      <c r="F30" t="e">
        <f>RTD("tos.rtd", , "BX", ".SPXW230104C3825")</f>
        <v>#N/A</v>
      </c>
      <c r="G30" s="9" t="e">
        <f>RTD("tos.rtd", , "ASK", ".SPXW230104C3825")</f>
        <v>#N/A</v>
      </c>
      <c r="H30" t="e">
        <f>RTD("tos.rtd", , "AX", ".SPXW230104C3825")</f>
        <v>#N/A</v>
      </c>
      <c r="I30" s="1" t="e">
        <f>RTD("tos.rtd", , "EXPIRATION_DAY", ".SPXW230104C3825")</f>
        <v>#N/A</v>
      </c>
      <c r="J30" t="e">
        <f>RTD("tos.rtd", , "STRIKE", ".SPXW230104C3825")</f>
        <v>#N/A</v>
      </c>
      <c r="K30" t="e">
        <f>RTD("tos.rtd", , "BID", ".SPXW230104P3825")</f>
        <v>#N/A</v>
      </c>
      <c r="L30" t="e">
        <f>RTD("tos.rtd", , "BX", ".SPXW230104P3825")</f>
        <v>#N/A</v>
      </c>
      <c r="M30" t="e">
        <f>RTD("tos.rtd", , "ASK", ".SPXW230104P3825")</f>
        <v>#N/A</v>
      </c>
      <c r="N30" s="2" t="e">
        <f>RTD("tos.rtd", , "AX", ".SPXW230104P3825")</f>
        <v>#N/A</v>
      </c>
      <c r="O30" t="e">
        <f>RTD("tos.rtd", , "VOLUME", ".SPXW230104P3825")</f>
        <v>#N/A</v>
      </c>
      <c r="P30" t="e">
        <f>RTD("tos.rtd", , "OPEN_INT", ".SPXW230104P3825")</f>
        <v>#N/A</v>
      </c>
      <c r="R30">
        <v>-6</v>
      </c>
      <c r="S30">
        <v>-20</v>
      </c>
      <c r="T30" t="e">
        <f t="shared" si="0"/>
        <v>#N/A</v>
      </c>
      <c r="U30" t="e">
        <f t="shared" si="1"/>
        <v>#N/A</v>
      </c>
      <c r="W30">
        <v>-12</v>
      </c>
      <c r="X30">
        <v>-60</v>
      </c>
      <c r="Y30" t="e">
        <f t="shared" si="2"/>
        <v>#N/A</v>
      </c>
      <c r="Z30" s="9" t="e">
        <f t="shared" si="3"/>
        <v>#N/A</v>
      </c>
      <c r="AB30">
        <v>101</v>
      </c>
      <c r="AC30">
        <v>-100</v>
      </c>
      <c r="AD30" t="e">
        <f t="shared" si="4"/>
        <v>#N/A</v>
      </c>
      <c r="AE30" s="9" t="e">
        <f t="shared" si="5"/>
        <v>#N/A</v>
      </c>
      <c r="AG30">
        <v>141</v>
      </c>
      <c r="AH30">
        <v>-140</v>
      </c>
      <c r="AI30" t="e">
        <f t="shared" si="6"/>
        <v>#N/A</v>
      </c>
      <c r="AJ30" s="9" t="e">
        <f t="shared" si="7"/>
        <v>#N/A</v>
      </c>
    </row>
    <row r="31" spans="3:36" x14ac:dyDescent="0.3">
      <c r="C31" t="e">
        <f>RTD("tos.rtd", , "VOLUME", ".SPXW230104C3830")</f>
        <v>#N/A</v>
      </c>
      <c r="D31" t="e">
        <f>RTD("tos.rtd", , "OPEN_INT", ".SPXW230104C3830")</f>
        <v>#N/A</v>
      </c>
      <c r="E31" t="e">
        <f>RTD("tos.rtd", , "BID", ".SPXW230104C3830")</f>
        <v>#N/A</v>
      </c>
      <c r="F31" t="e">
        <f>RTD("tos.rtd", , "BX", ".SPXW230104C3830")</f>
        <v>#N/A</v>
      </c>
      <c r="G31" s="9" t="e">
        <f>RTD("tos.rtd", , "ASK", ".SPXW230104C3830")</f>
        <v>#N/A</v>
      </c>
      <c r="H31" t="e">
        <f>RTD("tos.rtd", , "AX", ".SPXW230104C3830")</f>
        <v>#N/A</v>
      </c>
      <c r="I31" s="1" t="e">
        <f>RTD("tos.rtd", , "EXPIRATION_DAY", ".SPXW230104C3830")</f>
        <v>#N/A</v>
      </c>
      <c r="J31" t="e">
        <f>RTD("tos.rtd", , "STRIKE", ".SPXW230104C3830")</f>
        <v>#N/A</v>
      </c>
      <c r="K31" t="e">
        <f>RTD("tos.rtd", , "BID", ".SPXW230104P3830")</f>
        <v>#N/A</v>
      </c>
      <c r="L31" t="e">
        <f>RTD("tos.rtd", , "BX", ".SPXW230104P3830")</f>
        <v>#N/A</v>
      </c>
      <c r="M31" t="e">
        <f>RTD("tos.rtd", , "ASK", ".SPXW230104P3830")</f>
        <v>#N/A</v>
      </c>
      <c r="N31" s="2" t="e">
        <f>RTD("tos.rtd", , "AX", ".SPXW230104P3830")</f>
        <v>#N/A</v>
      </c>
      <c r="O31" t="e">
        <f>RTD("tos.rtd", , "VOLUME", ".SPXW230104P3830")</f>
        <v>#N/A</v>
      </c>
      <c r="P31" s="2" t="e">
        <f>RTD("tos.rtd", , "OPEN_INT", ".SPXW230104P3830")</f>
        <v>#N/A</v>
      </c>
      <c r="R31">
        <v>-7</v>
      </c>
      <c r="S31">
        <v>-19</v>
      </c>
      <c r="T31" t="e">
        <f t="shared" si="0"/>
        <v>#N/A</v>
      </c>
      <c r="U31" t="e">
        <f t="shared" si="1"/>
        <v>#N/A</v>
      </c>
      <c r="W31">
        <v>-12</v>
      </c>
      <c r="X31">
        <v>-59</v>
      </c>
      <c r="Y31" t="e">
        <f t="shared" si="2"/>
        <v>#N/A</v>
      </c>
      <c r="Z31" s="9" t="e">
        <f t="shared" si="3"/>
        <v>#N/A</v>
      </c>
      <c r="AB31">
        <v>102</v>
      </c>
      <c r="AC31">
        <v>-99</v>
      </c>
      <c r="AD31" t="e">
        <f t="shared" si="4"/>
        <v>#N/A</v>
      </c>
      <c r="AE31" s="9" t="e">
        <f t="shared" si="5"/>
        <v>#N/A</v>
      </c>
      <c r="AG31">
        <v>142</v>
      </c>
      <c r="AH31">
        <v>-139</v>
      </c>
      <c r="AI31" t="e">
        <f t="shared" si="6"/>
        <v>#N/A</v>
      </c>
      <c r="AJ31" s="9" t="e">
        <f t="shared" si="7"/>
        <v>#N/A</v>
      </c>
    </row>
    <row r="32" spans="3:36" x14ac:dyDescent="0.3">
      <c r="C32" t="e">
        <f>RTD("tos.rtd", , "VOLUME", ".SPXW230104C3835")</f>
        <v>#N/A</v>
      </c>
      <c r="D32" t="e">
        <f>RTD("tos.rtd", , "OPEN_INT", ".SPXW230104C3835")</f>
        <v>#N/A</v>
      </c>
      <c r="E32" t="e">
        <f>RTD("tos.rtd", , "BID", ".SPXW230104C3835")</f>
        <v>#N/A</v>
      </c>
      <c r="F32" t="e">
        <f>RTD("tos.rtd", , "BX", ".SPXW230104C3835")</f>
        <v>#N/A</v>
      </c>
      <c r="G32" s="9" t="e">
        <f>RTD("tos.rtd", , "ASK", ".SPXW230104C3835")</f>
        <v>#N/A</v>
      </c>
      <c r="H32" t="e">
        <f>RTD("tos.rtd", , "AX", ".SPXW230104C3835")</f>
        <v>#N/A</v>
      </c>
      <c r="I32" s="1" t="e">
        <f>RTD("tos.rtd", , "EXPIRATION_DAY", ".SPXW230104C3835")</f>
        <v>#N/A</v>
      </c>
      <c r="J32" t="e">
        <f>RTD("tos.rtd", , "STRIKE", ".SPXW230104C3835")</f>
        <v>#N/A</v>
      </c>
      <c r="K32" t="e">
        <f>RTD("tos.rtd", , "BID", ".SPXW230104P3835")</f>
        <v>#N/A</v>
      </c>
      <c r="L32" t="e">
        <f>RTD("tos.rtd", , "BX", ".SPXW230104P3835")</f>
        <v>#N/A</v>
      </c>
      <c r="M32" t="e">
        <f>RTD("tos.rtd", , "ASK", ".SPXW230104P3835")</f>
        <v>#N/A</v>
      </c>
      <c r="N32" s="2" t="e">
        <f>RTD("tos.rtd", , "AX", ".SPXW230104P3835")</f>
        <v>#N/A</v>
      </c>
      <c r="O32" t="e">
        <f>RTD("tos.rtd", , "VOLUME", ".SPXW230104P3835")</f>
        <v>#N/A</v>
      </c>
      <c r="P32" t="e">
        <f>RTD("tos.rtd", , "OPEN_INT", ".SPXW230104P3835")</f>
        <v>#N/A</v>
      </c>
      <c r="R32">
        <v>-8</v>
      </c>
      <c r="S32">
        <v>-18</v>
      </c>
      <c r="T32" t="e">
        <f>E32-K32</f>
        <v>#N/A</v>
      </c>
      <c r="U32" t="e">
        <f t="shared" si="1"/>
        <v>#N/A</v>
      </c>
      <c r="W32">
        <v>-12</v>
      </c>
      <c r="X32">
        <v>-58</v>
      </c>
      <c r="Y32" t="e">
        <f t="shared" si="2"/>
        <v>#N/A</v>
      </c>
      <c r="Z32" s="9" t="e">
        <f t="shared" si="3"/>
        <v>#N/A</v>
      </c>
      <c r="AB32">
        <v>103</v>
      </c>
      <c r="AC32">
        <v>-98</v>
      </c>
      <c r="AD32" t="e">
        <f t="shared" si="4"/>
        <v>#N/A</v>
      </c>
      <c r="AE32" s="9" t="e">
        <f t="shared" si="5"/>
        <v>#N/A</v>
      </c>
      <c r="AG32">
        <v>143</v>
      </c>
      <c r="AH32">
        <v>120</v>
      </c>
      <c r="AI32" t="e">
        <f t="shared" si="6"/>
        <v>#N/A</v>
      </c>
      <c r="AJ32" s="9" t="e">
        <f t="shared" si="7"/>
        <v>#N/A</v>
      </c>
    </row>
    <row r="33" spans="3:36" x14ac:dyDescent="0.3">
      <c r="C33" t="e">
        <f>RTD("tos.rtd", , "VOLUME", ".SPXW230104C3840")</f>
        <v>#N/A</v>
      </c>
      <c r="D33" t="e">
        <f>RTD("tos.rtd", , "OPEN_INT", ".SPXW230104C3840")</f>
        <v>#N/A</v>
      </c>
      <c r="E33" t="e">
        <f>RTD("tos.rtd", , "BID", ".SPXW230104C3840")</f>
        <v>#N/A</v>
      </c>
      <c r="F33" t="e">
        <f>RTD("tos.rtd", , "BX", ".SPXW230104C3840")</f>
        <v>#N/A</v>
      </c>
      <c r="G33" s="9" t="e">
        <f>RTD("tos.rtd", , "ASK", ".SPXW230104C3840")</f>
        <v>#N/A</v>
      </c>
      <c r="H33" t="e">
        <f>RTD("tos.rtd", , "AX", ".SPXW230104C3840")</f>
        <v>#N/A</v>
      </c>
      <c r="I33" s="1" t="e">
        <f>RTD("tos.rtd", , "EXPIRATION_DAY", ".SPXW230104C3840")</f>
        <v>#N/A</v>
      </c>
      <c r="J33" t="e">
        <f>RTD("tos.rtd", , "STRIKE", ".SPXW230104C3840")</f>
        <v>#N/A</v>
      </c>
      <c r="K33" t="e">
        <f>RTD("tos.rtd", , "BID", ".SPXW230104P3840")</f>
        <v>#N/A</v>
      </c>
      <c r="L33" t="e">
        <f>RTD("tos.rtd", , "BX", ".SPXW230104P3840")</f>
        <v>#N/A</v>
      </c>
      <c r="M33" t="e">
        <f>RTD("tos.rtd", , "ASK", ".SPXW230104P3840")</f>
        <v>#N/A</v>
      </c>
      <c r="N33" s="2" t="e">
        <f>RTD("tos.rtd", , "AX", ".SPXW230104P3840")</f>
        <v>#N/A</v>
      </c>
      <c r="O33" t="e">
        <f>RTD("tos.rtd", , "VOLUME", ".SPXW230104P3840")</f>
        <v>#N/A</v>
      </c>
      <c r="P33" t="e">
        <f>RTD("tos.rtd", , "OPEN_INT", ".SPXW230104P3840")</f>
        <v>#N/A</v>
      </c>
      <c r="R33">
        <v>-9</v>
      </c>
      <c r="S33">
        <v>-17</v>
      </c>
      <c r="T33" t="e">
        <f t="shared" si="0"/>
        <v>#N/A</v>
      </c>
      <c r="U33" t="e">
        <f t="shared" si="1"/>
        <v>#N/A</v>
      </c>
      <c r="W33">
        <v>-122</v>
      </c>
      <c r="X33">
        <v>-57</v>
      </c>
      <c r="Y33" t="e">
        <f t="shared" si="2"/>
        <v>#N/A</v>
      </c>
      <c r="Z33" s="9" t="e">
        <f t="shared" si="3"/>
        <v>#N/A</v>
      </c>
      <c r="AB33">
        <v>115</v>
      </c>
      <c r="AC33">
        <v>100</v>
      </c>
      <c r="AD33" t="e">
        <f t="shared" si="4"/>
        <v>#N/A</v>
      </c>
      <c r="AE33" s="9" t="e">
        <f t="shared" si="5"/>
        <v>#N/A</v>
      </c>
      <c r="AG33">
        <v>144</v>
      </c>
      <c r="AH33">
        <v>-137</v>
      </c>
      <c r="AI33" t="e">
        <f t="shared" si="6"/>
        <v>#N/A</v>
      </c>
      <c r="AJ33" s="9" t="e">
        <f t="shared" si="7"/>
        <v>#N/A</v>
      </c>
    </row>
    <row r="34" spans="3:36" x14ac:dyDescent="0.3">
      <c r="C34" t="e">
        <f>RTD("tos.rtd", , "VOLUME", ".SPXW230104C3845")</f>
        <v>#N/A</v>
      </c>
      <c r="D34" t="e">
        <f>RTD("tos.rtd", , "OPEN_INT", ".SPXW230104C3845")</f>
        <v>#N/A</v>
      </c>
      <c r="E34" t="e">
        <f>RTD("tos.rtd", , "BID", ".SPXW230104C3845")</f>
        <v>#N/A</v>
      </c>
      <c r="F34" t="e">
        <f>RTD("tos.rtd", , "BX", ".SPXW230104C3845")</f>
        <v>#N/A</v>
      </c>
      <c r="G34" s="9" t="e">
        <f>RTD("tos.rtd", , "ASK", ".SPXW230104C3845")</f>
        <v>#N/A</v>
      </c>
      <c r="H34" t="e">
        <f>RTD("tos.rtd", , "AX", ".SPXW230104C3845")</f>
        <v>#N/A</v>
      </c>
      <c r="I34" s="1" t="e">
        <f>RTD("tos.rtd", , "EXPIRATION_DAY", ".SPXW230104C3845")</f>
        <v>#N/A</v>
      </c>
      <c r="J34" t="e">
        <f>RTD("tos.rtd", , "STRIKE", ".SPXW230104C3845")</f>
        <v>#N/A</v>
      </c>
      <c r="K34" t="e">
        <f>RTD("tos.rtd", , "BID", ".SPXW230104P3845")</f>
        <v>#N/A</v>
      </c>
      <c r="L34" t="e">
        <f>RTD("tos.rtd", , "BX", ".SPXW230104P3845")</f>
        <v>#N/A</v>
      </c>
      <c r="M34" t="e">
        <f>RTD("tos.rtd", , "ASK", ".SPXW230104P3845")</f>
        <v>#N/A</v>
      </c>
      <c r="N34" s="2" t="e">
        <f>RTD("tos.rtd", , "AX", ".SPXW230104P3845")</f>
        <v>#N/A</v>
      </c>
      <c r="O34" t="e">
        <f>RTD("tos.rtd", , "VOLUME", ".SPXW230104P3845")</f>
        <v>#N/A</v>
      </c>
      <c r="P34" s="2" t="e">
        <f>RTD("tos.rtd", , "OPEN_INT", ".SPXW230104P3845")</f>
        <v>#N/A</v>
      </c>
      <c r="R34">
        <v>20</v>
      </c>
      <c r="S34">
        <v>-16</v>
      </c>
      <c r="T34" t="e">
        <f t="shared" si="0"/>
        <v>#N/A</v>
      </c>
      <c r="U34" t="e">
        <f t="shared" si="1"/>
        <v>#N/A</v>
      </c>
      <c r="W34">
        <v>-13</v>
      </c>
      <c r="X34">
        <v>-56</v>
      </c>
      <c r="Y34" t="e">
        <f t="shared" si="2"/>
        <v>#N/A</v>
      </c>
      <c r="Z34" s="9" t="e">
        <f t="shared" si="3"/>
        <v>#N/A</v>
      </c>
      <c r="AB34">
        <v>105</v>
      </c>
      <c r="AC34">
        <v>-96</v>
      </c>
      <c r="AD34" t="e">
        <f t="shared" si="4"/>
        <v>#N/A</v>
      </c>
      <c r="AE34" s="9" t="e">
        <f t="shared" si="5"/>
        <v>#N/A</v>
      </c>
      <c r="AG34">
        <v>-98</v>
      </c>
      <c r="AH34">
        <v>-136</v>
      </c>
      <c r="AI34" t="e">
        <f t="shared" si="6"/>
        <v>#N/A</v>
      </c>
      <c r="AJ34" s="9" t="e">
        <f t="shared" si="7"/>
        <v>#N/A</v>
      </c>
    </row>
    <row r="35" spans="3:36" x14ac:dyDescent="0.3">
      <c r="C35" t="e">
        <f>RTD("tos.rtd", , "VOLUME", ".SPXW230104C3850")</f>
        <v>#N/A</v>
      </c>
      <c r="D35" t="e">
        <f>RTD("tos.rtd", , "OPEN_INT", ".SPXW230104C3850")</f>
        <v>#N/A</v>
      </c>
      <c r="E35" t="e">
        <f>RTD("tos.rtd", , "BID", ".SPXW230104C3850")</f>
        <v>#N/A</v>
      </c>
      <c r="F35" t="e">
        <f>RTD("tos.rtd", , "BX", ".SPXW230104C3850")</f>
        <v>#N/A</v>
      </c>
      <c r="G35" s="9" t="e">
        <f>RTD("tos.rtd", , "ASK", ".SPXW230104C3850")</f>
        <v>#N/A</v>
      </c>
      <c r="H35" t="e">
        <f>RTD("tos.rtd", , "AX", ".SPXW230104C3850")</f>
        <v>#N/A</v>
      </c>
      <c r="I35" s="1" t="e">
        <f>RTD("tos.rtd", , "EXPIRATION_DAY", ".SPXW230104C3850")</f>
        <v>#N/A</v>
      </c>
      <c r="J35" t="e">
        <f>RTD("tos.rtd", , "STRIKE", ".SPXW230104C3850")</f>
        <v>#N/A</v>
      </c>
      <c r="K35" t="e">
        <f>RTD("tos.rtd", , "BID", ".SPXW230104P3850")</f>
        <v>#N/A</v>
      </c>
      <c r="L35" t="e">
        <f>RTD("tos.rtd", , "BX", ".SPXW230104P3850")</f>
        <v>#N/A</v>
      </c>
      <c r="M35" t="e">
        <f>RTD("tos.rtd", , "ASK", ".SPXW230104P3850")</f>
        <v>#N/A</v>
      </c>
      <c r="N35" t="e">
        <f>RTD("tos.rtd", , "AX", ".SPXW230104P3850")</f>
        <v>#N/A</v>
      </c>
      <c r="O35" t="e">
        <f>RTD("tos.rtd", , "VOLUME", ".SPXW230104P3850")</f>
        <v>#N/A</v>
      </c>
      <c r="P35" s="2" t="e">
        <f>RTD("tos.rtd", , "OPEN_INT", ".SPXW230104P3850")</f>
        <v>#N/A</v>
      </c>
      <c r="R35">
        <v>60</v>
      </c>
      <c r="S35">
        <v>-15</v>
      </c>
      <c r="T35" t="e">
        <f t="shared" si="0"/>
        <v>#N/A</v>
      </c>
      <c r="U35" t="e">
        <f t="shared" si="1"/>
        <v>#N/A</v>
      </c>
      <c r="W35">
        <v>-18</v>
      </c>
      <c r="X35">
        <v>-55</v>
      </c>
      <c r="Y35" t="e">
        <f t="shared" si="2"/>
        <v>#N/A</v>
      </c>
      <c r="Z35" s="9" t="e">
        <f t="shared" si="3"/>
        <v>#N/A</v>
      </c>
      <c r="AB35">
        <v>106</v>
      </c>
      <c r="AC35">
        <v>-95</v>
      </c>
      <c r="AD35" t="e">
        <f t="shared" si="4"/>
        <v>#N/A</v>
      </c>
      <c r="AE35" s="9" t="e">
        <f t="shared" si="5"/>
        <v>#N/A</v>
      </c>
      <c r="AG35">
        <v>-100</v>
      </c>
      <c r="AH35">
        <v>-135</v>
      </c>
      <c r="AI35" t="e">
        <f t="shared" si="6"/>
        <v>#N/A</v>
      </c>
      <c r="AJ35" s="9" t="e">
        <f t="shared" si="7"/>
        <v>#N/A</v>
      </c>
    </row>
    <row r="36" spans="3:36" x14ac:dyDescent="0.3">
      <c r="C36" t="e">
        <f>RTD("tos.rtd", , "VOLUME", ".SPXW230104C3855")</f>
        <v>#N/A</v>
      </c>
      <c r="D36" t="e">
        <f>RTD("tos.rtd", , "OPEN_INT", ".SPXW230104C3855")</f>
        <v>#N/A</v>
      </c>
      <c r="E36" t="e">
        <f>RTD("tos.rtd", , "BID", ".SPXW230104C3855")</f>
        <v>#N/A</v>
      </c>
      <c r="F36" t="e">
        <f>RTD("tos.rtd", , "BX", ".SPXW230104C3855")</f>
        <v>#N/A</v>
      </c>
      <c r="G36" s="9" t="e">
        <f>RTD("tos.rtd", , "ASK", ".SPXW230104C3855")</f>
        <v>#N/A</v>
      </c>
      <c r="H36" t="e">
        <f>RTD("tos.rtd", , "AX", ".SPXW230104C3855")</f>
        <v>#N/A</v>
      </c>
      <c r="I36" s="1" t="e">
        <f>RTD("tos.rtd", , "EXPIRATION_DAY", ".SPXW230104C3855")</f>
        <v>#N/A</v>
      </c>
      <c r="J36" t="e">
        <f>RTD("tos.rtd", , "STRIKE", ".SPXW230104C3855")</f>
        <v>#N/A</v>
      </c>
      <c r="K36" t="e">
        <f>RTD("tos.rtd", , "BID", ".SPXW230104P3855")</f>
        <v>#N/A</v>
      </c>
      <c r="L36" t="e">
        <f>RTD("tos.rtd", , "BX", ".SPXW230104P3855")</f>
        <v>#N/A</v>
      </c>
      <c r="M36" t="e">
        <f>RTD("tos.rtd", , "ASK", ".SPXW230104P3855")</f>
        <v>#N/A</v>
      </c>
      <c r="N36" t="e">
        <f>RTD("tos.rtd", , "AX", ".SPXW230104P3855")</f>
        <v>#N/A</v>
      </c>
      <c r="O36" t="e">
        <f>RTD("tos.rtd", , "VOLUME", ".SPXW230104P3855")</f>
        <v>#N/A</v>
      </c>
      <c r="P36" s="2" t="e">
        <f>RTD("tos.rtd", , "OPEN_INT", ".SPXW230104P3855")</f>
        <v>#N/A</v>
      </c>
      <c r="R36">
        <v>-12</v>
      </c>
      <c r="S36">
        <v>-14</v>
      </c>
      <c r="T36" t="e">
        <f t="shared" si="0"/>
        <v>#N/A</v>
      </c>
      <c r="U36" t="e">
        <f t="shared" si="1"/>
        <v>#N/A</v>
      </c>
      <c r="W36">
        <v>67</v>
      </c>
      <c r="X36">
        <v>-54</v>
      </c>
      <c r="Y36" t="e">
        <f t="shared" si="2"/>
        <v>#N/A</v>
      </c>
      <c r="Z36" s="9" t="e">
        <f t="shared" si="3"/>
        <v>#N/A</v>
      </c>
      <c r="AB36">
        <v>107</v>
      </c>
      <c r="AC36">
        <v>-94</v>
      </c>
      <c r="AD36" t="e">
        <f t="shared" si="4"/>
        <v>#N/A</v>
      </c>
      <c r="AE36" s="9" t="e">
        <f t="shared" si="5"/>
        <v>#N/A</v>
      </c>
      <c r="AG36">
        <v>-45</v>
      </c>
      <c r="AH36">
        <v>-134</v>
      </c>
      <c r="AI36" t="e">
        <f t="shared" si="6"/>
        <v>#N/A</v>
      </c>
      <c r="AJ36" s="9" t="e">
        <f t="shared" si="7"/>
        <v>#N/A</v>
      </c>
    </row>
    <row r="37" spans="3:36" x14ac:dyDescent="0.3">
      <c r="C37" t="e">
        <f>RTD("tos.rtd", , "VOLUME", ".SPXW230104C3860")</f>
        <v>#N/A</v>
      </c>
      <c r="D37" t="e">
        <f>RTD("tos.rtd", , "OPEN_INT", ".SPXW230104C3860")</f>
        <v>#N/A</v>
      </c>
      <c r="E37" t="e">
        <f>RTD("tos.rtd", , "BID", ".SPXW230104C3860")</f>
        <v>#N/A</v>
      </c>
      <c r="F37" t="e">
        <f>RTD("tos.rtd", , "BX", ".SPXW230104C3860")</f>
        <v>#N/A</v>
      </c>
      <c r="G37" s="9" t="e">
        <f>RTD("tos.rtd", , "ASK", ".SPXW230104C3860")</f>
        <v>#N/A</v>
      </c>
      <c r="H37" t="e">
        <f>RTD("tos.rtd", , "AX", ".SPXW230104C3860")</f>
        <v>#N/A</v>
      </c>
      <c r="I37" s="1" t="e">
        <f>RTD("tos.rtd", , "EXPIRATION_DAY", ".SPXW230104C3860")</f>
        <v>#N/A</v>
      </c>
      <c r="J37" t="e">
        <f>RTD("tos.rtd", , "STRIKE", ".SPXW230104C3860")</f>
        <v>#N/A</v>
      </c>
      <c r="K37" t="e">
        <f>RTD("tos.rtd", , "BID", ".SPXW230104P3860")</f>
        <v>#N/A</v>
      </c>
      <c r="L37" t="e">
        <f>RTD("tos.rtd", , "BX", ".SPXW230104P3860")</f>
        <v>#N/A</v>
      </c>
      <c r="M37" t="e">
        <f>RTD("tos.rtd", , "ASK", ".SPXW230104P3860")</f>
        <v>#N/A</v>
      </c>
      <c r="N37" s="2" t="e">
        <f>RTD("tos.rtd", , "AX", ".SPXW230104P3860")</f>
        <v>#N/A</v>
      </c>
      <c r="O37" t="e">
        <f>RTD("tos.rtd", , "VOLUME", ".SPXW230104P3860")</f>
        <v>#N/A</v>
      </c>
      <c r="P37" s="2" t="e">
        <f>RTD("tos.rtd", , "OPEN_INT", ".SPXW230104P3860")</f>
        <v>#N/A</v>
      </c>
      <c r="R37">
        <v>-13</v>
      </c>
      <c r="S37">
        <v>-13</v>
      </c>
      <c r="T37" t="e">
        <f t="shared" si="0"/>
        <v>#N/A</v>
      </c>
      <c r="U37" t="e">
        <f t="shared" si="1"/>
        <v>#N/A</v>
      </c>
      <c r="W37">
        <v>68</v>
      </c>
      <c r="X37">
        <v>-53</v>
      </c>
      <c r="Y37" t="e">
        <f t="shared" si="2"/>
        <v>#N/A</v>
      </c>
      <c r="Z37" s="9" t="e">
        <f t="shared" si="3"/>
        <v>#N/A</v>
      </c>
      <c r="AB37">
        <v>110</v>
      </c>
      <c r="AC37">
        <v>-93</v>
      </c>
      <c r="AD37" t="e">
        <f t="shared" si="4"/>
        <v>#N/A</v>
      </c>
      <c r="AE37" s="9" t="e">
        <f t="shared" si="5"/>
        <v>#N/A</v>
      </c>
      <c r="AG37">
        <v>148</v>
      </c>
      <c r="AH37">
        <v>-133</v>
      </c>
      <c r="AI37" t="e">
        <f t="shared" si="6"/>
        <v>#N/A</v>
      </c>
      <c r="AJ37" s="9" t="e">
        <f t="shared" si="7"/>
        <v>#N/A</v>
      </c>
    </row>
    <row r="38" spans="3:36" x14ac:dyDescent="0.3">
      <c r="C38" t="e">
        <f>RTD("tos.rtd", , "VOLUME", ".SPXW230104C3865")</f>
        <v>#N/A</v>
      </c>
      <c r="D38" t="e">
        <f>RTD("tos.rtd", , "OPEN_INT", ".SPXW230104C3865")</f>
        <v>#N/A</v>
      </c>
      <c r="E38" t="e">
        <f>RTD("tos.rtd", , "BID", ".SPXW230104C3865")</f>
        <v>#N/A</v>
      </c>
      <c r="F38" t="e">
        <f>RTD("tos.rtd", , "BX", ".SPXW230104C3865")</f>
        <v>#N/A</v>
      </c>
      <c r="G38" s="9" t="e">
        <f>RTD("tos.rtd", , "ASK", ".SPXW230104C3865")</f>
        <v>#N/A</v>
      </c>
      <c r="H38" t="e">
        <f>RTD("tos.rtd", , "AX", ".SPXW230104C3865")</f>
        <v>#N/A</v>
      </c>
      <c r="I38" s="1" t="e">
        <f>RTD("tos.rtd", , "EXPIRATION_DAY", ".SPXW230104C3865")</f>
        <v>#N/A</v>
      </c>
      <c r="J38" t="e">
        <f>RTD("tos.rtd", , "STRIKE", ".SPXW230104C3865")</f>
        <v>#N/A</v>
      </c>
      <c r="K38" t="e">
        <f>RTD("tos.rtd", , "BID", ".SPXW230104P3865")</f>
        <v>#N/A</v>
      </c>
      <c r="L38" t="e">
        <f>RTD("tos.rtd", , "BX", ".SPXW230104P3865")</f>
        <v>#N/A</v>
      </c>
      <c r="M38" t="e">
        <f>RTD("tos.rtd", , "ASK", ".SPXW230104P3865")</f>
        <v>#N/A</v>
      </c>
      <c r="N38" t="e">
        <f>RTD("tos.rtd", , "AX", ".SPXW230104P3865")</f>
        <v>#N/A</v>
      </c>
      <c r="O38" t="e">
        <f>RTD("tos.rtd", , "VOLUME", ".SPXW230104P3865")</f>
        <v>#N/A</v>
      </c>
      <c r="P38" s="2" t="e">
        <f>RTD("tos.rtd", , "OPEN_INT", ".SPXW230104P3865")</f>
        <v>#N/A</v>
      </c>
      <c r="Q38" s="22" t="e">
        <f>AVERAGE(Q24:Q27)</f>
        <v>#N/A</v>
      </c>
      <c r="R38">
        <v>20</v>
      </c>
      <c r="S38">
        <v>-12</v>
      </c>
      <c r="T38" t="e">
        <f t="shared" si="0"/>
        <v>#N/A</v>
      </c>
      <c r="U38" t="e">
        <f t="shared" si="1"/>
        <v>#N/A</v>
      </c>
      <c r="W38">
        <v>69</v>
      </c>
      <c r="X38">
        <v>-52</v>
      </c>
      <c r="Y38" t="e">
        <f t="shared" si="2"/>
        <v>#N/A</v>
      </c>
      <c r="Z38" s="9" t="e">
        <f t="shared" si="3"/>
        <v>#N/A</v>
      </c>
      <c r="AB38">
        <v>109</v>
      </c>
      <c r="AC38">
        <v>-92</v>
      </c>
      <c r="AD38" t="e">
        <f t="shared" si="4"/>
        <v>#N/A</v>
      </c>
      <c r="AE38" s="9" t="e">
        <f t="shared" si="5"/>
        <v>#N/A</v>
      </c>
      <c r="AG38">
        <v>149</v>
      </c>
      <c r="AH38">
        <v>-132</v>
      </c>
      <c r="AI38" t="e">
        <f t="shared" si="6"/>
        <v>#N/A</v>
      </c>
      <c r="AJ38" s="9" t="e">
        <f t="shared" si="7"/>
        <v>#N/A</v>
      </c>
    </row>
    <row r="39" spans="3:36" x14ac:dyDescent="0.3">
      <c r="C39" t="e">
        <f>RTD("tos.rtd", , "VOLUME", ".SPXW230104C3870")</f>
        <v>#N/A</v>
      </c>
      <c r="D39" t="e">
        <f>RTD("tos.rtd", , "OPEN_INT", ".SPXW230104C3870")</f>
        <v>#N/A</v>
      </c>
      <c r="E39" t="e">
        <f>RTD("tos.rtd", , "BID", ".SPXW230104C3870")</f>
        <v>#N/A</v>
      </c>
      <c r="F39" t="e">
        <f>RTD("tos.rtd", , "BX", ".SPXW230104C3870")</f>
        <v>#N/A</v>
      </c>
      <c r="G39" s="9" t="e">
        <f>RTD("tos.rtd", , "ASK", ".SPXW230104C3870")</f>
        <v>#N/A</v>
      </c>
      <c r="H39" t="e">
        <f>RTD("tos.rtd", , "AX", ".SPXW230104C3870")</f>
        <v>#N/A</v>
      </c>
      <c r="I39" s="1" t="e">
        <f>RTD("tos.rtd", , "EXPIRATION_DAY", ".SPXW230104C3870")</f>
        <v>#N/A</v>
      </c>
      <c r="J39" t="e">
        <f>RTD("tos.rtd", , "STRIKE", ".SPXW230104C3870")</f>
        <v>#N/A</v>
      </c>
      <c r="K39" t="e">
        <f>RTD("tos.rtd", , "BID", ".SPXW230104P3870")</f>
        <v>#N/A</v>
      </c>
      <c r="L39" t="e">
        <f>RTD("tos.rtd", , "BX", ".SPXW230104P3870")</f>
        <v>#N/A</v>
      </c>
      <c r="M39" t="e">
        <f>RTD("tos.rtd", , "ASK", ".SPXW230104P3870")</f>
        <v>#N/A</v>
      </c>
      <c r="N39" t="e">
        <f>RTD("tos.rtd", , "AX", ".SPXW230104P3870")</f>
        <v>#N/A</v>
      </c>
      <c r="O39" t="e">
        <f>RTD("tos.rtd", , "VOLUME", ".SPXW230104P3870")</f>
        <v>#N/A</v>
      </c>
      <c r="P39" s="2" t="e">
        <f>RTD("tos.rtd", , "OPEN_INT", ".SPXW230104P3870")</f>
        <v>#N/A</v>
      </c>
      <c r="R39">
        <v>-15</v>
      </c>
      <c r="S39">
        <v>-11</v>
      </c>
      <c r="T39" t="e">
        <f t="shared" si="0"/>
        <v>#N/A</v>
      </c>
      <c r="U39" t="e">
        <f t="shared" si="1"/>
        <v>#N/A</v>
      </c>
      <c r="W39">
        <v>70</v>
      </c>
      <c r="X39">
        <v>-51</v>
      </c>
      <c r="Y39" t="e">
        <f t="shared" si="2"/>
        <v>#N/A</v>
      </c>
      <c r="Z39" s="9" t="e">
        <f t="shared" si="3"/>
        <v>#N/A</v>
      </c>
      <c r="AB39">
        <v>110</v>
      </c>
      <c r="AC39">
        <v>-91</v>
      </c>
      <c r="AD39" t="e">
        <f t="shared" si="4"/>
        <v>#N/A</v>
      </c>
      <c r="AE39" s="9" t="e">
        <f t="shared" si="5"/>
        <v>#N/A</v>
      </c>
      <c r="AG39">
        <v>150</v>
      </c>
      <c r="AH39">
        <v>-131</v>
      </c>
      <c r="AI39" t="e">
        <f t="shared" si="6"/>
        <v>#N/A</v>
      </c>
      <c r="AJ39" s="9" t="e">
        <f t="shared" si="7"/>
        <v>#N/A</v>
      </c>
    </row>
    <row r="40" spans="3:36" x14ac:dyDescent="0.3">
      <c r="C40" t="e">
        <f>RTD("tos.rtd", , "VOLUME", ".SPXW230104C3875")</f>
        <v>#N/A</v>
      </c>
      <c r="D40" t="e">
        <f>RTD("tos.rtd", , "OPEN_INT", ".SPXW230104C3875")</f>
        <v>#N/A</v>
      </c>
      <c r="E40" t="e">
        <f>RTD("tos.rtd", , "BID", ".SPXW230104C3875")</f>
        <v>#N/A</v>
      </c>
      <c r="F40" t="e">
        <f>RTD("tos.rtd", , "BX", ".SPXW230104C3875")</f>
        <v>#N/A</v>
      </c>
      <c r="G40" s="9" t="e">
        <f>RTD("tos.rtd", , "ASK", ".SPXW230104C3875")</f>
        <v>#N/A</v>
      </c>
      <c r="H40" t="e">
        <f>RTD("tos.rtd", , "AX", ".SPXW230104C3875")</f>
        <v>#N/A</v>
      </c>
      <c r="I40" s="1" t="e">
        <f>RTD("tos.rtd", , "EXPIRATION_DAY", ".SPXW230104C3875")</f>
        <v>#N/A</v>
      </c>
      <c r="J40" t="e">
        <f>RTD("tos.rtd", , "STRIKE", ".SPXW230104C3875")</f>
        <v>#N/A</v>
      </c>
      <c r="K40" t="e">
        <f>RTD("tos.rtd", , "BID", ".SPXW230104P3875")</f>
        <v>#N/A</v>
      </c>
      <c r="L40" t="e">
        <f>RTD("tos.rtd", , "BX", ".SPXW230104P3875")</f>
        <v>#N/A</v>
      </c>
      <c r="M40" t="e">
        <f>RTD("tos.rtd", , "ASK", ".SPXW230104P3875")</f>
        <v>#N/A</v>
      </c>
      <c r="N40" t="e">
        <f>RTD("tos.rtd", , "AX", ".SPXW230104P3875")</f>
        <v>#N/A</v>
      </c>
      <c r="O40" t="e">
        <f>RTD("tos.rtd", , "VOLUME", ".SPXW230104P3875")</f>
        <v>#N/A</v>
      </c>
      <c r="P40" t="e">
        <f>RTD("tos.rtd", , "OPEN_INT", ".SPXW230104P3875")</f>
        <v>#N/A</v>
      </c>
      <c r="R40">
        <v>30</v>
      </c>
      <c r="S40">
        <v>-10</v>
      </c>
      <c r="T40" t="e">
        <f t="shared" si="0"/>
        <v>#N/A</v>
      </c>
      <c r="U40" t="e">
        <f t="shared" si="1"/>
        <v>#N/A</v>
      </c>
      <c r="W40">
        <v>71</v>
      </c>
      <c r="X40">
        <v>-50</v>
      </c>
      <c r="Y40" t="e">
        <f t="shared" si="2"/>
        <v>#N/A</v>
      </c>
      <c r="Z40" s="9" t="e">
        <f t="shared" si="3"/>
        <v>#N/A</v>
      </c>
      <c r="AB40">
        <v>111</v>
      </c>
      <c r="AC40">
        <v>-90</v>
      </c>
      <c r="AD40" t="e">
        <f t="shared" si="4"/>
        <v>#N/A</v>
      </c>
      <c r="AE40" s="9" t="e">
        <f t="shared" si="5"/>
        <v>#N/A</v>
      </c>
      <c r="AG40">
        <v>151</v>
      </c>
      <c r="AH40">
        <v>-130</v>
      </c>
      <c r="AI40" t="e">
        <f t="shared" si="6"/>
        <v>#N/A</v>
      </c>
      <c r="AJ40" s="9" t="e">
        <f t="shared" si="7"/>
        <v>#N/A</v>
      </c>
    </row>
    <row r="41" spans="3:36" x14ac:dyDescent="0.3">
      <c r="C41" t="e">
        <f>RTD("tos.rtd", , "VOLUME", ".SPXW230104C3880")</f>
        <v>#N/A</v>
      </c>
      <c r="D41" t="e">
        <f>RTD("tos.rtd", , "OPEN_INT", ".SPXW230104C3880")</f>
        <v>#N/A</v>
      </c>
      <c r="E41" t="e">
        <f>RTD("tos.rtd", , "BID", ".SPXW230104C3880")</f>
        <v>#N/A</v>
      </c>
      <c r="F41" t="e">
        <f>RTD("tos.rtd", , "BX", ".SPXW230104C3880")</f>
        <v>#N/A</v>
      </c>
      <c r="G41" s="9" t="e">
        <f>RTD("tos.rtd", , "ASK", ".SPXW230104C3880")</f>
        <v>#N/A</v>
      </c>
      <c r="H41" t="e">
        <f>RTD("tos.rtd", , "AX", ".SPXW230104C3880")</f>
        <v>#N/A</v>
      </c>
      <c r="I41" s="1" t="e">
        <f>RTD("tos.rtd", , "EXPIRATION_DAY", ".SPXW230104C3880")</f>
        <v>#N/A</v>
      </c>
      <c r="J41" t="e">
        <f>RTD("tos.rtd", , "STRIKE", ".SPXW230104C3880")</f>
        <v>#N/A</v>
      </c>
      <c r="K41" t="e">
        <f>RTD("tos.rtd", , "BID", ".SPXW230104P3880")</f>
        <v>#N/A</v>
      </c>
      <c r="L41" t="e">
        <f>RTD("tos.rtd", , "BX", ".SPXW230104P3880")</f>
        <v>#N/A</v>
      </c>
      <c r="M41" t="e">
        <f>RTD("tos.rtd", , "ASK", ".SPXW230104P3880")</f>
        <v>#N/A</v>
      </c>
      <c r="N41" t="e">
        <f>RTD("tos.rtd", , "AX", ".SPXW230104P3880")</f>
        <v>#N/A</v>
      </c>
      <c r="O41" t="e">
        <f>RTD("tos.rtd", , "VOLUME", ".SPXW230104P3880")</f>
        <v>#N/A</v>
      </c>
      <c r="P41" s="2" t="e">
        <f>RTD("tos.rtd", , "OPEN_INT", ".SPXW230104P3880")</f>
        <v>#N/A</v>
      </c>
      <c r="R41">
        <v>-17</v>
      </c>
      <c r="S41">
        <v>-9</v>
      </c>
      <c r="T41" t="e">
        <f t="shared" si="0"/>
        <v>#N/A</v>
      </c>
      <c r="U41" t="e">
        <f t="shared" si="1"/>
        <v>#N/A</v>
      </c>
      <c r="W41">
        <v>72</v>
      </c>
      <c r="X41">
        <v>-49</v>
      </c>
      <c r="Y41" t="e">
        <f t="shared" si="2"/>
        <v>#N/A</v>
      </c>
      <c r="Z41" s="9" t="e">
        <f t="shared" si="3"/>
        <v>#N/A</v>
      </c>
      <c r="AB41">
        <v>112</v>
      </c>
      <c r="AC41">
        <v>-89</v>
      </c>
      <c r="AD41" t="e">
        <f t="shared" si="4"/>
        <v>#N/A</v>
      </c>
      <c r="AE41" s="9" t="e">
        <f t="shared" si="5"/>
        <v>#N/A</v>
      </c>
      <c r="AG41">
        <v>152</v>
      </c>
      <c r="AH41">
        <v>-129</v>
      </c>
      <c r="AI41" t="e">
        <f t="shared" si="6"/>
        <v>#N/A</v>
      </c>
      <c r="AJ41" s="9" t="e">
        <f t="shared" si="7"/>
        <v>#N/A</v>
      </c>
    </row>
    <row r="42" spans="3:36" x14ac:dyDescent="0.3">
      <c r="C42" t="e">
        <f>RTD("tos.rtd", , "VOLUME", ".SPXW230104C3885")</f>
        <v>#N/A</v>
      </c>
      <c r="D42" t="e">
        <f>RTD("tos.rtd", , "OPEN_INT", ".SPXW230104C3885")</f>
        <v>#N/A</v>
      </c>
      <c r="E42" t="e">
        <f>RTD("tos.rtd", , "BID", ".SPXW230104C3885")</f>
        <v>#N/A</v>
      </c>
      <c r="F42" t="e">
        <f>RTD("tos.rtd", , "BX", ".SPXW230104C3885")</f>
        <v>#N/A</v>
      </c>
      <c r="G42" s="9" t="e">
        <f>RTD("tos.rtd", , "ASK", ".SPXW230104C3885")</f>
        <v>#N/A</v>
      </c>
      <c r="H42" t="e">
        <f>RTD("tos.rtd", , "AX", ".SPXW230104C3885")</f>
        <v>#N/A</v>
      </c>
      <c r="I42" s="1" t="e">
        <f>RTD("tos.rtd", , "EXPIRATION_DAY", ".SPXW230104C3885")</f>
        <v>#N/A</v>
      </c>
      <c r="J42" t="e">
        <f>RTD("tos.rtd", , "STRIKE", ".SPXW230104C3885")</f>
        <v>#N/A</v>
      </c>
      <c r="K42" t="e">
        <f>RTD("tos.rtd", , "BID", ".SPXW230104P3885")</f>
        <v>#N/A</v>
      </c>
      <c r="L42" t="e">
        <f>RTD("tos.rtd", , "BX", ".SPXW230104P3885")</f>
        <v>#N/A</v>
      </c>
      <c r="M42" t="e">
        <f>RTD("tos.rtd", , "ASK", ".SPXW230104P3885")</f>
        <v>#N/A</v>
      </c>
      <c r="N42" t="e">
        <f>RTD("tos.rtd", , "AX", ".SPXW230104P3885")</f>
        <v>#N/A</v>
      </c>
      <c r="O42" t="e">
        <f>RTD("tos.rtd", , "VOLUME", ".SPXW230104P3885")</f>
        <v>#N/A</v>
      </c>
      <c r="P42" t="e">
        <f>RTD("tos.rtd", , "OPEN_INT", ".SPXW230104P3885")</f>
        <v>#N/A</v>
      </c>
      <c r="R42">
        <v>-18</v>
      </c>
      <c r="S42">
        <v>-8</v>
      </c>
      <c r="T42" t="e">
        <f t="shared" si="0"/>
        <v>#N/A</v>
      </c>
      <c r="U42" t="e">
        <f t="shared" si="1"/>
        <v>#N/A</v>
      </c>
      <c r="W42">
        <v>73</v>
      </c>
      <c r="X42">
        <v>-48</v>
      </c>
      <c r="Y42" t="e">
        <f t="shared" si="2"/>
        <v>#N/A</v>
      </c>
      <c r="Z42" s="9" t="e">
        <f t="shared" si="3"/>
        <v>#N/A</v>
      </c>
      <c r="AB42">
        <v>113</v>
      </c>
      <c r="AC42">
        <v>-88</v>
      </c>
      <c r="AD42" t="e">
        <f t="shared" si="4"/>
        <v>#N/A</v>
      </c>
      <c r="AE42" s="9" t="e">
        <f t="shared" si="5"/>
        <v>#N/A</v>
      </c>
      <c r="AG42">
        <v>153</v>
      </c>
      <c r="AH42">
        <v>-128</v>
      </c>
      <c r="AI42" t="e">
        <f t="shared" si="6"/>
        <v>#N/A</v>
      </c>
      <c r="AJ42" s="9" t="e">
        <f t="shared" si="7"/>
        <v>#N/A</v>
      </c>
    </row>
    <row r="43" spans="3:36" x14ac:dyDescent="0.3">
      <c r="C43" t="e">
        <f>RTD("tos.rtd", , "VOLUME", ".SPXW230104C3890")</f>
        <v>#N/A</v>
      </c>
      <c r="D43" t="e">
        <f>RTD("tos.rtd", , "OPEN_INT", ".SPXW230104C3890")</f>
        <v>#N/A</v>
      </c>
      <c r="E43" t="e">
        <f>RTD("tos.rtd", , "BID", ".SPXW230104C3890")</f>
        <v>#N/A</v>
      </c>
      <c r="F43" t="e">
        <f>RTD("tos.rtd", , "BX", ".SPXW230104C3890")</f>
        <v>#N/A</v>
      </c>
      <c r="G43" s="9" t="e">
        <f>RTD("tos.rtd", , "ASK", ".SPXW230104C3890")</f>
        <v>#N/A</v>
      </c>
      <c r="H43" t="e">
        <f>RTD("tos.rtd", , "AX", ".SPXW230104C3890")</f>
        <v>#N/A</v>
      </c>
      <c r="I43" s="1" t="e">
        <f>RTD("tos.rtd", , "EXPIRATION_DAY", ".SPXW230104C3890")</f>
        <v>#N/A</v>
      </c>
      <c r="J43" t="e">
        <f>RTD("tos.rtd", , "STRIKE", ".SPXW230104C3890")</f>
        <v>#N/A</v>
      </c>
      <c r="K43" t="e">
        <f>RTD("tos.rtd", , "BID", ".SPXW230104P3890")</f>
        <v>#N/A</v>
      </c>
      <c r="L43" t="e">
        <f>RTD("tos.rtd", , "BX", ".SPXW230104P3890")</f>
        <v>#N/A</v>
      </c>
      <c r="M43" t="e">
        <f>RTD("tos.rtd", , "ASK", ".SPXW230104P3890")</f>
        <v>#N/A</v>
      </c>
      <c r="N43" s="2" t="e">
        <f>RTD("tos.rtd", , "AX", ".SPXW230104P3890")</f>
        <v>#N/A</v>
      </c>
      <c r="O43" t="e">
        <f>RTD("tos.rtd", , "VOLUME", ".SPXW230104P3890")</f>
        <v>#N/A</v>
      </c>
      <c r="P43" t="e">
        <f>RTD("tos.rtd", , "OPEN_INT", ".SPXW230104P3890")</f>
        <v>#N/A</v>
      </c>
      <c r="R43">
        <v>-19</v>
      </c>
      <c r="S43">
        <v>-7</v>
      </c>
      <c r="T43" t="e">
        <f t="shared" si="0"/>
        <v>#N/A</v>
      </c>
      <c r="U43" t="e">
        <f t="shared" si="1"/>
        <v>#N/A</v>
      </c>
      <c r="W43">
        <v>74</v>
      </c>
      <c r="X43">
        <v>-47</v>
      </c>
      <c r="Y43" t="e">
        <f t="shared" si="2"/>
        <v>#N/A</v>
      </c>
      <c r="Z43" s="9" t="e">
        <f t="shared" si="3"/>
        <v>#N/A</v>
      </c>
      <c r="AB43">
        <v>114</v>
      </c>
      <c r="AC43">
        <v>-87</v>
      </c>
      <c r="AD43" t="e">
        <f t="shared" si="4"/>
        <v>#N/A</v>
      </c>
      <c r="AE43" s="9" t="e">
        <f t="shared" si="5"/>
        <v>#N/A</v>
      </c>
      <c r="AG43">
        <v>154</v>
      </c>
      <c r="AH43">
        <v>-127</v>
      </c>
      <c r="AI43" t="e">
        <f t="shared" si="6"/>
        <v>#N/A</v>
      </c>
      <c r="AJ43" s="9" t="e">
        <f t="shared" si="7"/>
        <v>#N/A</v>
      </c>
    </row>
    <row r="44" spans="3:36" x14ac:dyDescent="0.3">
      <c r="C44" t="e">
        <f>RTD("tos.rtd", , "VOLUME", ".SPXW230104C3895")</f>
        <v>#N/A</v>
      </c>
      <c r="D44" t="e">
        <f>RTD("tos.rtd", , "OPEN_INT", ".SPXW230104C3895")</f>
        <v>#N/A</v>
      </c>
      <c r="E44" t="e">
        <f>RTD("tos.rtd", , "BID", ".SPXW230104C3895")</f>
        <v>#N/A</v>
      </c>
      <c r="F44" t="e">
        <f>RTD("tos.rtd", , "BX", ".SPXW230104C3895")</f>
        <v>#N/A</v>
      </c>
      <c r="G44" s="9" t="e">
        <f>RTD("tos.rtd", , "ASK", ".SPXW230104C3895")</f>
        <v>#N/A</v>
      </c>
      <c r="H44" t="e">
        <f>RTD("tos.rtd", , "AX", ".SPXW230104C3895")</f>
        <v>#N/A</v>
      </c>
      <c r="I44" s="1" t="e">
        <f>RTD("tos.rtd", , "EXPIRATION_DAY", ".SPXW230104C3895")</f>
        <v>#N/A</v>
      </c>
      <c r="J44" t="e">
        <f>RTD("tos.rtd", , "STRIKE", ".SPXW230104C3895")</f>
        <v>#N/A</v>
      </c>
      <c r="K44" t="e">
        <f>RTD("tos.rtd", , "BID", ".SPXW230104P3895")</f>
        <v>#N/A</v>
      </c>
      <c r="L44" t="e">
        <f>RTD("tos.rtd", , "BX", ".SPXW230104P3895")</f>
        <v>#N/A</v>
      </c>
      <c r="M44" t="e">
        <f>RTD("tos.rtd", , "ASK", ".SPXW230104P3895")</f>
        <v>#N/A</v>
      </c>
      <c r="N44" t="e">
        <f>RTD("tos.rtd", , "AX", ".SPXW230104P3895")</f>
        <v>#N/A</v>
      </c>
      <c r="O44" t="e">
        <f>RTD("tos.rtd", , "VOLUME", ".SPXW230104P3895")</f>
        <v>#N/A</v>
      </c>
      <c r="P44" s="2" t="e">
        <f>RTD("tos.rtd", , "OPEN_INT", ".SPXW230104P3895")</f>
        <v>#N/A</v>
      </c>
      <c r="R44">
        <v>-20</v>
      </c>
      <c r="S44">
        <v>-6</v>
      </c>
      <c r="T44" t="e">
        <f t="shared" si="0"/>
        <v>#N/A</v>
      </c>
      <c r="U44" t="e">
        <f t="shared" si="1"/>
        <v>#N/A</v>
      </c>
      <c r="W44">
        <v>75</v>
      </c>
      <c r="X44">
        <v>-46</v>
      </c>
      <c r="Y44" t="e">
        <f t="shared" si="2"/>
        <v>#N/A</v>
      </c>
      <c r="Z44" s="9" t="e">
        <f t="shared" si="3"/>
        <v>#N/A</v>
      </c>
      <c r="AB44">
        <v>115</v>
      </c>
      <c r="AC44">
        <v>-86</v>
      </c>
      <c r="AD44" t="e">
        <f t="shared" si="4"/>
        <v>#N/A</v>
      </c>
      <c r="AE44" s="9" t="e">
        <f t="shared" si="5"/>
        <v>#N/A</v>
      </c>
      <c r="AG44">
        <v>155</v>
      </c>
      <c r="AH44">
        <v>-126</v>
      </c>
      <c r="AI44" t="e">
        <f t="shared" si="6"/>
        <v>#N/A</v>
      </c>
      <c r="AJ44" s="9" t="e">
        <f t="shared" si="7"/>
        <v>#N/A</v>
      </c>
    </row>
    <row r="45" spans="3:36" x14ac:dyDescent="0.3">
      <c r="C45" t="e">
        <f>RTD("tos.rtd", , "VOLUME", ".SPXW230104C3900")</f>
        <v>#N/A</v>
      </c>
      <c r="D45" t="e">
        <f>RTD("tos.rtd", , "OPEN_INT", ".SPXW230104C3900")</f>
        <v>#N/A</v>
      </c>
      <c r="E45" t="e">
        <f>RTD("tos.rtd", , "BID", ".SPXW230104C3900")</f>
        <v>#N/A</v>
      </c>
      <c r="F45" t="e">
        <f>RTD("tos.rtd", , "BX", ".SPXW230104C3900")</f>
        <v>#N/A</v>
      </c>
      <c r="G45" s="9" t="e">
        <f>RTD("tos.rtd", , "ASK", ".SPXW230104C3900")</f>
        <v>#N/A</v>
      </c>
      <c r="H45" t="e">
        <f>RTD("tos.rtd", , "AX", ".SPXW230104C3900")</f>
        <v>#N/A</v>
      </c>
      <c r="I45" s="1" t="e">
        <f>RTD("tos.rtd", , "EXPIRATION_DAY", ".SPXW230104C3900")</f>
        <v>#N/A</v>
      </c>
      <c r="J45" t="e">
        <f>RTD("tos.rtd", , "STRIKE", ".SPXW230104C3900")</f>
        <v>#N/A</v>
      </c>
      <c r="K45" t="e">
        <f>RTD("tos.rtd", , "BID", ".SPXW230104P3900")</f>
        <v>#N/A</v>
      </c>
      <c r="L45" t="e">
        <f>RTD("tos.rtd", , "BX", ".SPXW230104P3900")</f>
        <v>#N/A</v>
      </c>
      <c r="M45" t="e">
        <f>RTD("tos.rtd", , "ASK", ".SPXW230104P3900")</f>
        <v>#N/A</v>
      </c>
      <c r="N45" t="e">
        <f>RTD("tos.rtd", , "AX", ".SPXW230104P3900")</f>
        <v>#N/A</v>
      </c>
      <c r="O45" t="e">
        <f>RTD("tos.rtd", , "VOLUME", ".SPXW230104P3900")</f>
        <v>#N/A</v>
      </c>
      <c r="P45" s="2" t="e">
        <f>RTD("tos.rtd", , "OPEN_INT", ".SPXW230104P3900")</f>
        <v>#N/A</v>
      </c>
      <c r="R45">
        <v>-21</v>
      </c>
      <c r="S45">
        <v>-5</v>
      </c>
      <c r="T45" t="e">
        <f t="shared" si="0"/>
        <v>#N/A</v>
      </c>
      <c r="U45" t="e">
        <f t="shared" si="1"/>
        <v>#N/A</v>
      </c>
      <c r="W45">
        <v>76</v>
      </c>
      <c r="X45">
        <v>-45</v>
      </c>
      <c r="Y45" t="e">
        <f t="shared" si="2"/>
        <v>#N/A</v>
      </c>
      <c r="Z45" s="9" t="e">
        <f t="shared" si="3"/>
        <v>#N/A</v>
      </c>
      <c r="AB45">
        <v>116</v>
      </c>
      <c r="AC45">
        <v>-85</v>
      </c>
      <c r="AD45" t="e">
        <f t="shared" si="4"/>
        <v>#N/A</v>
      </c>
      <c r="AE45" s="9" t="e">
        <f t="shared" si="5"/>
        <v>#N/A</v>
      </c>
      <c r="AG45">
        <v>156</v>
      </c>
      <c r="AH45">
        <v>-125</v>
      </c>
      <c r="AI45" t="e">
        <f t="shared" si="6"/>
        <v>#N/A</v>
      </c>
      <c r="AJ45" s="9" t="e">
        <f t="shared" si="7"/>
        <v>#N/A</v>
      </c>
    </row>
    <row r="46" spans="3:36" x14ac:dyDescent="0.3">
      <c r="C46" t="e">
        <f>RTD("tos.rtd", , "VOLUME", ".SPXW230104C3905")</f>
        <v>#N/A</v>
      </c>
      <c r="D46" t="e">
        <f>RTD("tos.rtd", , "OPEN_INT", ".SPXW230104C3905")</f>
        <v>#N/A</v>
      </c>
      <c r="E46" t="e">
        <f>RTD("tos.rtd", , "BID", ".SPXW230104C3905")</f>
        <v>#N/A</v>
      </c>
      <c r="F46" t="e">
        <f>RTD("tos.rtd", , "BX", ".SPXW230104C3905")</f>
        <v>#N/A</v>
      </c>
      <c r="G46" s="9" t="e">
        <f>RTD("tos.rtd", , "ASK", ".SPXW230104C3905")</f>
        <v>#N/A</v>
      </c>
      <c r="H46" t="e">
        <f>RTD("tos.rtd", , "AX", ".SPXW230104C3905")</f>
        <v>#N/A</v>
      </c>
      <c r="I46" s="1" t="e">
        <f>RTD("tos.rtd", , "EXPIRATION_DAY", ".SPXW230104C3905")</f>
        <v>#N/A</v>
      </c>
      <c r="J46" t="e">
        <f>RTD("tos.rtd", , "STRIKE", ".SPXW230104C3905")</f>
        <v>#N/A</v>
      </c>
      <c r="K46" t="e">
        <f>RTD("tos.rtd", , "BID", ".SPXW230104P3905")</f>
        <v>#N/A</v>
      </c>
      <c r="L46" t="e">
        <f>RTD("tos.rtd", , "BX", ".SPXW230104P3905")</f>
        <v>#N/A</v>
      </c>
      <c r="M46" t="e">
        <f>RTD("tos.rtd", , "ASK", ".SPXW230104P3905")</f>
        <v>#N/A</v>
      </c>
      <c r="N46" t="e">
        <f>RTD("tos.rtd", , "AX", ".SPXW230104P3905")</f>
        <v>#N/A</v>
      </c>
      <c r="O46" t="e">
        <f>RTD("tos.rtd", , "VOLUME", ".SPXW230104P3905")</f>
        <v>#N/A</v>
      </c>
      <c r="P46" t="e">
        <f>RTD("tos.rtd", , "OPEN_INT", ".SPXW230104P3905")</f>
        <v>#N/A</v>
      </c>
      <c r="R46">
        <v>-22</v>
      </c>
      <c r="S46">
        <v>-4</v>
      </c>
      <c r="T46" t="e">
        <f t="shared" si="0"/>
        <v>#N/A</v>
      </c>
      <c r="U46" t="e">
        <f t="shared" si="1"/>
        <v>#N/A</v>
      </c>
      <c r="W46">
        <v>77</v>
      </c>
      <c r="X46">
        <v>-44</v>
      </c>
      <c r="Y46" t="e">
        <f t="shared" si="2"/>
        <v>#N/A</v>
      </c>
      <c r="Z46" s="9" t="e">
        <f t="shared" si="3"/>
        <v>#N/A</v>
      </c>
      <c r="AB46">
        <v>117</v>
      </c>
      <c r="AC46">
        <v>-84</v>
      </c>
      <c r="AD46" t="e">
        <f t="shared" si="4"/>
        <v>#N/A</v>
      </c>
      <c r="AE46" s="9" t="e">
        <f t="shared" si="5"/>
        <v>#N/A</v>
      </c>
      <c r="AG46">
        <v>157</v>
      </c>
      <c r="AH46">
        <v>-124</v>
      </c>
      <c r="AI46" t="e">
        <f t="shared" si="6"/>
        <v>#N/A</v>
      </c>
      <c r="AJ46" s="9" t="e">
        <f t="shared" si="7"/>
        <v>#N/A</v>
      </c>
    </row>
    <row r="47" spans="3:36" x14ac:dyDescent="0.3">
      <c r="C47" t="e">
        <f>RTD("tos.rtd", , "VOLUME", ".SPXW230104C3910")</f>
        <v>#N/A</v>
      </c>
      <c r="D47" t="e">
        <f>RTD("tos.rtd", , "OPEN_INT", ".SPXW230104C3910")</f>
        <v>#N/A</v>
      </c>
      <c r="E47" t="e">
        <f>RTD("tos.rtd", , "BID", ".SPXW230104C3910")</f>
        <v>#N/A</v>
      </c>
      <c r="F47" t="e">
        <f>RTD("tos.rtd", , "BX", ".SPXW230104C3910")</f>
        <v>#N/A</v>
      </c>
      <c r="G47" s="9" t="e">
        <f>RTD("tos.rtd", , "ASK", ".SPXW230104C3910")</f>
        <v>#N/A</v>
      </c>
      <c r="H47" t="e">
        <f>RTD("tos.rtd", , "AX", ".SPXW230104C3910")</f>
        <v>#N/A</v>
      </c>
      <c r="I47" s="1" t="e">
        <f>RTD("tos.rtd", , "EXPIRATION_DAY", ".SPXW230104C3910")</f>
        <v>#N/A</v>
      </c>
      <c r="J47" t="e">
        <f>RTD("tos.rtd", , "STRIKE", ".SPXW230104C3910")</f>
        <v>#N/A</v>
      </c>
      <c r="K47" t="e">
        <f>RTD("tos.rtd", , "BID", ".SPXW230104P3910")</f>
        <v>#N/A</v>
      </c>
      <c r="L47" t="e">
        <f>RTD("tos.rtd", , "BX", ".SPXW230104P3910")</f>
        <v>#N/A</v>
      </c>
      <c r="M47" t="e">
        <f>RTD("tos.rtd", , "ASK", ".SPXW230104P3910")</f>
        <v>#N/A</v>
      </c>
      <c r="N47" s="2" t="e">
        <f>RTD("tos.rtd", , "AX", ".SPXW230104P3910")</f>
        <v>#N/A</v>
      </c>
      <c r="O47" t="e">
        <f>RTD("tos.rtd", , "VOLUME", ".SPXW230104P3910")</f>
        <v>#N/A</v>
      </c>
      <c r="P47" t="e">
        <f>RTD("tos.rtd", , "OPEN_INT", ".SPXW230104P3910")</f>
        <v>#N/A</v>
      </c>
      <c r="R47">
        <v>-23</v>
      </c>
      <c r="S47">
        <v>-3</v>
      </c>
      <c r="T47" t="e">
        <f t="shared" si="0"/>
        <v>#N/A</v>
      </c>
      <c r="U47" t="e">
        <f t="shared" si="1"/>
        <v>#N/A</v>
      </c>
      <c r="W47">
        <v>78</v>
      </c>
      <c r="X47">
        <v>-43</v>
      </c>
      <c r="Y47" t="e">
        <f t="shared" si="2"/>
        <v>#N/A</v>
      </c>
      <c r="Z47" s="9" t="e">
        <f t="shared" si="3"/>
        <v>#N/A</v>
      </c>
      <c r="AB47">
        <v>118</v>
      </c>
      <c r="AC47">
        <v>-83</v>
      </c>
      <c r="AD47" t="e">
        <f t="shared" si="4"/>
        <v>#N/A</v>
      </c>
      <c r="AE47" s="9" t="e">
        <f t="shared" si="5"/>
        <v>#N/A</v>
      </c>
      <c r="AG47">
        <v>158</v>
      </c>
      <c r="AH47">
        <v>-123</v>
      </c>
      <c r="AI47" t="e">
        <f t="shared" si="6"/>
        <v>#N/A</v>
      </c>
      <c r="AJ47" s="9" t="e">
        <f t="shared" si="7"/>
        <v>#N/A</v>
      </c>
    </row>
    <row r="48" spans="3:36" x14ac:dyDescent="0.3">
      <c r="C48" t="e">
        <f>RTD("tos.rtd", , "VOLUME", ".SPXW230104C3915")</f>
        <v>#N/A</v>
      </c>
      <c r="D48" t="e">
        <f>RTD("tos.rtd", , "OPEN_INT", ".SPXW230104C3915")</f>
        <v>#N/A</v>
      </c>
      <c r="E48" t="e">
        <f>RTD("tos.rtd", , "BID", ".SPXW230104C3915")</f>
        <v>#N/A</v>
      </c>
      <c r="F48" t="e">
        <f>RTD("tos.rtd", , "BX", ".SPXW230104C3915")</f>
        <v>#N/A</v>
      </c>
      <c r="G48" s="9" t="e">
        <f>RTD("tos.rtd", , "ASK", ".SPXW230104C3915")</f>
        <v>#N/A</v>
      </c>
      <c r="H48" t="e">
        <f>RTD("tos.rtd", , "AX", ".SPXW230104C3915")</f>
        <v>#N/A</v>
      </c>
      <c r="I48" s="1" t="e">
        <f>RTD("tos.rtd", , "EXPIRATION_DAY", ".SPXW230104C3915")</f>
        <v>#N/A</v>
      </c>
      <c r="J48" t="e">
        <f>RTD("tos.rtd", , "STRIKE", ".SPXW230104C3915")</f>
        <v>#N/A</v>
      </c>
      <c r="K48" t="e">
        <f>RTD("tos.rtd", , "BID", ".SPXW230104P3915")</f>
        <v>#N/A</v>
      </c>
      <c r="L48" t="e">
        <f>RTD("tos.rtd", , "BX", ".SPXW230104P3915")</f>
        <v>#N/A</v>
      </c>
      <c r="M48" t="e">
        <f>RTD("tos.rtd", , "ASK", ".SPXW230104P3915")</f>
        <v>#N/A</v>
      </c>
      <c r="N48" t="e">
        <f>RTD("tos.rtd", , "AX", ".SPXW230104P3915")</f>
        <v>#N/A</v>
      </c>
      <c r="O48" t="e">
        <f>RTD("tos.rtd", , "VOLUME", ".SPXW230104P3915")</f>
        <v>#N/A</v>
      </c>
      <c r="P48" t="e">
        <f>RTD("tos.rtd", , "OPEN_INT", ".SPXW230104P3915")</f>
        <v>#N/A</v>
      </c>
      <c r="R48">
        <v>-24</v>
      </c>
      <c r="S48">
        <v>-2</v>
      </c>
      <c r="T48" t="e">
        <f t="shared" si="0"/>
        <v>#N/A</v>
      </c>
      <c r="U48" t="e">
        <f t="shared" si="1"/>
        <v>#N/A</v>
      </c>
      <c r="W48">
        <v>79</v>
      </c>
      <c r="X48">
        <v>-42</v>
      </c>
      <c r="Y48" t="e">
        <f t="shared" si="2"/>
        <v>#N/A</v>
      </c>
      <c r="Z48" s="9" t="e">
        <f t="shared" si="3"/>
        <v>#N/A</v>
      </c>
      <c r="AB48">
        <v>119</v>
      </c>
      <c r="AC48">
        <v>-82</v>
      </c>
      <c r="AD48" t="e">
        <f t="shared" si="4"/>
        <v>#N/A</v>
      </c>
      <c r="AE48" s="9" t="e">
        <f t="shared" si="5"/>
        <v>#N/A</v>
      </c>
      <c r="AG48">
        <v>159</v>
      </c>
      <c r="AH48">
        <v>-122</v>
      </c>
      <c r="AI48" t="e">
        <f t="shared" si="6"/>
        <v>#N/A</v>
      </c>
      <c r="AJ48" s="9" t="e">
        <f t="shared" si="7"/>
        <v>#N/A</v>
      </c>
    </row>
    <row r="49" spans="1:36" x14ac:dyDescent="0.3">
      <c r="C49" t="e">
        <f>RTD("tos.rtd", , "VOLUME", ".SPXW230104C3920")</f>
        <v>#N/A</v>
      </c>
      <c r="D49" s="2" t="e">
        <f>RTD("tos.rtd", , "OPEN_INT", ".SPXW230104C3920")</f>
        <v>#N/A</v>
      </c>
      <c r="E49" t="e">
        <f>RTD("tos.rtd", , "BID", ".SPXW230104C3920")</f>
        <v>#N/A</v>
      </c>
      <c r="F49" t="e">
        <f>RTD("tos.rtd", , "BX", ".SPXW230104C3920")</f>
        <v>#N/A</v>
      </c>
      <c r="G49" s="9" t="e">
        <f>RTD("tos.rtd", , "ASK", ".SPXW230104C3920")</f>
        <v>#N/A</v>
      </c>
      <c r="H49" t="e">
        <f>RTD("tos.rtd", , "AX", ".SPXW230104C3920")</f>
        <v>#N/A</v>
      </c>
      <c r="I49" s="1" t="e">
        <f>RTD("tos.rtd", , "EXPIRATION_DAY", ".SPXW230104C3920")</f>
        <v>#N/A</v>
      </c>
      <c r="J49" t="e">
        <f>RTD("tos.rtd", , "STRIKE", ".SPXW230104C3920")</f>
        <v>#N/A</v>
      </c>
      <c r="K49" t="e">
        <f>RTD("tos.rtd", , "BID", ".SPXW230104P3920")</f>
        <v>#N/A</v>
      </c>
      <c r="L49" t="e">
        <f>RTD("tos.rtd", , "BX", ".SPXW230104P3920")</f>
        <v>#N/A</v>
      </c>
      <c r="M49" t="e">
        <f>RTD("tos.rtd", , "ASK", ".SPXW230104P3920")</f>
        <v>#N/A</v>
      </c>
      <c r="N49" t="e">
        <f>RTD("tos.rtd", , "AX", ".SPXW230104P3920")</f>
        <v>#N/A</v>
      </c>
      <c r="O49" t="e">
        <f>RTD("tos.rtd", , "VOLUME", ".SPXW230104P3920")</f>
        <v>#N/A</v>
      </c>
      <c r="P49" s="2" t="e">
        <f>RTD("tos.rtd", , "OPEN_INT", ".SPXW230104P3920")</f>
        <v>#N/A</v>
      </c>
      <c r="R49">
        <v>-25</v>
      </c>
      <c r="S49">
        <v>-1</v>
      </c>
      <c r="T49" t="e">
        <f t="shared" si="0"/>
        <v>#N/A</v>
      </c>
      <c r="U49" t="e">
        <f t="shared" si="1"/>
        <v>#N/A</v>
      </c>
      <c r="W49">
        <v>80</v>
      </c>
      <c r="X49">
        <v>-41</v>
      </c>
      <c r="Y49" t="e">
        <f t="shared" si="2"/>
        <v>#N/A</v>
      </c>
      <c r="Z49" s="9" t="e">
        <f t="shared" si="3"/>
        <v>#N/A</v>
      </c>
      <c r="AB49">
        <v>120</v>
      </c>
      <c r="AC49">
        <v>-81</v>
      </c>
      <c r="AD49" t="e">
        <f t="shared" si="4"/>
        <v>#N/A</v>
      </c>
      <c r="AE49" s="9" t="e">
        <f t="shared" si="5"/>
        <v>#N/A</v>
      </c>
      <c r="AG49">
        <v>160</v>
      </c>
      <c r="AH49">
        <v>-121</v>
      </c>
      <c r="AI49" t="e">
        <f t="shared" si="6"/>
        <v>#N/A</v>
      </c>
      <c r="AJ49" s="9" t="e">
        <f t="shared" si="7"/>
        <v>#N/A</v>
      </c>
    </row>
    <row r="50" spans="1:36" x14ac:dyDescent="0.3">
      <c r="A50" t="s">
        <v>59</v>
      </c>
      <c r="G50" s="9"/>
      <c r="I50" s="1"/>
      <c r="N50" s="2"/>
    </row>
    <row r="51" spans="1:36" x14ac:dyDescent="0.3">
      <c r="A51" t="s">
        <v>60</v>
      </c>
      <c r="G51" s="9"/>
      <c r="I51" s="1"/>
      <c r="R51" t="s">
        <v>80</v>
      </c>
    </row>
    <row r="52" spans="1:36" x14ac:dyDescent="0.3">
      <c r="C52" t="s">
        <v>4</v>
      </c>
      <c r="D52" t="s">
        <v>7</v>
      </c>
      <c r="E52" t="s">
        <v>0</v>
      </c>
      <c r="F52" t="s">
        <v>1</v>
      </c>
      <c r="G52" s="9" t="s">
        <v>2</v>
      </c>
      <c r="H52" t="s">
        <v>3</v>
      </c>
      <c r="I52" s="1" t="s">
        <v>8</v>
      </c>
      <c r="J52" t="s">
        <v>9</v>
      </c>
      <c r="K52" t="s">
        <v>0</v>
      </c>
      <c r="L52" t="s">
        <v>1</v>
      </c>
      <c r="M52" t="s">
        <v>2</v>
      </c>
      <c r="N52" s="2" t="s">
        <v>3</v>
      </c>
      <c r="O52" t="s">
        <v>4</v>
      </c>
      <c r="P52" t="s">
        <v>7</v>
      </c>
      <c r="R52" s="29">
        <v>1</v>
      </c>
      <c r="S52" s="29">
        <v>3870</v>
      </c>
      <c r="T52" s="29"/>
      <c r="U52" s="29"/>
      <c r="V52" s="29"/>
      <c r="W52" s="29"/>
      <c r="X52" s="29">
        <v>3870</v>
      </c>
      <c r="Y52" s="29"/>
      <c r="Z52" s="29"/>
      <c r="AA52" s="29"/>
      <c r="AB52" s="29"/>
      <c r="AC52" s="29">
        <v>3875</v>
      </c>
      <c r="AD52" s="29"/>
      <c r="AE52" s="29"/>
      <c r="AF52" s="29"/>
      <c r="AG52" s="29"/>
      <c r="AH52" s="29">
        <v>3875</v>
      </c>
    </row>
    <row r="53" spans="1:36" x14ac:dyDescent="0.3">
      <c r="C53" t="e">
        <f>RTD("tos.rtd", , "VOLUME", ".SPXW230106C3725")</f>
        <v>#N/A</v>
      </c>
      <c r="D53" t="e">
        <f>RTD("tos.rtd", , "OPEN_INT", ".SPXW230106C3725")</f>
        <v>#N/A</v>
      </c>
      <c r="E53" t="e">
        <f>RTD("tos.rtd", , "BID", ".SPXW230106C3725")</f>
        <v>#N/A</v>
      </c>
      <c r="F53" t="e">
        <f>RTD("tos.rtd", , "BX", ".SPXW230106C3725")</f>
        <v>#N/A</v>
      </c>
      <c r="G53" s="9" t="e">
        <f>RTD("tos.rtd", , "ASK", ".SPXW230106C3725")</f>
        <v>#N/A</v>
      </c>
      <c r="H53" t="e">
        <f>RTD("tos.rtd", , "AX", ".SPXW230106C3725")</f>
        <v>#N/A</v>
      </c>
      <c r="I53" s="1" t="e">
        <f>RTD("tos.rtd", , "EXPIRATION_DAY", ".SPXW230106C3725")</f>
        <v>#N/A</v>
      </c>
      <c r="J53" t="e">
        <f>RTD("tos.rtd", , "STRIKE", ".SPXW230106C3725")</f>
        <v>#N/A</v>
      </c>
      <c r="K53" t="e">
        <f>RTD("tos.rtd", , "BID", ".SPXW230106P3725")</f>
        <v>#N/A</v>
      </c>
      <c r="L53" t="e">
        <f>RTD("tos.rtd", , "BX", ".SPXW230106P3725")</f>
        <v>#N/A</v>
      </c>
      <c r="M53" t="e">
        <f>RTD("tos.rtd", , "ASK", ".SPXW230106P3725")</f>
        <v>#N/A</v>
      </c>
      <c r="N53" t="e">
        <f>RTD("tos.rtd", , "AX", ".SPXW230106P3725")</f>
        <v>#N/A</v>
      </c>
      <c r="O53" t="e">
        <f>RTD("tos.rtd", , "VOLUME", ".SPXW230106P3725")</f>
        <v>#N/A</v>
      </c>
      <c r="P53" s="2" t="e">
        <f>RTD("tos.rtd", , "OPEN_INT", ".SPXW230106P3725")</f>
        <v>#N/A</v>
      </c>
      <c r="R53" s="29">
        <f>R52+1</f>
        <v>2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6" x14ac:dyDescent="0.3">
      <c r="C54" t="e">
        <f>RTD("tos.rtd", , "VOLUME", ".SPXW230106C3730")</f>
        <v>#N/A</v>
      </c>
      <c r="D54" t="e">
        <f>RTD("tos.rtd", , "OPEN_INT", ".SPXW230106C3730")</f>
        <v>#N/A</v>
      </c>
      <c r="E54" t="e">
        <f>RTD("tos.rtd", , "BID", ".SPXW230106C3730")</f>
        <v>#N/A</v>
      </c>
      <c r="F54" t="e">
        <f>RTD("tos.rtd", , "BX", ".SPXW230106C3730")</f>
        <v>#N/A</v>
      </c>
      <c r="G54" s="9" t="e">
        <f>RTD("tos.rtd", , "ASK", ".SPXW230106C3730")</f>
        <v>#N/A</v>
      </c>
      <c r="H54" t="e">
        <f>RTD("tos.rtd", , "AX", ".SPXW230106C3730")</f>
        <v>#N/A</v>
      </c>
      <c r="I54" s="1" t="e">
        <f>RTD("tos.rtd", , "EXPIRATION_DAY", ".SPXW230106C3730")</f>
        <v>#N/A</v>
      </c>
      <c r="J54" t="e">
        <f>RTD("tos.rtd", , "STRIKE", ".SPXW230106C3730")</f>
        <v>#N/A</v>
      </c>
      <c r="K54" t="e">
        <f>RTD("tos.rtd", , "BID", ".SPXW230106P3730")</f>
        <v>#N/A</v>
      </c>
      <c r="L54" t="e">
        <f>RTD("tos.rtd", , "BX", ".SPXW230106P3730")</f>
        <v>#N/A</v>
      </c>
      <c r="M54" t="e">
        <f>RTD("tos.rtd", , "ASK", ".SPXW230106P3730")</f>
        <v>#N/A</v>
      </c>
      <c r="N54" t="e">
        <f>RTD("tos.rtd", , "AX", ".SPXW230106P3730")</f>
        <v>#N/A</v>
      </c>
      <c r="O54" t="e">
        <f>RTD("tos.rtd", , "VOLUME", ".SPXW230106P3730")</f>
        <v>#N/A</v>
      </c>
      <c r="P54" s="2" t="e">
        <f>RTD("tos.rtd", , "OPEN_INT", ".SPXW230106P3730")</f>
        <v>#N/A</v>
      </c>
      <c r="R54" s="29">
        <f t="shared" ref="R54:R71" si="8">R53+1</f>
        <v>3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spans="1:36" x14ac:dyDescent="0.3">
      <c r="C55" t="e">
        <f>RTD("tos.rtd", , "VOLUME", ".SPXW230106C3735")</f>
        <v>#N/A</v>
      </c>
      <c r="D55" t="e">
        <f>RTD("tos.rtd", , "OPEN_INT", ".SPXW230106C3735")</f>
        <v>#N/A</v>
      </c>
      <c r="E55" t="e">
        <f>RTD("tos.rtd", , "BID", ".SPXW230106C3735")</f>
        <v>#N/A</v>
      </c>
      <c r="F55" t="e">
        <f>RTD("tos.rtd", , "BX", ".SPXW230106C3735")</f>
        <v>#N/A</v>
      </c>
      <c r="G55" s="9" t="e">
        <f>RTD("tos.rtd", , "ASK", ".SPXW230106C3735")</f>
        <v>#N/A</v>
      </c>
      <c r="H55" t="e">
        <f>RTD("tos.rtd", , "AX", ".SPXW230106C3735")</f>
        <v>#N/A</v>
      </c>
      <c r="I55" s="1" t="e">
        <f>RTD("tos.rtd", , "EXPIRATION_DAY", ".SPXW230106C3735")</f>
        <v>#N/A</v>
      </c>
      <c r="J55" t="e">
        <f>RTD("tos.rtd", , "STRIKE", ".SPXW230106C3735")</f>
        <v>#N/A</v>
      </c>
      <c r="K55" t="e">
        <f>RTD("tos.rtd", , "BID", ".SPXW230106P3735")</f>
        <v>#N/A</v>
      </c>
      <c r="L55" t="e">
        <f>RTD("tos.rtd", , "BX", ".SPXW230106P3735")</f>
        <v>#N/A</v>
      </c>
      <c r="M55" t="e">
        <f>RTD("tos.rtd", , "ASK", ".SPXW230106P3735")</f>
        <v>#N/A</v>
      </c>
      <c r="N55" t="e">
        <f>RTD("tos.rtd", , "AX", ".SPXW230106P3735")</f>
        <v>#N/A</v>
      </c>
      <c r="O55" t="e">
        <f>RTD("tos.rtd", , "VOLUME", ".SPXW230106P3735")</f>
        <v>#N/A</v>
      </c>
      <c r="P55" t="e">
        <f>RTD("tos.rtd", , "OPEN_INT", ".SPXW230106P3735")</f>
        <v>#N/A</v>
      </c>
      <c r="R55" s="29">
        <f t="shared" si="8"/>
        <v>4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6" x14ac:dyDescent="0.3">
      <c r="C56" t="e">
        <f>RTD("tos.rtd", , "VOLUME", ".SPXW230106C3740")</f>
        <v>#N/A</v>
      </c>
      <c r="D56" t="e">
        <f>RTD("tos.rtd", , "OPEN_INT", ".SPXW230106C3740")</f>
        <v>#N/A</v>
      </c>
      <c r="E56" t="e">
        <f>RTD("tos.rtd", , "BID", ".SPXW230106C3740")</f>
        <v>#N/A</v>
      </c>
      <c r="F56" t="e">
        <f>RTD("tos.rtd", , "BX", ".SPXW230106C3740")</f>
        <v>#N/A</v>
      </c>
      <c r="G56" s="9" t="e">
        <f>RTD("tos.rtd", , "ASK", ".SPXW230106C3740")</f>
        <v>#N/A</v>
      </c>
      <c r="H56" t="e">
        <f>RTD("tos.rtd", , "AX", ".SPXW230106C3740")</f>
        <v>#N/A</v>
      </c>
      <c r="I56" s="1" t="e">
        <f>RTD("tos.rtd", , "EXPIRATION_DAY", ".SPXW230106C3740")</f>
        <v>#N/A</v>
      </c>
      <c r="J56" t="e">
        <f>RTD("tos.rtd", , "STRIKE", ".SPXW230106C3740")</f>
        <v>#N/A</v>
      </c>
      <c r="K56" t="e">
        <f>RTD("tos.rtd", , "BID", ".SPXW230106P3740")</f>
        <v>#N/A</v>
      </c>
      <c r="L56" t="e">
        <f>RTD("tos.rtd", , "BX", ".SPXW230106P3740")</f>
        <v>#N/A</v>
      </c>
      <c r="M56" t="e">
        <f>RTD("tos.rtd", , "ASK", ".SPXW230106P3740")</f>
        <v>#N/A</v>
      </c>
      <c r="N56" t="e">
        <f>RTD("tos.rtd", , "AX", ".SPXW230106P3740")</f>
        <v>#N/A</v>
      </c>
      <c r="O56" t="e">
        <f>RTD("tos.rtd", , "VOLUME", ".SPXW230106P3740")</f>
        <v>#N/A</v>
      </c>
      <c r="P56" t="e">
        <f>RTD("tos.rtd", , "OPEN_INT", ".SPXW230106P3740")</f>
        <v>#N/A</v>
      </c>
      <c r="R56" s="29">
        <f t="shared" si="8"/>
        <v>5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spans="1:36" x14ac:dyDescent="0.3">
      <c r="C57" t="e">
        <f>RTD("tos.rtd", , "VOLUME", ".SPXW230106C3745")</f>
        <v>#N/A</v>
      </c>
      <c r="D57" t="e">
        <f>RTD("tos.rtd", , "OPEN_INT", ".SPXW230106C3745")</f>
        <v>#N/A</v>
      </c>
      <c r="E57" t="e">
        <f>RTD("tos.rtd", , "BID", ".SPXW230106C3745")</f>
        <v>#N/A</v>
      </c>
      <c r="F57" t="e">
        <f>RTD("tos.rtd", , "BX", ".SPXW230106C3745")</f>
        <v>#N/A</v>
      </c>
      <c r="G57" s="9" t="e">
        <f>RTD("tos.rtd", , "ASK", ".SPXW230106C3745")</f>
        <v>#N/A</v>
      </c>
      <c r="H57" t="e">
        <f>RTD("tos.rtd", , "AX", ".SPXW230106C3745")</f>
        <v>#N/A</v>
      </c>
      <c r="I57" s="1" t="e">
        <f>RTD("tos.rtd", , "EXPIRATION_DAY", ".SPXW230106C3745")</f>
        <v>#N/A</v>
      </c>
      <c r="J57" t="e">
        <f>RTD("tos.rtd", , "STRIKE", ".SPXW230106C3745")</f>
        <v>#N/A</v>
      </c>
      <c r="K57" t="e">
        <f>RTD("tos.rtd", , "BID", ".SPXW230106P3745")</f>
        <v>#N/A</v>
      </c>
      <c r="L57" t="e">
        <f>RTD("tos.rtd", , "BX", ".SPXW230106P3745")</f>
        <v>#N/A</v>
      </c>
      <c r="M57" t="e">
        <f>RTD("tos.rtd", , "ASK", ".SPXW230106P3745")</f>
        <v>#N/A</v>
      </c>
      <c r="N57" s="2" t="e">
        <f>RTD("tos.rtd", , "AX", ".SPXW230106P3745")</f>
        <v>#N/A</v>
      </c>
      <c r="O57" t="e">
        <f>RTD("tos.rtd", , "VOLUME", ".SPXW230106P3745")</f>
        <v>#N/A</v>
      </c>
      <c r="P57" t="e">
        <f>RTD("tos.rtd", , "OPEN_INT", ".SPXW230106P3745")</f>
        <v>#N/A</v>
      </c>
      <c r="R57" s="29">
        <f t="shared" si="8"/>
        <v>6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6" x14ac:dyDescent="0.3">
      <c r="C58" t="e">
        <f>RTD("tos.rtd", , "VOLUME", ".SPXW230106C3750")</f>
        <v>#N/A</v>
      </c>
      <c r="D58" t="e">
        <f>RTD("tos.rtd", , "OPEN_INT", ".SPXW230106C3750")</f>
        <v>#N/A</v>
      </c>
      <c r="E58" t="e">
        <f>RTD("tos.rtd", , "BID", ".SPXW230106C3750")</f>
        <v>#N/A</v>
      </c>
      <c r="F58" t="e">
        <f>RTD("tos.rtd", , "BX", ".SPXW230106C3750")</f>
        <v>#N/A</v>
      </c>
      <c r="G58" s="9" t="e">
        <f>RTD("tos.rtd", , "ASK", ".SPXW230106C3750")</f>
        <v>#N/A</v>
      </c>
      <c r="H58" t="e">
        <f>RTD("tos.rtd", , "AX", ".SPXW230106C3750")</f>
        <v>#N/A</v>
      </c>
      <c r="I58" s="1" t="e">
        <f>RTD("tos.rtd", , "EXPIRATION_DAY", ".SPXW230106C3750")</f>
        <v>#N/A</v>
      </c>
      <c r="J58" t="e">
        <f>RTD("tos.rtd", , "STRIKE", ".SPXW230106C3750")</f>
        <v>#N/A</v>
      </c>
      <c r="K58" t="e">
        <f>RTD("tos.rtd", , "BID", ".SPXW230106P3750")</f>
        <v>#N/A</v>
      </c>
      <c r="L58" t="e">
        <f>RTD("tos.rtd", , "BX", ".SPXW230106P3750")</f>
        <v>#N/A</v>
      </c>
      <c r="M58" t="e">
        <f>RTD("tos.rtd", , "ASK", ".SPXW230106P3750")</f>
        <v>#N/A</v>
      </c>
      <c r="N58" s="2" t="e">
        <f>RTD("tos.rtd", , "AX", ".SPXW230106P3750")</f>
        <v>#N/A</v>
      </c>
      <c r="O58" t="e">
        <f>RTD("tos.rtd", , "VOLUME", ".SPXW230106P3750")</f>
        <v>#N/A</v>
      </c>
      <c r="P58" t="e">
        <f>RTD("tos.rtd", , "OPEN_INT", ".SPXW230106P3750")</f>
        <v>#N/A</v>
      </c>
      <c r="R58" s="29">
        <f t="shared" si="8"/>
        <v>7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1:36" x14ac:dyDescent="0.3">
      <c r="C59" t="e">
        <f>RTD("tos.rtd", , "VOLUME", ".SPXW230106C3755")</f>
        <v>#N/A</v>
      </c>
      <c r="D59" s="2" t="e">
        <f>RTD("tos.rtd", , "OPEN_INT", ".SPXW230106C3755")</f>
        <v>#N/A</v>
      </c>
      <c r="E59" t="e">
        <f>RTD("tos.rtd", , "BID", ".SPXW230106C3755")</f>
        <v>#N/A</v>
      </c>
      <c r="F59" t="e">
        <f>RTD("tos.rtd", , "BX", ".SPXW230106C3755")</f>
        <v>#N/A</v>
      </c>
      <c r="G59" s="9" t="e">
        <f>RTD("tos.rtd", , "ASK", ".SPXW230106C3755")</f>
        <v>#N/A</v>
      </c>
      <c r="H59" t="e">
        <f>RTD("tos.rtd", , "AX", ".SPXW230106C3755")</f>
        <v>#N/A</v>
      </c>
      <c r="I59" s="1" t="e">
        <f>RTD("tos.rtd", , "EXPIRATION_DAY", ".SPXW230106C3755")</f>
        <v>#N/A</v>
      </c>
      <c r="J59" t="e">
        <f>RTD("tos.rtd", , "STRIKE", ".SPXW230106C3755")</f>
        <v>#N/A</v>
      </c>
      <c r="K59" t="e">
        <f>RTD("tos.rtd", , "BID", ".SPXW230106P3755")</f>
        <v>#N/A</v>
      </c>
      <c r="L59" t="e">
        <f>RTD("tos.rtd", , "BX", ".SPXW230106P3755")</f>
        <v>#N/A</v>
      </c>
      <c r="M59" t="e">
        <f>RTD("tos.rtd", , "ASK", ".SPXW230106P3755")</f>
        <v>#N/A</v>
      </c>
      <c r="N59" t="e">
        <f>RTD("tos.rtd", , "AX", ".SPXW230106P3755")</f>
        <v>#N/A</v>
      </c>
      <c r="O59" t="e">
        <f>RTD("tos.rtd", , "VOLUME", ".SPXW230106P3755")</f>
        <v>#N/A</v>
      </c>
      <c r="P59" s="2" t="e">
        <f>RTD("tos.rtd", , "OPEN_INT", ".SPXW230106P3755")</f>
        <v>#N/A</v>
      </c>
      <c r="R59" s="29">
        <f t="shared" si="8"/>
        <v>8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1:36" x14ac:dyDescent="0.3">
      <c r="C60" t="e">
        <f>RTD("tos.rtd", , "VOLUME", ".SPXW230106C3760")</f>
        <v>#N/A</v>
      </c>
      <c r="D60" t="e">
        <f>RTD("tos.rtd", , "OPEN_INT", ".SPXW230106C3760")</f>
        <v>#N/A</v>
      </c>
      <c r="E60" t="e">
        <f>RTD("tos.rtd", , "BID", ".SPXW230106C3760")</f>
        <v>#N/A</v>
      </c>
      <c r="F60" t="e">
        <f>RTD("tos.rtd", , "BX", ".SPXW230106C3760")</f>
        <v>#N/A</v>
      </c>
      <c r="G60" s="9" t="e">
        <f>RTD("tos.rtd", , "ASK", ".SPXW230106C3760")</f>
        <v>#N/A</v>
      </c>
      <c r="H60" t="e">
        <f>RTD("tos.rtd", , "AX", ".SPXW230106C3760")</f>
        <v>#N/A</v>
      </c>
      <c r="I60" s="1" t="e">
        <f>RTD("tos.rtd", , "EXPIRATION_DAY", ".SPXW230106C3760")</f>
        <v>#N/A</v>
      </c>
      <c r="J60" t="e">
        <f>RTD("tos.rtd", , "STRIKE", ".SPXW230106C3760")</f>
        <v>#N/A</v>
      </c>
      <c r="K60" t="e">
        <f>RTD("tos.rtd", , "BID", ".SPXW230106P3760")</f>
        <v>#N/A</v>
      </c>
      <c r="L60" t="e">
        <f>RTD("tos.rtd", , "BX", ".SPXW230106P3760")</f>
        <v>#N/A</v>
      </c>
      <c r="M60" t="e">
        <f>RTD("tos.rtd", , "ASK", ".SPXW230106P3760")</f>
        <v>#N/A</v>
      </c>
      <c r="N60" t="e">
        <f>RTD("tos.rtd", , "AX", ".SPXW230106P3760")</f>
        <v>#N/A</v>
      </c>
      <c r="O60" t="e">
        <f>RTD("tos.rtd", , "VOLUME", ".SPXW230106P3760")</f>
        <v>#N/A</v>
      </c>
      <c r="P60" t="e">
        <f>RTD("tos.rtd", , "OPEN_INT", ".SPXW230106P3760")</f>
        <v>#N/A</v>
      </c>
      <c r="R60" s="29">
        <f t="shared" si="8"/>
        <v>9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6" x14ac:dyDescent="0.3">
      <c r="C61" t="e">
        <f>RTD("tos.rtd", , "VOLUME", ".SPXW230106C3765")</f>
        <v>#N/A</v>
      </c>
      <c r="D61" s="2" t="e">
        <f>RTD("tos.rtd", , "OPEN_INT", ".SPXW230106C3765")</f>
        <v>#N/A</v>
      </c>
      <c r="E61" t="e">
        <f>RTD("tos.rtd", , "BID", ".SPXW230106C3765")</f>
        <v>#N/A</v>
      </c>
      <c r="F61" t="e">
        <f>RTD("tos.rtd", , "BX", ".SPXW230106C3765")</f>
        <v>#N/A</v>
      </c>
      <c r="G61" s="9" t="e">
        <f>RTD("tos.rtd", , "ASK", ".SPXW230106C3765")</f>
        <v>#N/A</v>
      </c>
      <c r="H61" t="e">
        <f>RTD("tos.rtd", , "AX", ".SPXW230106C3765")</f>
        <v>#N/A</v>
      </c>
      <c r="I61" s="1" t="e">
        <f>RTD("tos.rtd", , "EXPIRATION_DAY", ".SPXW230106C3765")</f>
        <v>#N/A</v>
      </c>
      <c r="J61" t="e">
        <f>RTD("tos.rtd", , "STRIKE", ".SPXW230106C3765")</f>
        <v>#N/A</v>
      </c>
      <c r="K61" t="e">
        <f>RTD("tos.rtd", , "BID", ".SPXW230106P3765")</f>
        <v>#N/A</v>
      </c>
      <c r="L61" t="e">
        <f>RTD("tos.rtd", , "BX", ".SPXW230106P3765")</f>
        <v>#N/A</v>
      </c>
      <c r="M61" t="e">
        <f>RTD("tos.rtd", , "ASK", ".SPXW230106P3765")</f>
        <v>#N/A</v>
      </c>
      <c r="N61" t="e">
        <f>RTD("tos.rtd", , "AX", ".SPXW230106P3765")</f>
        <v>#N/A</v>
      </c>
      <c r="O61" t="e">
        <f>RTD("tos.rtd", , "VOLUME", ".SPXW230106P3765")</f>
        <v>#N/A</v>
      </c>
      <c r="P61" t="e">
        <f>RTD("tos.rtd", , "OPEN_INT", ".SPXW230106P3765")</f>
        <v>#N/A</v>
      </c>
      <c r="R61" s="29">
        <f>R60+1</f>
        <v>10</v>
      </c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spans="1:36" x14ac:dyDescent="0.3">
      <c r="C62" t="e">
        <f>RTD("tos.rtd", , "VOLUME", ".SPXW230106C3770")</f>
        <v>#N/A</v>
      </c>
      <c r="D62" t="e">
        <f>RTD("tos.rtd", , "OPEN_INT", ".SPXW230106C3770")</f>
        <v>#N/A</v>
      </c>
      <c r="E62" t="e">
        <f>RTD("tos.rtd", , "BID", ".SPXW230106C3770")</f>
        <v>#N/A</v>
      </c>
      <c r="F62" t="e">
        <f>RTD("tos.rtd", , "BX", ".SPXW230106C3770")</f>
        <v>#N/A</v>
      </c>
      <c r="G62" s="9" t="e">
        <f>RTD("tos.rtd", , "ASK", ".SPXW230106C3770")</f>
        <v>#N/A</v>
      </c>
      <c r="H62" t="e">
        <f>RTD("tos.rtd", , "AX", ".SPXW230106C3770")</f>
        <v>#N/A</v>
      </c>
      <c r="I62" s="1" t="e">
        <f>RTD("tos.rtd", , "EXPIRATION_DAY", ".SPXW230106C3770")</f>
        <v>#N/A</v>
      </c>
      <c r="J62" t="e">
        <f>RTD("tos.rtd", , "STRIKE", ".SPXW230106C3770")</f>
        <v>#N/A</v>
      </c>
      <c r="K62" t="e">
        <f>RTD("tos.rtd", , "BID", ".SPXW230106P3770")</f>
        <v>#N/A</v>
      </c>
      <c r="L62" t="e">
        <f>RTD("tos.rtd", , "BX", ".SPXW230106P3770")</f>
        <v>#N/A</v>
      </c>
      <c r="M62" t="e">
        <f>RTD("tos.rtd", , "ASK", ".SPXW230106P3770")</f>
        <v>#N/A</v>
      </c>
      <c r="N62" s="2" t="e">
        <f>RTD("tos.rtd", , "AX", ".SPXW230106P3770")</f>
        <v>#N/A</v>
      </c>
      <c r="O62" t="e">
        <f>RTD("tos.rtd", , "VOLUME", ".SPXW230106P3770")</f>
        <v>#N/A</v>
      </c>
      <c r="P62" t="e">
        <f>RTD("tos.rtd", , "OPEN_INT", ".SPXW230106P3770")</f>
        <v>#N/A</v>
      </c>
      <c r="R62" s="29">
        <f t="shared" si="8"/>
        <v>11</v>
      </c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spans="1:36" x14ac:dyDescent="0.3">
      <c r="C63" t="e">
        <f>RTD("tos.rtd", , "VOLUME", ".SPXW230106C3775")</f>
        <v>#N/A</v>
      </c>
      <c r="D63" t="e">
        <f>RTD("tos.rtd", , "OPEN_INT", ".SPXW230106C3775")</f>
        <v>#N/A</v>
      </c>
      <c r="E63" t="e">
        <f>RTD("tos.rtd", , "BID", ".SPXW230106C3775")</f>
        <v>#N/A</v>
      </c>
      <c r="F63" t="e">
        <f>RTD("tos.rtd", , "BX", ".SPXW230106C3775")</f>
        <v>#N/A</v>
      </c>
      <c r="G63" s="9" t="e">
        <f>RTD("tos.rtd", , "ASK", ".SPXW230106C3775")</f>
        <v>#N/A</v>
      </c>
      <c r="H63" t="e">
        <f>RTD("tos.rtd", , "AX", ".SPXW230106C3775")</f>
        <v>#N/A</v>
      </c>
      <c r="I63" s="1" t="e">
        <f>RTD("tos.rtd", , "EXPIRATION_DAY", ".SPXW230106C3775")</f>
        <v>#N/A</v>
      </c>
      <c r="J63" t="e">
        <f>RTD("tos.rtd", , "STRIKE", ".SPXW230106C3775")</f>
        <v>#N/A</v>
      </c>
      <c r="K63" t="e">
        <f>RTD("tos.rtd", , "BID", ".SPXW230106P3775")</f>
        <v>#N/A</v>
      </c>
      <c r="L63" t="e">
        <f>RTD("tos.rtd", , "BX", ".SPXW230106P3775")</f>
        <v>#N/A</v>
      </c>
      <c r="M63" t="e">
        <f>RTD("tos.rtd", , "ASK", ".SPXW230106P3775")</f>
        <v>#N/A</v>
      </c>
      <c r="N63" t="e">
        <f>RTD("tos.rtd", , "AX", ".SPXW230106P3775")</f>
        <v>#N/A</v>
      </c>
      <c r="O63" t="e">
        <f>RTD("tos.rtd", , "VOLUME", ".SPXW230106P3775")</f>
        <v>#N/A</v>
      </c>
      <c r="P63" t="e">
        <f>RTD("tos.rtd", , "OPEN_INT", ".SPXW230106P3775")</f>
        <v>#N/A</v>
      </c>
      <c r="R63" s="29">
        <f t="shared" si="8"/>
        <v>12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spans="1:36" x14ac:dyDescent="0.3">
      <c r="C64" t="e">
        <f>RTD("tos.rtd", , "VOLUME", ".SPXW230106C3780")</f>
        <v>#N/A</v>
      </c>
      <c r="D64" t="e">
        <f>RTD("tos.rtd", , "OPEN_INT", ".SPXW230106C3780")</f>
        <v>#N/A</v>
      </c>
      <c r="E64" t="e">
        <f>RTD("tos.rtd", , "BID", ".SPXW230106C3780")</f>
        <v>#N/A</v>
      </c>
      <c r="F64" t="e">
        <f>RTD("tos.rtd", , "BX", ".SPXW230106C3780")</f>
        <v>#N/A</v>
      </c>
      <c r="G64" s="9" t="e">
        <f>RTD("tos.rtd", , "ASK", ".SPXW230106C3780")</f>
        <v>#N/A</v>
      </c>
      <c r="H64" t="e">
        <f>RTD("tos.rtd", , "AX", ".SPXW230106C3780")</f>
        <v>#N/A</v>
      </c>
      <c r="I64" s="1" t="e">
        <f>RTD("tos.rtd", , "EXPIRATION_DAY", ".SPXW230106C3780")</f>
        <v>#N/A</v>
      </c>
      <c r="J64" t="e">
        <f>RTD("tos.rtd", , "STRIKE", ".SPXW230106C3780")</f>
        <v>#N/A</v>
      </c>
      <c r="K64" t="e">
        <f>RTD("tos.rtd", , "BID", ".SPXW230106P3780")</f>
        <v>#N/A</v>
      </c>
      <c r="L64" t="e">
        <f>RTD("tos.rtd", , "BX", ".SPXW230106P3780")</f>
        <v>#N/A</v>
      </c>
      <c r="M64" t="e">
        <f>RTD("tos.rtd", , "ASK", ".SPXW230106P3780")</f>
        <v>#N/A</v>
      </c>
      <c r="N64" t="e">
        <f>RTD("tos.rtd", , "AX", ".SPXW230106P3780")</f>
        <v>#N/A</v>
      </c>
      <c r="O64" t="e">
        <f>RTD("tos.rtd", , "VOLUME", ".SPXW230106P3780")</f>
        <v>#N/A</v>
      </c>
      <c r="P64" t="e">
        <f>RTD("tos.rtd", , "OPEN_INT", ".SPXW230106P3780")</f>
        <v>#N/A</v>
      </c>
      <c r="R64" s="29">
        <f t="shared" si="8"/>
        <v>13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3:34" x14ac:dyDescent="0.3">
      <c r="C65" t="e">
        <f>RTD("tos.rtd", , "VOLUME", ".SPXW230106C3785")</f>
        <v>#N/A</v>
      </c>
      <c r="D65" t="e">
        <f>RTD("tos.rtd", , "OPEN_INT", ".SPXW230106C3785")</f>
        <v>#N/A</v>
      </c>
      <c r="E65" t="e">
        <f>RTD("tos.rtd", , "BID", ".SPXW230106C3785")</f>
        <v>#N/A</v>
      </c>
      <c r="F65" t="e">
        <f>RTD("tos.rtd", , "BX", ".SPXW230106C3785")</f>
        <v>#N/A</v>
      </c>
      <c r="G65" s="9" t="e">
        <f>RTD("tos.rtd", , "ASK", ".SPXW230106C3785")</f>
        <v>#N/A</v>
      </c>
      <c r="H65" t="e">
        <f>RTD("tos.rtd", , "AX", ".SPXW230106C3785")</f>
        <v>#N/A</v>
      </c>
      <c r="I65" s="1" t="e">
        <f>RTD("tos.rtd", , "EXPIRATION_DAY", ".SPXW230106C3785")</f>
        <v>#N/A</v>
      </c>
      <c r="J65" t="e">
        <f>RTD("tos.rtd", , "STRIKE", ".SPXW230106C3785")</f>
        <v>#N/A</v>
      </c>
      <c r="K65" t="e">
        <f>RTD("tos.rtd", , "BID", ".SPXW230106P3785")</f>
        <v>#N/A</v>
      </c>
      <c r="L65" t="e">
        <f>RTD("tos.rtd", , "BX", ".SPXW230106P3785")</f>
        <v>#N/A</v>
      </c>
      <c r="M65" t="e">
        <f>RTD("tos.rtd", , "ASK", ".SPXW230106P3785")</f>
        <v>#N/A</v>
      </c>
      <c r="N65" t="e">
        <f>RTD("tos.rtd", , "AX", ".SPXW230106P3785")</f>
        <v>#N/A</v>
      </c>
      <c r="O65" t="e">
        <f>RTD("tos.rtd", , "VOLUME", ".SPXW230106P3785")</f>
        <v>#N/A</v>
      </c>
      <c r="P65" t="e">
        <f>RTD("tos.rtd", , "OPEN_INT", ".SPXW230106P3785")</f>
        <v>#N/A</v>
      </c>
      <c r="R65" s="29">
        <f t="shared" si="8"/>
        <v>14</v>
      </c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3:34" x14ac:dyDescent="0.3">
      <c r="C66" t="e">
        <f>RTD("tos.rtd", , "VOLUME", ".SPXW230106C3790")</f>
        <v>#N/A</v>
      </c>
      <c r="D66" t="e">
        <f>RTD("tos.rtd", , "OPEN_INT", ".SPXW230106C3790")</f>
        <v>#N/A</v>
      </c>
      <c r="E66" t="e">
        <f>RTD("tos.rtd", , "BID", ".SPXW230106C3790")</f>
        <v>#N/A</v>
      </c>
      <c r="F66" t="e">
        <f>RTD("tos.rtd", , "BX", ".SPXW230106C3790")</f>
        <v>#N/A</v>
      </c>
      <c r="G66" s="9" t="e">
        <f>RTD("tos.rtd", , "ASK", ".SPXW230106C3790")</f>
        <v>#N/A</v>
      </c>
      <c r="H66" t="e">
        <f>RTD("tos.rtd", , "AX", ".SPXW230106C3790")</f>
        <v>#N/A</v>
      </c>
      <c r="I66" s="1" t="e">
        <f>RTD("tos.rtd", , "EXPIRATION_DAY", ".SPXW230106C3790")</f>
        <v>#N/A</v>
      </c>
      <c r="J66" t="e">
        <f>RTD("tos.rtd", , "STRIKE", ".SPXW230106C3790")</f>
        <v>#N/A</v>
      </c>
      <c r="K66" t="e">
        <f>RTD("tos.rtd", , "BID", ".SPXW230106P3790")</f>
        <v>#N/A</v>
      </c>
      <c r="L66" t="e">
        <f>RTD("tos.rtd", , "BX", ".SPXW230106P3790")</f>
        <v>#N/A</v>
      </c>
      <c r="M66" t="e">
        <f>RTD("tos.rtd", , "ASK", ".SPXW230106P3790")</f>
        <v>#N/A</v>
      </c>
      <c r="N66" t="e">
        <f>RTD("tos.rtd", , "AX", ".SPXW230106P3790")</f>
        <v>#N/A</v>
      </c>
      <c r="O66" t="e">
        <f>RTD("tos.rtd", , "VOLUME", ".SPXW230106P3790")</f>
        <v>#N/A</v>
      </c>
      <c r="P66" t="e">
        <f>RTD("tos.rtd", , "OPEN_INT", ".SPXW230106P3790")</f>
        <v>#N/A</v>
      </c>
      <c r="R66" s="29">
        <f t="shared" si="8"/>
        <v>15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3:34" x14ac:dyDescent="0.3">
      <c r="C67" t="e">
        <f>RTD("tos.rtd", , "VOLUME", ".SPXW230106C3795")</f>
        <v>#N/A</v>
      </c>
      <c r="D67" s="2" t="e">
        <f>RTD("tos.rtd", , "OPEN_INT", ".SPXW230106C3795")</f>
        <v>#N/A</v>
      </c>
      <c r="E67" t="e">
        <f>RTD("tos.rtd", , "BID", ".SPXW230106C3795")</f>
        <v>#N/A</v>
      </c>
      <c r="F67" t="e">
        <f>RTD("tos.rtd", , "BX", ".SPXW230106C3795")</f>
        <v>#N/A</v>
      </c>
      <c r="G67" s="9" t="e">
        <f>RTD("tos.rtd", , "ASK", ".SPXW230106C3795")</f>
        <v>#N/A</v>
      </c>
      <c r="H67" t="e">
        <f>RTD("tos.rtd", , "AX", ".SPXW230106C3795")</f>
        <v>#N/A</v>
      </c>
      <c r="I67" s="1" t="e">
        <f>RTD("tos.rtd", , "EXPIRATION_DAY", ".SPXW230106C3795")</f>
        <v>#N/A</v>
      </c>
      <c r="J67" t="e">
        <f>RTD("tos.rtd", , "STRIKE", ".SPXW230106C3795")</f>
        <v>#N/A</v>
      </c>
      <c r="K67" t="e">
        <f>RTD("tos.rtd", , "BID", ".SPXW230106P3795")</f>
        <v>#N/A</v>
      </c>
      <c r="L67" t="e">
        <f>RTD("tos.rtd", , "BX", ".SPXW230106P3795")</f>
        <v>#N/A</v>
      </c>
      <c r="M67" t="e">
        <f>RTD("tos.rtd", , "ASK", ".SPXW230106P3795")</f>
        <v>#N/A</v>
      </c>
      <c r="N67" t="e">
        <f>RTD("tos.rtd", , "AX", ".SPXW230106P3795")</f>
        <v>#N/A</v>
      </c>
      <c r="O67" t="e">
        <f>RTD("tos.rtd", , "VOLUME", ".SPXW230106P3795")</f>
        <v>#N/A</v>
      </c>
      <c r="P67" t="e">
        <f>RTD("tos.rtd", , "OPEN_INT", ".SPXW230106P3795")</f>
        <v>#N/A</v>
      </c>
      <c r="R67" s="29">
        <f t="shared" si="8"/>
        <v>16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3:34" x14ac:dyDescent="0.3">
      <c r="C68" t="e">
        <f>RTD("tos.rtd", , "VOLUME", ".SPXW230106C3800")</f>
        <v>#N/A</v>
      </c>
      <c r="D68" t="e">
        <f>RTD("tos.rtd", , "OPEN_INT", ".SPXW230106C3800")</f>
        <v>#N/A</v>
      </c>
      <c r="E68" t="e">
        <f>RTD("tos.rtd", , "BID", ".SPXW230106C3800")</f>
        <v>#N/A</v>
      </c>
      <c r="F68" t="e">
        <f>RTD("tos.rtd", , "BX", ".SPXW230106C3800")</f>
        <v>#N/A</v>
      </c>
      <c r="G68" s="9" t="e">
        <f>RTD("tos.rtd", , "ASK", ".SPXW230106C3800")</f>
        <v>#N/A</v>
      </c>
      <c r="H68" t="e">
        <f>RTD("tos.rtd", , "AX", ".SPXW230106C3800")</f>
        <v>#N/A</v>
      </c>
      <c r="I68" s="1" t="e">
        <f>RTD("tos.rtd", , "EXPIRATION_DAY", ".SPXW230106C3800")</f>
        <v>#N/A</v>
      </c>
      <c r="J68" t="e">
        <f>RTD("tos.rtd", , "STRIKE", ".SPXW230106C3800")</f>
        <v>#N/A</v>
      </c>
      <c r="K68" t="e">
        <f>RTD("tos.rtd", , "BID", ".SPXW230106P3800")</f>
        <v>#N/A</v>
      </c>
      <c r="L68" t="e">
        <f>RTD("tos.rtd", , "BX", ".SPXW230106P3800")</f>
        <v>#N/A</v>
      </c>
      <c r="M68" t="e">
        <f>RTD("tos.rtd", , "ASK", ".SPXW230106P3800")</f>
        <v>#N/A</v>
      </c>
      <c r="N68" t="e">
        <f>RTD("tos.rtd", , "AX", ".SPXW230106P3800")</f>
        <v>#N/A</v>
      </c>
      <c r="O68" t="e">
        <f>RTD("tos.rtd", , "VOLUME", ".SPXW230106P3800")</f>
        <v>#N/A</v>
      </c>
      <c r="P68" t="e">
        <f>RTD("tos.rtd", , "OPEN_INT", ".SPXW230106P3800")</f>
        <v>#N/A</v>
      </c>
      <c r="R68" s="29">
        <f t="shared" si="8"/>
        <v>17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3:34" x14ac:dyDescent="0.3">
      <c r="C69" t="e">
        <f>RTD("tos.rtd", , "VOLUME", ".SPXW230106C3805")</f>
        <v>#N/A</v>
      </c>
      <c r="D69" s="2" t="e">
        <f>RTD("tos.rtd", , "OPEN_INT", ".SPXW230106C3805")</f>
        <v>#N/A</v>
      </c>
      <c r="E69" t="e">
        <f>RTD("tos.rtd", , "BID", ".SPXW230106C3805")</f>
        <v>#N/A</v>
      </c>
      <c r="F69" t="e">
        <f>RTD("tos.rtd", , "BX", ".SPXW230106C3805")</f>
        <v>#N/A</v>
      </c>
      <c r="G69" s="9" t="e">
        <f>RTD("tos.rtd", , "ASK", ".SPXW230106C3805")</f>
        <v>#N/A</v>
      </c>
      <c r="H69" t="e">
        <f>RTD("tos.rtd", , "AX", ".SPXW230106C3805")</f>
        <v>#N/A</v>
      </c>
      <c r="I69" s="1" t="e">
        <f>RTD("tos.rtd", , "EXPIRATION_DAY", ".SPXW230106C3805")</f>
        <v>#N/A</v>
      </c>
      <c r="J69" t="e">
        <f>RTD("tos.rtd", , "STRIKE", ".SPXW230106C3805")</f>
        <v>#N/A</v>
      </c>
      <c r="K69" t="e">
        <f>RTD("tos.rtd", , "BID", ".SPXW230106P3805")</f>
        <v>#N/A</v>
      </c>
      <c r="L69" t="e">
        <f>RTD("tos.rtd", , "BX", ".SPXW230106P3805")</f>
        <v>#N/A</v>
      </c>
      <c r="M69" t="e">
        <f>RTD("tos.rtd", , "ASK", ".SPXW230106P3805")</f>
        <v>#N/A</v>
      </c>
      <c r="N69" s="2" t="e">
        <f>RTD("tos.rtd", , "AX", ".SPXW230106P3805")</f>
        <v>#N/A</v>
      </c>
      <c r="O69" t="e">
        <f>RTD("tos.rtd", , "VOLUME", ".SPXW230106P3805")</f>
        <v>#N/A</v>
      </c>
      <c r="P69" t="e">
        <f>RTD("tos.rtd", , "OPEN_INT", ".SPXW230106P3805")</f>
        <v>#N/A</v>
      </c>
      <c r="R69" s="29">
        <f t="shared" si="8"/>
        <v>18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3:34" x14ac:dyDescent="0.3">
      <c r="C70" t="e">
        <f>RTD("tos.rtd", , "VOLUME", ".SPXW230106C3810")</f>
        <v>#N/A</v>
      </c>
      <c r="D70" t="e">
        <f>RTD("tos.rtd", , "OPEN_INT", ".SPXW230106C3810")</f>
        <v>#N/A</v>
      </c>
      <c r="E70" t="e">
        <f>RTD("tos.rtd", , "BID", ".SPXW230106C3810")</f>
        <v>#N/A</v>
      </c>
      <c r="F70" t="e">
        <f>RTD("tos.rtd", , "BX", ".SPXW230106C3810")</f>
        <v>#N/A</v>
      </c>
      <c r="G70" s="9" t="e">
        <f>RTD("tos.rtd", , "ASK", ".SPXW230106C3810")</f>
        <v>#N/A</v>
      </c>
      <c r="H70" t="e">
        <f>RTD("tos.rtd", , "AX", ".SPXW230106C3810")</f>
        <v>#N/A</v>
      </c>
      <c r="I70" s="1" t="e">
        <f>RTD("tos.rtd", , "EXPIRATION_DAY", ".SPXW230106C3810")</f>
        <v>#N/A</v>
      </c>
      <c r="J70" t="e">
        <f>RTD("tos.rtd", , "STRIKE", ".SPXW230106C3810")</f>
        <v>#N/A</v>
      </c>
      <c r="K70" t="e">
        <f>RTD("tos.rtd", , "BID", ".SPXW230106P3810")</f>
        <v>#N/A</v>
      </c>
      <c r="L70" t="e">
        <f>RTD("tos.rtd", , "BX", ".SPXW230106P3810")</f>
        <v>#N/A</v>
      </c>
      <c r="M70" t="e">
        <f>RTD("tos.rtd", , "ASK", ".SPXW230106P3810")</f>
        <v>#N/A</v>
      </c>
      <c r="N70" t="e">
        <f>RTD("tos.rtd", , "AX", ".SPXW230106P3810")</f>
        <v>#N/A</v>
      </c>
      <c r="O70" t="e">
        <f>RTD("tos.rtd", , "VOLUME", ".SPXW230106P3810")</f>
        <v>#N/A</v>
      </c>
      <c r="P70" t="e">
        <f>RTD("tos.rtd", , "OPEN_INT", ".SPXW230106P3810")</f>
        <v>#N/A</v>
      </c>
      <c r="R70" s="29">
        <f t="shared" si="8"/>
        <v>19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3:34" x14ac:dyDescent="0.3">
      <c r="C71" t="e">
        <f>RTD("tos.rtd", , "VOLUME", ".SPXW230106C3815")</f>
        <v>#N/A</v>
      </c>
      <c r="D71" s="2" t="e">
        <f>RTD("tos.rtd", , "OPEN_INT", ".SPXW230106C3815")</f>
        <v>#N/A</v>
      </c>
      <c r="E71" t="e">
        <f>RTD("tos.rtd", , "BID", ".SPXW230106C3815")</f>
        <v>#N/A</v>
      </c>
      <c r="F71" t="e">
        <f>RTD("tos.rtd", , "BX", ".SPXW230106C3815")</f>
        <v>#N/A</v>
      </c>
      <c r="G71" s="9" t="e">
        <f>RTD("tos.rtd", , "ASK", ".SPXW230106C3815")</f>
        <v>#N/A</v>
      </c>
      <c r="H71" t="e">
        <f>RTD("tos.rtd", , "AX", ".SPXW230106C3815")</f>
        <v>#N/A</v>
      </c>
      <c r="I71" s="1" t="e">
        <f>RTD("tos.rtd", , "EXPIRATION_DAY", ".SPXW230106C3815")</f>
        <v>#N/A</v>
      </c>
      <c r="J71" t="e">
        <f>RTD("tos.rtd", , "STRIKE", ".SPXW230106C3815")</f>
        <v>#N/A</v>
      </c>
      <c r="K71" t="e">
        <f>RTD("tos.rtd", , "BID", ".SPXW230106P3815")</f>
        <v>#N/A</v>
      </c>
      <c r="L71" t="e">
        <f>RTD("tos.rtd", , "BX", ".SPXW230106P3815")</f>
        <v>#N/A</v>
      </c>
      <c r="M71" t="e">
        <f>RTD("tos.rtd", , "ASK", ".SPXW230106P3815")</f>
        <v>#N/A</v>
      </c>
      <c r="N71" t="e">
        <f>RTD("tos.rtd", , "AX", ".SPXW230106P3815")</f>
        <v>#N/A</v>
      </c>
      <c r="O71" t="e">
        <f>RTD("tos.rtd", , "VOLUME", ".SPXW230106P3815")</f>
        <v>#N/A</v>
      </c>
      <c r="P71" t="e">
        <f>RTD("tos.rtd", , "OPEN_INT", ".SPXW230106P3815")</f>
        <v>#N/A</v>
      </c>
      <c r="R71" s="29">
        <f t="shared" si="8"/>
        <v>20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3:34" x14ac:dyDescent="0.3">
      <c r="C72" t="e">
        <f>RTD("tos.rtd", , "VOLUME", ".SPXW230106C3820")</f>
        <v>#N/A</v>
      </c>
      <c r="D72" t="e">
        <f>RTD("tos.rtd", , "OPEN_INT", ".SPXW230106C3820")</f>
        <v>#N/A</v>
      </c>
      <c r="E72" t="e">
        <f>RTD("tos.rtd", , "BID", ".SPXW230106C3820")</f>
        <v>#N/A</v>
      </c>
      <c r="F72" t="e">
        <f>RTD("tos.rtd", , "BX", ".SPXW230106C3820")</f>
        <v>#N/A</v>
      </c>
      <c r="G72" s="9" t="e">
        <f>RTD("tos.rtd", , "ASK", ".SPXW230106C3820")</f>
        <v>#N/A</v>
      </c>
      <c r="H72" t="e">
        <f>RTD("tos.rtd", , "AX", ".SPXW230106C3820")</f>
        <v>#N/A</v>
      </c>
      <c r="I72" s="1" t="e">
        <f>RTD("tos.rtd", , "EXPIRATION_DAY", ".SPXW230106C3820")</f>
        <v>#N/A</v>
      </c>
      <c r="J72" t="e">
        <f>RTD("tos.rtd", , "STRIKE", ".SPXW230106C3820")</f>
        <v>#N/A</v>
      </c>
      <c r="K72" t="e">
        <f>RTD("tos.rtd", , "BID", ".SPXW230106P3820")</f>
        <v>#N/A</v>
      </c>
      <c r="L72" t="e">
        <f>RTD("tos.rtd", , "BX", ".SPXW230106P3820")</f>
        <v>#N/A</v>
      </c>
      <c r="M72" t="e">
        <f>RTD("tos.rtd", , "ASK", ".SPXW230106P3820")</f>
        <v>#N/A</v>
      </c>
      <c r="N72" s="2" t="e">
        <f>RTD("tos.rtd", , "AX", ".SPXW230106P3820")</f>
        <v>#N/A</v>
      </c>
      <c r="O72" t="e">
        <f>RTD("tos.rtd", , "VOLUME", ".SPXW230106P3820")</f>
        <v>#N/A</v>
      </c>
      <c r="P72" t="e">
        <f>RTD("tos.rtd", , "OPEN_INT", ".SPXW230106P3820")</f>
        <v>#N/A</v>
      </c>
    </row>
    <row r="73" spans="3:34" x14ac:dyDescent="0.3">
      <c r="C73" t="e">
        <f>RTD("tos.rtd", , "VOLUME", ".SPXW230106C3825")</f>
        <v>#N/A</v>
      </c>
      <c r="D73" s="2" t="e">
        <f>RTD("tos.rtd", , "OPEN_INT", ".SPXW230106C3825")</f>
        <v>#N/A</v>
      </c>
      <c r="E73" t="e">
        <f>RTD("tos.rtd", , "BID", ".SPXW230106C3825")</f>
        <v>#N/A</v>
      </c>
      <c r="F73" t="e">
        <f>RTD("tos.rtd", , "BX", ".SPXW230106C3825")</f>
        <v>#N/A</v>
      </c>
      <c r="G73" s="9" t="e">
        <f>RTD("tos.rtd", , "ASK", ".SPXW230106C3825")</f>
        <v>#N/A</v>
      </c>
      <c r="H73" t="e">
        <f>RTD("tos.rtd", , "AX", ".SPXW230106C3825")</f>
        <v>#N/A</v>
      </c>
      <c r="I73" s="1" t="e">
        <f>RTD("tos.rtd", , "EXPIRATION_DAY", ".SPXW230106C3825")</f>
        <v>#N/A</v>
      </c>
      <c r="J73" t="e">
        <f>RTD("tos.rtd", , "STRIKE", ".SPXW230106C3825")</f>
        <v>#N/A</v>
      </c>
      <c r="K73" t="e">
        <f>RTD("tos.rtd", , "BID", ".SPXW230106P3825")</f>
        <v>#N/A</v>
      </c>
      <c r="L73" t="e">
        <f>RTD("tos.rtd", , "BX", ".SPXW230106P3825")</f>
        <v>#N/A</v>
      </c>
      <c r="M73" t="e">
        <f>RTD("tos.rtd", , "ASK", ".SPXW230106P3825")</f>
        <v>#N/A</v>
      </c>
      <c r="N73" t="e">
        <f>RTD("tos.rtd", , "AX", ".SPXW230106P3825")</f>
        <v>#N/A</v>
      </c>
      <c r="O73" t="e">
        <f>RTD("tos.rtd", , "VOLUME", ".SPXW230106P3825")</f>
        <v>#N/A</v>
      </c>
      <c r="P73" t="e">
        <f>RTD("tos.rtd", , "OPEN_INT", ".SPXW230106P3825")</f>
        <v>#N/A</v>
      </c>
    </row>
    <row r="74" spans="3:34" x14ac:dyDescent="0.3">
      <c r="C74" t="e">
        <f>RTD("tos.rtd", , "VOLUME", ".SPXW230106C3830")</f>
        <v>#N/A</v>
      </c>
      <c r="D74" s="2" t="e">
        <f>RTD("tos.rtd", , "OPEN_INT", ".SPXW230106C3830")</f>
        <v>#N/A</v>
      </c>
      <c r="E74" t="e">
        <f>RTD("tos.rtd", , "BID", ".SPXW230106C3830")</f>
        <v>#N/A</v>
      </c>
      <c r="F74" t="e">
        <f>RTD("tos.rtd", , "BX", ".SPXW230106C3830")</f>
        <v>#N/A</v>
      </c>
      <c r="G74" s="9" t="e">
        <f>RTD("tos.rtd", , "ASK", ".SPXW230106C3830")</f>
        <v>#N/A</v>
      </c>
      <c r="H74" t="e">
        <f>RTD("tos.rtd", , "AX", ".SPXW230106C3830")</f>
        <v>#N/A</v>
      </c>
      <c r="I74" s="1" t="e">
        <f>RTD("tos.rtd", , "EXPIRATION_DAY", ".SPXW230106C3830")</f>
        <v>#N/A</v>
      </c>
      <c r="J74" t="e">
        <f>RTD("tos.rtd", , "STRIKE", ".SPXW230106C3830")</f>
        <v>#N/A</v>
      </c>
      <c r="K74" t="e">
        <f>RTD("tos.rtd", , "BID", ".SPXW230106P3830")</f>
        <v>#N/A</v>
      </c>
      <c r="L74" t="e">
        <f>RTD("tos.rtd", , "BX", ".SPXW230106P3830")</f>
        <v>#N/A</v>
      </c>
      <c r="M74" t="e">
        <f>RTD("tos.rtd", , "ASK", ".SPXW230106P3830")</f>
        <v>#N/A</v>
      </c>
      <c r="N74" t="e">
        <f>RTD("tos.rtd", , "AX", ".SPXW230106P3830")</f>
        <v>#N/A</v>
      </c>
      <c r="O74" t="e">
        <f>RTD("tos.rtd", , "VOLUME", ".SPXW230106P3830")</f>
        <v>#N/A</v>
      </c>
      <c r="P74" t="e">
        <f>RTD("tos.rtd", , "OPEN_INT", ".SPXW230106P3830")</f>
        <v>#N/A</v>
      </c>
    </row>
    <row r="75" spans="3:34" x14ac:dyDescent="0.3">
      <c r="C75" t="e">
        <f>RTD("tos.rtd", , "VOLUME", ".SPXW230106C3835")</f>
        <v>#N/A</v>
      </c>
      <c r="D75" t="e">
        <f>RTD("tos.rtd", , "OPEN_INT", ".SPXW230106C3835")</f>
        <v>#N/A</v>
      </c>
      <c r="E75" t="e">
        <f>RTD("tos.rtd", , "BID", ".SPXW230106C3835")</f>
        <v>#N/A</v>
      </c>
      <c r="F75" t="e">
        <f>RTD("tos.rtd", , "BX", ".SPXW230106C3835")</f>
        <v>#N/A</v>
      </c>
      <c r="G75" s="9" t="e">
        <f>RTD("tos.rtd", , "ASK", ".SPXW230106C3835")</f>
        <v>#N/A</v>
      </c>
      <c r="H75" t="e">
        <f>RTD("tos.rtd", , "AX", ".SPXW230106C3835")</f>
        <v>#N/A</v>
      </c>
      <c r="I75" s="1" t="e">
        <f>RTD("tos.rtd", , "EXPIRATION_DAY", ".SPXW230106C3835")</f>
        <v>#N/A</v>
      </c>
      <c r="J75" t="e">
        <f>RTD("tos.rtd", , "STRIKE", ".SPXW230106C3835")</f>
        <v>#N/A</v>
      </c>
      <c r="K75" t="e">
        <f>RTD("tos.rtd", , "BID", ".SPXW230106P3835")</f>
        <v>#N/A</v>
      </c>
      <c r="L75" t="e">
        <f>RTD("tos.rtd", , "BX", ".SPXW230106P3835")</f>
        <v>#N/A</v>
      </c>
      <c r="M75" t="e">
        <f>RTD("tos.rtd", , "ASK", ".SPXW230106P3835")</f>
        <v>#N/A</v>
      </c>
      <c r="N75" s="2" t="e">
        <f>RTD("tos.rtd", , "AX", ".SPXW230106P3835")</f>
        <v>#N/A</v>
      </c>
      <c r="O75" t="e">
        <f>RTD("tos.rtd", , "VOLUME", ".SPXW230106P3835")</f>
        <v>#N/A</v>
      </c>
      <c r="P75" t="e">
        <f>RTD("tos.rtd", , "OPEN_INT", ".SPXW230106P3835")</f>
        <v>#N/A</v>
      </c>
    </row>
    <row r="76" spans="3:34" x14ac:dyDescent="0.3">
      <c r="C76" t="e">
        <f>RTD("tos.rtd", , "VOLUME", ".SPXW230106C3840")</f>
        <v>#N/A</v>
      </c>
      <c r="D76" s="2" t="e">
        <f>RTD("tos.rtd", , "OPEN_INT", ".SPXW230106C3840")</f>
        <v>#N/A</v>
      </c>
      <c r="E76" t="e">
        <f>RTD("tos.rtd", , "BID", ".SPXW230106C3840")</f>
        <v>#N/A</v>
      </c>
      <c r="F76" t="e">
        <f>RTD("tos.rtd", , "BX", ".SPXW230106C3840")</f>
        <v>#N/A</v>
      </c>
      <c r="G76" s="9" t="e">
        <f>RTD("tos.rtd", , "ASK", ".SPXW230106C3840")</f>
        <v>#N/A</v>
      </c>
      <c r="H76" t="e">
        <f>RTD("tos.rtd", , "AX", ".SPXW230106C3840")</f>
        <v>#N/A</v>
      </c>
      <c r="I76" s="1" t="e">
        <f>RTD("tos.rtd", , "EXPIRATION_DAY", ".SPXW230106C3840")</f>
        <v>#N/A</v>
      </c>
      <c r="J76" t="e">
        <f>RTD("tos.rtd", , "STRIKE", ".SPXW230106C3840")</f>
        <v>#N/A</v>
      </c>
      <c r="K76" t="e">
        <f>RTD("tos.rtd", , "BID", ".SPXW230106P3840")</f>
        <v>#N/A</v>
      </c>
      <c r="L76" t="e">
        <f>RTD("tos.rtd", , "BX", ".SPXW230106P3840")</f>
        <v>#N/A</v>
      </c>
      <c r="M76" t="e">
        <f>RTD("tos.rtd", , "ASK", ".SPXW230106P3840")</f>
        <v>#N/A</v>
      </c>
      <c r="N76" t="e">
        <f>RTD("tos.rtd", , "AX", ".SPXW230106P3840")</f>
        <v>#N/A</v>
      </c>
      <c r="O76" t="e">
        <f>RTD("tos.rtd", , "VOLUME", ".SPXW230106P3840")</f>
        <v>#N/A</v>
      </c>
      <c r="P76" t="e">
        <f>RTD("tos.rtd", , "OPEN_INT", ".SPXW230106P3840")</f>
        <v>#N/A</v>
      </c>
    </row>
    <row r="77" spans="3:34" x14ac:dyDescent="0.3">
      <c r="C77" t="e">
        <f>RTD("tos.rtd", , "VOLUME", ".SPXW230106C3845")</f>
        <v>#N/A</v>
      </c>
      <c r="D77" s="2" t="e">
        <f>RTD("tos.rtd", , "OPEN_INT", ".SPXW230106C3845")</f>
        <v>#N/A</v>
      </c>
      <c r="E77" t="e">
        <f>RTD("tos.rtd", , "BID", ".SPXW230106C3845")</f>
        <v>#N/A</v>
      </c>
      <c r="F77" t="e">
        <f>RTD("tos.rtd", , "BX", ".SPXW230106C3845")</f>
        <v>#N/A</v>
      </c>
      <c r="G77" s="9" t="e">
        <f>RTD("tos.rtd", , "ASK", ".SPXW230106C3845")</f>
        <v>#N/A</v>
      </c>
      <c r="H77" t="e">
        <f>RTD("tos.rtd", , "AX", ".SPXW230106C3845")</f>
        <v>#N/A</v>
      </c>
      <c r="I77" s="1" t="e">
        <f>RTD("tos.rtd", , "EXPIRATION_DAY", ".SPXW230106C3845")</f>
        <v>#N/A</v>
      </c>
      <c r="J77" t="e">
        <f>RTD("tos.rtd", , "STRIKE", ".SPXW230106C3845")</f>
        <v>#N/A</v>
      </c>
      <c r="K77" t="e">
        <f>RTD("tos.rtd", , "BID", ".SPXW230106P3845")</f>
        <v>#N/A</v>
      </c>
      <c r="L77" t="e">
        <f>RTD("tos.rtd", , "BX", ".SPXW230106P3845")</f>
        <v>#N/A</v>
      </c>
      <c r="M77" t="e">
        <f>RTD("tos.rtd", , "ASK", ".SPXW230106P3845")</f>
        <v>#N/A</v>
      </c>
      <c r="N77" s="2" t="e">
        <f>RTD("tos.rtd", , "AX", ".SPXW230106P3845")</f>
        <v>#N/A</v>
      </c>
      <c r="O77" t="e">
        <f>RTD("tos.rtd", , "VOLUME", ".SPXW230106P3845")</f>
        <v>#N/A</v>
      </c>
      <c r="P77" t="e">
        <f>RTD("tos.rtd", , "OPEN_INT", ".SPXW230106P3845")</f>
        <v>#N/A</v>
      </c>
    </row>
    <row r="78" spans="3:34" x14ac:dyDescent="0.3">
      <c r="C78" t="e">
        <f>RTD("tos.rtd", , "VOLUME", ".SPXW230106C3850")</f>
        <v>#N/A</v>
      </c>
      <c r="D78" t="e">
        <f>RTD("tos.rtd", , "OPEN_INT", ".SPXW230106C3850")</f>
        <v>#N/A</v>
      </c>
      <c r="E78" t="e">
        <f>RTD("tos.rtd", , "BID", ".SPXW230106C3850")</f>
        <v>#N/A</v>
      </c>
      <c r="F78" t="e">
        <f>RTD("tos.rtd", , "BX", ".SPXW230106C3850")</f>
        <v>#N/A</v>
      </c>
      <c r="G78" s="9" t="e">
        <f>RTD("tos.rtd", , "ASK", ".SPXW230106C3850")</f>
        <v>#N/A</v>
      </c>
      <c r="H78" t="e">
        <f>RTD("tos.rtd", , "AX", ".SPXW230106C3850")</f>
        <v>#N/A</v>
      </c>
      <c r="I78" s="1" t="e">
        <f>RTD("tos.rtd", , "EXPIRATION_DAY", ".SPXW230106C3850")</f>
        <v>#N/A</v>
      </c>
      <c r="J78" t="e">
        <f>RTD("tos.rtd", , "STRIKE", ".SPXW230106C3850")</f>
        <v>#N/A</v>
      </c>
      <c r="K78" t="e">
        <f>RTD("tos.rtd", , "BID", ".SPXW230106P3850")</f>
        <v>#N/A</v>
      </c>
      <c r="L78" t="e">
        <f>RTD("tos.rtd", , "BX", ".SPXW230106P3850")</f>
        <v>#N/A</v>
      </c>
      <c r="M78" t="e">
        <f>RTD("tos.rtd", , "ASK", ".SPXW230106P3850")</f>
        <v>#N/A</v>
      </c>
      <c r="N78" s="2" t="e">
        <f>RTD("tos.rtd", , "AX", ".SPXW230106P3850")</f>
        <v>#N/A</v>
      </c>
      <c r="O78" t="e">
        <f>RTD("tos.rtd", , "VOLUME", ".SPXW230106P3850")</f>
        <v>#N/A</v>
      </c>
      <c r="P78" t="e">
        <f>RTD("tos.rtd", , "OPEN_INT", ".SPXW230106P3850")</f>
        <v>#N/A</v>
      </c>
    </row>
    <row r="79" spans="3:34" x14ac:dyDescent="0.3">
      <c r="C79" t="e">
        <f>RTD("tos.rtd", , "VOLUME", ".SPXW230106C3855")</f>
        <v>#N/A</v>
      </c>
      <c r="D79" s="2" t="e">
        <f>RTD("tos.rtd", , "OPEN_INT", ".SPXW230106C3855")</f>
        <v>#N/A</v>
      </c>
      <c r="E79" t="e">
        <f>RTD("tos.rtd", , "BID", ".SPXW230106C3855")</f>
        <v>#N/A</v>
      </c>
      <c r="F79" t="e">
        <f>RTD("tos.rtd", , "BX", ".SPXW230106C3855")</f>
        <v>#N/A</v>
      </c>
      <c r="G79" s="9" t="e">
        <f>RTD("tos.rtd", , "ASK", ".SPXW230106C3855")</f>
        <v>#N/A</v>
      </c>
      <c r="H79" t="e">
        <f>RTD("tos.rtd", , "AX", ".SPXW230106C3855")</f>
        <v>#N/A</v>
      </c>
      <c r="I79" s="1" t="e">
        <f>RTD("tos.rtd", , "EXPIRATION_DAY", ".SPXW230106C3855")</f>
        <v>#N/A</v>
      </c>
      <c r="J79" t="e">
        <f>RTD("tos.rtd", , "STRIKE", ".SPXW230106C3855")</f>
        <v>#N/A</v>
      </c>
      <c r="K79" t="e">
        <f>RTD("tos.rtd", , "BID", ".SPXW230106P3855")</f>
        <v>#N/A</v>
      </c>
      <c r="L79" t="e">
        <f>RTD("tos.rtd", , "BX", ".SPXW230106P3855")</f>
        <v>#N/A</v>
      </c>
      <c r="M79" t="e">
        <f>RTD("tos.rtd", , "ASK", ".SPXW230106P3855")</f>
        <v>#N/A</v>
      </c>
      <c r="N79" t="e">
        <f>RTD("tos.rtd", , "AX", ".SPXW230106P3855")</f>
        <v>#N/A</v>
      </c>
      <c r="O79" t="e">
        <f>RTD("tos.rtd", , "VOLUME", ".SPXW230106P3855")</f>
        <v>#N/A</v>
      </c>
      <c r="P79" t="e">
        <f>RTD("tos.rtd", , "OPEN_INT", ".SPXW230106P3855")</f>
        <v>#N/A</v>
      </c>
    </row>
    <row r="80" spans="3:34" x14ac:dyDescent="0.3">
      <c r="C80" t="e">
        <f>RTD("tos.rtd", , "VOLUME", ".SPXW230106C3860")</f>
        <v>#N/A</v>
      </c>
      <c r="D80" t="e">
        <f>RTD("tos.rtd", , "OPEN_INT", ".SPXW230106C3860")</f>
        <v>#N/A</v>
      </c>
      <c r="E80" t="e">
        <f>RTD("tos.rtd", , "BID", ".SPXW230106C3860")</f>
        <v>#N/A</v>
      </c>
      <c r="F80" t="e">
        <f>RTD("tos.rtd", , "BX", ".SPXW230106C3860")</f>
        <v>#N/A</v>
      </c>
      <c r="G80" s="9" t="e">
        <f>RTD("tos.rtd", , "ASK", ".SPXW230106C3860")</f>
        <v>#N/A</v>
      </c>
      <c r="H80" t="e">
        <f>RTD("tos.rtd", , "AX", ".SPXW230106C3860")</f>
        <v>#N/A</v>
      </c>
      <c r="I80" s="1" t="e">
        <f>RTD("tos.rtd", , "EXPIRATION_DAY", ".SPXW230106C3860")</f>
        <v>#N/A</v>
      </c>
      <c r="J80" t="e">
        <f>RTD("tos.rtd", , "STRIKE", ".SPXW230106C3860")</f>
        <v>#N/A</v>
      </c>
      <c r="K80" t="e">
        <f>RTD("tos.rtd", , "BID", ".SPXW230106P3860")</f>
        <v>#N/A</v>
      </c>
      <c r="L80" t="e">
        <f>RTD("tos.rtd", , "BX", ".SPXW230106P3860")</f>
        <v>#N/A</v>
      </c>
      <c r="M80" t="e">
        <f>RTD("tos.rtd", , "ASK", ".SPXW230106P3860")</f>
        <v>#N/A</v>
      </c>
      <c r="N80" s="2" t="e">
        <f>RTD("tos.rtd", , "AX", ".SPXW230106P3860")</f>
        <v>#N/A</v>
      </c>
      <c r="O80" t="e">
        <f>RTD("tos.rtd", , "VOLUME", ".SPXW230106P3860")</f>
        <v>#N/A</v>
      </c>
      <c r="P80" t="e">
        <f>RTD("tos.rtd", , "OPEN_INT", ".SPXW230106P3860")</f>
        <v>#N/A</v>
      </c>
    </row>
    <row r="81" spans="1:16" x14ac:dyDescent="0.3">
      <c r="C81" t="e">
        <f>RTD("tos.rtd", , "VOLUME", ".SPXW230106C3865")</f>
        <v>#N/A</v>
      </c>
      <c r="D81" s="2" t="e">
        <f>RTD("tos.rtd", , "OPEN_INT", ".SPXW230106C3865")</f>
        <v>#N/A</v>
      </c>
      <c r="E81" t="e">
        <f>RTD("tos.rtd", , "BID", ".SPXW230106C3865")</f>
        <v>#N/A</v>
      </c>
      <c r="F81" t="e">
        <f>RTD("tos.rtd", , "BX", ".SPXW230106C3865")</f>
        <v>#N/A</v>
      </c>
      <c r="G81" s="9" t="e">
        <f>RTD("tos.rtd", , "ASK", ".SPXW230106C3865")</f>
        <v>#N/A</v>
      </c>
      <c r="H81" t="e">
        <f>RTD("tos.rtd", , "AX", ".SPXW230106C3865")</f>
        <v>#N/A</v>
      </c>
      <c r="I81" s="1" t="e">
        <f>RTD("tos.rtd", , "EXPIRATION_DAY", ".SPXW230106C3865")</f>
        <v>#N/A</v>
      </c>
      <c r="J81" t="e">
        <f>RTD("tos.rtd", , "STRIKE", ".SPXW230106C3865")</f>
        <v>#N/A</v>
      </c>
      <c r="K81" t="e">
        <f>RTD("tos.rtd", , "BID", ".SPXW230106P3865")</f>
        <v>#N/A</v>
      </c>
      <c r="L81" t="e">
        <f>RTD("tos.rtd", , "BX", ".SPXW230106P3865")</f>
        <v>#N/A</v>
      </c>
      <c r="M81" t="e">
        <f>RTD("tos.rtd", , "ASK", ".SPXW230106P3865")</f>
        <v>#N/A</v>
      </c>
      <c r="N81" t="e">
        <f>RTD("tos.rtd", , "AX", ".SPXW230106P3865")</f>
        <v>#N/A</v>
      </c>
      <c r="O81" t="e">
        <f>RTD("tos.rtd", , "VOLUME", ".SPXW230106P3865")</f>
        <v>#N/A</v>
      </c>
      <c r="P81" t="e">
        <f>RTD("tos.rtd", , "OPEN_INT", ".SPXW230106P3865")</f>
        <v>#N/A</v>
      </c>
    </row>
    <row r="82" spans="1:16" x14ac:dyDescent="0.3">
      <c r="C82" t="e">
        <f>RTD("tos.rtd", , "VOLUME", ".SPXW230106C3870")</f>
        <v>#N/A</v>
      </c>
      <c r="D82" t="e">
        <f>RTD("tos.rtd", , "OPEN_INT", ".SPXW230106C3870")</f>
        <v>#N/A</v>
      </c>
      <c r="E82" t="e">
        <f>RTD("tos.rtd", , "BID", ".SPXW230106C3870")</f>
        <v>#N/A</v>
      </c>
      <c r="F82" t="e">
        <f>RTD("tos.rtd", , "BX", ".SPXW230106C3870")</f>
        <v>#N/A</v>
      </c>
      <c r="G82" s="9" t="e">
        <f>RTD("tos.rtd", , "ASK", ".SPXW230106C3870")</f>
        <v>#N/A</v>
      </c>
      <c r="H82" t="e">
        <f>RTD("tos.rtd", , "AX", ".SPXW230106C3870")</f>
        <v>#N/A</v>
      </c>
      <c r="I82" s="1" t="e">
        <f>RTD("tos.rtd", , "EXPIRATION_DAY", ".SPXW230106C3870")</f>
        <v>#N/A</v>
      </c>
      <c r="J82" t="e">
        <f>RTD("tos.rtd", , "STRIKE", ".SPXW230106C3870")</f>
        <v>#N/A</v>
      </c>
      <c r="K82" t="e">
        <f>RTD("tos.rtd", , "BID", ".SPXW230106P3870")</f>
        <v>#N/A</v>
      </c>
      <c r="L82" t="e">
        <f>RTD("tos.rtd", , "BX", ".SPXW230106P3870")</f>
        <v>#N/A</v>
      </c>
      <c r="M82" t="e">
        <f>RTD("tos.rtd", , "ASK", ".SPXW230106P3870")</f>
        <v>#N/A</v>
      </c>
      <c r="N82" s="2" t="e">
        <f>RTD("tos.rtd", , "AX", ".SPXW230106P3870")</f>
        <v>#N/A</v>
      </c>
      <c r="O82" t="e">
        <f>RTD("tos.rtd", , "VOLUME", ".SPXW230106P3870")</f>
        <v>#N/A</v>
      </c>
      <c r="P82" t="e">
        <f>RTD("tos.rtd", , "OPEN_INT", ".SPXW230106P3870")</f>
        <v>#N/A</v>
      </c>
    </row>
    <row r="83" spans="1:16" x14ac:dyDescent="0.3">
      <c r="C83" t="e">
        <f>RTD("tos.rtd", , "VOLUME", ".SPXW230106C3875")</f>
        <v>#N/A</v>
      </c>
      <c r="D83" t="e">
        <f>RTD("tos.rtd", , "OPEN_INT", ".SPXW230106C3875")</f>
        <v>#N/A</v>
      </c>
      <c r="E83" t="e">
        <f>RTD("tos.rtd", , "BID", ".SPXW230106C3875")</f>
        <v>#N/A</v>
      </c>
      <c r="F83" t="e">
        <f>RTD("tos.rtd", , "BX", ".SPXW230106C3875")</f>
        <v>#N/A</v>
      </c>
      <c r="G83" s="9" t="e">
        <f>RTD("tos.rtd", , "ASK", ".SPXW230106C3875")</f>
        <v>#N/A</v>
      </c>
      <c r="H83" t="e">
        <f>RTD("tos.rtd", , "AX", ".SPXW230106C3875")</f>
        <v>#N/A</v>
      </c>
      <c r="I83" s="1" t="e">
        <f>RTD("tos.rtd", , "EXPIRATION_DAY", ".SPXW230106C3875")</f>
        <v>#N/A</v>
      </c>
      <c r="J83" t="e">
        <f>RTD("tos.rtd", , "STRIKE", ".SPXW230106C3875")</f>
        <v>#N/A</v>
      </c>
      <c r="K83" t="e">
        <f>RTD("tos.rtd", , "BID", ".SPXW230106P3875")</f>
        <v>#N/A</v>
      </c>
      <c r="L83" t="e">
        <f>RTD("tos.rtd", , "BX", ".SPXW230106P3875")</f>
        <v>#N/A</v>
      </c>
      <c r="M83" t="e">
        <f>RTD("tos.rtd", , "ASK", ".SPXW230106P3875")</f>
        <v>#N/A</v>
      </c>
      <c r="N83" t="e">
        <f>RTD("tos.rtd", , "AX", ".SPXW230106P3875")</f>
        <v>#N/A</v>
      </c>
      <c r="O83" t="e">
        <f>RTD("tos.rtd", , "VOLUME", ".SPXW230106P3875")</f>
        <v>#N/A</v>
      </c>
      <c r="P83" t="e">
        <f>RTD("tos.rtd", , "OPEN_INT", ".SPXW230106P3875")</f>
        <v>#N/A</v>
      </c>
    </row>
    <row r="84" spans="1:16" x14ac:dyDescent="0.3">
      <c r="C84" t="e">
        <f>RTD("tos.rtd", , "VOLUME", ".SPXW230106C3880")</f>
        <v>#N/A</v>
      </c>
      <c r="D84" s="2" t="e">
        <f>RTD("tos.rtd", , "OPEN_INT", ".SPXW230106C3880")</f>
        <v>#N/A</v>
      </c>
      <c r="E84" t="e">
        <f>RTD("tos.rtd", , "BID", ".SPXW230106C3880")</f>
        <v>#N/A</v>
      </c>
      <c r="F84" t="e">
        <f>RTD("tos.rtd", , "BX", ".SPXW230106C3880")</f>
        <v>#N/A</v>
      </c>
      <c r="G84" s="9" t="e">
        <f>RTD("tos.rtd", , "ASK", ".SPXW230106C3880")</f>
        <v>#N/A</v>
      </c>
      <c r="H84" t="e">
        <f>RTD("tos.rtd", , "AX", ".SPXW230106C3880")</f>
        <v>#N/A</v>
      </c>
      <c r="I84" s="1" t="e">
        <f>RTD("tos.rtd", , "EXPIRATION_DAY", ".SPXW230106C3880")</f>
        <v>#N/A</v>
      </c>
      <c r="J84" t="e">
        <f>RTD("tos.rtd", , "STRIKE", ".SPXW230106C3880")</f>
        <v>#N/A</v>
      </c>
      <c r="K84" t="e">
        <f>RTD("tos.rtd", , "BID", ".SPXW230106P3880")</f>
        <v>#N/A</v>
      </c>
      <c r="L84" t="e">
        <f>RTD("tos.rtd", , "BX", ".SPXW230106P3880")</f>
        <v>#N/A</v>
      </c>
      <c r="M84" t="e">
        <f>RTD("tos.rtd", , "ASK", ".SPXW230106P3880")</f>
        <v>#N/A</v>
      </c>
      <c r="N84" t="e">
        <f>RTD("tos.rtd", , "AX", ".SPXW230106P3880")</f>
        <v>#N/A</v>
      </c>
      <c r="O84" t="e">
        <f>RTD("tos.rtd", , "VOLUME", ".SPXW230106P3880")</f>
        <v>#N/A</v>
      </c>
      <c r="P84" t="e">
        <f>RTD("tos.rtd", , "OPEN_INT", ".SPXW230106P3880")</f>
        <v>#N/A</v>
      </c>
    </row>
    <row r="85" spans="1:16" x14ac:dyDescent="0.3">
      <c r="C85" t="e">
        <f>RTD("tos.rtd", , "VOLUME", ".SPXW230106C3885")</f>
        <v>#N/A</v>
      </c>
      <c r="D85" s="2" t="e">
        <f>RTD("tos.rtd", , "OPEN_INT", ".SPXW230106C3885")</f>
        <v>#N/A</v>
      </c>
      <c r="E85" t="e">
        <f>RTD("tos.rtd", , "BID", ".SPXW230106C3885")</f>
        <v>#N/A</v>
      </c>
      <c r="F85" t="e">
        <f>RTD("tos.rtd", , "BX", ".SPXW230106C3885")</f>
        <v>#N/A</v>
      </c>
      <c r="G85" s="9" t="e">
        <f>RTD("tos.rtd", , "ASK", ".SPXW230106C3885")</f>
        <v>#N/A</v>
      </c>
      <c r="H85" t="e">
        <f>RTD("tos.rtd", , "AX", ".SPXW230106C3885")</f>
        <v>#N/A</v>
      </c>
      <c r="I85" s="1" t="e">
        <f>RTD("tos.rtd", , "EXPIRATION_DAY", ".SPXW230106C3885")</f>
        <v>#N/A</v>
      </c>
      <c r="J85" t="e">
        <f>RTD("tos.rtd", , "STRIKE", ".SPXW230106C3885")</f>
        <v>#N/A</v>
      </c>
      <c r="K85" t="e">
        <f>RTD("tos.rtd", , "BID", ".SPXW230106P3885")</f>
        <v>#N/A</v>
      </c>
      <c r="L85" t="e">
        <f>RTD("tos.rtd", , "BX", ".SPXW230106P3885")</f>
        <v>#N/A</v>
      </c>
      <c r="M85" t="e">
        <f>RTD("tos.rtd", , "ASK", ".SPXW230106P3885")</f>
        <v>#N/A</v>
      </c>
      <c r="N85" t="e">
        <f>RTD("tos.rtd", , "AX", ".SPXW230106P3885")</f>
        <v>#N/A</v>
      </c>
      <c r="O85" t="e">
        <f>RTD("tos.rtd", , "VOLUME", ".SPXW230106P3885")</f>
        <v>#N/A</v>
      </c>
      <c r="P85" t="e">
        <f>RTD("tos.rtd", , "OPEN_INT", ".SPXW230106P3885")</f>
        <v>#N/A</v>
      </c>
    </row>
    <row r="86" spans="1:16" x14ac:dyDescent="0.3">
      <c r="C86" t="e">
        <f>RTD("tos.rtd", , "VOLUME", ".SPXW230106C3890")</f>
        <v>#N/A</v>
      </c>
      <c r="D86" t="e">
        <f>RTD("tos.rtd", , "OPEN_INT", ".SPXW230106C3890")</f>
        <v>#N/A</v>
      </c>
      <c r="E86" t="e">
        <f>RTD("tos.rtd", , "BID", ".SPXW230106C3890")</f>
        <v>#N/A</v>
      </c>
      <c r="F86" t="e">
        <f>RTD("tos.rtd", , "BX", ".SPXW230106C3890")</f>
        <v>#N/A</v>
      </c>
      <c r="G86" s="9" t="e">
        <f>RTD("tos.rtd", , "ASK", ".SPXW230106C3890")</f>
        <v>#N/A</v>
      </c>
      <c r="H86" t="e">
        <f>RTD("tos.rtd", , "AX", ".SPXW230106C3890")</f>
        <v>#N/A</v>
      </c>
      <c r="I86" s="1" t="e">
        <f>RTD("tos.rtd", , "EXPIRATION_DAY", ".SPXW230106C3890")</f>
        <v>#N/A</v>
      </c>
      <c r="J86" t="e">
        <f>RTD("tos.rtd", , "STRIKE", ".SPXW230106C3890")</f>
        <v>#N/A</v>
      </c>
      <c r="K86" t="e">
        <f>RTD("tos.rtd", , "BID", ".SPXW230106P3890")</f>
        <v>#N/A</v>
      </c>
      <c r="L86" t="e">
        <f>RTD("tos.rtd", , "BX", ".SPXW230106P3890")</f>
        <v>#N/A</v>
      </c>
      <c r="M86" t="e">
        <f>RTD("tos.rtd", , "ASK", ".SPXW230106P3890")</f>
        <v>#N/A</v>
      </c>
      <c r="N86" t="e">
        <f>RTD("tos.rtd", , "AX", ".SPXW230106P3890")</f>
        <v>#N/A</v>
      </c>
      <c r="O86" t="e">
        <f>RTD("tos.rtd", , "VOLUME", ".SPXW230106P3890")</f>
        <v>#N/A</v>
      </c>
      <c r="P86" t="e">
        <f>RTD("tos.rtd", , "OPEN_INT", ".SPXW230106P3890")</f>
        <v>#N/A</v>
      </c>
    </row>
    <row r="87" spans="1:16" x14ac:dyDescent="0.3">
      <c r="C87" t="e">
        <f>RTD("tos.rtd", , "VOLUME", ".SPXW230106C3895")</f>
        <v>#N/A</v>
      </c>
      <c r="D87" t="e">
        <f>RTD("tos.rtd", , "OPEN_INT", ".SPXW230106C3895")</f>
        <v>#N/A</v>
      </c>
      <c r="E87" t="e">
        <f>RTD("tos.rtd", , "BID", ".SPXW230106C3895")</f>
        <v>#N/A</v>
      </c>
      <c r="F87" t="e">
        <f>RTD("tos.rtd", , "BX", ".SPXW230106C3895")</f>
        <v>#N/A</v>
      </c>
      <c r="G87" s="9" t="e">
        <f>RTD("tos.rtd", , "ASK", ".SPXW230106C3895")</f>
        <v>#N/A</v>
      </c>
      <c r="H87" t="e">
        <f>RTD("tos.rtd", , "AX", ".SPXW230106C3895")</f>
        <v>#N/A</v>
      </c>
      <c r="I87" s="1" t="e">
        <f>RTD("tos.rtd", , "EXPIRATION_DAY", ".SPXW230106C3895")</f>
        <v>#N/A</v>
      </c>
      <c r="J87" t="e">
        <f>RTD("tos.rtd", , "STRIKE", ".SPXW230106C3895")</f>
        <v>#N/A</v>
      </c>
      <c r="K87" t="e">
        <f>RTD("tos.rtd", , "BID", ".SPXW230106P3895")</f>
        <v>#N/A</v>
      </c>
      <c r="L87" t="e">
        <f>RTD("tos.rtd", , "BX", ".SPXW230106P3895")</f>
        <v>#N/A</v>
      </c>
      <c r="M87" t="e">
        <f>RTD("tos.rtd", , "ASK", ".SPXW230106P3895")</f>
        <v>#N/A</v>
      </c>
      <c r="N87" t="e">
        <f>RTD("tos.rtd", , "AX", ".SPXW230106P3895")</f>
        <v>#N/A</v>
      </c>
      <c r="O87" t="e">
        <f>RTD("tos.rtd", , "VOLUME", ".SPXW230106P3895")</f>
        <v>#N/A</v>
      </c>
      <c r="P87" t="e">
        <f>RTD("tos.rtd", , "OPEN_INT", ".SPXW230106P3895")</f>
        <v>#N/A</v>
      </c>
    </row>
    <row r="88" spans="1:16" x14ac:dyDescent="0.3">
      <c r="C88" t="e">
        <f>RTD("tos.rtd", , "VOLUME", ".SPXW230106C3900")</f>
        <v>#N/A</v>
      </c>
      <c r="D88" t="e">
        <f>RTD("tos.rtd", , "OPEN_INT", ".SPXW230106C3900")</f>
        <v>#N/A</v>
      </c>
      <c r="E88" t="e">
        <f>RTD("tos.rtd", , "BID", ".SPXW230106C3900")</f>
        <v>#N/A</v>
      </c>
      <c r="F88" t="e">
        <f>RTD("tos.rtd", , "BX", ".SPXW230106C3900")</f>
        <v>#N/A</v>
      </c>
      <c r="G88" s="9" t="e">
        <f>RTD("tos.rtd", , "ASK", ".SPXW230106C3900")</f>
        <v>#N/A</v>
      </c>
      <c r="H88" t="e">
        <f>RTD("tos.rtd", , "AX", ".SPXW230106C3900")</f>
        <v>#N/A</v>
      </c>
      <c r="I88" s="1" t="e">
        <f>RTD("tos.rtd", , "EXPIRATION_DAY", ".SPXW230106C3900")</f>
        <v>#N/A</v>
      </c>
      <c r="J88" t="e">
        <f>RTD("tos.rtd", , "STRIKE", ".SPXW230106C3900")</f>
        <v>#N/A</v>
      </c>
      <c r="K88" t="e">
        <f>RTD("tos.rtd", , "BID", ".SPXW230106P3900")</f>
        <v>#N/A</v>
      </c>
      <c r="L88" t="e">
        <f>RTD("tos.rtd", , "BX", ".SPXW230106P3900")</f>
        <v>#N/A</v>
      </c>
      <c r="M88" s="2" t="e">
        <f>RTD("tos.rtd", , "ASK", ".SPXW230106P3900")</f>
        <v>#N/A</v>
      </c>
      <c r="N88" s="2" t="e">
        <f>RTD("tos.rtd", , "AX", ".SPXW230106P3900")</f>
        <v>#N/A</v>
      </c>
      <c r="O88" t="e">
        <f>RTD("tos.rtd", , "VOLUME", ".SPXW230106P3900")</f>
        <v>#N/A</v>
      </c>
      <c r="P88" t="e">
        <f>RTD("tos.rtd", , "OPEN_INT", ".SPXW230106P3900")</f>
        <v>#N/A</v>
      </c>
    </row>
    <row r="89" spans="1:16" x14ac:dyDescent="0.3">
      <c r="C89" t="e">
        <f>RTD("tos.rtd", , "VOLUME", ".SPXW230106C3905")</f>
        <v>#N/A</v>
      </c>
      <c r="D89" s="2" t="e">
        <f>RTD("tos.rtd", , "OPEN_INT", ".SPXW230106C3905")</f>
        <v>#N/A</v>
      </c>
      <c r="E89" t="e">
        <f>RTD("tos.rtd", , "BID", ".SPXW230106C3905")</f>
        <v>#N/A</v>
      </c>
      <c r="F89" t="e">
        <f>RTD("tos.rtd", , "BX", ".SPXW230106C3905")</f>
        <v>#N/A</v>
      </c>
      <c r="G89" s="9" t="e">
        <f>RTD("tos.rtd", , "ASK", ".SPXW230106C3905")</f>
        <v>#N/A</v>
      </c>
      <c r="H89" t="e">
        <f>RTD("tos.rtd", , "AX", ".SPXW230106C3905")</f>
        <v>#N/A</v>
      </c>
      <c r="I89" s="1" t="e">
        <f>RTD("tos.rtd", , "EXPIRATION_DAY", ".SPXW230106C3905")</f>
        <v>#N/A</v>
      </c>
      <c r="J89" t="e">
        <f>RTD("tos.rtd", , "STRIKE", ".SPXW230106C3905")</f>
        <v>#N/A</v>
      </c>
      <c r="K89" t="e">
        <f>RTD("tos.rtd", , "BID", ".SPXW230106P3905")</f>
        <v>#N/A</v>
      </c>
      <c r="L89" t="e">
        <f>RTD("tos.rtd", , "BX", ".SPXW230106P3905")</f>
        <v>#N/A</v>
      </c>
      <c r="M89" s="2" t="e">
        <f>RTD("tos.rtd", , "ASK", ".SPXW230106P3905")</f>
        <v>#N/A</v>
      </c>
      <c r="N89" t="e">
        <f>RTD("tos.rtd", , "AX", ".SPXW230106P3905")</f>
        <v>#N/A</v>
      </c>
      <c r="O89" t="e">
        <f>RTD("tos.rtd", , "VOLUME", ".SPXW230106P3905")</f>
        <v>#N/A</v>
      </c>
      <c r="P89" t="e">
        <f>RTD("tos.rtd", , "OPEN_INT", ".SPXW230106P3905")</f>
        <v>#N/A</v>
      </c>
    </row>
    <row r="90" spans="1:16" x14ac:dyDescent="0.3">
      <c r="C90" t="e">
        <f>RTD("tos.rtd", , "VOLUME", ".SPXW230106C3910")</f>
        <v>#N/A</v>
      </c>
      <c r="D90" t="e">
        <f>RTD("tos.rtd", , "OPEN_INT", ".SPXW230106C3910")</f>
        <v>#N/A</v>
      </c>
      <c r="E90" t="e">
        <f>RTD("tos.rtd", , "BID", ".SPXW230106C3910")</f>
        <v>#N/A</v>
      </c>
      <c r="F90" t="e">
        <f>RTD("tos.rtd", , "BX", ".SPXW230106C3910")</f>
        <v>#N/A</v>
      </c>
      <c r="G90" s="9" t="e">
        <f>RTD("tos.rtd", , "ASK", ".SPXW230106C3910")</f>
        <v>#N/A</v>
      </c>
      <c r="H90" t="e">
        <f>RTD("tos.rtd", , "AX", ".SPXW230106C3910")</f>
        <v>#N/A</v>
      </c>
      <c r="I90" s="1" t="e">
        <f>RTD("tos.rtd", , "EXPIRATION_DAY", ".SPXW230106C3910")</f>
        <v>#N/A</v>
      </c>
      <c r="J90" t="e">
        <f>RTD("tos.rtd", , "STRIKE", ".SPXW230106C3910")</f>
        <v>#N/A</v>
      </c>
      <c r="K90" t="e">
        <f>RTD("tos.rtd", , "BID", ".SPXW230106P3910")</f>
        <v>#N/A</v>
      </c>
      <c r="L90" t="e">
        <f>RTD("tos.rtd", , "BX", ".SPXW230106P3910")</f>
        <v>#N/A</v>
      </c>
      <c r="M90" s="2" t="e">
        <f>RTD("tos.rtd", , "ASK", ".SPXW230106P3910")</f>
        <v>#N/A</v>
      </c>
      <c r="N90" s="2" t="e">
        <f>RTD("tos.rtd", , "AX", ".SPXW230106P3910")</f>
        <v>#N/A</v>
      </c>
      <c r="O90" t="e">
        <f>RTD("tos.rtd", , "VOLUME", ".SPXW230106P3910")</f>
        <v>#N/A</v>
      </c>
      <c r="P90" t="e">
        <f>RTD("tos.rtd", , "OPEN_INT", ".SPXW230106P3910")</f>
        <v>#N/A</v>
      </c>
    </row>
    <row r="91" spans="1:16" x14ac:dyDescent="0.3">
      <c r="C91" t="e">
        <f>RTD("tos.rtd", , "VOLUME", ".SPXW230106C3915")</f>
        <v>#N/A</v>
      </c>
      <c r="D91" s="2" t="e">
        <f>RTD("tos.rtd", , "OPEN_INT", ".SPXW230106C3915")</f>
        <v>#N/A</v>
      </c>
      <c r="E91" t="e">
        <f>RTD("tos.rtd", , "BID", ".SPXW230106C3915")</f>
        <v>#N/A</v>
      </c>
      <c r="F91" t="e">
        <f>RTD("tos.rtd", , "BX", ".SPXW230106C3915")</f>
        <v>#N/A</v>
      </c>
      <c r="G91" s="9" t="e">
        <f>RTD("tos.rtd", , "ASK", ".SPXW230106C3915")</f>
        <v>#N/A</v>
      </c>
      <c r="H91" t="e">
        <f>RTD("tos.rtd", , "AX", ".SPXW230106C3915")</f>
        <v>#N/A</v>
      </c>
      <c r="I91" s="1" t="e">
        <f>RTD("tos.rtd", , "EXPIRATION_DAY", ".SPXW230106C3915")</f>
        <v>#N/A</v>
      </c>
      <c r="J91" t="e">
        <f>RTD("tos.rtd", , "STRIKE", ".SPXW230106C3915")</f>
        <v>#N/A</v>
      </c>
      <c r="K91" t="e">
        <f>RTD("tos.rtd", , "BID", ".SPXW230106P3915")</f>
        <v>#N/A</v>
      </c>
      <c r="L91" t="e">
        <f>RTD("tos.rtd", , "BX", ".SPXW230106P3915")</f>
        <v>#N/A</v>
      </c>
      <c r="M91" s="2" t="e">
        <f>RTD("tos.rtd", , "ASK", ".SPXW230106P3915")</f>
        <v>#N/A</v>
      </c>
      <c r="N91" s="2" t="e">
        <f>RTD("tos.rtd", , "AX", ".SPXW230106P3915")</f>
        <v>#N/A</v>
      </c>
      <c r="O91" t="e">
        <f>RTD("tos.rtd", , "VOLUME", ".SPXW230106P3915")</f>
        <v>#N/A</v>
      </c>
      <c r="P91" t="e">
        <f>RTD("tos.rtd", , "OPEN_INT", ".SPXW230106P3915")</f>
        <v>#N/A</v>
      </c>
    </row>
    <row r="92" spans="1:16" x14ac:dyDescent="0.3">
      <c r="C92" t="e">
        <f>RTD("tos.rtd", , "VOLUME", ".SPXW230106C3920")</f>
        <v>#N/A</v>
      </c>
      <c r="D92" t="e">
        <f>RTD("tos.rtd", , "OPEN_INT", ".SPXW230106C3920")</f>
        <v>#N/A</v>
      </c>
      <c r="E92" t="e">
        <f>RTD("tos.rtd", , "BID", ".SPXW230106C3920")</f>
        <v>#N/A</v>
      </c>
      <c r="F92" t="e">
        <f>RTD("tos.rtd", , "BX", ".SPXW230106C3920")</f>
        <v>#N/A</v>
      </c>
      <c r="G92" s="9" t="e">
        <f>RTD("tos.rtd", , "ASK", ".SPXW230106C3920")</f>
        <v>#N/A</v>
      </c>
      <c r="H92" t="e">
        <f>RTD("tos.rtd", , "AX", ".SPXW230106C3920")</f>
        <v>#N/A</v>
      </c>
      <c r="I92" s="1" t="e">
        <f>RTD("tos.rtd", , "EXPIRATION_DAY", ".SPXW230106C3920")</f>
        <v>#N/A</v>
      </c>
      <c r="J92" t="e">
        <f>RTD("tos.rtd", , "STRIKE", ".SPXW230106C3920")</f>
        <v>#N/A</v>
      </c>
      <c r="K92" t="e">
        <f>RTD("tos.rtd", , "BID", ".SPXW230106P3920")</f>
        <v>#N/A</v>
      </c>
      <c r="L92" t="e">
        <f>RTD("tos.rtd", , "BX", ".SPXW230106P3920")</f>
        <v>#N/A</v>
      </c>
      <c r="M92" s="2" t="e">
        <f>RTD("tos.rtd", , "ASK", ".SPXW230106P3920")</f>
        <v>#N/A</v>
      </c>
      <c r="N92" s="2" t="e">
        <f>RTD("tos.rtd", , "AX", ".SPXW230106P3920")</f>
        <v>#N/A</v>
      </c>
      <c r="O92" t="e">
        <f>RTD("tos.rtd", , "VOLUME", ".SPXW230106P3920")</f>
        <v>#N/A</v>
      </c>
      <c r="P92" t="e">
        <f>RTD("tos.rtd", , "OPEN_INT", ".SPXW230106P3920")</f>
        <v>#N/A</v>
      </c>
    </row>
    <row r="93" spans="1:16" x14ac:dyDescent="0.3">
      <c r="A93" t="s">
        <v>61</v>
      </c>
      <c r="G93" s="9"/>
      <c r="I93" s="1"/>
      <c r="M93" s="2"/>
    </row>
    <row r="94" spans="1:16" x14ac:dyDescent="0.3">
      <c r="C94" t="s">
        <v>4</v>
      </c>
      <c r="D94" s="2" t="s">
        <v>7</v>
      </c>
      <c r="E94" t="s">
        <v>0</v>
      </c>
      <c r="F94" t="s">
        <v>1</v>
      </c>
      <c r="G94" s="9" t="s">
        <v>2</v>
      </c>
      <c r="H94" t="s">
        <v>3</v>
      </c>
      <c r="I94" s="1" t="s">
        <v>8</v>
      </c>
      <c r="J94" t="s">
        <v>9</v>
      </c>
      <c r="K94" t="s">
        <v>0</v>
      </c>
      <c r="L94" t="s">
        <v>1</v>
      </c>
      <c r="M94" s="2" t="s">
        <v>2</v>
      </c>
      <c r="N94" t="s">
        <v>3</v>
      </c>
      <c r="O94" t="s">
        <v>4</v>
      </c>
      <c r="P94" t="s">
        <v>7</v>
      </c>
    </row>
    <row r="95" spans="1:16" x14ac:dyDescent="0.3">
      <c r="C95" t="e">
        <f>RTD("tos.rtd", , "VOLUME", ".SPXW230109C3725")</f>
        <v>#N/A</v>
      </c>
      <c r="D95" s="2" t="e">
        <f>RTD("tos.rtd", , "OPEN_INT", ".SPXW230109C3725")</f>
        <v>#N/A</v>
      </c>
      <c r="E95" t="e">
        <f>RTD("tos.rtd", , "BID", ".SPXW230109C3725")</f>
        <v>#N/A</v>
      </c>
      <c r="F95" t="e">
        <f>RTD("tos.rtd", , "BX", ".SPXW230109C3725")</f>
        <v>#N/A</v>
      </c>
      <c r="G95" s="9" t="e">
        <f>RTD("tos.rtd", , "ASK", ".SPXW230109C3725")</f>
        <v>#N/A</v>
      </c>
      <c r="H95" t="e">
        <f>RTD("tos.rtd", , "AX", ".SPXW230109C3725")</f>
        <v>#N/A</v>
      </c>
      <c r="I95" s="1" t="e">
        <f>RTD("tos.rtd", , "EXPIRATION_DAY", ".SPXW230109C3725")</f>
        <v>#N/A</v>
      </c>
      <c r="J95" t="e">
        <f>RTD("tos.rtd", , "STRIKE", ".SPXW230109C3725")</f>
        <v>#N/A</v>
      </c>
      <c r="K95" t="e">
        <f>RTD("tos.rtd", , "BID", ".SPXW230109P3725")</f>
        <v>#N/A</v>
      </c>
      <c r="L95" t="e">
        <f>RTD("tos.rtd", , "BX", ".SPXW230109P3725")</f>
        <v>#N/A</v>
      </c>
      <c r="M95" s="2" t="e">
        <f>RTD("tos.rtd", , "ASK", ".SPXW230109P3725")</f>
        <v>#N/A</v>
      </c>
      <c r="N95" t="e">
        <f>RTD("tos.rtd", , "AX", ".SPXW230109P3725")</f>
        <v>#N/A</v>
      </c>
      <c r="O95" t="e">
        <f>RTD("tos.rtd", , "VOLUME", ".SPXW230109P3725")</f>
        <v>#N/A</v>
      </c>
      <c r="P95" t="e">
        <f>RTD("tos.rtd", , "OPEN_INT", ".SPXW230109P3725")</f>
        <v>#N/A</v>
      </c>
    </row>
    <row r="96" spans="1:16" x14ac:dyDescent="0.3">
      <c r="C96" t="e">
        <f>RTD("tos.rtd", , "VOLUME", ".SPXW230109C3730")</f>
        <v>#N/A</v>
      </c>
      <c r="D96" t="e">
        <f>RTD("tos.rtd", , "OPEN_INT", ".SPXW230109C3730")</f>
        <v>#N/A</v>
      </c>
      <c r="E96" t="e">
        <f>RTD("tos.rtd", , "BID", ".SPXW230109C3730")</f>
        <v>#N/A</v>
      </c>
      <c r="F96" t="e">
        <f>RTD("tos.rtd", , "BX", ".SPXW230109C3730")</f>
        <v>#N/A</v>
      </c>
      <c r="G96" s="9" t="e">
        <f>RTD("tos.rtd", , "ASK", ".SPXW230109C3730")</f>
        <v>#N/A</v>
      </c>
      <c r="H96" t="e">
        <f>RTD("tos.rtd", , "AX", ".SPXW230109C3730")</f>
        <v>#N/A</v>
      </c>
      <c r="I96" s="1" t="e">
        <f>RTD("tos.rtd", , "EXPIRATION_DAY", ".SPXW230109C3730")</f>
        <v>#N/A</v>
      </c>
      <c r="J96" t="e">
        <f>RTD("tos.rtd", , "STRIKE", ".SPXW230109C3730")</f>
        <v>#N/A</v>
      </c>
      <c r="K96" t="e">
        <f>RTD("tos.rtd", , "BID", ".SPXW230109P3730")</f>
        <v>#N/A</v>
      </c>
      <c r="L96" t="e">
        <f>RTD("tos.rtd", , "BX", ".SPXW230109P3730")</f>
        <v>#N/A</v>
      </c>
      <c r="M96" s="2" t="e">
        <f>RTD("tos.rtd", , "ASK", ".SPXW230109P3730")</f>
        <v>#N/A</v>
      </c>
      <c r="N96" s="2" t="e">
        <f>RTD("tos.rtd", , "AX", ".SPXW230109P3730")</f>
        <v>#N/A</v>
      </c>
      <c r="O96" t="e">
        <f>RTD("tos.rtd", , "VOLUME", ".SPXW230109P3730")</f>
        <v>#N/A</v>
      </c>
      <c r="P96" t="e">
        <f>RTD("tos.rtd", , "OPEN_INT", ".SPXW230109P3730")</f>
        <v>#N/A</v>
      </c>
    </row>
    <row r="97" spans="3:16" x14ac:dyDescent="0.3">
      <c r="C97" t="e">
        <f>RTD("tos.rtd", , "VOLUME", ".SPXW230109C3735")</f>
        <v>#N/A</v>
      </c>
      <c r="D97" s="2" t="e">
        <f>RTD("tos.rtd", , "OPEN_INT", ".SPXW230109C3735")</f>
        <v>#N/A</v>
      </c>
      <c r="E97" t="e">
        <f>RTD("tos.rtd", , "BID", ".SPXW230109C3735")</f>
        <v>#N/A</v>
      </c>
      <c r="F97" t="e">
        <f>RTD("tos.rtd", , "BX", ".SPXW230109C3735")</f>
        <v>#N/A</v>
      </c>
      <c r="G97" s="9" t="e">
        <f>RTD("tos.rtd", , "ASK", ".SPXW230109C3735")</f>
        <v>#N/A</v>
      </c>
      <c r="H97" t="e">
        <f>RTD("tos.rtd", , "AX", ".SPXW230109C3735")</f>
        <v>#N/A</v>
      </c>
      <c r="I97" s="1" t="e">
        <f>RTD("tos.rtd", , "EXPIRATION_DAY", ".SPXW230109C3735")</f>
        <v>#N/A</v>
      </c>
      <c r="J97" t="e">
        <f>RTD("tos.rtd", , "STRIKE", ".SPXW230109C3735")</f>
        <v>#N/A</v>
      </c>
      <c r="K97" t="e">
        <f>RTD("tos.rtd", , "BID", ".SPXW230109P3735")</f>
        <v>#N/A</v>
      </c>
      <c r="L97" t="e">
        <f>RTD("tos.rtd", , "BX", ".SPXW230109P3735")</f>
        <v>#N/A</v>
      </c>
      <c r="M97" s="2" t="e">
        <f>RTD("tos.rtd", , "ASK", ".SPXW230109P3735")</f>
        <v>#N/A</v>
      </c>
      <c r="N97" s="2" t="e">
        <f>RTD("tos.rtd", , "AX", ".SPXW230109P3735")</f>
        <v>#N/A</v>
      </c>
      <c r="O97" t="e">
        <f>RTD("tos.rtd", , "VOLUME", ".SPXW230109P3735")</f>
        <v>#N/A</v>
      </c>
      <c r="P97" t="e">
        <f>RTD("tos.rtd", , "OPEN_INT", ".SPXW230109P3735")</f>
        <v>#N/A</v>
      </c>
    </row>
    <row r="98" spans="3:16" x14ac:dyDescent="0.3">
      <c r="C98" t="e">
        <f>RTD("tos.rtd", , "VOLUME", ".SPXW230109C3740")</f>
        <v>#N/A</v>
      </c>
      <c r="D98" t="e">
        <f>RTD("tos.rtd", , "OPEN_INT", ".SPXW230109C3740")</f>
        <v>#N/A</v>
      </c>
      <c r="E98" t="e">
        <f>RTD("tos.rtd", , "BID", ".SPXW230109C3740")</f>
        <v>#N/A</v>
      </c>
      <c r="F98" t="e">
        <f>RTD("tos.rtd", , "BX", ".SPXW230109C3740")</f>
        <v>#N/A</v>
      </c>
      <c r="G98" s="9" t="e">
        <f>RTD("tos.rtd", , "ASK", ".SPXW230109C3740")</f>
        <v>#N/A</v>
      </c>
      <c r="H98" t="e">
        <f>RTD("tos.rtd", , "AX", ".SPXW230109C3740")</f>
        <v>#N/A</v>
      </c>
      <c r="I98" s="1" t="e">
        <f>RTD("tos.rtd", , "EXPIRATION_DAY", ".SPXW230109C3740")</f>
        <v>#N/A</v>
      </c>
      <c r="J98" t="e">
        <f>RTD("tos.rtd", , "STRIKE", ".SPXW230109C3740")</f>
        <v>#N/A</v>
      </c>
      <c r="K98" t="e">
        <f>RTD("tos.rtd", , "BID", ".SPXW230109P3740")</f>
        <v>#N/A</v>
      </c>
      <c r="L98" t="e">
        <f>RTD("tos.rtd", , "BX", ".SPXW230109P3740")</f>
        <v>#N/A</v>
      </c>
      <c r="M98" s="2" t="e">
        <f>RTD("tos.rtd", , "ASK", ".SPXW230109P3740")</f>
        <v>#N/A</v>
      </c>
      <c r="N98" t="e">
        <f>RTD("tos.rtd", , "AX", ".SPXW230109P3740")</f>
        <v>#N/A</v>
      </c>
      <c r="O98" t="e">
        <f>RTD("tos.rtd", , "VOLUME", ".SPXW230109P3740")</f>
        <v>#N/A</v>
      </c>
      <c r="P98" t="e">
        <f>RTD("tos.rtd", , "OPEN_INT", ".SPXW230109P3740")</f>
        <v>#N/A</v>
      </c>
    </row>
    <row r="99" spans="3:16" x14ac:dyDescent="0.3">
      <c r="C99" t="e">
        <f>RTD("tos.rtd", , "VOLUME", ".SPXW230109C3745")</f>
        <v>#N/A</v>
      </c>
      <c r="D99" s="2" t="e">
        <f>RTD("tos.rtd", , "OPEN_INT", ".SPXW230109C3745")</f>
        <v>#N/A</v>
      </c>
      <c r="E99" t="e">
        <f>RTD("tos.rtd", , "BID", ".SPXW230109C3745")</f>
        <v>#N/A</v>
      </c>
      <c r="F99" t="e">
        <f>RTD("tos.rtd", , "BX", ".SPXW230109C3745")</f>
        <v>#N/A</v>
      </c>
      <c r="G99" s="9" t="e">
        <f>RTD("tos.rtd", , "ASK", ".SPXW230109C3745")</f>
        <v>#N/A</v>
      </c>
      <c r="H99" t="e">
        <f>RTD("tos.rtd", , "AX", ".SPXW230109C3745")</f>
        <v>#N/A</v>
      </c>
      <c r="I99" s="1" t="e">
        <f>RTD("tos.rtd", , "EXPIRATION_DAY", ".SPXW230109C3745")</f>
        <v>#N/A</v>
      </c>
      <c r="J99" t="e">
        <f>RTD("tos.rtd", , "STRIKE", ".SPXW230109C3745")</f>
        <v>#N/A</v>
      </c>
      <c r="K99" t="e">
        <f>RTD("tos.rtd", , "BID", ".SPXW230109P3745")</f>
        <v>#N/A</v>
      </c>
      <c r="L99" t="e">
        <f>RTD("tos.rtd", , "BX", ".SPXW230109P3745")</f>
        <v>#N/A</v>
      </c>
      <c r="M99" s="2" t="e">
        <f>RTD("tos.rtd", , "ASK", ".SPXW230109P3745")</f>
        <v>#N/A</v>
      </c>
      <c r="N99" t="e">
        <f>RTD("tos.rtd", , "AX", ".SPXW230109P3745")</f>
        <v>#N/A</v>
      </c>
      <c r="O99" t="e">
        <f>RTD("tos.rtd", , "VOLUME", ".SPXW230109P3745")</f>
        <v>#N/A</v>
      </c>
      <c r="P99" t="e">
        <f>RTD("tos.rtd", , "OPEN_INT", ".SPXW230109P3745")</f>
        <v>#N/A</v>
      </c>
    </row>
    <row r="100" spans="3:16" x14ac:dyDescent="0.3">
      <c r="C100" t="e">
        <f>RTD("tos.rtd", , "VOLUME", ".SPXW230109C3750")</f>
        <v>#N/A</v>
      </c>
      <c r="D100" s="2" t="e">
        <f>RTD("tos.rtd", , "OPEN_INT", ".SPXW230109C3750")</f>
        <v>#N/A</v>
      </c>
      <c r="E100" t="e">
        <f>RTD("tos.rtd", , "BID", ".SPXW230109C3750")</f>
        <v>#N/A</v>
      </c>
      <c r="F100" t="e">
        <f>RTD("tos.rtd", , "BX", ".SPXW230109C3750")</f>
        <v>#N/A</v>
      </c>
      <c r="G100" s="9" t="e">
        <f>RTD("tos.rtd", , "ASK", ".SPXW230109C3750")</f>
        <v>#N/A</v>
      </c>
      <c r="H100" t="e">
        <f>RTD("tos.rtd", , "AX", ".SPXW230109C3750")</f>
        <v>#N/A</v>
      </c>
      <c r="I100" s="1" t="e">
        <f>RTD("tos.rtd", , "EXPIRATION_DAY", ".SPXW230109C3750")</f>
        <v>#N/A</v>
      </c>
      <c r="J100" t="e">
        <f>RTD("tos.rtd", , "STRIKE", ".SPXW230109C3750")</f>
        <v>#N/A</v>
      </c>
      <c r="K100" t="e">
        <f>RTD("tos.rtd", , "BID", ".SPXW230109P3750")</f>
        <v>#N/A</v>
      </c>
      <c r="L100" t="e">
        <f>RTD("tos.rtd", , "BX", ".SPXW230109P3750")</f>
        <v>#N/A</v>
      </c>
      <c r="M100" s="2" t="e">
        <f>RTD("tos.rtd", , "ASK", ".SPXW230109P3750")</f>
        <v>#N/A</v>
      </c>
      <c r="N100" t="e">
        <f>RTD("tos.rtd", , "AX", ".SPXW230109P3750")</f>
        <v>#N/A</v>
      </c>
      <c r="O100" t="e">
        <f>RTD("tos.rtd", , "VOLUME", ".SPXW230109P3750")</f>
        <v>#N/A</v>
      </c>
      <c r="P100" t="e">
        <f>RTD("tos.rtd", , "OPEN_INT", ".SPXW230109P3750")</f>
        <v>#N/A</v>
      </c>
    </row>
    <row r="101" spans="3:16" x14ac:dyDescent="0.3">
      <c r="C101" t="e">
        <f>RTD("tos.rtd", , "VOLUME", ".SPXW230109C3755")</f>
        <v>#N/A</v>
      </c>
      <c r="D101" s="2" t="e">
        <f>RTD("tos.rtd", , "OPEN_INT", ".SPXW230109C3755")</f>
        <v>#N/A</v>
      </c>
      <c r="E101" t="e">
        <f>RTD("tos.rtd", , "BID", ".SPXW230109C3755")</f>
        <v>#N/A</v>
      </c>
      <c r="F101" t="e">
        <f>RTD("tos.rtd", , "BX", ".SPXW230109C3755")</f>
        <v>#N/A</v>
      </c>
      <c r="G101" s="9" t="e">
        <f>RTD("tos.rtd", , "ASK", ".SPXW230109C3755")</f>
        <v>#N/A</v>
      </c>
      <c r="H101" t="e">
        <f>RTD("tos.rtd", , "AX", ".SPXW230109C3755")</f>
        <v>#N/A</v>
      </c>
      <c r="I101" s="1" t="e">
        <f>RTD("tos.rtd", , "EXPIRATION_DAY", ".SPXW230109C3755")</f>
        <v>#N/A</v>
      </c>
      <c r="J101" t="e">
        <f>RTD("tos.rtd", , "STRIKE", ".SPXW230109C3755")</f>
        <v>#N/A</v>
      </c>
      <c r="K101" t="e">
        <f>RTD("tos.rtd", , "BID", ".SPXW230109P3755")</f>
        <v>#N/A</v>
      </c>
      <c r="L101" t="e">
        <f>RTD("tos.rtd", , "BX", ".SPXW230109P3755")</f>
        <v>#N/A</v>
      </c>
      <c r="M101" s="2" t="e">
        <f>RTD("tos.rtd", , "ASK", ".SPXW230109P3755")</f>
        <v>#N/A</v>
      </c>
      <c r="N101" t="e">
        <f>RTD("tos.rtd", , "AX", ".SPXW230109P3755")</f>
        <v>#N/A</v>
      </c>
      <c r="O101" t="e">
        <f>RTD("tos.rtd", , "VOLUME", ".SPXW230109P3755")</f>
        <v>#N/A</v>
      </c>
      <c r="P101" t="e">
        <f>RTD("tos.rtd", , "OPEN_INT", ".SPXW230109P3755")</f>
        <v>#N/A</v>
      </c>
    </row>
    <row r="102" spans="3:16" x14ac:dyDescent="0.3">
      <c r="C102" t="e">
        <f>RTD("tos.rtd", , "VOLUME", ".SPXW230109C3760")</f>
        <v>#N/A</v>
      </c>
      <c r="D102" s="2" t="e">
        <f>RTD("tos.rtd", , "OPEN_INT", ".SPXW230109C3760")</f>
        <v>#N/A</v>
      </c>
      <c r="E102" t="e">
        <f>RTD("tos.rtd", , "BID", ".SPXW230109C3760")</f>
        <v>#N/A</v>
      </c>
      <c r="F102" t="e">
        <f>RTD("tos.rtd", , "BX", ".SPXW230109C3760")</f>
        <v>#N/A</v>
      </c>
      <c r="G102" s="9" t="e">
        <f>RTD("tos.rtd", , "ASK", ".SPXW230109C3760")</f>
        <v>#N/A</v>
      </c>
      <c r="H102" t="e">
        <f>RTD("tos.rtd", , "AX", ".SPXW230109C3760")</f>
        <v>#N/A</v>
      </c>
      <c r="I102" s="1" t="e">
        <f>RTD("tos.rtd", , "EXPIRATION_DAY", ".SPXW230109C3760")</f>
        <v>#N/A</v>
      </c>
      <c r="J102" t="e">
        <f>RTD("tos.rtd", , "STRIKE", ".SPXW230109C3760")</f>
        <v>#N/A</v>
      </c>
      <c r="K102" t="e">
        <f>RTD("tos.rtd", , "BID", ".SPXW230109P3760")</f>
        <v>#N/A</v>
      </c>
      <c r="L102" t="e">
        <f>RTD("tos.rtd", , "BX", ".SPXW230109P3760")</f>
        <v>#N/A</v>
      </c>
      <c r="M102" s="2" t="e">
        <f>RTD("tos.rtd", , "ASK", ".SPXW230109P3760")</f>
        <v>#N/A</v>
      </c>
      <c r="N102" s="2" t="e">
        <f>RTD("tos.rtd", , "AX", ".SPXW230109P3760")</f>
        <v>#N/A</v>
      </c>
      <c r="O102" t="e">
        <f>RTD("tos.rtd", , "VOLUME", ".SPXW230109P3760")</f>
        <v>#N/A</v>
      </c>
      <c r="P102" t="e">
        <f>RTD("tos.rtd", , "OPEN_INT", ".SPXW230109P3760")</f>
        <v>#N/A</v>
      </c>
    </row>
    <row r="103" spans="3:16" x14ac:dyDescent="0.3">
      <c r="C103" t="e">
        <f>RTD("tos.rtd", , "VOLUME", ".SPXW230109C3765")</f>
        <v>#N/A</v>
      </c>
      <c r="D103" s="2" t="e">
        <f>RTD("tos.rtd", , "OPEN_INT", ".SPXW230109C3765")</f>
        <v>#N/A</v>
      </c>
      <c r="E103" t="e">
        <f>RTD("tos.rtd", , "BID", ".SPXW230109C3765")</f>
        <v>#N/A</v>
      </c>
      <c r="F103" t="e">
        <f>RTD("tos.rtd", , "BX", ".SPXW230109C3765")</f>
        <v>#N/A</v>
      </c>
      <c r="G103" s="9" t="e">
        <f>RTD("tos.rtd", , "ASK", ".SPXW230109C3765")</f>
        <v>#N/A</v>
      </c>
      <c r="H103" t="e">
        <f>RTD("tos.rtd", , "AX", ".SPXW230109C3765")</f>
        <v>#N/A</v>
      </c>
      <c r="I103" s="1" t="e">
        <f>RTD("tos.rtd", , "EXPIRATION_DAY", ".SPXW230109C3765")</f>
        <v>#N/A</v>
      </c>
      <c r="J103" t="e">
        <f>RTD("tos.rtd", , "STRIKE", ".SPXW230109C3765")</f>
        <v>#N/A</v>
      </c>
      <c r="K103" t="e">
        <f>RTD("tos.rtd", , "BID", ".SPXW230109P3765")</f>
        <v>#N/A</v>
      </c>
      <c r="L103" t="e">
        <f>RTD("tos.rtd", , "BX", ".SPXW230109P3765")</f>
        <v>#N/A</v>
      </c>
      <c r="M103" s="2" t="e">
        <f>RTD("tos.rtd", , "ASK", ".SPXW230109P3765")</f>
        <v>#N/A</v>
      </c>
      <c r="N103" t="e">
        <f>RTD("tos.rtd", , "AX", ".SPXW230109P3765")</f>
        <v>#N/A</v>
      </c>
      <c r="O103" t="e">
        <f>RTD("tos.rtd", , "VOLUME", ".SPXW230109P3765")</f>
        <v>#N/A</v>
      </c>
      <c r="P103" t="e">
        <f>RTD("tos.rtd", , "OPEN_INT", ".SPXW230109P3765")</f>
        <v>#N/A</v>
      </c>
    </row>
    <row r="104" spans="3:16" x14ac:dyDescent="0.3">
      <c r="C104" t="e">
        <f>RTD("tos.rtd", , "VOLUME", ".SPXW230109C3770")</f>
        <v>#N/A</v>
      </c>
      <c r="D104" s="2" t="e">
        <f>RTD("tos.rtd", , "OPEN_INT", ".SPXW230109C3770")</f>
        <v>#N/A</v>
      </c>
      <c r="E104" t="e">
        <f>RTD("tos.rtd", , "BID", ".SPXW230109C3770")</f>
        <v>#N/A</v>
      </c>
      <c r="F104" t="e">
        <f>RTD("tos.rtd", , "BX", ".SPXW230109C3770")</f>
        <v>#N/A</v>
      </c>
      <c r="G104" s="9" t="e">
        <f>RTD("tos.rtd", , "ASK", ".SPXW230109C3770")</f>
        <v>#N/A</v>
      </c>
      <c r="H104" t="e">
        <f>RTD("tos.rtd", , "AX", ".SPXW230109C3770")</f>
        <v>#N/A</v>
      </c>
      <c r="I104" s="1" t="e">
        <f>RTD("tos.rtd", , "EXPIRATION_DAY", ".SPXW230109C3770")</f>
        <v>#N/A</v>
      </c>
      <c r="J104" t="e">
        <f>RTD("tos.rtd", , "STRIKE", ".SPXW230109C3770")</f>
        <v>#N/A</v>
      </c>
      <c r="K104" t="e">
        <f>RTD("tos.rtd", , "BID", ".SPXW230109P3770")</f>
        <v>#N/A</v>
      </c>
      <c r="L104" t="e">
        <f>RTD("tos.rtd", , "BX", ".SPXW230109P3770")</f>
        <v>#N/A</v>
      </c>
      <c r="M104" s="2" t="e">
        <f>RTD("tos.rtd", , "ASK", ".SPXW230109P3770")</f>
        <v>#N/A</v>
      </c>
      <c r="N104" s="2" t="e">
        <f>RTD("tos.rtd", , "AX", ".SPXW230109P3770")</f>
        <v>#N/A</v>
      </c>
      <c r="O104" t="e">
        <f>RTD("tos.rtd", , "VOLUME", ".SPXW230109P3770")</f>
        <v>#N/A</v>
      </c>
      <c r="P104" t="e">
        <f>RTD("tos.rtd", , "OPEN_INT", ".SPXW230109P3770")</f>
        <v>#N/A</v>
      </c>
    </row>
    <row r="105" spans="3:16" x14ac:dyDescent="0.3">
      <c r="C105" t="e">
        <f>RTD("tos.rtd", , "VOLUME", ".SPXW230109C3775")</f>
        <v>#N/A</v>
      </c>
      <c r="D105" s="2" t="e">
        <f>RTD("tos.rtd", , "OPEN_INT", ".SPXW230109C3775")</f>
        <v>#N/A</v>
      </c>
      <c r="E105" t="e">
        <f>RTD("tos.rtd", , "BID", ".SPXW230109C3775")</f>
        <v>#N/A</v>
      </c>
      <c r="F105" t="e">
        <f>RTD("tos.rtd", , "BX", ".SPXW230109C3775")</f>
        <v>#N/A</v>
      </c>
      <c r="G105" s="9" t="e">
        <f>RTD("tos.rtd", , "ASK", ".SPXW230109C3775")</f>
        <v>#N/A</v>
      </c>
      <c r="H105" t="e">
        <f>RTD("tos.rtd", , "AX", ".SPXW230109C3775")</f>
        <v>#N/A</v>
      </c>
      <c r="I105" s="1" t="e">
        <f>RTD("tos.rtd", , "EXPIRATION_DAY", ".SPXW230109C3775")</f>
        <v>#N/A</v>
      </c>
      <c r="J105" t="e">
        <f>RTD("tos.rtd", , "STRIKE", ".SPXW230109C3775")</f>
        <v>#N/A</v>
      </c>
      <c r="K105" t="e">
        <f>RTD("tos.rtd", , "BID", ".SPXW230109P3775")</f>
        <v>#N/A</v>
      </c>
      <c r="L105" t="e">
        <f>RTD("tos.rtd", , "BX", ".SPXW230109P3775")</f>
        <v>#N/A</v>
      </c>
      <c r="M105" s="2" t="e">
        <f>RTD("tos.rtd", , "ASK", ".SPXW230109P3775")</f>
        <v>#N/A</v>
      </c>
      <c r="N105" t="e">
        <f>RTD("tos.rtd", , "AX", ".SPXW230109P3775")</f>
        <v>#N/A</v>
      </c>
      <c r="O105" t="e">
        <f>RTD("tos.rtd", , "VOLUME", ".SPXW230109P3775")</f>
        <v>#N/A</v>
      </c>
      <c r="P105" t="e">
        <f>RTD("tos.rtd", , "OPEN_INT", ".SPXW230109P3775")</f>
        <v>#N/A</v>
      </c>
    </row>
    <row r="106" spans="3:16" x14ac:dyDescent="0.3">
      <c r="C106" t="e">
        <f>RTD("tos.rtd", , "VOLUME", ".SPXW230109C3780")</f>
        <v>#N/A</v>
      </c>
      <c r="D106" t="e">
        <f>RTD("tos.rtd", , "OPEN_INT", ".SPXW230109C3780")</f>
        <v>#N/A</v>
      </c>
      <c r="E106" t="e">
        <f>RTD("tos.rtd", , "BID", ".SPXW230109C3780")</f>
        <v>#N/A</v>
      </c>
      <c r="F106" t="e">
        <f>RTD("tos.rtd", , "BX", ".SPXW230109C3780")</f>
        <v>#N/A</v>
      </c>
      <c r="G106" s="9" t="e">
        <f>RTD("tos.rtd", , "ASK", ".SPXW230109C3780")</f>
        <v>#N/A</v>
      </c>
      <c r="H106" t="e">
        <f>RTD("tos.rtd", , "AX", ".SPXW230109C3780")</f>
        <v>#N/A</v>
      </c>
      <c r="I106" s="1" t="e">
        <f>RTD("tos.rtd", , "EXPIRATION_DAY", ".SPXW230109C3780")</f>
        <v>#N/A</v>
      </c>
      <c r="J106" t="e">
        <f>RTD("tos.rtd", , "STRIKE", ".SPXW230109C3780")</f>
        <v>#N/A</v>
      </c>
      <c r="K106" t="e">
        <f>RTD("tos.rtd", , "BID", ".SPXW230109P3780")</f>
        <v>#N/A</v>
      </c>
      <c r="L106" t="e">
        <f>RTD("tos.rtd", , "BX", ".SPXW230109P3780")</f>
        <v>#N/A</v>
      </c>
      <c r="M106" s="2" t="e">
        <f>RTD("tos.rtd", , "ASK", ".SPXW230109P3780")</f>
        <v>#N/A</v>
      </c>
      <c r="N106" t="e">
        <f>RTD("tos.rtd", , "AX", ".SPXW230109P3780")</f>
        <v>#N/A</v>
      </c>
      <c r="O106" t="e">
        <f>RTD("tos.rtd", , "VOLUME", ".SPXW230109P3780")</f>
        <v>#N/A</v>
      </c>
      <c r="P106" t="e">
        <f>RTD("tos.rtd", , "OPEN_INT", ".SPXW230109P3780")</f>
        <v>#N/A</v>
      </c>
    </row>
    <row r="107" spans="3:16" x14ac:dyDescent="0.3">
      <c r="C107" t="e">
        <f>RTD("tos.rtd", , "VOLUME", ".SPXW230109C3785")</f>
        <v>#N/A</v>
      </c>
      <c r="D107" s="2" t="e">
        <f>RTD("tos.rtd", , "OPEN_INT", ".SPXW230109C3785")</f>
        <v>#N/A</v>
      </c>
      <c r="E107" t="e">
        <f>RTD("tos.rtd", , "BID", ".SPXW230109C3785")</f>
        <v>#N/A</v>
      </c>
      <c r="F107" t="e">
        <f>RTD("tos.rtd", , "BX", ".SPXW230109C3785")</f>
        <v>#N/A</v>
      </c>
      <c r="G107" s="9" t="e">
        <f>RTD("tos.rtd", , "ASK", ".SPXW230109C3785")</f>
        <v>#N/A</v>
      </c>
      <c r="H107" t="e">
        <f>RTD("tos.rtd", , "AX", ".SPXW230109C3785")</f>
        <v>#N/A</v>
      </c>
      <c r="I107" s="1" t="e">
        <f>RTD("tos.rtd", , "EXPIRATION_DAY", ".SPXW230109C3785")</f>
        <v>#N/A</v>
      </c>
      <c r="J107" t="e">
        <f>RTD("tos.rtd", , "STRIKE", ".SPXW230109C3785")</f>
        <v>#N/A</v>
      </c>
      <c r="K107" t="e">
        <f>RTD("tos.rtd", , "BID", ".SPXW230109P3785")</f>
        <v>#N/A</v>
      </c>
      <c r="L107" t="e">
        <f>RTD("tos.rtd", , "BX", ".SPXW230109P3785")</f>
        <v>#N/A</v>
      </c>
      <c r="M107" s="2" t="e">
        <f>RTD("tos.rtd", , "ASK", ".SPXW230109P3785")</f>
        <v>#N/A</v>
      </c>
      <c r="N107" s="2" t="e">
        <f>RTD("tos.rtd", , "AX", ".SPXW230109P3785")</f>
        <v>#N/A</v>
      </c>
      <c r="O107" t="e">
        <f>RTD("tos.rtd", , "VOLUME", ".SPXW230109P3785")</f>
        <v>#N/A</v>
      </c>
      <c r="P107" t="e">
        <f>RTD("tos.rtd", , "OPEN_INT", ".SPXW230109P3785")</f>
        <v>#N/A</v>
      </c>
    </row>
    <row r="108" spans="3:16" x14ac:dyDescent="0.3">
      <c r="C108" t="e">
        <f>RTD("tos.rtd", , "VOLUME", ".SPXW230109C3790")</f>
        <v>#N/A</v>
      </c>
      <c r="D108" t="e">
        <f>RTD("tos.rtd", , "OPEN_INT", ".SPXW230109C3790")</f>
        <v>#N/A</v>
      </c>
      <c r="E108" t="e">
        <f>RTD("tos.rtd", , "BID", ".SPXW230109C3790")</f>
        <v>#N/A</v>
      </c>
      <c r="F108" t="e">
        <f>RTD("tos.rtd", , "BX", ".SPXW230109C3790")</f>
        <v>#N/A</v>
      </c>
      <c r="G108" s="9" t="e">
        <f>RTD("tos.rtd", , "ASK", ".SPXW230109C3790")</f>
        <v>#N/A</v>
      </c>
      <c r="H108" t="e">
        <f>RTD("tos.rtd", , "AX", ".SPXW230109C3790")</f>
        <v>#N/A</v>
      </c>
      <c r="I108" s="1" t="e">
        <f>RTD("tos.rtd", , "EXPIRATION_DAY", ".SPXW230109C3790")</f>
        <v>#N/A</v>
      </c>
      <c r="J108" t="e">
        <f>RTD("tos.rtd", , "STRIKE", ".SPXW230109C3790")</f>
        <v>#N/A</v>
      </c>
      <c r="K108" t="e">
        <f>RTD("tos.rtd", , "BID", ".SPXW230109P3790")</f>
        <v>#N/A</v>
      </c>
      <c r="L108" t="e">
        <f>RTD("tos.rtd", , "BX", ".SPXW230109P3790")</f>
        <v>#N/A</v>
      </c>
      <c r="M108" t="e">
        <f>RTD("tos.rtd", , "ASK", ".SPXW230109P3790")</f>
        <v>#N/A</v>
      </c>
      <c r="N108" t="e">
        <f>RTD("tos.rtd", , "AX", ".SPXW230109P3790")</f>
        <v>#N/A</v>
      </c>
      <c r="O108" t="e">
        <f>RTD("tos.rtd", , "VOLUME", ".SPXW230109P3790")</f>
        <v>#N/A</v>
      </c>
      <c r="P108" t="e">
        <f>RTD("tos.rtd", , "OPEN_INT", ".SPXW230109P3790")</f>
        <v>#N/A</v>
      </c>
    </row>
    <row r="109" spans="3:16" x14ac:dyDescent="0.3">
      <c r="C109" t="e">
        <f>RTD("tos.rtd", , "VOLUME", ".SPXW230109C3795")</f>
        <v>#N/A</v>
      </c>
      <c r="D109" t="e">
        <f>RTD("tos.rtd", , "OPEN_INT", ".SPXW230109C3795")</f>
        <v>#N/A</v>
      </c>
      <c r="E109" t="e">
        <f>RTD("tos.rtd", , "BID", ".SPXW230109C3795")</f>
        <v>#N/A</v>
      </c>
      <c r="F109" t="e">
        <f>RTD("tos.rtd", , "BX", ".SPXW230109C3795")</f>
        <v>#N/A</v>
      </c>
      <c r="G109" s="9" t="e">
        <f>RTD("tos.rtd", , "ASK", ".SPXW230109C3795")</f>
        <v>#N/A</v>
      </c>
      <c r="H109" t="e">
        <f>RTD("tos.rtd", , "AX", ".SPXW230109C3795")</f>
        <v>#N/A</v>
      </c>
      <c r="I109" s="1" t="e">
        <f>RTD("tos.rtd", , "EXPIRATION_DAY", ".SPXW230109C3795")</f>
        <v>#N/A</v>
      </c>
      <c r="J109" t="e">
        <f>RTD("tos.rtd", , "STRIKE", ".SPXW230109C3795")</f>
        <v>#N/A</v>
      </c>
      <c r="K109" t="e">
        <f>RTD("tos.rtd", , "BID", ".SPXW230109P3795")</f>
        <v>#N/A</v>
      </c>
      <c r="L109" t="e">
        <f>RTD("tos.rtd", , "BX", ".SPXW230109P3795")</f>
        <v>#N/A</v>
      </c>
      <c r="M109" t="e">
        <f>RTD("tos.rtd", , "ASK", ".SPXW230109P3795")</f>
        <v>#N/A</v>
      </c>
      <c r="N109" t="e">
        <f>RTD("tos.rtd", , "AX", ".SPXW230109P3795")</f>
        <v>#N/A</v>
      </c>
      <c r="O109" t="e">
        <f>RTD("tos.rtd", , "VOLUME", ".SPXW230109P3795")</f>
        <v>#N/A</v>
      </c>
      <c r="P109" t="e">
        <f>RTD("tos.rtd", , "OPEN_INT", ".SPXW230109P3795")</f>
        <v>#N/A</v>
      </c>
    </row>
    <row r="110" spans="3:16" x14ac:dyDescent="0.3">
      <c r="C110" s="2" t="e">
        <f>RTD("tos.rtd", , "VOLUME", ".SPXW230109C3800")</f>
        <v>#N/A</v>
      </c>
      <c r="D110" s="2" t="e">
        <f>RTD("tos.rtd", , "OPEN_INT", ".SPXW230109C3800")</f>
        <v>#N/A</v>
      </c>
      <c r="E110" t="e">
        <f>RTD("tos.rtd", , "BID", ".SPXW230109C3800")</f>
        <v>#N/A</v>
      </c>
      <c r="F110" t="e">
        <f>RTD("tos.rtd", , "BX", ".SPXW230109C3800")</f>
        <v>#N/A</v>
      </c>
      <c r="G110" t="e">
        <f>RTD("tos.rtd", , "ASK", ".SPXW230109C3800")</f>
        <v>#N/A</v>
      </c>
      <c r="H110" t="e">
        <f>RTD("tos.rtd", , "AX", ".SPXW230109C3800")</f>
        <v>#N/A</v>
      </c>
      <c r="I110" s="1" t="e">
        <f>RTD("tos.rtd", , "EXPIRATION_DAY", ".SPXW230109C3800")</f>
        <v>#N/A</v>
      </c>
      <c r="J110" t="e">
        <f>RTD("tos.rtd", , "STRIKE", ".SPXW230109C3800")</f>
        <v>#N/A</v>
      </c>
      <c r="K110" t="e">
        <f>RTD("tos.rtd", , "BID", ".SPXW230109P3800")</f>
        <v>#N/A</v>
      </c>
      <c r="L110" t="e">
        <f>RTD("tos.rtd", , "BX", ".SPXW230109P3800")</f>
        <v>#N/A</v>
      </c>
      <c r="M110" t="e">
        <f>RTD("tos.rtd", , "ASK", ".SPXW230109P3800")</f>
        <v>#N/A</v>
      </c>
      <c r="N110" t="e">
        <f>RTD("tos.rtd", , "AX", ".SPXW230109P3800")</f>
        <v>#N/A</v>
      </c>
      <c r="O110" t="e">
        <f>RTD("tos.rtd", , "VOLUME", ".SPXW230109P3800")</f>
        <v>#N/A</v>
      </c>
      <c r="P110" t="e">
        <f>RTD("tos.rtd", , "OPEN_INT", ".SPXW230109P3800")</f>
        <v>#N/A</v>
      </c>
    </row>
    <row r="111" spans="3:16" x14ac:dyDescent="0.3">
      <c r="C111" s="2" t="e">
        <f>RTD("tos.rtd", , "VOLUME", ".SPXW230109C3805")</f>
        <v>#N/A</v>
      </c>
      <c r="D111" s="2" t="e">
        <f>RTD("tos.rtd", , "OPEN_INT", ".SPXW230109C3805")</f>
        <v>#N/A</v>
      </c>
      <c r="E111" t="e">
        <f>RTD("tos.rtd", , "BID", ".SPXW230109C3805")</f>
        <v>#N/A</v>
      </c>
      <c r="F111" t="e">
        <f>RTD("tos.rtd", , "BX", ".SPXW230109C3805")</f>
        <v>#N/A</v>
      </c>
      <c r="G111" t="e">
        <f>RTD("tos.rtd", , "ASK", ".SPXW230109C3805")</f>
        <v>#N/A</v>
      </c>
      <c r="H111" t="e">
        <f>RTD("tos.rtd", , "AX", ".SPXW230109C3805")</f>
        <v>#N/A</v>
      </c>
      <c r="I111" s="1" t="e">
        <f>RTD("tos.rtd", , "EXPIRATION_DAY", ".SPXW230109C3805")</f>
        <v>#N/A</v>
      </c>
      <c r="J111" t="e">
        <f>RTD("tos.rtd", , "STRIKE", ".SPXW230109C3805")</f>
        <v>#N/A</v>
      </c>
      <c r="K111" t="e">
        <f>RTD("tos.rtd", , "BID", ".SPXW230109P3805")</f>
        <v>#N/A</v>
      </c>
      <c r="L111" t="e">
        <f>RTD("tos.rtd", , "BX", ".SPXW230109P3805")</f>
        <v>#N/A</v>
      </c>
      <c r="M111" t="e">
        <f>RTD("tos.rtd", , "ASK", ".SPXW230109P3805")</f>
        <v>#N/A</v>
      </c>
      <c r="N111" t="e">
        <f>RTD("tos.rtd", , "AX", ".SPXW230109P3805")</f>
        <v>#N/A</v>
      </c>
      <c r="O111" t="e">
        <f>RTD("tos.rtd", , "VOLUME", ".SPXW230109P3805")</f>
        <v>#N/A</v>
      </c>
      <c r="P111" t="e">
        <f>RTD("tos.rtd", , "OPEN_INT", ".SPXW230109P3805")</f>
        <v>#N/A</v>
      </c>
    </row>
    <row r="112" spans="3:16" x14ac:dyDescent="0.3">
      <c r="C112" s="2" t="e">
        <f>RTD("tos.rtd", , "VOLUME", ".SPXW230109C3810")</f>
        <v>#N/A</v>
      </c>
      <c r="D112" s="2" t="e">
        <f>RTD("tos.rtd", , "OPEN_INT", ".SPXW230109C3810")</f>
        <v>#N/A</v>
      </c>
      <c r="E112" t="e">
        <f>RTD("tos.rtd", , "BID", ".SPXW230109C3810")</f>
        <v>#N/A</v>
      </c>
      <c r="F112" t="e">
        <f>RTD("tos.rtd", , "BX", ".SPXW230109C3810")</f>
        <v>#N/A</v>
      </c>
      <c r="G112" t="e">
        <f>RTD("tos.rtd", , "ASK", ".SPXW230109C3810")</f>
        <v>#N/A</v>
      </c>
      <c r="H112" t="e">
        <f>RTD("tos.rtd", , "AX", ".SPXW230109C3810")</f>
        <v>#N/A</v>
      </c>
      <c r="I112" s="1" t="e">
        <f>RTD("tos.rtd", , "EXPIRATION_DAY", ".SPXW230109C3810")</f>
        <v>#N/A</v>
      </c>
      <c r="J112" t="e">
        <f>RTD("tos.rtd", , "STRIKE", ".SPXW230109C3810")</f>
        <v>#N/A</v>
      </c>
      <c r="K112" t="e">
        <f>RTD("tos.rtd", , "BID", ".SPXW230109P3810")</f>
        <v>#N/A</v>
      </c>
      <c r="L112" t="e">
        <f>RTD("tos.rtd", , "BX", ".SPXW230109P3810")</f>
        <v>#N/A</v>
      </c>
      <c r="M112" t="e">
        <f>RTD("tos.rtd", , "ASK", ".SPXW230109P3810")</f>
        <v>#N/A</v>
      </c>
      <c r="N112" t="e">
        <f>RTD("tos.rtd", , "AX", ".SPXW230109P3810")</f>
        <v>#N/A</v>
      </c>
      <c r="O112" t="e">
        <f>RTD("tos.rtd", , "VOLUME", ".SPXW230109P3810")</f>
        <v>#N/A</v>
      </c>
      <c r="P112" s="2" t="e">
        <f>RTD("tos.rtd", , "OPEN_INT", ".SPXW230109P3810")</f>
        <v>#N/A</v>
      </c>
    </row>
    <row r="113" spans="3:16" x14ac:dyDescent="0.3">
      <c r="C113" s="2" t="e">
        <f>RTD("tos.rtd", , "VOLUME", ".SPXW230109C3815")</f>
        <v>#N/A</v>
      </c>
      <c r="D113" t="e">
        <f>RTD("tos.rtd", , "OPEN_INT", ".SPXW230109C3815")</f>
        <v>#N/A</v>
      </c>
      <c r="E113" t="e">
        <f>RTD("tos.rtd", , "BID", ".SPXW230109C3815")</f>
        <v>#N/A</v>
      </c>
      <c r="F113" t="e">
        <f>RTD("tos.rtd", , "BX", ".SPXW230109C3815")</f>
        <v>#N/A</v>
      </c>
      <c r="G113" t="e">
        <f>RTD("tos.rtd", , "ASK", ".SPXW230109C3815")</f>
        <v>#N/A</v>
      </c>
      <c r="H113" t="e">
        <f>RTD("tos.rtd", , "AX", ".SPXW230109C3815")</f>
        <v>#N/A</v>
      </c>
      <c r="I113" s="1" t="e">
        <f>RTD("tos.rtd", , "EXPIRATION_DAY", ".SPXW230109C3815")</f>
        <v>#N/A</v>
      </c>
      <c r="J113" t="e">
        <f>RTD("tos.rtd", , "STRIKE", ".SPXW230109C3815")</f>
        <v>#N/A</v>
      </c>
      <c r="K113" t="e">
        <f>RTD("tos.rtd", , "BID", ".SPXW230109P3815")</f>
        <v>#N/A</v>
      </c>
      <c r="L113" t="e">
        <f>RTD("tos.rtd", , "BX", ".SPXW230109P3815")</f>
        <v>#N/A</v>
      </c>
      <c r="M113" t="e">
        <f>RTD("tos.rtd", , "ASK", ".SPXW230109P3815")</f>
        <v>#N/A</v>
      </c>
      <c r="N113" t="e">
        <f>RTD("tos.rtd", , "AX", ".SPXW230109P3815")</f>
        <v>#N/A</v>
      </c>
      <c r="O113" t="e">
        <f>RTD("tos.rtd", , "VOLUME", ".SPXW230109P3815")</f>
        <v>#N/A</v>
      </c>
      <c r="P113" t="e">
        <f>RTD("tos.rtd", , "OPEN_INT", ".SPXW230109P3815")</f>
        <v>#N/A</v>
      </c>
    </row>
    <row r="114" spans="3:16" x14ac:dyDescent="0.3">
      <c r="C114" s="2" t="e">
        <f>RTD("tos.rtd", , "VOLUME", ".SPXW230109C3820")</f>
        <v>#N/A</v>
      </c>
      <c r="D114" s="2" t="e">
        <f>RTD("tos.rtd", , "OPEN_INT", ".SPXW230109C3820")</f>
        <v>#N/A</v>
      </c>
      <c r="E114" t="e">
        <f>RTD("tos.rtd", , "BID", ".SPXW230109C3820")</f>
        <v>#N/A</v>
      </c>
      <c r="F114" t="e">
        <f>RTD("tos.rtd", , "BX", ".SPXW230109C3820")</f>
        <v>#N/A</v>
      </c>
      <c r="G114" t="e">
        <f>RTD("tos.rtd", , "ASK", ".SPXW230109C3820")</f>
        <v>#N/A</v>
      </c>
      <c r="H114" t="e">
        <f>RTD("tos.rtd", , "AX", ".SPXW230109C3820")</f>
        <v>#N/A</v>
      </c>
      <c r="I114" s="1" t="e">
        <f>RTD("tos.rtd", , "EXPIRATION_DAY", ".SPXW230109C3820")</f>
        <v>#N/A</v>
      </c>
      <c r="J114" t="e">
        <f>RTD("tos.rtd", , "STRIKE", ".SPXW230109C3820")</f>
        <v>#N/A</v>
      </c>
      <c r="K114" t="e">
        <f>RTD("tos.rtd", , "BID", ".SPXW230109P3820")</f>
        <v>#N/A</v>
      </c>
      <c r="L114" t="e">
        <f>RTD("tos.rtd", , "BX", ".SPXW230109P3820")</f>
        <v>#N/A</v>
      </c>
      <c r="M114" t="e">
        <f>RTD("tos.rtd", , "ASK", ".SPXW230109P3820")</f>
        <v>#N/A</v>
      </c>
      <c r="N114" t="e">
        <f>RTD("tos.rtd", , "AX", ".SPXW230109P3820")</f>
        <v>#N/A</v>
      </c>
      <c r="O114" t="e">
        <f>RTD("tos.rtd", , "VOLUME", ".SPXW230109P3820")</f>
        <v>#N/A</v>
      </c>
      <c r="P114" t="e">
        <f>RTD("tos.rtd", , "OPEN_INT", ".SPXW230109P3820")</f>
        <v>#N/A</v>
      </c>
    </row>
    <row r="115" spans="3:16" x14ac:dyDescent="0.3">
      <c r="C115" s="2" t="e">
        <f>RTD("tos.rtd", , "VOLUME", ".SPXW230109C3825")</f>
        <v>#N/A</v>
      </c>
      <c r="D115" t="e">
        <f>RTD("tos.rtd", , "OPEN_INT", ".SPXW230109C3825")</f>
        <v>#N/A</v>
      </c>
      <c r="E115" t="e">
        <f>RTD("tos.rtd", , "BID", ".SPXW230109C3825")</f>
        <v>#N/A</v>
      </c>
      <c r="F115" t="e">
        <f>RTD("tos.rtd", , "BX", ".SPXW230109C3825")</f>
        <v>#N/A</v>
      </c>
      <c r="G115" t="e">
        <f>RTD("tos.rtd", , "ASK", ".SPXW230109C3825")</f>
        <v>#N/A</v>
      </c>
      <c r="H115" t="e">
        <f>RTD("tos.rtd", , "AX", ".SPXW230109C3825")</f>
        <v>#N/A</v>
      </c>
      <c r="I115" s="1" t="e">
        <f>RTD("tos.rtd", , "EXPIRATION_DAY", ".SPXW230109C3825")</f>
        <v>#N/A</v>
      </c>
      <c r="J115" t="e">
        <f>RTD("tos.rtd", , "STRIKE", ".SPXW230109C3825")</f>
        <v>#N/A</v>
      </c>
      <c r="K115" t="e">
        <f>RTD("tos.rtd", , "BID", ".SPXW230109P3825")</f>
        <v>#N/A</v>
      </c>
      <c r="L115" t="e">
        <f>RTD("tos.rtd", , "BX", ".SPXW230109P3825")</f>
        <v>#N/A</v>
      </c>
      <c r="M115" t="e">
        <f>RTD("tos.rtd", , "ASK", ".SPXW230109P3825")</f>
        <v>#N/A</v>
      </c>
      <c r="N115" t="e">
        <f>RTD("tos.rtd", , "AX", ".SPXW230109P3825")</f>
        <v>#N/A</v>
      </c>
      <c r="O115" t="e">
        <f>RTD("tos.rtd", , "VOLUME", ".SPXW230109P3825")</f>
        <v>#N/A</v>
      </c>
      <c r="P115" t="e">
        <f>RTD("tos.rtd", , "OPEN_INT", ".SPXW230109P3825")</f>
        <v>#N/A</v>
      </c>
    </row>
    <row r="116" spans="3:16" x14ac:dyDescent="0.3">
      <c r="C116" s="2" t="e">
        <f>RTD("tos.rtd", , "VOLUME", ".SPXW230109C3830")</f>
        <v>#N/A</v>
      </c>
      <c r="D116" s="2" t="e">
        <f>RTD("tos.rtd", , "OPEN_INT", ".SPXW230109C3830")</f>
        <v>#N/A</v>
      </c>
      <c r="E116" t="e">
        <f>RTD("tos.rtd", , "BID", ".SPXW230109C3830")</f>
        <v>#N/A</v>
      </c>
      <c r="F116" t="e">
        <f>RTD("tos.rtd", , "BX", ".SPXW230109C3830")</f>
        <v>#N/A</v>
      </c>
      <c r="G116" t="e">
        <f>RTD("tos.rtd", , "ASK", ".SPXW230109C3830")</f>
        <v>#N/A</v>
      </c>
      <c r="H116" t="e">
        <f>RTD("tos.rtd", , "AX", ".SPXW230109C3830")</f>
        <v>#N/A</v>
      </c>
      <c r="I116" s="1" t="e">
        <f>RTD("tos.rtd", , "EXPIRATION_DAY", ".SPXW230109C3830")</f>
        <v>#N/A</v>
      </c>
      <c r="J116" t="e">
        <f>RTD("tos.rtd", , "STRIKE", ".SPXW230109C3830")</f>
        <v>#N/A</v>
      </c>
      <c r="K116" t="e">
        <f>RTD("tos.rtd", , "BID", ".SPXW230109P3830")</f>
        <v>#N/A</v>
      </c>
      <c r="L116" t="e">
        <f>RTD("tos.rtd", , "BX", ".SPXW230109P3830")</f>
        <v>#N/A</v>
      </c>
      <c r="M116" t="e">
        <f>RTD("tos.rtd", , "ASK", ".SPXW230109P3830")</f>
        <v>#N/A</v>
      </c>
      <c r="N116" t="e">
        <f>RTD("tos.rtd", , "AX", ".SPXW230109P3830")</f>
        <v>#N/A</v>
      </c>
      <c r="O116" t="e">
        <f>RTD("tos.rtd", , "VOLUME", ".SPXW230109P3830")</f>
        <v>#N/A</v>
      </c>
      <c r="P116" t="e">
        <f>RTD("tos.rtd", , "OPEN_INT", ".SPXW230109P3830")</f>
        <v>#N/A</v>
      </c>
    </row>
    <row r="117" spans="3:16" x14ac:dyDescent="0.3">
      <c r="C117" s="2" t="e">
        <f>RTD("tos.rtd", , "VOLUME", ".SPXW230109C3835")</f>
        <v>#N/A</v>
      </c>
      <c r="D117" t="e">
        <f>RTD("tos.rtd", , "OPEN_INT", ".SPXW230109C3835")</f>
        <v>#N/A</v>
      </c>
      <c r="E117" t="e">
        <f>RTD("tos.rtd", , "BID", ".SPXW230109C3835")</f>
        <v>#N/A</v>
      </c>
      <c r="F117" t="e">
        <f>RTD("tos.rtd", , "BX", ".SPXW230109C3835")</f>
        <v>#N/A</v>
      </c>
      <c r="G117" t="e">
        <f>RTD("tos.rtd", , "ASK", ".SPXW230109C3835")</f>
        <v>#N/A</v>
      </c>
      <c r="H117" t="e">
        <f>RTD("tos.rtd", , "AX", ".SPXW230109C3835")</f>
        <v>#N/A</v>
      </c>
      <c r="I117" s="1" t="e">
        <f>RTD("tos.rtd", , "EXPIRATION_DAY", ".SPXW230109C3835")</f>
        <v>#N/A</v>
      </c>
      <c r="J117" t="e">
        <f>RTD("tos.rtd", , "STRIKE", ".SPXW230109C3835")</f>
        <v>#N/A</v>
      </c>
      <c r="K117" t="e">
        <f>RTD("tos.rtd", , "BID", ".SPXW230109P3835")</f>
        <v>#N/A</v>
      </c>
      <c r="L117" t="e">
        <f>RTD("tos.rtd", , "BX", ".SPXW230109P3835")</f>
        <v>#N/A</v>
      </c>
      <c r="M117" t="e">
        <f>RTD("tos.rtd", , "ASK", ".SPXW230109P3835")</f>
        <v>#N/A</v>
      </c>
      <c r="N117" t="e">
        <f>RTD("tos.rtd", , "AX", ".SPXW230109P3835")</f>
        <v>#N/A</v>
      </c>
      <c r="O117" t="e">
        <f>RTD("tos.rtd", , "VOLUME", ".SPXW230109P3835")</f>
        <v>#N/A</v>
      </c>
      <c r="P117" t="e">
        <f>RTD("tos.rtd", , "OPEN_INT", ".SPXW230109P3835")</f>
        <v>#N/A</v>
      </c>
    </row>
    <row r="118" spans="3:16" x14ac:dyDescent="0.3">
      <c r="C118" s="2" t="e">
        <f>RTD("tos.rtd", , "VOLUME", ".SPXW230109C3840")</f>
        <v>#N/A</v>
      </c>
      <c r="D118" s="2" t="e">
        <f>RTD("tos.rtd", , "OPEN_INT", ".SPXW230109C3840")</f>
        <v>#N/A</v>
      </c>
      <c r="E118" t="e">
        <f>RTD("tos.rtd", , "BID", ".SPXW230109C3840")</f>
        <v>#N/A</v>
      </c>
      <c r="F118" t="e">
        <f>RTD("tos.rtd", , "BX", ".SPXW230109C3840")</f>
        <v>#N/A</v>
      </c>
      <c r="G118" t="e">
        <f>RTD("tos.rtd", , "ASK", ".SPXW230109C3840")</f>
        <v>#N/A</v>
      </c>
      <c r="H118" t="e">
        <f>RTD("tos.rtd", , "AX", ".SPXW230109C3840")</f>
        <v>#N/A</v>
      </c>
      <c r="I118" s="1" t="e">
        <f>RTD("tos.rtd", , "EXPIRATION_DAY", ".SPXW230109C3840")</f>
        <v>#N/A</v>
      </c>
      <c r="J118" t="e">
        <f>RTD("tos.rtd", , "STRIKE", ".SPXW230109C3840")</f>
        <v>#N/A</v>
      </c>
      <c r="K118" t="e">
        <f>RTD("tos.rtd", , "BID", ".SPXW230109P3840")</f>
        <v>#N/A</v>
      </c>
      <c r="L118" t="e">
        <f>RTD("tos.rtd", , "BX", ".SPXW230109P3840")</f>
        <v>#N/A</v>
      </c>
      <c r="M118" t="e">
        <f>RTD("tos.rtd", , "ASK", ".SPXW230109P3840")</f>
        <v>#N/A</v>
      </c>
      <c r="N118" t="e">
        <f>RTD("tos.rtd", , "AX", ".SPXW230109P3840")</f>
        <v>#N/A</v>
      </c>
      <c r="O118" t="e">
        <f>RTD("tos.rtd", , "VOLUME", ".SPXW230109P3840")</f>
        <v>#N/A</v>
      </c>
      <c r="P118" t="e">
        <f>RTD("tos.rtd", , "OPEN_INT", ".SPXW230109P3840")</f>
        <v>#N/A</v>
      </c>
    </row>
    <row r="119" spans="3:16" x14ac:dyDescent="0.3">
      <c r="C119" t="e">
        <f>RTD("tos.rtd", , "VOLUME", ".SPXW230109C3845")</f>
        <v>#N/A</v>
      </c>
      <c r="D119" t="e">
        <f>RTD("tos.rtd", , "OPEN_INT", ".SPXW230109C3845")</f>
        <v>#N/A</v>
      </c>
      <c r="E119" t="e">
        <f>RTD("tos.rtd", , "BID", ".SPXW230109C3845")</f>
        <v>#N/A</v>
      </c>
      <c r="F119" t="e">
        <f>RTD("tos.rtd", , "BX", ".SPXW230109C3845")</f>
        <v>#N/A</v>
      </c>
      <c r="G119" t="e">
        <f>RTD("tos.rtd", , "ASK", ".SPXW230109C3845")</f>
        <v>#N/A</v>
      </c>
      <c r="H119" t="e">
        <f>RTD("tos.rtd", , "AX", ".SPXW230109C3845")</f>
        <v>#N/A</v>
      </c>
      <c r="I119" s="1" t="e">
        <f>RTD("tos.rtd", , "EXPIRATION_DAY", ".SPXW230109C3845")</f>
        <v>#N/A</v>
      </c>
      <c r="J119" t="e">
        <f>RTD("tos.rtd", , "STRIKE", ".SPXW230109C3845")</f>
        <v>#N/A</v>
      </c>
      <c r="K119" t="e">
        <f>RTD("tos.rtd", , "BID", ".SPXW230109P3845")</f>
        <v>#N/A</v>
      </c>
      <c r="L119" t="e">
        <f>RTD("tos.rtd", , "BX", ".SPXW230109P3845")</f>
        <v>#N/A</v>
      </c>
      <c r="M119" t="e">
        <f>RTD("tos.rtd", , "ASK", ".SPXW230109P3845")</f>
        <v>#N/A</v>
      </c>
      <c r="N119" t="e">
        <f>RTD("tos.rtd", , "AX", ".SPXW230109P3845")</f>
        <v>#N/A</v>
      </c>
      <c r="O119" t="e">
        <f>RTD("tos.rtd", , "VOLUME", ".SPXW230109P3845")</f>
        <v>#N/A</v>
      </c>
      <c r="P119" t="e">
        <f>RTD("tos.rtd", , "OPEN_INT", ".SPXW230109P3845")</f>
        <v>#N/A</v>
      </c>
    </row>
    <row r="120" spans="3:16" x14ac:dyDescent="0.3">
      <c r="C120" t="e">
        <f>RTD("tos.rtd", , "VOLUME", ".SPXW230109C3850")</f>
        <v>#N/A</v>
      </c>
      <c r="D120" s="2" t="e">
        <f>RTD("tos.rtd", , "OPEN_INT", ".SPXW230109C3850")</f>
        <v>#N/A</v>
      </c>
      <c r="E120" t="e">
        <f>RTD("tos.rtd", , "BID", ".SPXW230109C3850")</f>
        <v>#N/A</v>
      </c>
      <c r="F120" t="e">
        <f>RTD("tos.rtd", , "BX", ".SPXW230109C3850")</f>
        <v>#N/A</v>
      </c>
      <c r="G120" t="e">
        <f>RTD("tos.rtd", , "ASK", ".SPXW230109C3850")</f>
        <v>#N/A</v>
      </c>
      <c r="H120" t="e">
        <f>RTD("tos.rtd", , "AX", ".SPXW230109C3850")</f>
        <v>#N/A</v>
      </c>
      <c r="I120" s="1" t="e">
        <f>RTD("tos.rtd", , "EXPIRATION_DAY", ".SPXW230109C3850")</f>
        <v>#N/A</v>
      </c>
      <c r="J120" t="e">
        <f>RTD("tos.rtd", , "STRIKE", ".SPXW230109C3850")</f>
        <v>#N/A</v>
      </c>
      <c r="K120" t="e">
        <f>RTD("tos.rtd", , "BID", ".SPXW230109P3850")</f>
        <v>#N/A</v>
      </c>
      <c r="L120" t="e">
        <f>RTD("tos.rtd", , "BX", ".SPXW230109P3850")</f>
        <v>#N/A</v>
      </c>
      <c r="M120" t="e">
        <f>RTD("tos.rtd", , "ASK", ".SPXW230109P3850")</f>
        <v>#N/A</v>
      </c>
      <c r="N120" t="e">
        <f>RTD("tos.rtd", , "AX", ".SPXW230109P3850")</f>
        <v>#N/A</v>
      </c>
      <c r="O120" t="e">
        <f>RTD("tos.rtd", , "VOLUME", ".SPXW230109P3850")</f>
        <v>#N/A</v>
      </c>
      <c r="P120" t="e">
        <f>RTD("tos.rtd", , "OPEN_INT", ".SPXW230109P3850")</f>
        <v>#N/A</v>
      </c>
    </row>
    <row r="121" spans="3:16" x14ac:dyDescent="0.3">
      <c r="C121" t="e">
        <f>RTD("tos.rtd", , "VOLUME", ".SPXW230109C3855")</f>
        <v>#N/A</v>
      </c>
      <c r="D121" t="e">
        <f>RTD("tos.rtd", , "OPEN_INT", ".SPXW230109C3855")</f>
        <v>#N/A</v>
      </c>
      <c r="E121" t="e">
        <f>RTD("tos.rtd", , "BID", ".SPXW230109C3855")</f>
        <v>#N/A</v>
      </c>
      <c r="F121" t="e">
        <f>RTD("tos.rtd", , "BX", ".SPXW230109C3855")</f>
        <v>#N/A</v>
      </c>
      <c r="G121" t="e">
        <f>RTD("tos.rtd", , "ASK", ".SPXW230109C3855")</f>
        <v>#N/A</v>
      </c>
      <c r="H121" t="e">
        <f>RTD("tos.rtd", , "AX", ".SPXW230109C3855")</f>
        <v>#N/A</v>
      </c>
      <c r="I121" s="1" t="e">
        <f>RTD("tos.rtd", , "EXPIRATION_DAY", ".SPXW230109C3855")</f>
        <v>#N/A</v>
      </c>
      <c r="J121" t="e">
        <f>RTD("tos.rtd", , "STRIKE", ".SPXW230109C3855")</f>
        <v>#N/A</v>
      </c>
      <c r="K121" t="e">
        <f>RTD("tos.rtd", , "BID", ".SPXW230109P3855")</f>
        <v>#N/A</v>
      </c>
      <c r="L121" t="e">
        <f>RTD("tos.rtd", , "BX", ".SPXW230109P3855")</f>
        <v>#N/A</v>
      </c>
      <c r="M121" t="e">
        <f>RTD("tos.rtd", , "ASK", ".SPXW230109P3855")</f>
        <v>#N/A</v>
      </c>
      <c r="N121" t="e">
        <f>RTD("tos.rtd", , "AX", ".SPXW230109P3855")</f>
        <v>#N/A</v>
      </c>
      <c r="O121" t="e">
        <f>RTD("tos.rtd", , "VOLUME", ".SPXW230109P3855")</f>
        <v>#N/A</v>
      </c>
      <c r="P121" t="e">
        <f>RTD("tos.rtd", , "OPEN_INT", ".SPXW230109P3855")</f>
        <v>#N/A</v>
      </c>
    </row>
    <row r="122" spans="3:16" x14ac:dyDescent="0.3">
      <c r="C122" s="2" t="e">
        <f>RTD("tos.rtd", , "VOLUME", ".SPXW230109C3860")</f>
        <v>#N/A</v>
      </c>
      <c r="D122" s="2" t="e">
        <f>RTD("tos.rtd", , "OPEN_INT", ".SPXW230109C3860")</f>
        <v>#N/A</v>
      </c>
      <c r="E122" t="e">
        <f>RTD("tos.rtd", , "BID", ".SPXW230109C3860")</f>
        <v>#N/A</v>
      </c>
      <c r="F122" t="e">
        <f>RTD("tos.rtd", , "BX", ".SPXW230109C3860")</f>
        <v>#N/A</v>
      </c>
      <c r="G122" t="e">
        <f>RTD("tos.rtd", , "ASK", ".SPXW230109C3860")</f>
        <v>#N/A</v>
      </c>
      <c r="H122" t="e">
        <f>RTD("tos.rtd", , "AX", ".SPXW230109C3860")</f>
        <v>#N/A</v>
      </c>
      <c r="I122" s="1" t="e">
        <f>RTD("tos.rtd", , "EXPIRATION_DAY", ".SPXW230109C3860")</f>
        <v>#N/A</v>
      </c>
      <c r="J122" t="e">
        <f>RTD("tos.rtd", , "STRIKE", ".SPXW230109C3860")</f>
        <v>#N/A</v>
      </c>
      <c r="K122" t="e">
        <f>RTD("tos.rtd", , "BID", ".SPXW230109P3860")</f>
        <v>#N/A</v>
      </c>
      <c r="L122" t="e">
        <f>RTD("tos.rtd", , "BX", ".SPXW230109P3860")</f>
        <v>#N/A</v>
      </c>
      <c r="M122" t="e">
        <f>RTD("tos.rtd", , "ASK", ".SPXW230109P3860")</f>
        <v>#N/A</v>
      </c>
      <c r="N122" t="e">
        <f>RTD("tos.rtd", , "AX", ".SPXW230109P3860")</f>
        <v>#N/A</v>
      </c>
      <c r="O122" t="e">
        <f>RTD("tos.rtd", , "VOLUME", ".SPXW230109P3860")</f>
        <v>#N/A</v>
      </c>
      <c r="P122" s="2" t="e">
        <f>RTD("tos.rtd", , "OPEN_INT", ".SPXW230109P3860")</f>
        <v>#N/A</v>
      </c>
    </row>
    <row r="123" spans="3:16" x14ac:dyDescent="0.3">
      <c r="C123" t="e">
        <f>RTD("tos.rtd", , "VOLUME", ".SPXW230109C3865")</f>
        <v>#N/A</v>
      </c>
      <c r="D123" t="e">
        <f>RTD("tos.rtd", , "OPEN_INT", ".SPXW230109C3865")</f>
        <v>#N/A</v>
      </c>
      <c r="E123" t="e">
        <f>RTD("tos.rtd", , "BID", ".SPXW230109C3865")</f>
        <v>#N/A</v>
      </c>
      <c r="F123" t="e">
        <f>RTD("tos.rtd", , "BX", ".SPXW230109C3865")</f>
        <v>#N/A</v>
      </c>
      <c r="G123" t="e">
        <f>RTD("tos.rtd", , "ASK", ".SPXW230109C3865")</f>
        <v>#N/A</v>
      </c>
      <c r="H123" t="e">
        <f>RTD("tos.rtd", , "AX", ".SPXW230109C3865")</f>
        <v>#N/A</v>
      </c>
      <c r="I123" s="1" t="e">
        <f>RTD("tos.rtd", , "EXPIRATION_DAY", ".SPXW230109C3865")</f>
        <v>#N/A</v>
      </c>
      <c r="J123" t="e">
        <f>RTD("tos.rtd", , "STRIKE", ".SPXW230109C3865")</f>
        <v>#N/A</v>
      </c>
      <c r="K123" t="e">
        <f>RTD("tos.rtd", , "BID", ".SPXW230109P3865")</f>
        <v>#N/A</v>
      </c>
      <c r="L123" t="e">
        <f>RTD("tos.rtd", , "BX", ".SPXW230109P3865")</f>
        <v>#N/A</v>
      </c>
      <c r="M123" t="e">
        <f>RTD("tos.rtd", , "ASK", ".SPXW230109P3865")</f>
        <v>#N/A</v>
      </c>
      <c r="N123" t="e">
        <f>RTD("tos.rtd", , "AX", ".SPXW230109P3865")</f>
        <v>#N/A</v>
      </c>
      <c r="O123" t="e">
        <f>RTD("tos.rtd", , "VOLUME", ".SPXW230109P3865")</f>
        <v>#N/A</v>
      </c>
      <c r="P123" t="e">
        <f>RTD("tos.rtd", , "OPEN_INT", ".SPXW230109P3865")</f>
        <v>#N/A</v>
      </c>
    </row>
    <row r="124" spans="3:16" x14ac:dyDescent="0.3">
      <c r="C124" t="e">
        <f>RTD("tos.rtd", , "VOLUME", ".SPXW230109C3870")</f>
        <v>#N/A</v>
      </c>
      <c r="D124" s="2" t="e">
        <f>RTD("tos.rtd", , "OPEN_INT", ".SPXW230109C3870")</f>
        <v>#N/A</v>
      </c>
      <c r="E124" t="e">
        <f>RTD("tos.rtd", , "BID", ".SPXW230109C3870")</f>
        <v>#N/A</v>
      </c>
      <c r="F124" t="e">
        <f>RTD("tos.rtd", , "BX", ".SPXW230109C3870")</f>
        <v>#N/A</v>
      </c>
      <c r="G124" t="e">
        <f>RTD("tos.rtd", , "ASK", ".SPXW230109C3870")</f>
        <v>#N/A</v>
      </c>
      <c r="H124" t="e">
        <f>RTD("tos.rtd", , "AX", ".SPXW230109C3870")</f>
        <v>#N/A</v>
      </c>
      <c r="I124" s="1" t="e">
        <f>RTD("tos.rtd", , "EXPIRATION_DAY", ".SPXW230109C3870")</f>
        <v>#N/A</v>
      </c>
      <c r="J124" t="e">
        <f>RTD("tos.rtd", , "STRIKE", ".SPXW230109C3870")</f>
        <v>#N/A</v>
      </c>
      <c r="K124" t="e">
        <f>RTD("tos.rtd", , "BID", ".SPXW230109P3870")</f>
        <v>#N/A</v>
      </c>
      <c r="L124" t="e">
        <f>RTD("tos.rtd", , "BX", ".SPXW230109P3870")</f>
        <v>#N/A</v>
      </c>
      <c r="M124" t="e">
        <f>RTD("tos.rtd", , "ASK", ".SPXW230109P3870")</f>
        <v>#N/A</v>
      </c>
      <c r="N124" t="e">
        <f>RTD("tos.rtd", , "AX", ".SPXW230109P3870")</f>
        <v>#N/A</v>
      </c>
      <c r="O124" t="e">
        <f>RTD("tos.rtd", , "VOLUME", ".SPXW230109P3870")</f>
        <v>#N/A</v>
      </c>
      <c r="P124" t="e">
        <f>RTD("tos.rtd", , "OPEN_INT", ".SPXW230109P3870")</f>
        <v>#N/A</v>
      </c>
    </row>
    <row r="125" spans="3:16" x14ac:dyDescent="0.3">
      <c r="C125" t="e">
        <f>RTD("tos.rtd", , "VOLUME", ".SPXW230109C3875")</f>
        <v>#N/A</v>
      </c>
      <c r="D125" t="e">
        <f>RTD("tos.rtd", , "OPEN_INT", ".SPXW230109C3875")</f>
        <v>#N/A</v>
      </c>
      <c r="E125" t="e">
        <f>RTD("tos.rtd", , "BID", ".SPXW230109C3875")</f>
        <v>#N/A</v>
      </c>
      <c r="F125" t="e">
        <f>RTD("tos.rtd", , "BX", ".SPXW230109C3875")</f>
        <v>#N/A</v>
      </c>
      <c r="G125" t="e">
        <f>RTD("tos.rtd", , "ASK", ".SPXW230109C3875")</f>
        <v>#N/A</v>
      </c>
      <c r="H125" t="e">
        <f>RTD("tos.rtd", , "AX", ".SPXW230109C3875")</f>
        <v>#N/A</v>
      </c>
      <c r="I125" s="1" t="e">
        <f>RTD("tos.rtd", , "EXPIRATION_DAY", ".SPXW230109C3875")</f>
        <v>#N/A</v>
      </c>
      <c r="J125" t="e">
        <f>RTD("tos.rtd", , "STRIKE", ".SPXW230109C3875")</f>
        <v>#N/A</v>
      </c>
      <c r="K125" t="e">
        <f>RTD("tos.rtd", , "BID", ".SPXW230109P3875")</f>
        <v>#N/A</v>
      </c>
      <c r="L125" t="e">
        <f>RTD("tos.rtd", , "BX", ".SPXW230109P3875")</f>
        <v>#N/A</v>
      </c>
      <c r="M125" t="e">
        <f>RTD("tos.rtd", , "ASK", ".SPXW230109P3875")</f>
        <v>#N/A</v>
      </c>
      <c r="N125" t="e">
        <f>RTD("tos.rtd", , "AX", ".SPXW230109P3875")</f>
        <v>#N/A</v>
      </c>
      <c r="O125" t="e">
        <f>RTD("tos.rtd", , "VOLUME", ".SPXW230109P3875")</f>
        <v>#N/A</v>
      </c>
      <c r="P125" t="e">
        <f>RTD("tos.rtd", , "OPEN_INT", ".SPXW230109P3875")</f>
        <v>#N/A</v>
      </c>
    </row>
    <row r="126" spans="3:16" x14ac:dyDescent="0.3">
      <c r="C126" t="e">
        <f>RTD("tos.rtd", , "VOLUME", ".SPXW230109C3880")</f>
        <v>#N/A</v>
      </c>
      <c r="D126" s="2" t="e">
        <f>RTD("tos.rtd", , "OPEN_INT", ".SPXW230109C3880")</f>
        <v>#N/A</v>
      </c>
      <c r="E126" t="e">
        <f>RTD("tos.rtd", , "BID", ".SPXW230109C3880")</f>
        <v>#N/A</v>
      </c>
      <c r="F126" t="e">
        <f>RTD("tos.rtd", , "BX", ".SPXW230109C3880")</f>
        <v>#N/A</v>
      </c>
      <c r="G126" t="e">
        <f>RTD("tos.rtd", , "ASK", ".SPXW230109C3880")</f>
        <v>#N/A</v>
      </c>
      <c r="H126" t="e">
        <f>RTD("tos.rtd", , "AX", ".SPXW230109C3880")</f>
        <v>#N/A</v>
      </c>
      <c r="I126" s="1" t="e">
        <f>RTD("tos.rtd", , "EXPIRATION_DAY", ".SPXW230109C3880")</f>
        <v>#N/A</v>
      </c>
      <c r="J126" t="e">
        <f>RTD("tos.rtd", , "STRIKE", ".SPXW230109C3880")</f>
        <v>#N/A</v>
      </c>
      <c r="K126" t="e">
        <f>RTD("tos.rtd", , "BID", ".SPXW230109P3880")</f>
        <v>#N/A</v>
      </c>
      <c r="L126" t="e">
        <f>RTD("tos.rtd", , "BX", ".SPXW230109P3880")</f>
        <v>#N/A</v>
      </c>
      <c r="M126" t="e">
        <f>RTD("tos.rtd", , "ASK", ".SPXW230109P3880")</f>
        <v>#N/A</v>
      </c>
      <c r="N126" t="e">
        <f>RTD("tos.rtd", , "AX", ".SPXW230109P3880")</f>
        <v>#N/A</v>
      </c>
      <c r="O126" t="e">
        <f>RTD("tos.rtd", , "VOLUME", ".SPXW230109P3880")</f>
        <v>#N/A</v>
      </c>
      <c r="P126" t="e">
        <f>RTD("tos.rtd", , "OPEN_INT", ".SPXW230109P3880")</f>
        <v>#N/A</v>
      </c>
    </row>
    <row r="127" spans="3:16" x14ac:dyDescent="0.3">
      <c r="C127" t="e">
        <f>RTD("tos.rtd", , "VOLUME", ".SPXW230109C3885")</f>
        <v>#N/A</v>
      </c>
      <c r="D127" s="2" t="e">
        <f>RTD("tos.rtd", , "OPEN_INT", ".SPXW230109C3885")</f>
        <v>#N/A</v>
      </c>
      <c r="E127" t="e">
        <f>RTD("tos.rtd", , "BID", ".SPXW230109C3885")</f>
        <v>#N/A</v>
      </c>
      <c r="F127" t="e">
        <f>RTD("tos.rtd", , "BX", ".SPXW230109C3885")</f>
        <v>#N/A</v>
      </c>
      <c r="G127" t="e">
        <f>RTD("tos.rtd", , "ASK", ".SPXW230109C3885")</f>
        <v>#N/A</v>
      </c>
      <c r="H127" t="e">
        <f>RTD("tos.rtd", , "AX", ".SPXW230109C3885")</f>
        <v>#N/A</v>
      </c>
      <c r="I127" s="1" t="e">
        <f>RTD("tos.rtd", , "EXPIRATION_DAY", ".SPXW230109C3885")</f>
        <v>#N/A</v>
      </c>
      <c r="J127" t="e">
        <f>RTD("tos.rtd", , "STRIKE", ".SPXW230109C3885")</f>
        <v>#N/A</v>
      </c>
      <c r="K127" t="e">
        <f>RTD("tos.rtd", , "BID", ".SPXW230109P3885")</f>
        <v>#N/A</v>
      </c>
      <c r="L127" t="e">
        <f>RTD("tos.rtd", , "BX", ".SPXW230109P3885")</f>
        <v>#N/A</v>
      </c>
      <c r="M127" t="e">
        <f>RTD("tos.rtd", , "ASK", ".SPXW230109P3885")</f>
        <v>#N/A</v>
      </c>
      <c r="N127" t="e">
        <f>RTD("tos.rtd", , "AX", ".SPXW230109P3885")</f>
        <v>#N/A</v>
      </c>
      <c r="O127" t="e">
        <f>RTD("tos.rtd", , "VOLUME", ".SPXW230109P3885")</f>
        <v>#N/A</v>
      </c>
      <c r="P127" t="e">
        <f>RTD("tos.rtd", , "OPEN_INT", ".SPXW230109P3885")</f>
        <v>#N/A</v>
      </c>
    </row>
    <row r="128" spans="3:16" x14ac:dyDescent="0.3">
      <c r="C128" t="e">
        <f>RTD("tos.rtd", , "VOLUME", ".SPXW230109C3890")</f>
        <v>#N/A</v>
      </c>
      <c r="D128" s="2" t="e">
        <f>RTD("tos.rtd", , "OPEN_INT", ".SPXW230109C3890")</f>
        <v>#N/A</v>
      </c>
      <c r="E128" t="e">
        <f>RTD("tos.rtd", , "BID", ".SPXW230109C3890")</f>
        <v>#N/A</v>
      </c>
      <c r="F128" t="e">
        <f>RTD("tos.rtd", , "BX", ".SPXW230109C3890")</f>
        <v>#N/A</v>
      </c>
      <c r="G128" t="e">
        <f>RTD("tos.rtd", , "ASK", ".SPXW230109C3890")</f>
        <v>#N/A</v>
      </c>
      <c r="H128" t="e">
        <f>RTD("tos.rtd", , "AX", ".SPXW230109C3890")</f>
        <v>#N/A</v>
      </c>
      <c r="I128" s="1" t="e">
        <f>RTD("tos.rtd", , "EXPIRATION_DAY", ".SPXW230109C3890")</f>
        <v>#N/A</v>
      </c>
      <c r="J128" t="e">
        <f>RTD("tos.rtd", , "STRIKE", ".SPXW230109C3890")</f>
        <v>#N/A</v>
      </c>
      <c r="K128" t="e">
        <f>RTD("tos.rtd", , "BID", ".SPXW230109P3890")</f>
        <v>#N/A</v>
      </c>
      <c r="L128" t="e">
        <f>RTD("tos.rtd", , "BX", ".SPXW230109P3890")</f>
        <v>#N/A</v>
      </c>
      <c r="M128" t="e">
        <f>RTD("tos.rtd", , "ASK", ".SPXW230109P3890")</f>
        <v>#N/A</v>
      </c>
      <c r="N128" t="e">
        <f>RTD("tos.rtd", , "AX", ".SPXW230109P3890")</f>
        <v>#N/A</v>
      </c>
      <c r="O128" t="e">
        <f>RTD("tos.rtd", , "VOLUME", ".SPXW230109P3890")</f>
        <v>#N/A</v>
      </c>
      <c r="P128" t="e">
        <f>RTD("tos.rtd", , "OPEN_INT", ".SPXW230109P3890")</f>
        <v>#N/A</v>
      </c>
    </row>
    <row r="129" spans="1:16" x14ac:dyDescent="0.3">
      <c r="C129" t="e">
        <f>RTD("tos.rtd", , "VOLUME", ".SPXW230109C3895")</f>
        <v>#N/A</v>
      </c>
      <c r="D129" s="2" t="e">
        <f>RTD("tos.rtd", , "OPEN_INT", ".SPXW230109C3895")</f>
        <v>#N/A</v>
      </c>
      <c r="E129" t="e">
        <f>RTD("tos.rtd", , "BID", ".SPXW230109C3895")</f>
        <v>#N/A</v>
      </c>
      <c r="F129" t="e">
        <f>RTD("tos.rtd", , "BX", ".SPXW230109C3895")</f>
        <v>#N/A</v>
      </c>
      <c r="G129" t="e">
        <f>RTD("tos.rtd", , "ASK", ".SPXW230109C3895")</f>
        <v>#N/A</v>
      </c>
      <c r="H129" t="e">
        <f>RTD("tos.rtd", , "AX", ".SPXW230109C3895")</f>
        <v>#N/A</v>
      </c>
      <c r="I129" s="1" t="e">
        <f>RTD("tos.rtd", , "EXPIRATION_DAY", ".SPXW230109C3895")</f>
        <v>#N/A</v>
      </c>
      <c r="J129" t="e">
        <f>RTD("tos.rtd", , "STRIKE", ".SPXW230109C3895")</f>
        <v>#N/A</v>
      </c>
      <c r="K129" t="e">
        <f>RTD("tos.rtd", , "BID", ".SPXW230109P3895")</f>
        <v>#N/A</v>
      </c>
      <c r="L129" t="e">
        <f>RTD("tos.rtd", , "BX", ".SPXW230109P3895")</f>
        <v>#N/A</v>
      </c>
      <c r="M129" t="e">
        <f>RTD("tos.rtd", , "ASK", ".SPXW230109P3895")</f>
        <v>#N/A</v>
      </c>
      <c r="N129" t="e">
        <f>RTD("tos.rtd", , "AX", ".SPXW230109P3895")</f>
        <v>#N/A</v>
      </c>
      <c r="O129" t="e">
        <f>RTD("tos.rtd", , "VOLUME", ".SPXW230109P3895")</f>
        <v>#N/A</v>
      </c>
      <c r="P129" t="e">
        <f>RTD("tos.rtd", , "OPEN_INT", ".SPXW230109P3895")</f>
        <v>#N/A</v>
      </c>
    </row>
    <row r="130" spans="1:16" x14ac:dyDescent="0.3">
      <c r="C130" t="e">
        <f>RTD("tos.rtd", , "VOLUME", ".SPXW230109C3900")</f>
        <v>#N/A</v>
      </c>
      <c r="D130" s="2" t="e">
        <f>RTD("tos.rtd", , "OPEN_INT", ".SPXW230109C3900")</f>
        <v>#N/A</v>
      </c>
      <c r="E130" t="e">
        <f>RTD("tos.rtd", , "BID", ".SPXW230109C3900")</f>
        <v>#N/A</v>
      </c>
      <c r="F130" t="e">
        <f>RTD("tos.rtd", , "BX", ".SPXW230109C3900")</f>
        <v>#N/A</v>
      </c>
      <c r="G130" t="e">
        <f>RTD("tos.rtd", , "ASK", ".SPXW230109C3900")</f>
        <v>#N/A</v>
      </c>
      <c r="H130" t="e">
        <f>RTD("tos.rtd", , "AX", ".SPXW230109C3900")</f>
        <v>#N/A</v>
      </c>
      <c r="I130" s="1" t="e">
        <f>RTD("tos.rtd", , "EXPIRATION_DAY", ".SPXW230109C3900")</f>
        <v>#N/A</v>
      </c>
      <c r="J130" t="e">
        <f>RTD("tos.rtd", , "STRIKE", ".SPXW230109C3900")</f>
        <v>#N/A</v>
      </c>
      <c r="K130" t="e">
        <f>RTD("tos.rtd", , "BID", ".SPXW230109P3900")</f>
        <v>#N/A</v>
      </c>
      <c r="L130" t="e">
        <f>RTD("tos.rtd", , "BX", ".SPXW230109P3900")</f>
        <v>#N/A</v>
      </c>
      <c r="M130" t="e">
        <f>RTD("tos.rtd", , "ASK", ".SPXW230109P3900")</f>
        <v>#N/A</v>
      </c>
      <c r="N130" t="e">
        <f>RTD("tos.rtd", , "AX", ".SPXW230109P3900")</f>
        <v>#N/A</v>
      </c>
      <c r="O130" t="e">
        <f>RTD("tos.rtd", , "VOLUME", ".SPXW230109P3900")</f>
        <v>#N/A</v>
      </c>
      <c r="P130" t="e">
        <f>RTD("tos.rtd", , "OPEN_INT", ".SPXW230109P3900")</f>
        <v>#N/A</v>
      </c>
    </row>
    <row r="131" spans="1:16" x14ac:dyDescent="0.3">
      <c r="C131" t="e">
        <f>RTD("tos.rtd", , "VOLUME", ".SPXW230109C3905")</f>
        <v>#N/A</v>
      </c>
      <c r="D131" s="2" t="e">
        <f>RTD("tos.rtd", , "OPEN_INT", ".SPXW230109C3905")</f>
        <v>#N/A</v>
      </c>
      <c r="E131" t="e">
        <f>RTD("tos.rtd", , "BID", ".SPXW230109C3905")</f>
        <v>#N/A</v>
      </c>
      <c r="F131" t="e">
        <f>RTD("tos.rtd", , "BX", ".SPXW230109C3905")</f>
        <v>#N/A</v>
      </c>
      <c r="G131" t="e">
        <f>RTD("tos.rtd", , "ASK", ".SPXW230109C3905")</f>
        <v>#N/A</v>
      </c>
      <c r="H131" t="e">
        <f>RTD("tos.rtd", , "AX", ".SPXW230109C3905")</f>
        <v>#N/A</v>
      </c>
      <c r="I131" s="1" t="e">
        <f>RTD("tos.rtd", , "EXPIRATION_DAY", ".SPXW230109C3905")</f>
        <v>#N/A</v>
      </c>
      <c r="J131" t="e">
        <f>RTD("tos.rtd", , "STRIKE", ".SPXW230109C3905")</f>
        <v>#N/A</v>
      </c>
      <c r="K131" t="e">
        <f>RTD("tos.rtd", , "BID", ".SPXW230109P3905")</f>
        <v>#N/A</v>
      </c>
      <c r="L131" t="e">
        <f>RTD("tos.rtd", , "BX", ".SPXW230109P3905")</f>
        <v>#N/A</v>
      </c>
      <c r="M131" t="e">
        <f>RTD("tos.rtd", , "ASK", ".SPXW230109P3905")</f>
        <v>#N/A</v>
      </c>
      <c r="N131" t="e">
        <f>RTD("tos.rtd", , "AX", ".SPXW230109P3905")</f>
        <v>#N/A</v>
      </c>
      <c r="O131" t="e">
        <f>RTD("tos.rtd", , "VOLUME", ".SPXW230109P3905")</f>
        <v>#N/A</v>
      </c>
      <c r="P131" t="e">
        <f>RTD("tos.rtd", , "OPEN_INT", ".SPXW230109P3905")</f>
        <v>#N/A</v>
      </c>
    </row>
    <row r="132" spans="1:16" x14ac:dyDescent="0.3">
      <c r="C132" t="e">
        <f>RTD("tos.rtd", , "VOLUME", ".SPXW230109C3910")</f>
        <v>#N/A</v>
      </c>
      <c r="D132" s="2" t="e">
        <f>RTD("tos.rtd", , "OPEN_INT", ".SPXW230109C3910")</f>
        <v>#N/A</v>
      </c>
      <c r="E132" t="e">
        <f>RTD("tos.rtd", , "BID", ".SPXW230109C3910")</f>
        <v>#N/A</v>
      </c>
      <c r="F132" t="e">
        <f>RTD("tos.rtd", , "BX", ".SPXW230109C3910")</f>
        <v>#N/A</v>
      </c>
      <c r="G132" t="e">
        <f>RTD("tos.rtd", , "ASK", ".SPXW230109C3910")</f>
        <v>#N/A</v>
      </c>
      <c r="H132" t="e">
        <f>RTD("tos.rtd", , "AX", ".SPXW230109C3910")</f>
        <v>#N/A</v>
      </c>
      <c r="I132" s="1" t="e">
        <f>RTD("tos.rtd", , "EXPIRATION_DAY", ".SPXW230109C3910")</f>
        <v>#N/A</v>
      </c>
      <c r="J132" t="e">
        <f>RTD("tos.rtd", , "STRIKE", ".SPXW230109C3910")</f>
        <v>#N/A</v>
      </c>
      <c r="K132" t="e">
        <f>RTD("tos.rtd", , "BID", ".SPXW230109P3910")</f>
        <v>#N/A</v>
      </c>
      <c r="L132" t="e">
        <f>RTD("tos.rtd", , "BX", ".SPXW230109P3910")</f>
        <v>#N/A</v>
      </c>
      <c r="M132" t="e">
        <f>RTD("tos.rtd", , "ASK", ".SPXW230109P3910")</f>
        <v>#N/A</v>
      </c>
      <c r="N132" t="e">
        <f>RTD("tos.rtd", , "AX", ".SPXW230109P3910")</f>
        <v>#N/A</v>
      </c>
      <c r="O132" t="e">
        <f>RTD("tos.rtd", , "VOLUME", ".SPXW230109P3910")</f>
        <v>#N/A</v>
      </c>
      <c r="P132" t="e">
        <f>RTD("tos.rtd", , "OPEN_INT", ".SPXW230109P3910")</f>
        <v>#N/A</v>
      </c>
    </row>
    <row r="133" spans="1:16" x14ac:dyDescent="0.3">
      <c r="C133" t="e">
        <f>RTD("tos.rtd", , "VOLUME", ".SPXW230109C3915")</f>
        <v>#N/A</v>
      </c>
      <c r="D133" t="e">
        <f>RTD("tos.rtd", , "OPEN_INT", ".SPXW230109C3915")</f>
        <v>#N/A</v>
      </c>
      <c r="E133" t="e">
        <f>RTD("tos.rtd", , "BID", ".SPXW230109C3915")</f>
        <v>#N/A</v>
      </c>
      <c r="F133" t="e">
        <f>RTD("tos.rtd", , "BX", ".SPXW230109C3915")</f>
        <v>#N/A</v>
      </c>
      <c r="G133" t="e">
        <f>RTD("tos.rtd", , "ASK", ".SPXW230109C3915")</f>
        <v>#N/A</v>
      </c>
      <c r="H133" t="e">
        <f>RTD("tos.rtd", , "AX", ".SPXW230109C3915")</f>
        <v>#N/A</v>
      </c>
      <c r="I133" s="1" t="e">
        <f>RTD("tos.rtd", , "EXPIRATION_DAY", ".SPXW230109C3915")</f>
        <v>#N/A</v>
      </c>
      <c r="J133" t="e">
        <f>RTD("tos.rtd", , "STRIKE", ".SPXW230109C3915")</f>
        <v>#N/A</v>
      </c>
      <c r="K133" t="e">
        <f>RTD("tos.rtd", , "BID", ".SPXW230109P3915")</f>
        <v>#N/A</v>
      </c>
      <c r="L133" t="e">
        <f>RTD("tos.rtd", , "BX", ".SPXW230109P3915")</f>
        <v>#N/A</v>
      </c>
      <c r="M133" t="e">
        <f>RTD("tos.rtd", , "ASK", ".SPXW230109P3915")</f>
        <v>#N/A</v>
      </c>
      <c r="N133" t="e">
        <f>RTD("tos.rtd", , "AX", ".SPXW230109P3915")</f>
        <v>#N/A</v>
      </c>
      <c r="O133" t="e">
        <f>RTD("tos.rtd", , "VOLUME", ".SPXW230109P3915")</f>
        <v>#N/A</v>
      </c>
      <c r="P133" t="e">
        <f>RTD("tos.rtd", , "OPEN_INT", ".SPXW230109P3915")</f>
        <v>#N/A</v>
      </c>
    </row>
    <row r="134" spans="1:16" x14ac:dyDescent="0.3">
      <c r="C134" t="e">
        <f>RTD("tos.rtd", , "VOLUME", ".SPXW230109C3920")</f>
        <v>#N/A</v>
      </c>
      <c r="D134" s="2" t="e">
        <f>RTD("tos.rtd", , "OPEN_INT", ".SPXW230109C3920")</f>
        <v>#N/A</v>
      </c>
      <c r="E134" t="e">
        <f>RTD("tos.rtd", , "BID", ".SPXW230109C3920")</f>
        <v>#N/A</v>
      </c>
      <c r="F134" t="e">
        <f>RTD("tos.rtd", , "BX", ".SPXW230109C3920")</f>
        <v>#N/A</v>
      </c>
      <c r="G134" t="e">
        <f>RTD("tos.rtd", , "ASK", ".SPXW230109C3920")</f>
        <v>#N/A</v>
      </c>
      <c r="H134" t="e">
        <f>RTD("tos.rtd", , "AX", ".SPXW230109C3920")</f>
        <v>#N/A</v>
      </c>
      <c r="I134" s="1" t="e">
        <f>RTD("tos.rtd", , "EXPIRATION_DAY", ".SPXW230109C3920")</f>
        <v>#N/A</v>
      </c>
      <c r="J134" t="e">
        <f>RTD("tos.rtd", , "STRIKE", ".SPXW230109C3920")</f>
        <v>#N/A</v>
      </c>
      <c r="K134" t="e">
        <f>RTD("tos.rtd", , "BID", ".SPXW230109P3920")</f>
        <v>#N/A</v>
      </c>
      <c r="L134" t="e">
        <f>RTD("tos.rtd", , "BX", ".SPXW230109P3920")</f>
        <v>#N/A</v>
      </c>
      <c r="M134" t="e">
        <f>RTD("tos.rtd", , "ASK", ".SPXW230109P3920")</f>
        <v>#N/A</v>
      </c>
      <c r="N134" t="e">
        <f>RTD("tos.rtd", , "AX", ".SPXW230109P3920")</f>
        <v>#N/A</v>
      </c>
      <c r="O134" t="e">
        <f>RTD("tos.rtd", , "VOLUME", ".SPXW230109P3920")</f>
        <v>#N/A</v>
      </c>
      <c r="P134" t="e">
        <f>RTD("tos.rtd", , "OPEN_INT", ".SPXW230109P3920")</f>
        <v>#N/A</v>
      </c>
    </row>
    <row r="135" spans="1:16" x14ac:dyDescent="0.3">
      <c r="A135" t="s">
        <v>62</v>
      </c>
      <c r="D135" s="2"/>
      <c r="I135" s="1"/>
    </row>
    <row r="136" spans="1:16" x14ac:dyDescent="0.3">
      <c r="A136" t="s">
        <v>63</v>
      </c>
      <c r="D136" s="2"/>
      <c r="I136" s="1"/>
    </row>
    <row r="137" spans="1:16" x14ac:dyDescent="0.3">
      <c r="C137" t="s">
        <v>4</v>
      </c>
      <c r="D137" s="2" t="s">
        <v>7</v>
      </c>
      <c r="E137" t="s">
        <v>0</v>
      </c>
      <c r="F137" t="s">
        <v>1</v>
      </c>
      <c r="G137" t="s">
        <v>2</v>
      </c>
      <c r="H137" t="s">
        <v>3</v>
      </c>
      <c r="I137" s="1" t="s">
        <v>8</v>
      </c>
      <c r="J137" t="s">
        <v>9</v>
      </c>
      <c r="K137" t="s">
        <v>0</v>
      </c>
      <c r="L137" t="s">
        <v>1</v>
      </c>
      <c r="M137" t="s">
        <v>2</v>
      </c>
      <c r="N137" t="s">
        <v>3</v>
      </c>
      <c r="O137" t="s">
        <v>4</v>
      </c>
      <c r="P137" t="s">
        <v>7</v>
      </c>
    </row>
    <row r="138" spans="1:16" x14ac:dyDescent="0.3">
      <c r="C138" t="e">
        <f>RTD("tos.rtd", , "VOLUME", ".SPXW230111C3725")</f>
        <v>#N/A</v>
      </c>
      <c r="D138" s="2" t="e">
        <f>RTD("tos.rtd", , "OPEN_INT", ".SPXW230111C3725")</f>
        <v>#N/A</v>
      </c>
      <c r="E138" t="e">
        <f>RTD("tos.rtd", , "BID", ".SPXW230111C3725")</f>
        <v>#N/A</v>
      </c>
      <c r="F138" t="e">
        <f>RTD("tos.rtd", , "BX", ".SPXW230111C3725")</f>
        <v>#N/A</v>
      </c>
      <c r="G138" t="e">
        <f>RTD("tos.rtd", , "ASK", ".SPXW230111C3725")</f>
        <v>#N/A</v>
      </c>
      <c r="H138" t="e">
        <f>RTD("tos.rtd", , "AX", ".SPXW230111C3725")</f>
        <v>#N/A</v>
      </c>
      <c r="I138" s="1" t="e">
        <f>RTD("tos.rtd", , "EXPIRATION_DAY", ".SPXW230111C3725")</f>
        <v>#N/A</v>
      </c>
      <c r="J138" t="e">
        <f>RTD("tos.rtd", , "STRIKE", ".SPXW230111C3725")</f>
        <v>#N/A</v>
      </c>
      <c r="K138" t="e">
        <f>RTD("tos.rtd", , "BID", ".SPXW230111P3725")</f>
        <v>#N/A</v>
      </c>
      <c r="L138" t="e">
        <f>RTD("tos.rtd", , "BX", ".SPXW230111P3725")</f>
        <v>#N/A</v>
      </c>
      <c r="M138" t="e">
        <f>RTD("tos.rtd", , "ASK", ".SPXW230111P3725")</f>
        <v>#N/A</v>
      </c>
      <c r="N138" t="e">
        <f>RTD("tos.rtd", , "AX", ".SPXW230111P3725")</f>
        <v>#N/A</v>
      </c>
      <c r="O138" t="e">
        <f>RTD("tos.rtd", , "VOLUME", ".SPXW230111P3725")</f>
        <v>#N/A</v>
      </c>
      <c r="P138" t="e">
        <f>RTD("tos.rtd", , "OPEN_INT", ".SPXW230111P3725")</f>
        <v>#N/A</v>
      </c>
    </row>
    <row r="139" spans="1:16" x14ac:dyDescent="0.3">
      <c r="C139" t="e">
        <f>RTD("tos.rtd", , "VOLUME", ".SPXW230111C3730")</f>
        <v>#N/A</v>
      </c>
      <c r="D139" s="2" t="e">
        <f>RTD("tos.rtd", , "OPEN_INT", ".SPXW230111C3730")</f>
        <v>#N/A</v>
      </c>
      <c r="E139" t="e">
        <f>RTD("tos.rtd", , "BID", ".SPXW230111C3730")</f>
        <v>#N/A</v>
      </c>
      <c r="F139" t="e">
        <f>RTD("tos.rtd", , "BX", ".SPXW230111C3730")</f>
        <v>#N/A</v>
      </c>
      <c r="G139" t="e">
        <f>RTD("tos.rtd", , "ASK", ".SPXW230111C3730")</f>
        <v>#N/A</v>
      </c>
      <c r="H139" t="e">
        <f>RTD("tos.rtd", , "AX", ".SPXW230111C3730")</f>
        <v>#N/A</v>
      </c>
      <c r="I139" s="1" t="e">
        <f>RTD("tos.rtd", , "EXPIRATION_DAY", ".SPXW230111C3730")</f>
        <v>#N/A</v>
      </c>
      <c r="J139" t="e">
        <f>RTD("tos.rtd", , "STRIKE", ".SPXW230111C3730")</f>
        <v>#N/A</v>
      </c>
      <c r="K139" t="e">
        <f>RTD("tos.rtd", , "BID", ".SPXW230111P3730")</f>
        <v>#N/A</v>
      </c>
      <c r="L139" t="e">
        <f>RTD("tos.rtd", , "BX", ".SPXW230111P3730")</f>
        <v>#N/A</v>
      </c>
      <c r="M139" t="e">
        <f>RTD("tos.rtd", , "ASK", ".SPXW230111P3730")</f>
        <v>#N/A</v>
      </c>
      <c r="N139" t="e">
        <f>RTD("tos.rtd", , "AX", ".SPXW230111P3730")</f>
        <v>#N/A</v>
      </c>
      <c r="O139" t="e">
        <f>RTD("tos.rtd", , "VOLUME", ".SPXW230111P3730")</f>
        <v>#N/A</v>
      </c>
      <c r="P139" t="e">
        <f>RTD("tos.rtd", , "OPEN_INT", ".SPXW230111P3730")</f>
        <v>#N/A</v>
      </c>
    </row>
    <row r="140" spans="1:16" x14ac:dyDescent="0.3">
      <c r="C140" t="e">
        <f>RTD("tos.rtd", , "VOLUME", ".SPXW230111C3735")</f>
        <v>#N/A</v>
      </c>
      <c r="D140" s="2" t="e">
        <f>RTD("tos.rtd", , "OPEN_INT", ".SPXW230111C3735")</f>
        <v>#N/A</v>
      </c>
      <c r="E140" t="e">
        <f>RTD("tos.rtd", , "BID", ".SPXW230111C3735")</f>
        <v>#N/A</v>
      </c>
      <c r="F140" t="e">
        <f>RTD("tos.rtd", , "BX", ".SPXW230111C3735")</f>
        <v>#N/A</v>
      </c>
      <c r="G140" t="e">
        <f>RTD("tos.rtd", , "ASK", ".SPXW230111C3735")</f>
        <v>#N/A</v>
      </c>
      <c r="H140" t="e">
        <f>RTD("tos.rtd", , "AX", ".SPXW230111C3735")</f>
        <v>#N/A</v>
      </c>
      <c r="I140" s="1" t="e">
        <f>RTD("tos.rtd", , "EXPIRATION_DAY", ".SPXW230111C3735")</f>
        <v>#N/A</v>
      </c>
      <c r="J140" t="e">
        <f>RTD("tos.rtd", , "STRIKE", ".SPXW230111C3735")</f>
        <v>#N/A</v>
      </c>
      <c r="K140" t="e">
        <f>RTD("tos.rtd", , "BID", ".SPXW230111P3735")</f>
        <v>#N/A</v>
      </c>
      <c r="L140" t="e">
        <f>RTD("tos.rtd", , "BX", ".SPXW230111P3735")</f>
        <v>#N/A</v>
      </c>
      <c r="M140" t="e">
        <f>RTD("tos.rtd", , "ASK", ".SPXW230111P3735")</f>
        <v>#N/A</v>
      </c>
      <c r="N140" t="e">
        <f>RTD("tos.rtd", , "AX", ".SPXW230111P3735")</f>
        <v>#N/A</v>
      </c>
      <c r="O140" t="e">
        <f>RTD("tos.rtd", , "VOLUME", ".SPXW230111P3735")</f>
        <v>#N/A</v>
      </c>
      <c r="P140" t="e">
        <f>RTD("tos.rtd", , "OPEN_INT", ".SPXW230111P3735")</f>
        <v>#N/A</v>
      </c>
    </row>
    <row r="141" spans="1:16" x14ac:dyDescent="0.3">
      <c r="C141" t="e">
        <f>RTD("tos.rtd", , "VOLUME", ".SPXW230111C3740")</f>
        <v>#N/A</v>
      </c>
      <c r="D141" t="e">
        <f>RTD("tos.rtd", , "OPEN_INT", ".SPXW230111C3740")</f>
        <v>#N/A</v>
      </c>
      <c r="E141" t="e">
        <f>RTD("tos.rtd", , "BID", ".SPXW230111C3740")</f>
        <v>#N/A</v>
      </c>
      <c r="F141" t="e">
        <f>RTD("tos.rtd", , "BX", ".SPXW230111C3740")</f>
        <v>#N/A</v>
      </c>
      <c r="G141" t="e">
        <f>RTD("tos.rtd", , "ASK", ".SPXW230111C3740")</f>
        <v>#N/A</v>
      </c>
      <c r="H141" t="e">
        <f>RTD("tos.rtd", , "AX", ".SPXW230111C3740")</f>
        <v>#N/A</v>
      </c>
      <c r="I141" s="1" t="e">
        <f>RTD("tos.rtd", , "EXPIRATION_DAY", ".SPXW230111C3740")</f>
        <v>#N/A</v>
      </c>
      <c r="J141" t="e">
        <f>RTD("tos.rtd", , "STRIKE", ".SPXW230111C3740")</f>
        <v>#N/A</v>
      </c>
      <c r="K141" t="e">
        <f>RTD("tos.rtd", , "BID", ".SPXW230111P3740")</f>
        <v>#N/A</v>
      </c>
      <c r="L141" t="e">
        <f>RTD("tos.rtd", , "BX", ".SPXW230111P3740")</f>
        <v>#N/A</v>
      </c>
      <c r="M141" t="e">
        <f>RTD("tos.rtd", , "ASK", ".SPXW230111P3740")</f>
        <v>#N/A</v>
      </c>
      <c r="N141" t="e">
        <f>RTD("tos.rtd", , "AX", ".SPXW230111P3740")</f>
        <v>#N/A</v>
      </c>
      <c r="O141" t="e">
        <f>RTD("tos.rtd", , "VOLUME", ".SPXW230111P3740")</f>
        <v>#N/A</v>
      </c>
      <c r="P141" t="e">
        <f>RTD("tos.rtd", , "OPEN_INT", ".SPXW230111P3740")</f>
        <v>#N/A</v>
      </c>
    </row>
    <row r="142" spans="1:16" x14ac:dyDescent="0.3">
      <c r="C142" t="e">
        <f>RTD("tos.rtd", , "VOLUME", ".SPXW230111C3745")</f>
        <v>#N/A</v>
      </c>
      <c r="D142" t="e">
        <f>RTD("tos.rtd", , "OPEN_INT", ".SPXW230111C3745")</f>
        <v>#N/A</v>
      </c>
      <c r="E142" t="e">
        <f>RTD("tos.rtd", , "BID", ".SPXW230111C3745")</f>
        <v>#N/A</v>
      </c>
      <c r="F142" t="e">
        <f>RTD("tos.rtd", , "BX", ".SPXW230111C3745")</f>
        <v>#N/A</v>
      </c>
      <c r="G142" t="e">
        <f>RTD("tos.rtd", , "ASK", ".SPXW230111C3745")</f>
        <v>#N/A</v>
      </c>
      <c r="H142" t="e">
        <f>RTD("tos.rtd", , "AX", ".SPXW230111C3745")</f>
        <v>#N/A</v>
      </c>
      <c r="I142" s="1" t="e">
        <f>RTD("tos.rtd", , "EXPIRATION_DAY", ".SPXW230111C3745")</f>
        <v>#N/A</v>
      </c>
      <c r="J142" t="e">
        <f>RTD("tos.rtd", , "STRIKE", ".SPXW230111C3745")</f>
        <v>#N/A</v>
      </c>
      <c r="K142" t="e">
        <f>RTD("tos.rtd", , "BID", ".SPXW230111P3745")</f>
        <v>#N/A</v>
      </c>
      <c r="L142" t="e">
        <f>RTD("tos.rtd", , "BX", ".SPXW230111P3745")</f>
        <v>#N/A</v>
      </c>
      <c r="M142" t="e">
        <f>RTD("tos.rtd", , "ASK", ".SPXW230111P3745")</f>
        <v>#N/A</v>
      </c>
      <c r="N142" t="e">
        <f>RTD("tos.rtd", , "AX", ".SPXW230111P3745")</f>
        <v>#N/A</v>
      </c>
      <c r="O142" t="e">
        <f>RTD("tos.rtd", , "VOLUME", ".SPXW230111P3745")</f>
        <v>#N/A</v>
      </c>
      <c r="P142" t="e">
        <f>RTD("tos.rtd", , "OPEN_INT", ".SPXW230111P3745")</f>
        <v>#N/A</v>
      </c>
    </row>
    <row r="143" spans="1:16" x14ac:dyDescent="0.3">
      <c r="C143" t="e">
        <f>RTD("tos.rtd", , "VOLUME", ".SPXW230111C3750")</f>
        <v>#N/A</v>
      </c>
      <c r="D143" s="2" t="e">
        <f>RTD("tos.rtd", , "OPEN_INT", ".SPXW230111C3750")</f>
        <v>#N/A</v>
      </c>
      <c r="E143" t="e">
        <f>RTD("tos.rtd", , "BID", ".SPXW230111C3750")</f>
        <v>#N/A</v>
      </c>
      <c r="F143" t="e">
        <f>RTD("tos.rtd", , "BX", ".SPXW230111C3750")</f>
        <v>#N/A</v>
      </c>
      <c r="G143" t="e">
        <f>RTD("tos.rtd", , "ASK", ".SPXW230111C3750")</f>
        <v>#N/A</v>
      </c>
      <c r="H143" t="e">
        <f>RTD("tos.rtd", , "AX", ".SPXW230111C3750")</f>
        <v>#N/A</v>
      </c>
      <c r="I143" s="1" t="e">
        <f>RTD("tos.rtd", , "EXPIRATION_DAY", ".SPXW230111C3750")</f>
        <v>#N/A</v>
      </c>
      <c r="J143" t="e">
        <f>RTD("tos.rtd", , "STRIKE", ".SPXW230111C3750")</f>
        <v>#N/A</v>
      </c>
      <c r="K143" t="e">
        <f>RTD("tos.rtd", , "BID", ".SPXW230111P3750")</f>
        <v>#N/A</v>
      </c>
      <c r="L143" t="e">
        <f>RTD("tos.rtd", , "BX", ".SPXW230111P3750")</f>
        <v>#N/A</v>
      </c>
      <c r="M143" t="e">
        <f>RTD("tos.rtd", , "ASK", ".SPXW230111P3750")</f>
        <v>#N/A</v>
      </c>
      <c r="N143" t="e">
        <f>RTD("tos.rtd", , "AX", ".SPXW230111P3750")</f>
        <v>#N/A</v>
      </c>
      <c r="O143" t="e">
        <f>RTD("tos.rtd", , "VOLUME", ".SPXW230111P3750")</f>
        <v>#N/A</v>
      </c>
      <c r="P143" t="e">
        <f>RTD("tos.rtd", , "OPEN_INT", ".SPXW230111P3750")</f>
        <v>#N/A</v>
      </c>
    </row>
    <row r="144" spans="1:16" x14ac:dyDescent="0.3">
      <c r="C144" t="e">
        <f>RTD("tos.rtd", , "VOLUME", ".SPXW230111C3755")</f>
        <v>#N/A</v>
      </c>
      <c r="D144" t="e">
        <f>RTD("tos.rtd", , "OPEN_INT", ".SPXW230111C3755")</f>
        <v>#N/A</v>
      </c>
      <c r="E144" t="e">
        <f>RTD("tos.rtd", , "BID", ".SPXW230111C3755")</f>
        <v>#N/A</v>
      </c>
      <c r="F144" t="e">
        <f>RTD("tos.rtd", , "BX", ".SPXW230111C3755")</f>
        <v>#N/A</v>
      </c>
      <c r="G144" t="e">
        <f>RTD("tos.rtd", , "ASK", ".SPXW230111C3755")</f>
        <v>#N/A</v>
      </c>
      <c r="H144" t="e">
        <f>RTD("tos.rtd", , "AX", ".SPXW230111C3755")</f>
        <v>#N/A</v>
      </c>
      <c r="I144" s="1" t="e">
        <f>RTD("tos.rtd", , "EXPIRATION_DAY", ".SPXW230111C3755")</f>
        <v>#N/A</v>
      </c>
      <c r="J144" t="e">
        <f>RTD("tos.rtd", , "STRIKE", ".SPXW230111C3755")</f>
        <v>#N/A</v>
      </c>
      <c r="K144" t="e">
        <f>RTD("tos.rtd", , "BID", ".SPXW230111P3755")</f>
        <v>#N/A</v>
      </c>
      <c r="L144" t="e">
        <f>RTD("tos.rtd", , "BX", ".SPXW230111P3755")</f>
        <v>#N/A</v>
      </c>
      <c r="M144" t="e">
        <f>RTD("tos.rtd", , "ASK", ".SPXW230111P3755")</f>
        <v>#N/A</v>
      </c>
      <c r="N144" t="e">
        <f>RTD("tos.rtd", , "AX", ".SPXW230111P3755")</f>
        <v>#N/A</v>
      </c>
      <c r="O144" t="e">
        <f>RTD("tos.rtd", , "VOLUME", ".SPXW230111P3755")</f>
        <v>#N/A</v>
      </c>
      <c r="P144" t="e">
        <f>RTD("tos.rtd", , "OPEN_INT", ".SPXW230111P3755")</f>
        <v>#N/A</v>
      </c>
    </row>
    <row r="145" spans="3:16" x14ac:dyDescent="0.3">
      <c r="C145" t="e">
        <f>RTD("tos.rtd", , "VOLUME", ".SPXW230111C3760")</f>
        <v>#N/A</v>
      </c>
      <c r="D145" t="e">
        <f>RTD("tos.rtd", , "OPEN_INT", ".SPXW230111C3760")</f>
        <v>#N/A</v>
      </c>
      <c r="E145" t="e">
        <f>RTD("tos.rtd", , "BID", ".SPXW230111C3760")</f>
        <v>#N/A</v>
      </c>
      <c r="F145" t="e">
        <f>RTD("tos.rtd", , "BX", ".SPXW230111C3760")</f>
        <v>#N/A</v>
      </c>
      <c r="G145" t="e">
        <f>RTD("tos.rtd", , "ASK", ".SPXW230111C3760")</f>
        <v>#N/A</v>
      </c>
      <c r="H145" t="e">
        <f>RTD("tos.rtd", , "AX", ".SPXW230111C3760")</f>
        <v>#N/A</v>
      </c>
      <c r="I145" s="1" t="e">
        <f>RTD("tos.rtd", , "EXPIRATION_DAY", ".SPXW230111C3760")</f>
        <v>#N/A</v>
      </c>
      <c r="J145" t="e">
        <f>RTD("tos.rtd", , "STRIKE", ".SPXW230111C3760")</f>
        <v>#N/A</v>
      </c>
      <c r="K145" t="e">
        <f>RTD("tos.rtd", , "BID", ".SPXW230111P3760")</f>
        <v>#N/A</v>
      </c>
      <c r="L145" t="e">
        <f>RTD("tos.rtd", , "BX", ".SPXW230111P3760")</f>
        <v>#N/A</v>
      </c>
      <c r="M145" t="e">
        <f>RTD("tos.rtd", , "ASK", ".SPXW230111P3760")</f>
        <v>#N/A</v>
      </c>
      <c r="N145" t="e">
        <f>RTD("tos.rtd", , "AX", ".SPXW230111P3760")</f>
        <v>#N/A</v>
      </c>
      <c r="O145" t="e">
        <f>RTD("tos.rtd", , "VOLUME", ".SPXW230111P3760")</f>
        <v>#N/A</v>
      </c>
      <c r="P145" t="e">
        <f>RTD("tos.rtd", , "OPEN_INT", ".SPXW230111P3760")</f>
        <v>#N/A</v>
      </c>
    </row>
    <row r="146" spans="3:16" x14ac:dyDescent="0.3">
      <c r="C146" t="e">
        <f>RTD("tos.rtd", , "VOLUME", ".SPXW230111C3765")</f>
        <v>#N/A</v>
      </c>
      <c r="D146" s="2" t="e">
        <f>RTD("tos.rtd", , "OPEN_INT", ".SPXW230111C3765")</f>
        <v>#N/A</v>
      </c>
      <c r="E146" t="e">
        <f>RTD("tos.rtd", , "BID", ".SPXW230111C3765")</f>
        <v>#N/A</v>
      </c>
      <c r="F146" t="e">
        <f>RTD("tos.rtd", , "BX", ".SPXW230111C3765")</f>
        <v>#N/A</v>
      </c>
      <c r="G146" t="e">
        <f>RTD("tos.rtd", , "ASK", ".SPXW230111C3765")</f>
        <v>#N/A</v>
      </c>
      <c r="H146" t="e">
        <f>RTD("tos.rtd", , "AX", ".SPXW230111C3765")</f>
        <v>#N/A</v>
      </c>
      <c r="I146" s="1" t="e">
        <f>RTD("tos.rtd", , "EXPIRATION_DAY", ".SPXW230111C3765")</f>
        <v>#N/A</v>
      </c>
      <c r="J146" t="e">
        <f>RTD("tos.rtd", , "STRIKE", ".SPXW230111C3765")</f>
        <v>#N/A</v>
      </c>
      <c r="K146" t="e">
        <f>RTD("tos.rtd", , "BID", ".SPXW230111P3765")</f>
        <v>#N/A</v>
      </c>
      <c r="L146" t="e">
        <f>RTD("tos.rtd", , "BX", ".SPXW230111P3765")</f>
        <v>#N/A</v>
      </c>
      <c r="M146" t="e">
        <f>RTD("tos.rtd", , "ASK", ".SPXW230111P3765")</f>
        <v>#N/A</v>
      </c>
      <c r="N146" t="e">
        <f>RTD("tos.rtd", , "AX", ".SPXW230111P3765")</f>
        <v>#N/A</v>
      </c>
      <c r="O146" t="e">
        <f>RTD("tos.rtd", , "VOLUME", ".SPXW230111P3765")</f>
        <v>#N/A</v>
      </c>
      <c r="P146" t="e">
        <f>RTD("tos.rtd", , "OPEN_INT", ".SPXW230111P3765")</f>
        <v>#N/A</v>
      </c>
    </row>
    <row r="147" spans="3:16" x14ac:dyDescent="0.3">
      <c r="C147" t="e">
        <f>RTD("tos.rtd", , "VOLUME", ".SPXW230111C3770")</f>
        <v>#N/A</v>
      </c>
      <c r="D147" s="2" t="e">
        <f>RTD("tos.rtd", , "OPEN_INT", ".SPXW230111C3770")</f>
        <v>#N/A</v>
      </c>
      <c r="E147" t="e">
        <f>RTD("tos.rtd", , "BID", ".SPXW230111C3770")</f>
        <v>#N/A</v>
      </c>
      <c r="F147" t="e">
        <f>RTD("tos.rtd", , "BX", ".SPXW230111C3770")</f>
        <v>#N/A</v>
      </c>
      <c r="G147" t="e">
        <f>RTD("tos.rtd", , "ASK", ".SPXW230111C3770")</f>
        <v>#N/A</v>
      </c>
      <c r="H147" t="e">
        <f>RTD("tos.rtd", , "AX", ".SPXW230111C3770")</f>
        <v>#N/A</v>
      </c>
      <c r="I147" s="1" t="e">
        <f>RTD("tos.rtd", , "EXPIRATION_DAY", ".SPXW230111C3770")</f>
        <v>#N/A</v>
      </c>
      <c r="J147" t="e">
        <f>RTD("tos.rtd", , "STRIKE", ".SPXW230111C3770")</f>
        <v>#N/A</v>
      </c>
      <c r="K147" t="e">
        <f>RTD("tos.rtd", , "BID", ".SPXW230111P3770")</f>
        <v>#N/A</v>
      </c>
      <c r="L147" t="e">
        <f>RTD("tos.rtd", , "BX", ".SPXW230111P3770")</f>
        <v>#N/A</v>
      </c>
      <c r="M147" t="e">
        <f>RTD("tos.rtd", , "ASK", ".SPXW230111P3770")</f>
        <v>#N/A</v>
      </c>
      <c r="N147" t="e">
        <f>RTD("tos.rtd", , "AX", ".SPXW230111P3770")</f>
        <v>#N/A</v>
      </c>
      <c r="O147" t="e">
        <f>RTD("tos.rtd", , "VOLUME", ".SPXW230111P3770")</f>
        <v>#N/A</v>
      </c>
      <c r="P147" t="e">
        <f>RTD("tos.rtd", , "OPEN_INT", ".SPXW230111P3770")</f>
        <v>#N/A</v>
      </c>
    </row>
    <row r="148" spans="3:16" x14ac:dyDescent="0.3">
      <c r="C148" t="e">
        <f>RTD("tos.rtd", , "VOLUME", ".SPXW230111C3775")</f>
        <v>#N/A</v>
      </c>
      <c r="D148" s="2" t="e">
        <f>RTD("tos.rtd", , "OPEN_INT", ".SPXW230111C3775")</f>
        <v>#N/A</v>
      </c>
      <c r="E148" t="e">
        <f>RTD("tos.rtd", , "BID", ".SPXW230111C3775")</f>
        <v>#N/A</v>
      </c>
      <c r="F148" t="e">
        <f>RTD("tos.rtd", , "BX", ".SPXW230111C3775")</f>
        <v>#N/A</v>
      </c>
      <c r="G148" t="e">
        <f>RTD("tos.rtd", , "ASK", ".SPXW230111C3775")</f>
        <v>#N/A</v>
      </c>
      <c r="H148" t="e">
        <f>RTD("tos.rtd", , "AX", ".SPXW230111C3775")</f>
        <v>#N/A</v>
      </c>
      <c r="I148" s="1" t="e">
        <f>RTD("tos.rtd", , "EXPIRATION_DAY", ".SPXW230111C3775")</f>
        <v>#N/A</v>
      </c>
      <c r="J148" t="e">
        <f>RTD("tos.rtd", , "STRIKE", ".SPXW230111C3775")</f>
        <v>#N/A</v>
      </c>
      <c r="K148" t="e">
        <f>RTD("tos.rtd", , "BID", ".SPXW230111P3775")</f>
        <v>#N/A</v>
      </c>
      <c r="L148" t="e">
        <f>RTD("tos.rtd", , "BX", ".SPXW230111P3775")</f>
        <v>#N/A</v>
      </c>
      <c r="M148" t="e">
        <f>RTD("tos.rtd", , "ASK", ".SPXW230111P3775")</f>
        <v>#N/A</v>
      </c>
      <c r="N148" t="e">
        <f>RTD("tos.rtd", , "AX", ".SPXW230111P3775")</f>
        <v>#N/A</v>
      </c>
      <c r="O148" t="e">
        <f>RTD("tos.rtd", , "VOLUME", ".SPXW230111P3775")</f>
        <v>#N/A</v>
      </c>
      <c r="P148" t="e">
        <f>RTD("tos.rtd", , "OPEN_INT", ".SPXW230111P3775")</f>
        <v>#N/A</v>
      </c>
    </row>
    <row r="149" spans="3:16" x14ac:dyDescent="0.3">
      <c r="C149" t="e">
        <f>RTD("tos.rtd", , "VOLUME", ".SPXW230111C3780")</f>
        <v>#N/A</v>
      </c>
      <c r="D149" t="e">
        <f>RTD("tos.rtd", , "OPEN_INT", ".SPXW230111C3780")</f>
        <v>#N/A</v>
      </c>
      <c r="E149" t="e">
        <f>RTD("tos.rtd", , "BID", ".SPXW230111C3780")</f>
        <v>#N/A</v>
      </c>
      <c r="F149" t="e">
        <f>RTD("tos.rtd", , "BX", ".SPXW230111C3780")</f>
        <v>#N/A</v>
      </c>
      <c r="G149" t="e">
        <f>RTD("tos.rtd", , "ASK", ".SPXW230111C3780")</f>
        <v>#N/A</v>
      </c>
      <c r="H149" t="e">
        <f>RTD("tos.rtd", , "AX", ".SPXW230111C3780")</f>
        <v>#N/A</v>
      </c>
      <c r="I149" s="1" t="e">
        <f>RTD("tos.rtd", , "EXPIRATION_DAY", ".SPXW230111C3780")</f>
        <v>#N/A</v>
      </c>
      <c r="J149" t="e">
        <f>RTD("tos.rtd", , "STRIKE", ".SPXW230111C3780")</f>
        <v>#N/A</v>
      </c>
      <c r="K149" t="e">
        <f>RTD("tos.rtd", , "BID", ".SPXW230111P3780")</f>
        <v>#N/A</v>
      </c>
      <c r="L149" t="e">
        <f>RTD("tos.rtd", , "BX", ".SPXW230111P3780")</f>
        <v>#N/A</v>
      </c>
      <c r="M149" t="e">
        <f>RTD("tos.rtd", , "ASK", ".SPXW230111P3780")</f>
        <v>#N/A</v>
      </c>
      <c r="N149" t="e">
        <f>RTD("tos.rtd", , "AX", ".SPXW230111P3780")</f>
        <v>#N/A</v>
      </c>
      <c r="O149" t="e">
        <f>RTD("tos.rtd", , "VOLUME", ".SPXW230111P3780")</f>
        <v>#N/A</v>
      </c>
      <c r="P149" s="2" t="e">
        <f>RTD("tos.rtd", , "OPEN_INT", ".SPXW230111P3780")</f>
        <v>#N/A</v>
      </c>
    </row>
    <row r="150" spans="3:16" x14ac:dyDescent="0.3">
      <c r="C150" t="e">
        <f>RTD("tos.rtd", , "VOLUME", ".SPXW230111C3785")</f>
        <v>#N/A</v>
      </c>
      <c r="D150" t="e">
        <f>RTD("tos.rtd", , "OPEN_INT", ".SPXW230111C3785")</f>
        <v>#N/A</v>
      </c>
      <c r="E150" t="e">
        <f>RTD("tos.rtd", , "BID", ".SPXW230111C3785")</f>
        <v>#N/A</v>
      </c>
      <c r="F150" t="e">
        <f>RTD("tos.rtd", , "BX", ".SPXW230111C3785")</f>
        <v>#N/A</v>
      </c>
      <c r="G150" t="e">
        <f>RTD("tos.rtd", , "ASK", ".SPXW230111C3785")</f>
        <v>#N/A</v>
      </c>
      <c r="H150" t="e">
        <f>RTD("tos.rtd", , "AX", ".SPXW230111C3785")</f>
        <v>#N/A</v>
      </c>
      <c r="I150" s="1" t="e">
        <f>RTD("tos.rtd", , "EXPIRATION_DAY", ".SPXW230111C3785")</f>
        <v>#N/A</v>
      </c>
      <c r="J150" t="e">
        <f>RTD("tos.rtd", , "STRIKE", ".SPXW230111C3785")</f>
        <v>#N/A</v>
      </c>
      <c r="K150" t="e">
        <f>RTD("tos.rtd", , "BID", ".SPXW230111P3785")</f>
        <v>#N/A</v>
      </c>
      <c r="L150" t="e">
        <f>RTD("tos.rtd", , "BX", ".SPXW230111P3785")</f>
        <v>#N/A</v>
      </c>
      <c r="M150" t="e">
        <f>RTD("tos.rtd", , "ASK", ".SPXW230111P3785")</f>
        <v>#N/A</v>
      </c>
      <c r="N150" t="e">
        <f>RTD("tos.rtd", , "AX", ".SPXW230111P3785")</f>
        <v>#N/A</v>
      </c>
      <c r="O150" t="e">
        <f>RTD("tos.rtd", , "VOLUME", ".SPXW230111P3785")</f>
        <v>#N/A</v>
      </c>
      <c r="P150" t="e">
        <f>RTD("tos.rtd", , "OPEN_INT", ".SPXW230111P3785")</f>
        <v>#N/A</v>
      </c>
    </row>
    <row r="151" spans="3:16" x14ac:dyDescent="0.3">
      <c r="C151" t="e">
        <f>RTD("tos.rtd", , "VOLUME", ".SPXW230111C3790")</f>
        <v>#N/A</v>
      </c>
      <c r="D151" t="e">
        <f>RTD("tos.rtd", , "OPEN_INT", ".SPXW230111C3790")</f>
        <v>#N/A</v>
      </c>
      <c r="E151" t="e">
        <f>RTD("tos.rtd", , "BID", ".SPXW230111C3790")</f>
        <v>#N/A</v>
      </c>
      <c r="F151" t="e">
        <f>RTD("tos.rtd", , "BX", ".SPXW230111C3790")</f>
        <v>#N/A</v>
      </c>
      <c r="G151" t="e">
        <f>RTD("tos.rtd", , "ASK", ".SPXW230111C3790")</f>
        <v>#N/A</v>
      </c>
      <c r="H151" t="e">
        <f>RTD("tos.rtd", , "AX", ".SPXW230111C3790")</f>
        <v>#N/A</v>
      </c>
      <c r="I151" s="1" t="e">
        <f>RTD("tos.rtd", , "EXPIRATION_DAY", ".SPXW230111C3790")</f>
        <v>#N/A</v>
      </c>
      <c r="J151" t="e">
        <f>RTD("tos.rtd", , "STRIKE", ".SPXW230111C3790")</f>
        <v>#N/A</v>
      </c>
      <c r="K151" t="e">
        <f>RTD("tos.rtd", , "BID", ".SPXW230111P3790")</f>
        <v>#N/A</v>
      </c>
      <c r="L151" t="e">
        <f>RTD("tos.rtd", , "BX", ".SPXW230111P3790")</f>
        <v>#N/A</v>
      </c>
      <c r="M151" t="e">
        <f>RTD("tos.rtd", , "ASK", ".SPXW230111P3790")</f>
        <v>#N/A</v>
      </c>
      <c r="N151" t="e">
        <f>RTD("tos.rtd", , "AX", ".SPXW230111P3790")</f>
        <v>#N/A</v>
      </c>
      <c r="O151" t="e">
        <f>RTD("tos.rtd", , "VOLUME", ".SPXW230111P3790")</f>
        <v>#N/A</v>
      </c>
      <c r="P151" t="e">
        <f>RTD("tos.rtd", , "OPEN_INT", ".SPXW230111P3790")</f>
        <v>#N/A</v>
      </c>
    </row>
    <row r="152" spans="3:16" x14ac:dyDescent="0.3">
      <c r="C152" t="e">
        <f>RTD("tos.rtd", , "VOLUME", ".SPXW230111C3795")</f>
        <v>#N/A</v>
      </c>
      <c r="D152" t="e">
        <f>RTD("tos.rtd", , "OPEN_INT", ".SPXW230111C3795")</f>
        <v>#N/A</v>
      </c>
      <c r="E152" t="e">
        <f>RTD("tos.rtd", , "BID", ".SPXW230111C3795")</f>
        <v>#N/A</v>
      </c>
      <c r="F152" t="e">
        <f>RTD("tos.rtd", , "BX", ".SPXW230111C3795")</f>
        <v>#N/A</v>
      </c>
      <c r="G152" t="e">
        <f>RTD("tos.rtd", , "ASK", ".SPXW230111C3795")</f>
        <v>#N/A</v>
      </c>
      <c r="H152" t="e">
        <f>RTD("tos.rtd", , "AX", ".SPXW230111C3795")</f>
        <v>#N/A</v>
      </c>
      <c r="I152" s="1" t="e">
        <f>RTD("tos.rtd", , "EXPIRATION_DAY", ".SPXW230111C3795")</f>
        <v>#N/A</v>
      </c>
      <c r="J152" t="e">
        <f>RTD("tos.rtd", , "STRIKE", ".SPXW230111C3795")</f>
        <v>#N/A</v>
      </c>
      <c r="K152" t="e">
        <f>RTD("tos.rtd", , "BID", ".SPXW230111P3795")</f>
        <v>#N/A</v>
      </c>
      <c r="L152" t="e">
        <f>RTD("tos.rtd", , "BX", ".SPXW230111P3795")</f>
        <v>#N/A</v>
      </c>
      <c r="M152" t="e">
        <f>RTD("tos.rtd", , "ASK", ".SPXW230111P3795")</f>
        <v>#N/A</v>
      </c>
      <c r="N152" t="e">
        <f>RTD("tos.rtd", , "AX", ".SPXW230111P3795")</f>
        <v>#N/A</v>
      </c>
      <c r="O152" t="e">
        <f>RTD("tos.rtd", , "VOLUME", ".SPXW230111P3795")</f>
        <v>#N/A</v>
      </c>
      <c r="P152" t="e">
        <f>RTD("tos.rtd", , "OPEN_INT", ".SPXW230111P3795")</f>
        <v>#N/A</v>
      </c>
    </row>
    <row r="153" spans="3:16" x14ac:dyDescent="0.3">
      <c r="C153" t="e">
        <f>RTD("tos.rtd", , "VOLUME", ".SPXW230111C3800")</f>
        <v>#N/A</v>
      </c>
      <c r="D153" s="2" t="e">
        <f>RTD("tos.rtd", , "OPEN_INT", ".SPXW230111C3800")</f>
        <v>#N/A</v>
      </c>
      <c r="E153" t="e">
        <f>RTD("tos.rtd", , "BID", ".SPXW230111C3800")</f>
        <v>#N/A</v>
      </c>
      <c r="F153" t="e">
        <f>RTD("tos.rtd", , "BX", ".SPXW230111C3800")</f>
        <v>#N/A</v>
      </c>
      <c r="G153" t="e">
        <f>RTD("tos.rtd", , "ASK", ".SPXW230111C3800")</f>
        <v>#N/A</v>
      </c>
      <c r="H153" t="e">
        <f>RTD("tos.rtd", , "AX", ".SPXW230111C3800")</f>
        <v>#N/A</v>
      </c>
      <c r="I153" s="1" t="e">
        <f>RTD("tos.rtd", , "EXPIRATION_DAY", ".SPXW230111C3800")</f>
        <v>#N/A</v>
      </c>
      <c r="J153" t="e">
        <f>RTD("tos.rtd", , "STRIKE", ".SPXW230111C3800")</f>
        <v>#N/A</v>
      </c>
      <c r="K153" t="e">
        <f>RTD("tos.rtd", , "BID", ".SPXW230111P3800")</f>
        <v>#N/A</v>
      </c>
      <c r="L153" t="e">
        <f>RTD("tos.rtd", , "BX", ".SPXW230111P3800")</f>
        <v>#N/A</v>
      </c>
      <c r="M153" t="e">
        <f>RTD("tos.rtd", , "ASK", ".SPXW230111P3800")</f>
        <v>#N/A</v>
      </c>
      <c r="N153" t="e">
        <f>RTD("tos.rtd", , "AX", ".SPXW230111P3800")</f>
        <v>#N/A</v>
      </c>
      <c r="O153" t="e">
        <f>RTD("tos.rtd", , "VOLUME", ".SPXW230111P3800")</f>
        <v>#N/A</v>
      </c>
      <c r="P153" t="e">
        <f>RTD("tos.rtd", , "OPEN_INT", ".SPXW230111P3800")</f>
        <v>#N/A</v>
      </c>
    </row>
    <row r="154" spans="3:16" x14ac:dyDescent="0.3">
      <c r="C154" t="e">
        <f>RTD("tos.rtd", , "VOLUME", ".SPXW230111C3805")</f>
        <v>#N/A</v>
      </c>
      <c r="D154" t="e">
        <f>RTD("tos.rtd", , "OPEN_INT", ".SPXW230111C3805")</f>
        <v>#N/A</v>
      </c>
      <c r="E154" t="e">
        <f>RTD("tos.rtd", , "BID", ".SPXW230111C3805")</f>
        <v>#N/A</v>
      </c>
      <c r="F154" t="e">
        <f>RTD("tos.rtd", , "BX", ".SPXW230111C3805")</f>
        <v>#N/A</v>
      </c>
      <c r="G154" t="e">
        <f>RTD("tos.rtd", , "ASK", ".SPXW230111C3805")</f>
        <v>#N/A</v>
      </c>
      <c r="H154" t="e">
        <f>RTD("tos.rtd", , "AX", ".SPXW230111C3805")</f>
        <v>#N/A</v>
      </c>
      <c r="I154" s="1" t="e">
        <f>RTD("tos.rtd", , "EXPIRATION_DAY", ".SPXW230111C3805")</f>
        <v>#N/A</v>
      </c>
      <c r="J154" t="e">
        <f>RTD("tos.rtd", , "STRIKE", ".SPXW230111C3805")</f>
        <v>#N/A</v>
      </c>
      <c r="K154" t="e">
        <f>RTD("tos.rtd", , "BID", ".SPXW230111P3805")</f>
        <v>#N/A</v>
      </c>
      <c r="L154" t="e">
        <f>RTD("tos.rtd", , "BX", ".SPXW230111P3805")</f>
        <v>#N/A</v>
      </c>
      <c r="M154" t="e">
        <f>RTD("tos.rtd", , "ASK", ".SPXW230111P3805")</f>
        <v>#N/A</v>
      </c>
      <c r="N154" t="e">
        <f>RTD("tos.rtd", , "AX", ".SPXW230111P3805")</f>
        <v>#N/A</v>
      </c>
      <c r="O154" t="e">
        <f>RTD("tos.rtd", , "VOLUME", ".SPXW230111P3805")</f>
        <v>#N/A</v>
      </c>
      <c r="P154" t="e">
        <f>RTD("tos.rtd", , "OPEN_INT", ".SPXW230111P3805")</f>
        <v>#N/A</v>
      </c>
    </row>
    <row r="155" spans="3:16" x14ac:dyDescent="0.3">
      <c r="C155" t="e">
        <f>RTD("tos.rtd", , "VOLUME", ".SPXW230111C3810")</f>
        <v>#N/A</v>
      </c>
      <c r="D155" t="e">
        <f>RTD("tos.rtd", , "OPEN_INT", ".SPXW230111C3810")</f>
        <v>#N/A</v>
      </c>
      <c r="E155" t="e">
        <f>RTD("tos.rtd", , "BID", ".SPXW230111C3810")</f>
        <v>#N/A</v>
      </c>
      <c r="F155" t="e">
        <f>RTD("tos.rtd", , "BX", ".SPXW230111C3810")</f>
        <v>#N/A</v>
      </c>
      <c r="G155" t="e">
        <f>RTD("tos.rtd", , "ASK", ".SPXW230111C3810")</f>
        <v>#N/A</v>
      </c>
      <c r="H155" t="e">
        <f>RTD("tos.rtd", , "AX", ".SPXW230111C3810")</f>
        <v>#N/A</v>
      </c>
      <c r="I155" s="1" t="e">
        <f>RTD("tos.rtd", , "EXPIRATION_DAY", ".SPXW230111C3810")</f>
        <v>#N/A</v>
      </c>
      <c r="J155" t="e">
        <f>RTD("tos.rtd", , "STRIKE", ".SPXW230111C3810")</f>
        <v>#N/A</v>
      </c>
      <c r="K155" t="e">
        <f>RTD("tos.rtd", , "BID", ".SPXW230111P3810")</f>
        <v>#N/A</v>
      </c>
      <c r="L155" t="e">
        <f>RTD("tos.rtd", , "BX", ".SPXW230111P3810")</f>
        <v>#N/A</v>
      </c>
      <c r="M155" t="e">
        <f>RTD("tos.rtd", , "ASK", ".SPXW230111P3810")</f>
        <v>#N/A</v>
      </c>
      <c r="N155" t="e">
        <f>RTD("tos.rtd", , "AX", ".SPXW230111P3810")</f>
        <v>#N/A</v>
      </c>
      <c r="O155" t="e">
        <f>RTD("tos.rtd", , "VOLUME", ".SPXW230111P3810")</f>
        <v>#N/A</v>
      </c>
      <c r="P155" t="e">
        <f>RTD("tos.rtd", , "OPEN_INT", ".SPXW230111P3810")</f>
        <v>#N/A</v>
      </c>
    </row>
    <row r="156" spans="3:16" x14ac:dyDescent="0.3">
      <c r="C156" t="e">
        <f>RTD("tos.rtd", , "VOLUME", ".SPXW230111C3815")</f>
        <v>#N/A</v>
      </c>
      <c r="D156" t="e">
        <f>RTD("tos.rtd", , "OPEN_INT", ".SPXW230111C3815")</f>
        <v>#N/A</v>
      </c>
      <c r="E156" t="e">
        <f>RTD("tos.rtd", , "BID", ".SPXW230111C3815")</f>
        <v>#N/A</v>
      </c>
      <c r="F156" t="e">
        <f>RTD("tos.rtd", , "BX", ".SPXW230111C3815")</f>
        <v>#N/A</v>
      </c>
      <c r="G156" t="e">
        <f>RTD("tos.rtd", , "ASK", ".SPXW230111C3815")</f>
        <v>#N/A</v>
      </c>
      <c r="H156" t="e">
        <f>RTD("tos.rtd", , "AX", ".SPXW230111C3815")</f>
        <v>#N/A</v>
      </c>
      <c r="I156" s="1" t="e">
        <f>RTD("tos.rtd", , "EXPIRATION_DAY", ".SPXW230111C3815")</f>
        <v>#N/A</v>
      </c>
      <c r="J156" t="e">
        <f>RTD("tos.rtd", , "STRIKE", ".SPXW230111C3815")</f>
        <v>#N/A</v>
      </c>
      <c r="K156" t="e">
        <f>RTD("tos.rtd", , "BID", ".SPXW230111P3815")</f>
        <v>#N/A</v>
      </c>
      <c r="L156" t="e">
        <f>RTD("tos.rtd", , "BX", ".SPXW230111P3815")</f>
        <v>#N/A</v>
      </c>
      <c r="M156" t="e">
        <f>RTD("tos.rtd", , "ASK", ".SPXW230111P3815")</f>
        <v>#N/A</v>
      </c>
      <c r="N156" t="e">
        <f>RTD("tos.rtd", , "AX", ".SPXW230111P3815")</f>
        <v>#N/A</v>
      </c>
      <c r="O156" t="e">
        <f>RTD("tos.rtd", , "VOLUME", ".SPXW230111P3815")</f>
        <v>#N/A</v>
      </c>
      <c r="P156" t="e">
        <f>RTD("tos.rtd", , "OPEN_INT", ".SPXW230111P3815")</f>
        <v>#N/A</v>
      </c>
    </row>
    <row r="157" spans="3:16" x14ac:dyDescent="0.3">
      <c r="C157" t="e">
        <f>RTD("tos.rtd", , "VOLUME", ".SPXW230111C3820")</f>
        <v>#N/A</v>
      </c>
      <c r="D157" t="e">
        <f>RTD("tos.rtd", , "OPEN_INT", ".SPXW230111C3820")</f>
        <v>#N/A</v>
      </c>
      <c r="E157" t="e">
        <f>RTD("tos.rtd", , "BID", ".SPXW230111C3820")</f>
        <v>#N/A</v>
      </c>
      <c r="F157" t="e">
        <f>RTD("tos.rtd", , "BX", ".SPXW230111C3820")</f>
        <v>#N/A</v>
      </c>
      <c r="G157" t="e">
        <f>RTD("tos.rtd", , "ASK", ".SPXW230111C3820")</f>
        <v>#N/A</v>
      </c>
      <c r="H157" t="e">
        <f>RTD("tos.rtd", , "AX", ".SPXW230111C3820")</f>
        <v>#N/A</v>
      </c>
      <c r="I157" s="1" t="e">
        <f>RTD("tos.rtd", , "EXPIRATION_DAY", ".SPXW230111C3820")</f>
        <v>#N/A</v>
      </c>
      <c r="J157" t="e">
        <f>RTD("tos.rtd", , "STRIKE", ".SPXW230111C3820")</f>
        <v>#N/A</v>
      </c>
      <c r="K157" t="e">
        <f>RTD("tos.rtd", , "BID", ".SPXW230111P3820")</f>
        <v>#N/A</v>
      </c>
      <c r="L157" t="e">
        <f>RTD("tos.rtd", , "BX", ".SPXW230111P3820")</f>
        <v>#N/A</v>
      </c>
      <c r="M157" t="e">
        <f>RTD("tos.rtd", , "ASK", ".SPXW230111P3820")</f>
        <v>#N/A</v>
      </c>
      <c r="N157" t="e">
        <f>RTD("tos.rtd", , "AX", ".SPXW230111P3820")</f>
        <v>#N/A</v>
      </c>
      <c r="O157" t="e">
        <f>RTD("tos.rtd", , "VOLUME", ".SPXW230111P3820")</f>
        <v>#N/A</v>
      </c>
      <c r="P157" t="e">
        <f>RTD("tos.rtd", , "OPEN_INT", ".SPXW230111P3820")</f>
        <v>#N/A</v>
      </c>
    </row>
    <row r="158" spans="3:16" x14ac:dyDescent="0.3">
      <c r="C158" t="e">
        <f>RTD("tos.rtd", , "VOLUME", ".SPXW230111C3825")</f>
        <v>#N/A</v>
      </c>
      <c r="D158" t="e">
        <f>RTD("tos.rtd", , "OPEN_INT", ".SPXW230111C3825")</f>
        <v>#N/A</v>
      </c>
      <c r="E158" t="e">
        <f>RTD("tos.rtd", , "BID", ".SPXW230111C3825")</f>
        <v>#N/A</v>
      </c>
      <c r="F158" t="e">
        <f>RTD("tos.rtd", , "BX", ".SPXW230111C3825")</f>
        <v>#N/A</v>
      </c>
      <c r="G158" t="e">
        <f>RTD("tos.rtd", , "ASK", ".SPXW230111C3825")</f>
        <v>#N/A</v>
      </c>
      <c r="H158" t="e">
        <f>RTD("tos.rtd", , "AX", ".SPXW230111C3825")</f>
        <v>#N/A</v>
      </c>
      <c r="I158" s="1" t="e">
        <f>RTD("tos.rtd", , "EXPIRATION_DAY", ".SPXW230111C3825")</f>
        <v>#N/A</v>
      </c>
      <c r="J158" t="e">
        <f>RTD("tos.rtd", , "STRIKE", ".SPXW230111C3825")</f>
        <v>#N/A</v>
      </c>
      <c r="K158" t="e">
        <f>RTD("tos.rtd", , "BID", ".SPXW230111P3825")</f>
        <v>#N/A</v>
      </c>
      <c r="L158" t="e">
        <f>RTD("tos.rtd", , "BX", ".SPXW230111P3825")</f>
        <v>#N/A</v>
      </c>
      <c r="M158" t="e">
        <f>RTD("tos.rtd", , "ASK", ".SPXW230111P3825")</f>
        <v>#N/A</v>
      </c>
      <c r="N158" t="e">
        <f>RTD("tos.rtd", , "AX", ".SPXW230111P3825")</f>
        <v>#N/A</v>
      </c>
      <c r="O158" t="e">
        <f>RTD("tos.rtd", , "VOLUME", ".SPXW230111P3825")</f>
        <v>#N/A</v>
      </c>
      <c r="P158" t="e">
        <f>RTD("tos.rtd", , "OPEN_INT", ".SPXW230111P3825")</f>
        <v>#N/A</v>
      </c>
    </row>
    <row r="159" spans="3:16" x14ac:dyDescent="0.3">
      <c r="C159" t="e">
        <f>RTD("tos.rtd", , "VOLUME", ".SPXW230111C3830")</f>
        <v>#N/A</v>
      </c>
      <c r="D159" t="e">
        <f>RTD("tos.rtd", , "OPEN_INT", ".SPXW230111C3830")</f>
        <v>#N/A</v>
      </c>
      <c r="E159" t="e">
        <f>RTD("tos.rtd", , "BID", ".SPXW230111C3830")</f>
        <v>#N/A</v>
      </c>
      <c r="F159" t="e">
        <f>RTD("tos.rtd", , "BX", ".SPXW230111C3830")</f>
        <v>#N/A</v>
      </c>
      <c r="G159" t="e">
        <f>RTD("tos.rtd", , "ASK", ".SPXW230111C3830")</f>
        <v>#N/A</v>
      </c>
      <c r="H159" t="e">
        <f>RTD("tos.rtd", , "AX", ".SPXW230111C3830")</f>
        <v>#N/A</v>
      </c>
      <c r="I159" s="1" t="e">
        <f>RTD("tos.rtd", , "EXPIRATION_DAY", ".SPXW230111C3830")</f>
        <v>#N/A</v>
      </c>
      <c r="J159" t="e">
        <f>RTD("tos.rtd", , "STRIKE", ".SPXW230111C3830")</f>
        <v>#N/A</v>
      </c>
      <c r="K159" t="e">
        <f>RTD("tos.rtd", , "BID", ".SPXW230111P3830")</f>
        <v>#N/A</v>
      </c>
      <c r="L159" t="e">
        <f>RTD("tos.rtd", , "BX", ".SPXW230111P3830")</f>
        <v>#N/A</v>
      </c>
      <c r="M159" t="e">
        <f>RTD("tos.rtd", , "ASK", ".SPXW230111P3830")</f>
        <v>#N/A</v>
      </c>
      <c r="N159" t="e">
        <f>RTD("tos.rtd", , "AX", ".SPXW230111P3830")</f>
        <v>#N/A</v>
      </c>
      <c r="O159" t="e">
        <f>RTD("tos.rtd", , "VOLUME", ".SPXW230111P3830")</f>
        <v>#N/A</v>
      </c>
      <c r="P159" t="e">
        <f>RTD("tos.rtd", , "OPEN_INT", ".SPXW230111P3830")</f>
        <v>#N/A</v>
      </c>
    </row>
    <row r="160" spans="3:16" x14ac:dyDescent="0.3">
      <c r="C160" t="e">
        <f>RTD("tos.rtd", , "VOLUME", ".SPXW230111C3835")</f>
        <v>#N/A</v>
      </c>
      <c r="D160" t="e">
        <f>RTD("tos.rtd", , "OPEN_INT", ".SPXW230111C3835")</f>
        <v>#N/A</v>
      </c>
      <c r="E160" t="e">
        <f>RTD("tos.rtd", , "BID", ".SPXW230111C3835")</f>
        <v>#N/A</v>
      </c>
      <c r="F160" t="e">
        <f>RTD("tos.rtd", , "BX", ".SPXW230111C3835")</f>
        <v>#N/A</v>
      </c>
      <c r="G160" t="e">
        <f>RTD("tos.rtd", , "ASK", ".SPXW230111C3835")</f>
        <v>#N/A</v>
      </c>
      <c r="H160" t="e">
        <f>RTD("tos.rtd", , "AX", ".SPXW230111C3835")</f>
        <v>#N/A</v>
      </c>
      <c r="I160" s="1" t="e">
        <f>RTD("tos.rtd", , "EXPIRATION_DAY", ".SPXW230111C3835")</f>
        <v>#N/A</v>
      </c>
      <c r="J160" t="e">
        <f>RTD("tos.rtd", , "STRIKE", ".SPXW230111C3835")</f>
        <v>#N/A</v>
      </c>
      <c r="K160" t="e">
        <f>RTD("tos.rtd", , "BID", ".SPXW230111P3835")</f>
        <v>#N/A</v>
      </c>
      <c r="L160" t="e">
        <f>RTD("tos.rtd", , "BX", ".SPXW230111P3835")</f>
        <v>#N/A</v>
      </c>
      <c r="M160" t="e">
        <f>RTD("tos.rtd", , "ASK", ".SPXW230111P3835")</f>
        <v>#N/A</v>
      </c>
      <c r="N160" t="e">
        <f>RTD("tos.rtd", , "AX", ".SPXW230111P3835")</f>
        <v>#N/A</v>
      </c>
      <c r="O160" t="e">
        <f>RTD("tos.rtd", , "VOLUME", ".SPXW230111P3835")</f>
        <v>#N/A</v>
      </c>
      <c r="P160" t="e">
        <f>RTD("tos.rtd", , "OPEN_INT", ".SPXW230111P3835")</f>
        <v>#N/A</v>
      </c>
    </row>
    <row r="161" spans="3:16" x14ac:dyDescent="0.3">
      <c r="C161" t="e">
        <f>RTD("tos.rtd", , "VOLUME", ".SPXW230111C3840")</f>
        <v>#N/A</v>
      </c>
      <c r="D161" t="e">
        <f>RTD("tos.rtd", , "OPEN_INT", ".SPXW230111C3840")</f>
        <v>#N/A</v>
      </c>
      <c r="E161" t="e">
        <f>RTD("tos.rtd", , "BID", ".SPXW230111C3840")</f>
        <v>#N/A</v>
      </c>
      <c r="F161" t="e">
        <f>RTD("tos.rtd", , "BX", ".SPXW230111C3840")</f>
        <v>#N/A</v>
      </c>
      <c r="G161" t="e">
        <f>RTD("tos.rtd", , "ASK", ".SPXW230111C3840")</f>
        <v>#N/A</v>
      </c>
      <c r="H161" t="e">
        <f>RTD("tos.rtd", , "AX", ".SPXW230111C3840")</f>
        <v>#N/A</v>
      </c>
      <c r="I161" s="1" t="e">
        <f>RTD("tos.rtd", , "EXPIRATION_DAY", ".SPXW230111C3840")</f>
        <v>#N/A</v>
      </c>
      <c r="J161" t="e">
        <f>RTD("tos.rtd", , "STRIKE", ".SPXW230111C3840")</f>
        <v>#N/A</v>
      </c>
      <c r="K161" t="e">
        <f>RTD("tos.rtd", , "BID", ".SPXW230111P3840")</f>
        <v>#N/A</v>
      </c>
      <c r="L161" t="e">
        <f>RTD("tos.rtd", , "BX", ".SPXW230111P3840")</f>
        <v>#N/A</v>
      </c>
      <c r="M161" t="e">
        <f>RTD("tos.rtd", , "ASK", ".SPXW230111P3840")</f>
        <v>#N/A</v>
      </c>
      <c r="N161" t="e">
        <f>RTD("tos.rtd", , "AX", ".SPXW230111P3840")</f>
        <v>#N/A</v>
      </c>
      <c r="O161" t="e">
        <f>RTD("tos.rtd", , "VOLUME", ".SPXW230111P3840")</f>
        <v>#N/A</v>
      </c>
      <c r="P161" t="e">
        <f>RTD("tos.rtd", , "OPEN_INT", ".SPXW230111P3840")</f>
        <v>#N/A</v>
      </c>
    </row>
    <row r="162" spans="3:16" x14ac:dyDescent="0.3">
      <c r="C162" t="e">
        <f>RTD("tos.rtd", , "VOLUME", ".SPXW230111C3845")</f>
        <v>#N/A</v>
      </c>
      <c r="D162" t="e">
        <f>RTD("tos.rtd", , "OPEN_INT", ".SPXW230111C3845")</f>
        <v>#N/A</v>
      </c>
      <c r="E162" t="e">
        <f>RTD("tos.rtd", , "BID", ".SPXW230111C3845")</f>
        <v>#N/A</v>
      </c>
      <c r="F162" t="e">
        <f>RTD("tos.rtd", , "BX", ".SPXW230111C3845")</f>
        <v>#N/A</v>
      </c>
      <c r="G162" t="e">
        <f>RTD("tos.rtd", , "ASK", ".SPXW230111C3845")</f>
        <v>#N/A</v>
      </c>
      <c r="H162" t="e">
        <f>RTD("tos.rtd", , "AX", ".SPXW230111C3845")</f>
        <v>#N/A</v>
      </c>
      <c r="I162" s="1" t="e">
        <f>RTD("tos.rtd", , "EXPIRATION_DAY", ".SPXW230111C3845")</f>
        <v>#N/A</v>
      </c>
      <c r="J162" t="e">
        <f>RTD("tos.rtd", , "STRIKE", ".SPXW230111C3845")</f>
        <v>#N/A</v>
      </c>
      <c r="K162" t="e">
        <f>RTD("tos.rtd", , "BID", ".SPXW230111P3845")</f>
        <v>#N/A</v>
      </c>
      <c r="L162" t="e">
        <f>RTD("tos.rtd", , "BX", ".SPXW230111P3845")</f>
        <v>#N/A</v>
      </c>
      <c r="M162" t="e">
        <f>RTD("tos.rtd", , "ASK", ".SPXW230111P3845")</f>
        <v>#N/A</v>
      </c>
      <c r="N162" t="e">
        <f>RTD("tos.rtd", , "AX", ".SPXW230111P3845")</f>
        <v>#N/A</v>
      </c>
      <c r="O162" t="e">
        <f>RTD("tos.rtd", , "VOLUME", ".SPXW230111P3845")</f>
        <v>#N/A</v>
      </c>
      <c r="P162" t="e">
        <f>RTD("tos.rtd", , "OPEN_INT", ".SPXW230111P3845")</f>
        <v>#N/A</v>
      </c>
    </row>
    <row r="163" spans="3:16" x14ac:dyDescent="0.3">
      <c r="C163" t="e">
        <f>RTD("tos.rtd", , "VOLUME", ".SPXW230111C3850")</f>
        <v>#N/A</v>
      </c>
      <c r="D163" t="e">
        <f>RTD("tos.rtd", , "OPEN_INT", ".SPXW230111C3850")</f>
        <v>#N/A</v>
      </c>
      <c r="E163" t="e">
        <f>RTD("tos.rtd", , "BID", ".SPXW230111C3850")</f>
        <v>#N/A</v>
      </c>
      <c r="F163" t="e">
        <f>RTD("tos.rtd", , "BX", ".SPXW230111C3850")</f>
        <v>#N/A</v>
      </c>
      <c r="G163" t="e">
        <f>RTD("tos.rtd", , "ASK", ".SPXW230111C3850")</f>
        <v>#N/A</v>
      </c>
      <c r="H163" t="e">
        <f>RTD("tos.rtd", , "AX", ".SPXW230111C3850")</f>
        <v>#N/A</v>
      </c>
      <c r="I163" s="1" t="e">
        <f>RTD("tos.rtd", , "EXPIRATION_DAY", ".SPXW230111C3850")</f>
        <v>#N/A</v>
      </c>
      <c r="J163" t="e">
        <f>RTD("tos.rtd", , "STRIKE", ".SPXW230111C3850")</f>
        <v>#N/A</v>
      </c>
      <c r="K163" t="e">
        <f>RTD("tos.rtd", , "BID", ".SPXW230111P3850")</f>
        <v>#N/A</v>
      </c>
      <c r="L163" t="e">
        <f>RTD("tos.rtd", , "BX", ".SPXW230111P3850")</f>
        <v>#N/A</v>
      </c>
      <c r="M163" t="e">
        <f>RTD("tos.rtd", , "ASK", ".SPXW230111P3850")</f>
        <v>#N/A</v>
      </c>
      <c r="N163" t="e">
        <f>RTD("tos.rtd", , "AX", ".SPXW230111P3850")</f>
        <v>#N/A</v>
      </c>
      <c r="O163" t="e">
        <f>RTD("tos.rtd", , "VOLUME", ".SPXW230111P3850")</f>
        <v>#N/A</v>
      </c>
      <c r="P163" t="e">
        <f>RTD("tos.rtd", , "OPEN_INT", ".SPXW230111P3850")</f>
        <v>#N/A</v>
      </c>
    </row>
    <row r="164" spans="3:16" x14ac:dyDescent="0.3">
      <c r="C164" t="e">
        <f>RTD("tos.rtd", , "VOLUME", ".SPXW230111C3855")</f>
        <v>#N/A</v>
      </c>
      <c r="D164" t="e">
        <f>RTD("tos.rtd", , "OPEN_INT", ".SPXW230111C3855")</f>
        <v>#N/A</v>
      </c>
      <c r="E164" t="e">
        <f>RTD("tos.rtd", , "BID", ".SPXW230111C3855")</f>
        <v>#N/A</v>
      </c>
      <c r="F164" t="e">
        <f>RTD("tos.rtd", , "BX", ".SPXW230111C3855")</f>
        <v>#N/A</v>
      </c>
      <c r="G164" t="e">
        <f>RTD("tos.rtd", , "ASK", ".SPXW230111C3855")</f>
        <v>#N/A</v>
      </c>
      <c r="H164" t="e">
        <f>RTD("tos.rtd", , "AX", ".SPXW230111C3855")</f>
        <v>#N/A</v>
      </c>
      <c r="I164" s="1" t="e">
        <f>RTD("tos.rtd", , "EXPIRATION_DAY", ".SPXW230111C3855")</f>
        <v>#N/A</v>
      </c>
      <c r="J164" t="e">
        <f>RTD("tos.rtd", , "STRIKE", ".SPXW230111C3855")</f>
        <v>#N/A</v>
      </c>
      <c r="K164" t="e">
        <f>RTD("tos.rtd", , "BID", ".SPXW230111P3855")</f>
        <v>#N/A</v>
      </c>
      <c r="L164" t="e">
        <f>RTD("tos.rtd", , "BX", ".SPXW230111P3855")</f>
        <v>#N/A</v>
      </c>
      <c r="M164" t="e">
        <f>RTD("tos.rtd", , "ASK", ".SPXW230111P3855")</f>
        <v>#N/A</v>
      </c>
      <c r="N164" t="e">
        <f>RTD("tos.rtd", , "AX", ".SPXW230111P3855")</f>
        <v>#N/A</v>
      </c>
      <c r="O164" t="e">
        <f>RTD("tos.rtd", , "VOLUME", ".SPXW230111P3855")</f>
        <v>#N/A</v>
      </c>
      <c r="P164" t="e">
        <f>RTD("tos.rtd", , "OPEN_INT", ".SPXW230111P3855")</f>
        <v>#N/A</v>
      </c>
    </row>
    <row r="165" spans="3:16" x14ac:dyDescent="0.3">
      <c r="C165" t="e">
        <f>RTD("tos.rtd", , "VOLUME", ".SPXW230111C3860")</f>
        <v>#N/A</v>
      </c>
      <c r="D165" t="e">
        <f>RTD("tos.rtd", , "OPEN_INT", ".SPXW230111C3860")</f>
        <v>#N/A</v>
      </c>
      <c r="E165" t="e">
        <f>RTD("tos.rtd", , "BID", ".SPXW230111C3860")</f>
        <v>#N/A</v>
      </c>
      <c r="F165" t="e">
        <f>RTD("tos.rtd", , "BX", ".SPXW230111C3860")</f>
        <v>#N/A</v>
      </c>
      <c r="G165" t="e">
        <f>RTD("tos.rtd", , "ASK", ".SPXW230111C3860")</f>
        <v>#N/A</v>
      </c>
      <c r="H165" t="e">
        <f>RTD("tos.rtd", , "AX", ".SPXW230111C3860")</f>
        <v>#N/A</v>
      </c>
      <c r="I165" s="1" t="e">
        <f>RTD("tos.rtd", , "EXPIRATION_DAY", ".SPXW230111C3860")</f>
        <v>#N/A</v>
      </c>
      <c r="J165" t="e">
        <f>RTD("tos.rtd", , "STRIKE", ".SPXW230111C3860")</f>
        <v>#N/A</v>
      </c>
      <c r="K165" t="e">
        <f>RTD("tos.rtd", , "BID", ".SPXW230111P3860")</f>
        <v>#N/A</v>
      </c>
      <c r="L165" t="e">
        <f>RTD("tos.rtd", , "BX", ".SPXW230111P3860")</f>
        <v>#N/A</v>
      </c>
      <c r="M165" t="e">
        <f>RTD("tos.rtd", , "ASK", ".SPXW230111P3860")</f>
        <v>#N/A</v>
      </c>
      <c r="N165" t="e">
        <f>RTD("tos.rtd", , "AX", ".SPXW230111P3860")</f>
        <v>#N/A</v>
      </c>
      <c r="O165" t="e">
        <f>RTD("tos.rtd", , "VOLUME", ".SPXW230111P3860")</f>
        <v>#N/A</v>
      </c>
      <c r="P165" s="2" t="e">
        <f>RTD("tos.rtd", , "OPEN_INT", ".SPXW230111P3860")</f>
        <v>#N/A</v>
      </c>
    </row>
    <row r="166" spans="3:16" x14ac:dyDescent="0.3">
      <c r="C166" t="e">
        <f>RTD("tos.rtd", , "VOLUME", ".SPXW230111C3865")</f>
        <v>#N/A</v>
      </c>
      <c r="D166" t="e">
        <f>RTD("tos.rtd", , "OPEN_INT", ".SPXW230111C3865")</f>
        <v>#N/A</v>
      </c>
      <c r="E166" t="e">
        <f>RTD("tos.rtd", , "BID", ".SPXW230111C3865")</f>
        <v>#N/A</v>
      </c>
      <c r="F166" t="e">
        <f>RTD("tos.rtd", , "BX", ".SPXW230111C3865")</f>
        <v>#N/A</v>
      </c>
      <c r="G166" t="e">
        <f>RTD("tos.rtd", , "ASK", ".SPXW230111C3865")</f>
        <v>#N/A</v>
      </c>
      <c r="H166" t="e">
        <f>RTD("tos.rtd", , "AX", ".SPXW230111C3865")</f>
        <v>#N/A</v>
      </c>
      <c r="I166" s="1" t="e">
        <f>RTD("tos.rtd", , "EXPIRATION_DAY", ".SPXW230111C3865")</f>
        <v>#N/A</v>
      </c>
      <c r="J166" t="e">
        <f>RTD("tos.rtd", , "STRIKE", ".SPXW230111C3865")</f>
        <v>#N/A</v>
      </c>
      <c r="K166" t="e">
        <f>RTD("tos.rtd", , "BID", ".SPXW230111P3865")</f>
        <v>#N/A</v>
      </c>
      <c r="L166" t="e">
        <f>RTD("tos.rtd", , "BX", ".SPXW230111P3865")</f>
        <v>#N/A</v>
      </c>
      <c r="M166" t="e">
        <f>RTD("tos.rtd", , "ASK", ".SPXW230111P3865")</f>
        <v>#N/A</v>
      </c>
      <c r="N166" t="e">
        <f>RTD("tos.rtd", , "AX", ".SPXW230111P3865")</f>
        <v>#N/A</v>
      </c>
      <c r="O166" t="e">
        <f>RTD("tos.rtd", , "VOLUME", ".SPXW230111P3865")</f>
        <v>#N/A</v>
      </c>
      <c r="P166" t="e">
        <f>RTD("tos.rtd", , "OPEN_INT", ".SPXW230111P3865")</f>
        <v>#N/A</v>
      </c>
    </row>
    <row r="167" spans="3:16" x14ac:dyDescent="0.3">
      <c r="C167" t="e">
        <f>RTD("tos.rtd", , "VOLUME", ".SPXW230111C3870")</f>
        <v>#N/A</v>
      </c>
      <c r="D167" t="e">
        <f>RTD("tos.rtd", , "OPEN_INT", ".SPXW230111C3870")</f>
        <v>#N/A</v>
      </c>
      <c r="E167" t="e">
        <f>RTD("tos.rtd", , "BID", ".SPXW230111C3870")</f>
        <v>#N/A</v>
      </c>
      <c r="F167" t="e">
        <f>RTD("tos.rtd", , "BX", ".SPXW230111C3870")</f>
        <v>#N/A</v>
      </c>
      <c r="G167" t="e">
        <f>RTD("tos.rtd", , "ASK", ".SPXW230111C3870")</f>
        <v>#N/A</v>
      </c>
      <c r="H167" t="e">
        <f>RTD("tos.rtd", , "AX", ".SPXW230111C3870")</f>
        <v>#N/A</v>
      </c>
      <c r="I167" s="1" t="e">
        <f>RTD("tos.rtd", , "EXPIRATION_DAY", ".SPXW230111C3870")</f>
        <v>#N/A</v>
      </c>
      <c r="J167" t="e">
        <f>RTD("tos.rtd", , "STRIKE", ".SPXW230111C3870")</f>
        <v>#N/A</v>
      </c>
      <c r="K167" t="e">
        <f>RTD("tos.rtd", , "BID", ".SPXW230111P3870")</f>
        <v>#N/A</v>
      </c>
      <c r="L167" t="e">
        <f>RTD("tos.rtd", , "BX", ".SPXW230111P3870")</f>
        <v>#N/A</v>
      </c>
      <c r="M167" t="e">
        <f>RTD("tos.rtd", , "ASK", ".SPXW230111P3870")</f>
        <v>#N/A</v>
      </c>
      <c r="N167" t="e">
        <f>RTD("tos.rtd", , "AX", ".SPXW230111P3870")</f>
        <v>#N/A</v>
      </c>
      <c r="O167" t="e">
        <f>RTD("tos.rtd", , "VOLUME", ".SPXW230111P3870")</f>
        <v>#N/A</v>
      </c>
      <c r="P167" t="e">
        <f>RTD("tos.rtd", , "OPEN_INT", ".SPXW230111P3870")</f>
        <v>#N/A</v>
      </c>
    </row>
    <row r="168" spans="3:16" x14ac:dyDescent="0.3">
      <c r="C168" t="e">
        <f>RTD("tos.rtd", , "VOLUME", ".SPXW230111C3875")</f>
        <v>#N/A</v>
      </c>
      <c r="D168" t="e">
        <f>RTD("tos.rtd", , "OPEN_INT", ".SPXW230111C3875")</f>
        <v>#N/A</v>
      </c>
      <c r="E168" t="e">
        <f>RTD("tos.rtd", , "BID", ".SPXW230111C3875")</f>
        <v>#N/A</v>
      </c>
      <c r="F168" t="e">
        <f>RTD("tos.rtd", , "BX", ".SPXW230111C3875")</f>
        <v>#N/A</v>
      </c>
      <c r="G168" t="e">
        <f>RTD("tos.rtd", , "ASK", ".SPXW230111C3875")</f>
        <v>#N/A</v>
      </c>
      <c r="H168" t="e">
        <f>RTD("tos.rtd", , "AX", ".SPXW230111C3875")</f>
        <v>#N/A</v>
      </c>
      <c r="I168" s="1" t="e">
        <f>RTD("tos.rtd", , "EXPIRATION_DAY", ".SPXW230111C3875")</f>
        <v>#N/A</v>
      </c>
      <c r="J168" t="e">
        <f>RTD("tos.rtd", , "STRIKE", ".SPXW230111C3875")</f>
        <v>#N/A</v>
      </c>
      <c r="K168" t="e">
        <f>RTD("tos.rtd", , "BID", ".SPXW230111P3875")</f>
        <v>#N/A</v>
      </c>
      <c r="L168" t="e">
        <f>RTD("tos.rtd", , "BX", ".SPXW230111P3875")</f>
        <v>#N/A</v>
      </c>
      <c r="M168" t="e">
        <f>RTD("tos.rtd", , "ASK", ".SPXW230111P3875")</f>
        <v>#N/A</v>
      </c>
      <c r="N168" t="e">
        <f>RTD("tos.rtd", , "AX", ".SPXW230111P3875")</f>
        <v>#N/A</v>
      </c>
      <c r="O168" t="e">
        <f>RTD("tos.rtd", , "VOLUME", ".SPXW230111P3875")</f>
        <v>#N/A</v>
      </c>
      <c r="P168" s="2" t="e">
        <f>RTD("tos.rtd", , "OPEN_INT", ".SPXW230111P3875")</f>
        <v>#N/A</v>
      </c>
    </row>
    <row r="169" spans="3:16" x14ac:dyDescent="0.3">
      <c r="C169" t="e">
        <f>RTD("tos.rtd", , "VOLUME", ".SPXW230111C3880")</f>
        <v>#N/A</v>
      </c>
      <c r="D169" t="e">
        <f>RTD("tos.rtd", , "OPEN_INT", ".SPXW230111C3880")</f>
        <v>#N/A</v>
      </c>
      <c r="E169" t="e">
        <f>RTD("tos.rtd", , "BID", ".SPXW230111C3880")</f>
        <v>#N/A</v>
      </c>
      <c r="F169" t="e">
        <f>RTD("tos.rtd", , "BX", ".SPXW230111C3880")</f>
        <v>#N/A</v>
      </c>
      <c r="G169" t="e">
        <f>RTD("tos.rtd", , "ASK", ".SPXW230111C3880")</f>
        <v>#N/A</v>
      </c>
      <c r="H169" t="e">
        <f>RTD("tos.rtd", , "AX", ".SPXW230111C3880")</f>
        <v>#N/A</v>
      </c>
      <c r="I169" s="1" t="e">
        <f>RTD("tos.rtd", , "EXPIRATION_DAY", ".SPXW230111C3880")</f>
        <v>#N/A</v>
      </c>
      <c r="J169" t="e">
        <f>RTD("tos.rtd", , "STRIKE", ".SPXW230111C3880")</f>
        <v>#N/A</v>
      </c>
      <c r="K169" t="e">
        <f>RTD("tos.rtd", , "BID", ".SPXW230111P3880")</f>
        <v>#N/A</v>
      </c>
      <c r="L169" t="e">
        <f>RTD("tos.rtd", , "BX", ".SPXW230111P3880")</f>
        <v>#N/A</v>
      </c>
      <c r="M169" t="e">
        <f>RTD("tos.rtd", , "ASK", ".SPXW230111P3880")</f>
        <v>#N/A</v>
      </c>
      <c r="N169" t="e">
        <f>RTD("tos.rtd", , "AX", ".SPXW230111P3880")</f>
        <v>#N/A</v>
      </c>
      <c r="O169" t="e">
        <f>RTD("tos.rtd", , "VOLUME", ".SPXW230111P3880")</f>
        <v>#N/A</v>
      </c>
      <c r="P169" t="e">
        <f>RTD("tos.rtd", , "OPEN_INT", ".SPXW230111P3880")</f>
        <v>#N/A</v>
      </c>
    </row>
    <row r="170" spans="3:16" x14ac:dyDescent="0.3">
      <c r="C170" t="e">
        <f>RTD("tos.rtd", , "VOLUME", ".SPXW230111C3885")</f>
        <v>#N/A</v>
      </c>
      <c r="D170" t="e">
        <f>RTD("tos.rtd", , "OPEN_INT", ".SPXW230111C3885")</f>
        <v>#N/A</v>
      </c>
      <c r="E170" t="e">
        <f>RTD("tos.rtd", , "BID", ".SPXW230111C3885")</f>
        <v>#N/A</v>
      </c>
      <c r="F170" t="e">
        <f>RTD("tos.rtd", , "BX", ".SPXW230111C3885")</f>
        <v>#N/A</v>
      </c>
      <c r="G170" t="e">
        <f>RTD("tos.rtd", , "ASK", ".SPXW230111C3885")</f>
        <v>#N/A</v>
      </c>
      <c r="H170" t="e">
        <f>RTD("tos.rtd", , "AX", ".SPXW230111C3885")</f>
        <v>#N/A</v>
      </c>
      <c r="I170" s="1" t="e">
        <f>RTD("tos.rtd", , "EXPIRATION_DAY", ".SPXW230111C3885")</f>
        <v>#N/A</v>
      </c>
      <c r="J170" t="e">
        <f>RTD("tos.rtd", , "STRIKE", ".SPXW230111C3885")</f>
        <v>#N/A</v>
      </c>
      <c r="K170" t="e">
        <f>RTD("tos.rtd", , "BID", ".SPXW230111P3885")</f>
        <v>#N/A</v>
      </c>
      <c r="L170" t="e">
        <f>RTD("tos.rtd", , "BX", ".SPXW230111P3885")</f>
        <v>#N/A</v>
      </c>
      <c r="M170" t="e">
        <f>RTD("tos.rtd", , "ASK", ".SPXW230111P3885")</f>
        <v>#N/A</v>
      </c>
      <c r="N170" t="e">
        <f>RTD("tos.rtd", , "AX", ".SPXW230111P3885")</f>
        <v>#N/A</v>
      </c>
      <c r="O170" t="e">
        <f>RTD("tos.rtd", , "VOLUME", ".SPXW230111P3885")</f>
        <v>#N/A</v>
      </c>
      <c r="P170" t="e">
        <f>RTD("tos.rtd", , "OPEN_INT", ".SPXW230111P3885")</f>
        <v>#N/A</v>
      </c>
    </row>
    <row r="171" spans="3:16" x14ac:dyDescent="0.3">
      <c r="C171" t="e">
        <f>RTD("tos.rtd", , "VOLUME", ".SPXW230111C3890")</f>
        <v>#N/A</v>
      </c>
      <c r="D171" t="e">
        <f>RTD("tos.rtd", , "OPEN_INT", ".SPXW230111C3890")</f>
        <v>#N/A</v>
      </c>
      <c r="E171" t="e">
        <f>RTD("tos.rtd", , "BID", ".SPXW230111C3890")</f>
        <v>#N/A</v>
      </c>
      <c r="F171" t="e">
        <f>RTD("tos.rtd", , "BX", ".SPXW230111C3890")</f>
        <v>#N/A</v>
      </c>
      <c r="G171" t="e">
        <f>RTD("tos.rtd", , "ASK", ".SPXW230111C3890")</f>
        <v>#N/A</v>
      </c>
      <c r="H171" t="e">
        <f>RTD("tos.rtd", , "AX", ".SPXW230111C3890")</f>
        <v>#N/A</v>
      </c>
      <c r="I171" s="1" t="e">
        <f>RTD("tos.rtd", , "EXPIRATION_DAY", ".SPXW230111C3890")</f>
        <v>#N/A</v>
      </c>
      <c r="J171" t="e">
        <f>RTD("tos.rtd", , "STRIKE", ".SPXW230111C3890")</f>
        <v>#N/A</v>
      </c>
      <c r="K171" t="e">
        <f>RTD("tos.rtd", , "BID", ".SPXW230111P3890")</f>
        <v>#N/A</v>
      </c>
      <c r="L171" t="e">
        <f>RTD("tos.rtd", , "BX", ".SPXW230111P3890")</f>
        <v>#N/A</v>
      </c>
      <c r="M171" t="e">
        <f>RTD("tos.rtd", , "ASK", ".SPXW230111P3890")</f>
        <v>#N/A</v>
      </c>
      <c r="N171" t="e">
        <f>RTD("tos.rtd", , "AX", ".SPXW230111P3890")</f>
        <v>#N/A</v>
      </c>
      <c r="O171" s="2" t="e">
        <f>RTD("tos.rtd", , "VOLUME", ".SPXW230111P3890")</f>
        <v>#N/A</v>
      </c>
      <c r="P171" s="2" t="e">
        <f>RTD("tos.rtd", , "OPEN_INT", ".SPXW230111P3890")</f>
        <v>#N/A</v>
      </c>
    </row>
    <row r="172" spans="3:16" x14ac:dyDescent="0.3">
      <c r="C172" t="e">
        <f>RTD("tos.rtd", , "VOLUME", ".SPXW230111C3895")</f>
        <v>#N/A</v>
      </c>
      <c r="D172" t="e">
        <f>RTD("tos.rtd", , "OPEN_INT", ".SPXW230111C3895")</f>
        <v>#N/A</v>
      </c>
      <c r="E172" t="e">
        <f>RTD("tos.rtd", , "BID", ".SPXW230111C3895")</f>
        <v>#N/A</v>
      </c>
      <c r="F172" t="e">
        <f>RTD("tos.rtd", , "BX", ".SPXW230111C3895")</f>
        <v>#N/A</v>
      </c>
      <c r="G172" t="e">
        <f>RTD("tos.rtd", , "ASK", ".SPXW230111C3895")</f>
        <v>#N/A</v>
      </c>
      <c r="H172" t="e">
        <f>RTD("tos.rtd", , "AX", ".SPXW230111C3895")</f>
        <v>#N/A</v>
      </c>
      <c r="I172" s="1" t="e">
        <f>RTD("tos.rtd", , "EXPIRATION_DAY", ".SPXW230111C3895")</f>
        <v>#N/A</v>
      </c>
      <c r="J172" t="e">
        <f>RTD("tos.rtd", , "STRIKE", ".SPXW230111C3895")</f>
        <v>#N/A</v>
      </c>
      <c r="K172" t="e">
        <f>RTD("tos.rtd", , "BID", ".SPXW230111P3895")</f>
        <v>#N/A</v>
      </c>
      <c r="L172" t="e">
        <f>RTD("tos.rtd", , "BX", ".SPXW230111P3895")</f>
        <v>#N/A</v>
      </c>
      <c r="M172" t="e">
        <f>RTD("tos.rtd", , "ASK", ".SPXW230111P3895")</f>
        <v>#N/A</v>
      </c>
      <c r="N172" t="e">
        <f>RTD("tos.rtd", , "AX", ".SPXW230111P3895")</f>
        <v>#N/A</v>
      </c>
      <c r="O172" t="e">
        <f>RTD("tos.rtd", , "VOLUME", ".SPXW230111P3895")</f>
        <v>#N/A</v>
      </c>
      <c r="P172" t="e">
        <f>RTD("tos.rtd", , "OPEN_INT", ".SPXW230111P3895")</f>
        <v>#N/A</v>
      </c>
    </row>
    <row r="173" spans="3:16" x14ac:dyDescent="0.3">
      <c r="C173" t="e">
        <f>RTD("tos.rtd", , "VOLUME", ".SPXW230111C3900")</f>
        <v>#N/A</v>
      </c>
      <c r="D173" t="e">
        <f>RTD("tos.rtd", , "OPEN_INT", ".SPXW230111C3900")</f>
        <v>#N/A</v>
      </c>
      <c r="E173" t="e">
        <f>RTD("tos.rtd", , "BID", ".SPXW230111C3900")</f>
        <v>#N/A</v>
      </c>
      <c r="F173" t="e">
        <f>RTD("tos.rtd", , "BX", ".SPXW230111C3900")</f>
        <v>#N/A</v>
      </c>
      <c r="G173" t="e">
        <f>RTD("tos.rtd", , "ASK", ".SPXW230111C3900")</f>
        <v>#N/A</v>
      </c>
      <c r="H173" t="e">
        <f>RTD("tos.rtd", , "AX", ".SPXW230111C3900")</f>
        <v>#N/A</v>
      </c>
      <c r="I173" s="1" t="e">
        <f>RTD("tos.rtd", , "EXPIRATION_DAY", ".SPXW230111C3900")</f>
        <v>#N/A</v>
      </c>
      <c r="J173" t="e">
        <f>RTD("tos.rtd", , "STRIKE", ".SPXW230111C3900")</f>
        <v>#N/A</v>
      </c>
      <c r="K173" t="e">
        <f>RTD("tos.rtd", , "BID", ".SPXW230111P3900")</f>
        <v>#N/A</v>
      </c>
      <c r="L173" t="e">
        <f>RTD("tos.rtd", , "BX", ".SPXW230111P3900")</f>
        <v>#N/A</v>
      </c>
      <c r="M173" t="e">
        <f>RTD("tos.rtd", , "ASK", ".SPXW230111P3900")</f>
        <v>#N/A</v>
      </c>
      <c r="N173" t="e">
        <f>RTD("tos.rtd", , "AX", ".SPXW230111P3900")</f>
        <v>#N/A</v>
      </c>
      <c r="O173" t="e">
        <f>RTD("tos.rtd", , "VOLUME", ".SPXW230111P3900")</f>
        <v>#N/A</v>
      </c>
      <c r="P173" t="e">
        <f>RTD("tos.rtd", , "OPEN_INT", ".SPXW230111P3900")</f>
        <v>#N/A</v>
      </c>
    </row>
    <row r="174" spans="3:16" x14ac:dyDescent="0.3">
      <c r="C174" t="e">
        <f>RTD("tos.rtd", , "VOLUME", ".SPXW230111C3905")</f>
        <v>#N/A</v>
      </c>
      <c r="D174" t="e">
        <f>RTD("tos.rtd", , "OPEN_INT", ".SPXW230111C3905")</f>
        <v>#N/A</v>
      </c>
      <c r="E174" t="e">
        <f>RTD("tos.rtd", , "BID", ".SPXW230111C3905")</f>
        <v>#N/A</v>
      </c>
      <c r="F174" t="e">
        <f>RTD("tos.rtd", , "BX", ".SPXW230111C3905")</f>
        <v>#N/A</v>
      </c>
      <c r="G174" t="e">
        <f>RTD("tos.rtd", , "ASK", ".SPXW230111C3905")</f>
        <v>#N/A</v>
      </c>
      <c r="H174" t="e">
        <f>RTD("tos.rtd", , "AX", ".SPXW230111C3905")</f>
        <v>#N/A</v>
      </c>
      <c r="I174" s="1" t="e">
        <f>RTD("tos.rtd", , "EXPIRATION_DAY", ".SPXW230111C3905")</f>
        <v>#N/A</v>
      </c>
      <c r="J174" t="e">
        <f>RTD("tos.rtd", , "STRIKE", ".SPXW230111C3905")</f>
        <v>#N/A</v>
      </c>
      <c r="K174" t="e">
        <f>RTD("tos.rtd", , "BID", ".SPXW230111P3905")</f>
        <v>#N/A</v>
      </c>
      <c r="L174" t="e">
        <f>RTD("tos.rtd", , "BX", ".SPXW230111P3905")</f>
        <v>#N/A</v>
      </c>
      <c r="M174" t="e">
        <f>RTD("tos.rtd", , "ASK", ".SPXW230111P3905")</f>
        <v>#N/A</v>
      </c>
      <c r="N174" t="e">
        <f>RTD("tos.rtd", , "AX", ".SPXW230111P3905")</f>
        <v>#N/A</v>
      </c>
      <c r="O174" t="e">
        <f>RTD("tos.rtd", , "VOLUME", ".SPXW230111P3905")</f>
        <v>#N/A</v>
      </c>
      <c r="P174" t="e">
        <f>RTD("tos.rtd", , "OPEN_INT", ".SPXW230111P3905")</f>
        <v>#N/A</v>
      </c>
    </row>
    <row r="175" spans="3:16" x14ac:dyDescent="0.3">
      <c r="C175" t="e">
        <f>RTD("tos.rtd", , "VOLUME", ".SPXW230111C3910")</f>
        <v>#N/A</v>
      </c>
      <c r="D175" t="e">
        <f>RTD("tos.rtd", , "OPEN_INT", ".SPXW230111C3910")</f>
        <v>#N/A</v>
      </c>
      <c r="E175" t="e">
        <f>RTD("tos.rtd", , "BID", ".SPXW230111C3910")</f>
        <v>#N/A</v>
      </c>
      <c r="F175" t="e">
        <f>RTD("tos.rtd", , "BX", ".SPXW230111C3910")</f>
        <v>#N/A</v>
      </c>
      <c r="G175" t="e">
        <f>RTD("tos.rtd", , "ASK", ".SPXW230111C3910")</f>
        <v>#N/A</v>
      </c>
      <c r="H175" t="e">
        <f>RTD("tos.rtd", , "AX", ".SPXW230111C3910")</f>
        <v>#N/A</v>
      </c>
      <c r="I175" s="1" t="e">
        <f>RTD("tos.rtd", , "EXPIRATION_DAY", ".SPXW230111C3910")</f>
        <v>#N/A</v>
      </c>
      <c r="J175" t="e">
        <f>RTD("tos.rtd", , "STRIKE", ".SPXW230111C3910")</f>
        <v>#N/A</v>
      </c>
      <c r="K175" t="e">
        <f>RTD("tos.rtd", , "BID", ".SPXW230111P3910")</f>
        <v>#N/A</v>
      </c>
      <c r="L175" t="e">
        <f>RTD("tos.rtd", , "BX", ".SPXW230111P3910")</f>
        <v>#N/A</v>
      </c>
      <c r="M175" t="e">
        <f>RTD("tos.rtd", , "ASK", ".SPXW230111P3910")</f>
        <v>#N/A</v>
      </c>
      <c r="N175" t="e">
        <f>RTD("tos.rtd", , "AX", ".SPXW230111P3910")</f>
        <v>#N/A</v>
      </c>
      <c r="O175" t="e">
        <f>RTD("tos.rtd", , "VOLUME", ".SPXW230111P3910")</f>
        <v>#N/A</v>
      </c>
      <c r="P175" t="e">
        <f>RTD("tos.rtd", , "OPEN_INT", ".SPXW230111P3910")</f>
        <v>#N/A</v>
      </c>
    </row>
    <row r="176" spans="3:16" x14ac:dyDescent="0.3">
      <c r="C176" t="e">
        <f>RTD("tos.rtd", , "VOLUME", ".SPXW230111C3915")</f>
        <v>#N/A</v>
      </c>
      <c r="D176" t="e">
        <f>RTD("tos.rtd", , "OPEN_INT", ".SPXW230111C3915")</f>
        <v>#N/A</v>
      </c>
      <c r="E176" t="e">
        <f>RTD("tos.rtd", , "BID", ".SPXW230111C3915")</f>
        <v>#N/A</v>
      </c>
      <c r="F176" t="e">
        <f>RTD("tos.rtd", , "BX", ".SPXW230111C3915")</f>
        <v>#N/A</v>
      </c>
      <c r="G176" t="e">
        <f>RTD("tos.rtd", , "ASK", ".SPXW230111C3915")</f>
        <v>#N/A</v>
      </c>
      <c r="H176" t="e">
        <f>RTD("tos.rtd", , "AX", ".SPXW230111C3915")</f>
        <v>#N/A</v>
      </c>
      <c r="I176" s="1" t="e">
        <f>RTD("tos.rtd", , "EXPIRATION_DAY", ".SPXW230111C3915")</f>
        <v>#N/A</v>
      </c>
      <c r="J176" t="e">
        <f>RTD("tos.rtd", , "STRIKE", ".SPXW230111C3915")</f>
        <v>#N/A</v>
      </c>
      <c r="K176" t="e">
        <f>RTD("tos.rtd", , "BID", ".SPXW230111P3915")</f>
        <v>#N/A</v>
      </c>
      <c r="L176" t="e">
        <f>RTD("tos.rtd", , "BX", ".SPXW230111P3915")</f>
        <v>#N/A</v>
      </c>
      <c r="M176" t="e">
        <f>RTD("tos.rtd", , "ASK", ".SPXW230111P3915")</f>
        <v>#N/A</v>
      </c>
      <c r="N176" t="e">
        <f>RTD("tos.rtd", , "AX", ".SPXW230111P3915")</f>
        <v>#N/A</v>
      </c>
      <c r="O176" t="e">
        <f>RTD("tos.rtd", , "VOLUME", ".SPXW230111P3915")</f>
        <v>#N/A</v>
      </c>
      <c r="P176" t="e">
        <f>RTD("tos.rtd", , "OPEN_INT", ".SPXW230111P3915")</f>
        <v>#N/A</v>
      </c>
    </row>
    <row r="177" spans="1:17" x14ac:dyDescent="0.3">
      <c r="C177" t="e">
        <f>RTD("tos.rtd", , "VOLUME", ".SPXW230111C3920")</f>
        <v>#N/A</v>
      </c>
      <c r="D177" t="e">
        <f>RTD("tos.rtd", , "OPEN_INT", ".SPXW230111C3920")</f>
        <v>#N/A</v>
      </c>
      <c r="E177" t="e">
        <f>RTD("tos.rtd", , "BID", ".SPXW230111C3920")</f>
        <v>#N/A</v>
      </c>
      <c r="F177" t="e">
        <f>RTD("tos.rtd", , "BX", ".SPXW230111C3920")</f>
        <v>#N/A</v>
      </c>
      <c r="G177" t="e">
        <f>RTD("tos.rtd", , "ASK", ".SPXW230111C3920")</f>
        <v>#N/A</v>
      </c>
      <c r="H177" t="e">
        <f>RTD("tos.rtd", , "AX", ".SPXW230111C3920")</f>
        <v>#N/A</v>
      </c>
      <c r="I177" s="1" t="e">
        <f>RTD("tos.rtd", , "EXPIRATION_DAY", ".SPXW230111C3920")</f>
        <v>#N/A</v>
      </c>
      <c r="J177" t="e">
        <f>RTD("tos.rtd", , "STRIKE", ".SPXW230111C3920")</f>
        <v>#N/A</v>
      </c>
      <c r="K177" t="e">
        <f>RTD("tos.rtd", , "BID", ".SPXW230111P3920")</f>
        <v>#N/A</v>
      </c>
      <c r="L177" t="e">
        <f>RTD("tos.rtd", , "BX", ".SPXW230111P3920")</f>
        <v>#N/A</v>
      </c>
      <c r="M177" t="e">
        <f>RTD("tos.rtd", , "ASK", ".SPXW230111P3920")</f>
        <v>#N/A</v>
      </c>
      <c r="N177" t="e">
        <f>RTD("tos.rtd", , "AX", ".SPXW230111P3920")</f>
        <v>#N/A</v>
      </c>
      <c r="O177" t="e">
        <f>RTD("tos.rtd", , "VOLUME", ".SPXW230111P3920")</f>
        <v>#N/A</v>
      </c>
      <c r="P177" t="e">
        <f>RTD("tos.rtd", , "OPEN_INT", ".SPXW230111P3920")</f>
        <v>#N/A</v>
      </c>
    </row>
    <row r="178" spans="1:17" x14ac:dyDescent="0.3">
      <c r="A178" t="s">
        <v>64</v>
      </c>
      <c r="I178" s="1"/>
      <c r="P178" s="2"/>
      <c r="Q178" s="2"/>
    </row>
    <row r="179" spans="1:17" x14ac:dyDescent="0.3">
      <c r="A179" t="s">
        <v>65</v>
      </c>
      <c r="I179" s="1"/>
    </row>
    <row r="180" spans="1:17" x14ac:dyDescent="0.3">
      <c r="C180" t="s">
        <v>4</v>
      </c>
      <c r="D180" t="s">
        <v>7</v>
      </c>
      <c r="E180" t="s">
        <v>0</v>
      </c>
      <c r="F180" t="s">
        <v>1</v>
      </c>
      <c r="G180" t="s">
        <v>2</v>
      </c>
      <c r="H180" t="s">
        <v>3</v>
      </c>
      <c r="I180" s="1" t="s">
        <v>8</v>
      </c>
      <c r="J180" t="s">
        <v>9</v>
      </c>
      <c r="K180" t="s">
        <v>0</v>
      </c>
      <c r="L180" t="s">
        <v>1</v>
      </c>
      <c r="M180" t="s">
        <v>2</v>
      </c>
      <c r="N180" t="s">
        <v>3</v>
      </c>
      <c r="O180" t="s">
        <v>4</v>
      </c>
      <c r="P180" t="s">
        <v>7</v>
      </c>
    </row>
    <row r="181" spans="1:17" x14ac:dyDescent="0.3">
      <c r="C181" t="e">
        <f>RTD("tos.rtd", , "VOLUME", ".SPXW230113C3725")</f>
        <v>#N/A</v>
      </c>
      <c r="D181" t="e">
        <f>RTD("tos.rtd", , "OPEN_INT", ".SPXW230113C3725")</f>
        <v>#N/A</v>
      </c>
      <c r="E181" t="e">
        <f>RTD("tos.rtd", , "BID", ".SPXW230113C3725")</f>
        <v>#N/A</v>
      </c>
      <c r="F181" t="e">
        <f>RTD("tos.rtd", , "BX", ".SPXW230113C3725")</f>
        <v>#N/A</v>
      </c>
      <c r="G181" t="e">
        <f>RTD("tos.rtd", , "ASK", ".SPXW230113C3725")</f>
        <v>#N/A</v>
      </c>
      <c r="H181" t="e">
        <f>RTD("tos.rtd", , "AX", ".SPXW230113C3725")</f>
        <v>#N/A</v>
      </c>
      <c r="I181" s="1" t="e">
        <f>RTD("tos.rtd", , "EXPIRATION_DAY", ".SPXW230113C3725")</f>
        <v>#N/A</v>
      </c>
      <c r="J181" t="e">
        <f>RTD("tos.rtd", , "STRIKE", ".SPXW230113C3725")</f>
        <v>#N/A</v>
      </c>
      <c r="K181" t="e">
        <f>RTD("tos.rtd", , "BID", ".SPXW230113P3725")</f>
        <v>#N/A</v>
      </c>
      <c r="L181" t="e">
        <f>RTD("tos.rtd", , "BX", ".SPXW230113P3725")</f>
        <v>#N/A</v>
      </c>
      <c r="M181" t="e">
        <f>RTD("tos.rtd", , "ASK", ".SPXW230113P3725")</f>
        <v>#N/A</v>
      </c>
      <c r="N181" t="e">
        <f>RTD("tos.rtd", , "AX", ".SPXW230113P3725")</f>
        <v>#N/A</v>
      </c>
      <c r="O181" t="e">
        <f>RTD("tos.rtd", , "VOLUME", ".SPXW230113P3725")</f>
        <v>#N/A</v>
      </c>
      <c r="P181" t="e">
        <f>RTD("tos.rtd", , "OPEN_INT", ".SPXW230113P3725")</f>
        <v>#N/A</v>
      </c>
    </row>
    <row r="182" spans="1:17" x14ac:dyDescent="0.3">
      <c r="C182" t="e">
        <f>RTD("tos.rtd", , "VOLUME", ".SPXW230113C3730")</f>
        <v>#N/A</v>
      </c>
      <c r="D182" t="e">
        <f>RTD("tos.rtd", , "OPEN_INT", ".SPXW230113C3730")</f>
        <v>#N/A</v>
      </c>
      <c r="E182" t="e">
        <f>RTD("tos.rtd", , "BID", ".SPXW230113C3730")</f>
        <v>#N/A</v>
      </c>
      <c r="F182" t="e">
        <f>RTD("tos.rtd", , "BX", ".SPXW230113C3730")</f>
        <v>#N/A</v>
      </c>
      <c r="G182" t="e">
        <f>RTD("tos.rtd", , "ASK", ".SPXW230113C3730")</f>
        <v>#N/A</v>
      </c>
      <c r="H182" t="e">
        <f>RTD("tos.rtd", , "AX", ".SPXW230113C3730")</f>
        <v>#N/A</v>
      </c>
      <c r="I182" s="1" t="e">
        <f>RTD("tos.rtd", , "EXPIRATION_DAY", ".SPXW230113C3730")</f>
        <v>#N/A</v>
      </c>
      <c r="J182" t="e">
        <f>RTD("tos.rtd", , "STRIKE", ".SPXW230113C3730")</f>
        <v>#N/A</v>
      </c>
      <c r="K182" t="e">
        <f>RTD("tos.rtd", , "BID", ".SPXW230113P3730")</f>
        <v>#N/A</v>
      </c>
      <c r="L182" t="e">
        <f>RTD("tos.rtd", , "BX", ".SPXW230113P3730")</f>
        <v>#N/A</v>
      </c>
      <c r="M182" t="e">
        <f>RTD("tos.rtd", , "ASK", ".SPXW230113P3730")</f>
        <v>#N/A</v>
      </c>
      <c r="N182" t="e">
        <f>RTD("tos.rtd", , "AX", ".SPXW230113P3730")</f>
        <v>#N/A</v>
      </c>
      <c r="O182" t="e">
        <f>RTD("tos.rtd", , "VOLUME", ".SPXW230113P3730")</f>
        <v>#N/A</v>
      </c>
      <c r="P182" t="e">
        <f>RTD("tos.rtd", , "OPEN_INT", ".SPXW230113P3730")</f>
        <v>#N/A</v>
      </c>
    </row>
    <row r="183" spans="1:17" x14ac:dyDescent="0.3">
      <c r="C183" t="e">
        <f>RTD("tos.rtd", , "VOLUME", ".SPXW230113C3735")</f>
        <v>#N/A</v>
      </c>
      <c r="D183" t="e">
        <f>RTD("tos.rtd", , "OPEN_INT", ".SPXW230113C3735")</f>
        <v>#N/A</v>
      </c>
      <c r="E183" t="e">
        <f>RTD("tos.rtd", , "BID", ".SPXW230113C3735")</f>
        <v>#N/A</v>
      </c>
      <c r="F183" t="e">
        <f>RTD("tos.rtd", , "BX", ".SPXW230113C3735")</f>
        <v>#N/A</v>
      </c>
      <c r="G183" t="e">
        <f>RTD("tos.rtd", , "ASK", ".SPXW230113C3735")</f>
        <v>#N/A</v>
      </c>
      <c r="H183" t="e">
        <f>RTD("tos.rtd", , "AX", ".SPXW230113C3735")</f>
        <v>#N/A</v>
      </c>
      <c r="I183" s="1" t="e">
        <f>RTD("tos.rtd", , "EXPIRATION_DAY", ".SPXW230113C3735")</f>
        <v>#N/A</v>
      </c>
      <c r="J183" t="e">
        <f>RTD("tos.rtd", , "STRIKE", ".SPXW230113C3735")</f>
        <v>#N/A</v>
      </c>
      <c r="K183" t="e">
        <f>RTD("tos.rtd", , "BID", ".SPXW230113P3735")</f>
        <v>#N/A</v>
      </c>
      <c r="L183" t="e">
        <f>RTD("tos.rtd", , "BX", ".SPXW230113P3735")</f>
        <v>#N/A</v>
      </c>
      <c r="M183" t="e">
        <f>RTD("tos.rtd", , "ASK", ".SPXW230113P3735")</f>
        <v>#N/A</v>
      </c>
      <c r="N183" t="e">
        <f>RTD("tos.rtd", , "AX", ".SPXW230113P3735")</f>
        <v>#N/A</v>
      </c>
      <c r="O183" t="e">
        <f>RTD("tos.rtd", , "VOLUME", ".SPXW230113P3735")</f>
        <v>#N/A</v>
      </c>
      <c r="P183" t="e">
        <f>RTD("tos.rtd", , "OPEN_INT", ".SPXW230113P3735")</f>
        <v>#N/A</v>
      </c>
    </row>
    <row r="184" spans="1:17" x14ac:dyDescent="0.3">
      <c r="C184" t="e">
        <f>RTD("tos.rtd", , "VOLUME", ".SPXW230113C3740")</f>
        <v>#N/A</v>
      </c>
      <c r="D184" t="e">
        <f>RTD("tos.rtd", , "OPEN_INT", ".SPXW230113C3740")</f>
        <v>#N/A</v>
      </c>
      <c r="E184" t="e">
        <f>RTD("tos.rtd", , "BID", ".SPXW230113C3740")</f>
        <v>#N/A</v>
      </c>
      <c r="F184" t="e">
        <f>RTD("tos.rtd", , "BX", ".SPXW230113C3740")</f>
        <v>#N/A</v>
      </c>
      <c r="G184" t="e">
        <f>RTD("tos.rtd", , "ASK", ".SPXW230113C3740")</f>
        <v>#N/A</v>
      </c>
      <c r="H184" t="e">
        <f>RTD("tos.rtd", , "AX", ".SPXW230113C3740")</f>
        <v>#N/A</v>
      </c>
      <c r="I184" s="1" t="e">
        <f>RTD("tos.rtd", , "EXPIRATION_DAY", ".SPXW230113C3740")</f>
        <v>#N/A</v>
      </c>
      <c r="J184" t="e">
        <f>RTD("tos.rtd", , "STRIKE", ".SPXW230113C3740")</f>
        <v>#N/A</v>
      </c>
      <c r="K184" t="e">
        <f>RTD("tos.rtd", , "BID", ".SPXW230113P3740")</f>
        <v>#N/A</v>
      </c>
      <c r="L184" t="e">
        <f>RTD("tos.rtd", , "BX", ".SPXW230113P3740")</f>
        <v>#N/A</v>
      </c>
      <c r="M184" t="e">
        <f>RTD("tos.rtd", , "ASK", ".SPXW230113P3740")</f>
        <v>#N/A</v>
      </c>
      <c r="N184" t="e">
        <f>RTD("tos.rtd", , "AX", ".SPXW230113P3740")</f>
        <v>#N/A</v>
      </c>
      <c r="O184" t="e">
        <f>RTD("tos.rtd", , "VOLUME", ".SPXW230113P3740")</f>
        <v>#N/A</v>
      </c>
      <c r="P184" t="e">
        <f>RTD("tos.rtd", , "OPEN_INT", ".SPXW230113P3740")</f>
        <v>#N/A</v>
      </c>
    </row>
    <row r="185" spans="1:17" x14ac:dyDescent="0.3">
      <c r="C185" t="e">
        <f>RTD("tos.rtd", , "VOLUME", ".SPXW230113C3745")</f>
        <v>#N/A</v>
      </c>
      <c r="D185" t="e">
        <f>RTD("tos.rtd", , "OPEN_INT", ".SPXW230113C3745")</f>
        <v>#N/A</v>
      </c>
      <c r="E185" t="e">
        <f>RTD("tos.rtd", , "BID", ".SPXW230113C3745")</f>
        <v>#N/A</v>
      </c>
      <c r="F185" t="e">
        <f>RTD("tos.rtd", , "BX", ".SPXW230113C3745")</f>
        <v>#N/A</v>
      </c>
      <c r="G185" t="e">
        <f>RTD("tos.rtd", , "ASK", ".SPXW230113C3745")</f>
        <v>#N/A</v>
      </c>
      <c r="H185" t="e">
        <f>RTD("tos.rtd", , "AX", ".SPXW230113C3745")</f>
        <v>#N/A</v>
      </c>
      <c r="I185" s="1" t="e">
        <f>RTD("tos.rtd", , "EXPIRATION_DAY", ".SPXW230113C3745")</f>
        <v>#N/A</v>
      </c>
      <c r="J185" t="e">
        <f>RTD("tos.rtd", , "STRIKE", ".SPXW230113C3745")</f>
        <v>#N/A</v>
      </c>
      <c r="K185" t="e">
        <f>RTD("tos.rtd", , "BID", ".SPXW230113P3745")</f>
        <v>#N/A</v>
      </c>
      <c r="L185" t="e">
        <f>RTD("tos.rtd", , "BX", ".SPXW230113P3745")</f>
        <v>#N/A</v>
      </c>
      <c r="M185" t="e">
        <f>RTD("tos.rtd", , "ASK", ".SPXW230113P3745")</f>
        <v>#N/A</v>
      </c>
      <c r="N185" t="e">
        <f>RTD("tos.rtd", , "AX", ".SPXW230113P3745")</f>
        <v>#N/A</v>
      </c>
      <c r="O185" t="e">
        <f>RTD("tos.rtd", , "VOLUME", ".SPXW230113P3745")</f>
        <v>#N/A</v>
      </c>
      <c r="P185" t="e">
        <f>RTD("tos.rtd", , "OPEN_INT", ".SPXW230113P3745")</f>
        <v>#N/A</v>
      </c>
    </row>
    <row r="186" spans="1:17" x14ac:dyDescent="0.3">
      <c r="C186" t="e">
        <f>RTD("tos.rtd", , "VOLUME", ".SPXW230113C3750")</f>
        <v>#N/A</v>
      </c>
      <c r="D186" t="e">
        <f>RTD("tos.rtd", , "OPEN_INT", ".SPXW230113C3750")</f>
        <v>#N/A</v>
      </c>
      <c r="E186" t="e">
        <f>RTD("tos.rtd", , "BID", ".SPXW230113C3750")</f>
        <v>#N/A</v>
      </c>
      <c r="F186" t="e">
        <f>RTD("tos.rtd", , "BX", ".SPXW230113C3750")</f>
        <v>#N/A</v>
      </c>
      <c r="G186" t="e">
        <f>RTD("tos.rtd", , "ASK", ".SPXW230113C3750")</f>
        <v>#N/A</v>
      </c>
      <c r="H186" t="e">
        <f>RTD("tos.rtd", , "AX", ".SPXW230113C3750")</f>
        <v>#N/A</v>
      </c>
      <c r="I186" s="1" t="e">
        <f>RTD("tos.rtd", , "EXPIRATION_DAY", ".SPXW230113C3750")</f>
        <v>#N/A</v>
      </c>
      <c r="J186" t="e">
        <f>RTD("tos.rtd", , "STRIKE", ".SPXW230113C3750")</f>
        <v>#N/A</v>
      </c>
      <c r="K186" t="e">
        <f>RTD("tos.rtd", , "BID", ".SPXW230113P3750")</f>
        <v>#N/A</v>
      </c>
      <c r="L186" t="e">
        <f>RTD("tos.rtd", , "BX", ".SPXW230113P3750")</f>
        <v>#N/A</v>
      </c>
      <c r="M186" t="e">
        <f>RTD("tos.rtd", , "ASK", ".SPXW230113P3750")</f>
        <v>#N/A</v>
      </c>
      <c r="N186" t="e">
        <f>RTD("tos.rtd", , "AX", ".SPXW230113P3750")</f>
        <v>#N/A</v>
      </c>
      <c r="O186" t="e">
        <f>RTD("tos.rtd", , "VOLUME", ".SPXW230113P3750")</f>
        <v>#N/A</v>
      </c>
      <c r="P186" t="e">
        <f>RTD("tos.rtd", , "OPEN_INT", ".SPXW230113P3750")</f>
        <v>#N/A</v>
      </c>
    </row>
    <row r="187" spans="1:17" x14ac:dyDescent="0.3">
      <c r="C187" t="e">
        <f>RTD("tos.rtd", , "VOLUME", ".SPXW230113C3755")</f>
        <v>#N/A</v>
      </c>
      <c r="D187" t="e">
        <f>RTD("tos.rtd", , "OPEN_INT", ".SPXW230113C3755")</f>
        <v>#N/A</v>
      </c>
      <c r="E187" t="e">
        <f>RTD("tos.rtd", , "BID", ".SPXW230113C3755")</f>
        <v>#N/A</v>
      </c>
      <c r="F187" t="e">
        <f>RTD("tos.rtd", , "BX", ".SPXW230113C3755")</f>
        <v>#N/A</v>
      </c>
      <c r="G187" t="e">
        <f>RTD("tos.rtd", , "ASK", ".SPXW230113C3755")</f>
        <v>#N/A</v>
      </c>
      <c r="H187" t="e">
        <f>RTD("tos.rtd", , "AX", ".SPXW230113C3755")</f>
        <v>#N/A</v>
      </c>
      <c r="I187" s="1" t="e">
        <f>RTD("tos.rtd", , "EXPIRATION_DAY", ".SPXW230113C3755")</f>
        <v>#N/A</v>
      </c>
      <c r="J187" t="e">
        <f>RTD("tos.rtd", , "STRIKE", ".SPXW230113C3755")</f>
        <v>#N/A</v>
      </c>
      <c r="K187" t="e">
        <f>RTD("tos.rtd", , "BID", ".SPXW230113P3755")</f>
        <v>#N/A</v>
      </c>
      <c r="L187" t="e">
        <f>RTD("tos.rtd", , "BX", ".SPXW230113P3755")</f>
        <v>#N/A</v>
      </c>
      <c r="M187" t="e">
        <f>RTD("tos.rtd", , "ASK", ".SPXW230113P3755")</f>
        <v>#N/A</v>
      </c>
      <c r="N187" t="e">
        <f>RTD("tos.rtd", , "AX", ".SPXW230113P3755")</f>
        <v>#N/A</v>
      </c>
      <c r="O187" t="e">
        <f>RTD("tos.rtd", , "VOLUME", ".SPXW230113P3755")</f>
        <v>#N/A</v>
      </c>
      <c r="P187" t="e">
        <f>RTD("tos.rtd", , "OPEN_INT", ".SPXW230113P3755")</f>
        <v>#N/A</v>
      </c>
    </row>
    <row r="188" spans="1:17" x14ac:dyDescent="0.3">
      <c r="C188" t="e">
        <f>RTD("tos.rtd", , "VOLUME", ".SPXW230113C3760")</f>
        <v>#N/A</v>
      </c>
      <c r="D188" t="e">
        <f>RTD("tos.rtd", , "OPEN_INT", ".SPXW230113C3760")</f>
        <v>#N/A</v>
      </c>
      <c r="E188" t="e">
        <f>RTD("tos.rtd", , "BID", ".SPXW230113C3760")</f>
        <v>#N/A</v>
      </c>
      <c r="F188" t="e">
        <f>RTD("tos.rtd", , "BX", ".SPXW230113C3760")</f>
        <v>#N/A</v>
      </c>
      <c r="G188" t="e">
        <f>RTD("tos.rtd", , "ASK", ".SPXW230113C3760")</f>
        <v>#N/A</v>
      </c>
      <c r="H188" t="e">
        <f>RTD("tos.rtd", , "AX", ".SPXW230113C3760")</f>
        <v>#N/A</v>
      </c>
      <c r="I188" s="1" t="e">
        <f>RTD("tos.rtd", , "EXPIRATION_DAY", ".SPXW230113C3760")</f>
        <v>#N/A</v>
      </c>
      <c r="J188" t="e">
        <f>RTD("tos.rtd", , "STRIKE", ".SPXW230113C3760")</f>
        <v>#N/A</v>
      </c>
      <c r="K188" t="e">
        <f>RTD("tos.rtd", , "BID", ".SPXW230113P3760")</f>
        <v>#N/A</v>
      </c>
      <c r="L188" t="e">
        <f>RTD("tos.rtd", , "BX", ".SPXW230113P3760")</f>
        <v>#N/A</v>
      </c>
      <c r="M188" t="e">
        <f>RTD("tos.rtd", , "ASK", ".SPXW230113P3760")</f>
        <v>#N/A</v>
      </c>
      <c r="N188" t="e">
        <f>RTD("tos.rtd", , "AX", ".SPXW230113P3760")</f>
        <v>#N/A</v>
      </c>
      <c r="O188" t="e">
        <f>RTD("tos.rtd", , "VOLUME", ".SPXW230113P3760")</f>
        <v>#N/A</v>
      </c>
      <c r="P188" t="e">
        <f>RTD("tos.rtd", , "OPEN_INT", ".SPXW230113P3760")</f>
        <v>#N/A</v>
      </c>
    </row>
    <row r="189" spans="1:17" x14ac:dyDescent="0.3">
      <c r="C189" t="e">
        <f>RTD("tos.rtd", , "VOLUME", ".SPXW230113C3765")</f>
        <v>#N/A</v>
      </c>
      <c r="D189" t="e">
        <f>RTD("tos.rtd", , "OPEN_INT", ".SPXW230113C3765")</f>
        <v>#N/A</v>
      </c>
      <c r="E189" t="e">
        <f>RTD("tos.rtd", , "BID", ".SPXW230113C3765")</f>
        <v>#N/A</v>
      </c>
      <c r="F189" t="e">
        <f>RTD("tos.rtd", , "BX", ".SPXW230113C3765")</f>
        <v>#N/A</v>
      </c>
      <c r="G189" t="e">
        <f>RTD("tos.rtd", , "ASK", ".SPXW230113C3765")</f>
        <v>#N/A</v>
      </c>
      <c r="H189" t="e">
        <f>RTD("tos.rtd", , "AX", ".SPXW230113C3765")</f>
        <v>#N/A</v>
      </c>
      <c r="I189" s="1" t="e">
        <f>RTD("tos.rtd", , "EXPIRATION_DAY", ".SPXW230113C3765")</f>
        <v>#N/A</v>
      </c>
      <c r="J189" t="e">
        <f>RTD("tos.rtd", , "STRIKE", ".SPXW230113C3765")</f>
        <v>#N/A</v>
      </c>
      <c r="K189" t="e">
        <f>RTD("tos.rtd", , "BID", ".SPXW230113P3765")</f>
        <v>#N/A</v>
      </c>
      <c r="L189" t="e">
        <f>RTD("tos.rtd", , "BX", ".SPXW230113P3765")</f>
        <v>#N/A</v>
      </c>
      <c r="M189" t="e">
        <f>RTD("tos.rtd", , "ASK", ".SPXW230113P3765")</f>
        <v>#N/A</v>
      </c>
      <c r="N189" t="e">
        <f>RTD("tos.rtd", , "AX", ".SPXW230113P3765")</f>
        <v>#N/A</v>
      </c>
      <c r="O189" t="e">
        <f>RTD("tos.rtd", , "VOLUME", ".SPXW230113P3765")</f>
        <v>#N/A</v>
      </c>
      <c r="P189" t="e">
        <f>RTD("tos.rtd", , "OPEN_INT", ".SPXW230113P3765")</f>
        <v>#N/A</v>
      </c>
    </row>
    <row r="190" spans="1:17" x14ac:dyDescent="0.3">
      <c r="C190" t="e">
        <f>RTD("tos.rtd", , "VOLUME", ".SPXW230113C3770")</f>
        <v>#N/A</v>
      </c>
      <c r="D190" t="e">
        <f>RTD("tos.rtd", , "OPEN_INT", ".SPXW230113C3770")</f>
        <v>#N/A</v>
      </c>
      <c r="E190" t="e">
        <f>RTD("tos.rtd", , "BID", ".SPXW230113C3770")</f>
        <v>#N/A</v>
      </c>
      <c r="F190" t="e">
        <f>RTD("tos.rtd", , "BX", ".SPXW230113C3770")</f>
        <v>#N/A</v>
      </c>
      <c r="G190" t="e">
        <f>RTD("tos.rtd", , "ASK", ".SPXW230113C3770")</f>
        <v>#N/A</v>
      </c>
      <c r="H190" t="e">
        <f>RTD("tos.rtd", , "AX", ".SPXW230113C3770")</f>
        <v>#N/A</v>
      </c>
      <c r="I190" s="1" t="e">
        <f>RTD("tos.rtd", , "EXPIRATION_DAY", ".SPXW230113C3770")</f>
        <v>#N/A</v>
      </c>
      <c r="J190" t="e">
        <f>RTD("tos.rtd", , "STRIKE", ".SPXW230113C3770")</f>
        <v>#N/A</v>
      </c>
      <c r="K190" t="e">
        <f>RTD("tos.rtd", , "BID", ".SPXW230113P3770")</f>
        <v>#N/A</v>
      </c>
      <c r="L190" t="e">
        <f>RTD("tos.rtd", , "BX", ".SPXW230113P3770")</f>
        <v>#N/A</v>
      </c>
      <c r="M190" t="e">
        <f>RTD("tos.rtd", , "ASK", ".SPXW230113P3770")</f>
        <v>#N/A</v>
      </c>
      <c r="N190" t="e">
        <f>RTD("tos.rtd", , "AX", ".SPXW230113P3770")</f>
        <v>#N/A</v>
      </c>
      <c r="O190" t="e">
        <f>RTD("tos.rtd", , "VOLUME", ".SPXW230113P3770")</f>
        <v>#N/A</v>
      </c>
      <c r="P190" t="e">
        <f>RTD("tos.rtd", , "OPEN_INT", ".SPXW230113P3770")</f>
        <v>#N/A</v>
      </c>
    </row>
    <row r="191" spans="1:17" x14ac:dyDescent="0.3">
      <c r="C191" t="e">
        <f>RTD("tos.rtd", , "VOLUME", ".SPXW230113C3775")</f>
        <v>#N/A</v>
      </c>
      <c r="D191" t="e">
        <f>RTD("tos.rtd", , "OPEN_INT", ".SPXW230113C3775")</f>
        <v>#N/A</v>
      </c>
      <c r="E191" t="e">
        <f>RTD("tos.rtd", , "BID", ".SPXW230113C3775")</f>
        <v>#N/A</v>
      </c>
      <c r="F191" t="e">
        <f>RTD("tos.rtd", , "BX", ".SPXW230113C3775")</f>
        <v>#N/A</v>
      </c>
      <c r="G191" t="e">
        <f>RTD("tos.rtd", , "ASK", ".SPXW230113C3775")</f>
        <v>#N/A</v>
      </c>
      <c r="H191" t="e">
        <f>RTD("tos.rtd", , "AX", ".SPXW230113C3775")</f>
        <v>#N/A</v>
      </c>
      <c r="I191" s="1" t="e">
        <f>RTD("tos.rtd", , "EXPIRATION_DAY", ".SPXW230113C3775")</f>
        <v>#N/A</v>
      </c>
      <c r="J191" t="e">
        <f>RTD("tos.rtd", , "STRIKE", ".SPXW230113C3775")</f>
        <v>#N/A</v>
      </c>
      <c r="K191" t="e">
        <f>RTD("tos.rtd", , "BID", ".SPXW230113P3775")</f>
        <v>#N/A</v>
      </c>
      <c r="L191" t="e">
        <f>RTD("tos.rtd", , "BX", ".SPXW230113P3775")</f>
        <v>#N/A</v>
      </c>
      <c r="M191" t="e">
        <f>RTD("tos.rtd", , "ASK", ".SPXW230113P3775")</f>
        <v>#N/A</v>
      </c>
      <c r="N191" t="e">
        <f>RTD("tos.rtd", , "AX", ".SPXW230113P3775")</f>
        <v>#N/A</v>
      </c>
      <c r="O191" t="e">
        <f>RTD("tos.rtd", , "VOLUME", ".SPXW230113P3775")</f>
        <v>#N/A</v>
      </c>
      <c r="P191" t="e">
        <f>RTD("tos.rtd", , "OPEN_INT", ".SPXW230113P3775")</f>
        <v>#N/A</v>
      </c>
    </row>
    <row r="192" spans="1:17" x14ac:dyDescent="0.3">
      <c r="C192" t="e">
        <f>RTD("tos.rtd", , "VOLUME", ".SPXW230113C3780")</f>
        <v>#N/A</v>
      </c>
      <c r="D192" t="e">
        <f>RTD("tos.rtd", , "OPEN_INT", ".SPXW230113C3780")</f>
        <v>#N/A</v>
      </c>
      <c r="E192" t="e">
        <f>RTD("tos.rtd", , "BID", ".SPXW230113C3780")</f>
        <v>#N/A</v>
      </c>
      <c r="F192" t="e">
        <f>RTD("tos.rtd", , "BX", ".SPXW230113C3780")</f>
        <v>#N/A</v>
      </c>
      <c r="G192" t="e">
        <f>RTD("tos.rtd", , "ASK", ".SPXW230113C3780")</f>
        <v>#N/A</v>
      </c>
      <c r="H192" t="e">
        <f>RTD("tos.rtd", , "AX", ".SPXW230113C3780")</f>
        <v>#N/A</v>
      </c>
      <c r="I192" s="1" t="e">
        <f>RTD("tos.rtd", , "EXPIRATION_DAY", ".SPXW230113C3780")</f>
        <v>#N/A</v>
      </c>
      <c r="J192" t="e">
        <f>RTD("tos.rtd", , "STRIKE", ".SPXW230113C3780")</f>
        <v>#N/A</v>
      </c>
      <c r="K192" t="e">
        <f>RTD("tos.rtd", , "BID", ".SPXW230113P3780")</f>
        <v>#N/A</v>
      </c>
      <c r="L192" t="e">
        <f>RTD("tos.rtd", , "BX", ".SPXW230113P3780")</f>
        <v>#N/A</v>
      </c>
      <c r="M192" t="e">
        <f>RTD("tos.rtd", , "ASK", ".SPXW230113P3780")</f>
        <v>#N/A</v>
      </c>
      <c r="N192" t="e">
        <f>RTD("tos.rtd", , "AX", ".SPXW230113P3780")</f>
        <v>#N/A</v>
      </c>
      <c r="O192" t="e">
        <f>RTD("tos.rtd", , "VOLUME", ".SPXW230113P3780")</f>
        <v>#N/A</v>
      </c>
      <c r="P192" t="e">
        <f>RTD("tos.rtd", , "OPEN_INT", ".SPXW230113P3780")</f>
        <v>#N/A</v>
      </c>
    </row>
    <row r="193" spans="3:16" x14ac:dyDescent="0.3">
      <c r="C193" t="e">
        <f>RTD("tos.rtd", , "VOLUME", ".SPXW230113C3785")</f>
        <v>#N/A</v>
      </c>
      <c r="D193" t="e">
        <f>RTD("tos.rtd", , "OPEN_INT", ".SPXW230113C3785")</f>
        <v>#N/A</v>
      </c>
      <c r="E193" t="e">
        <f>RTD("tos.rtd", , "BID", ".SPXW230113C3785")</f>
        <v>#N/A</v>
      </c>
      <c r="F193" t="e">
        <f>RTD("tos.rtd", , "BX", ".SPXW230113C3785")</f>
        <v>#N/A</v>
      </c>
      <c r="G193" t="e">
        <f>RTD("tos.rtd", , "ASK", ".SPXW230113C3785")</f>
        <v>#N/A</v>
      </c>
      <c r="H193" t="e">
        <f>RTD("tos.rtd", , "AX", ".SPXW230113C3785")</f>
        <v>#N/A</v>
      </c>
      <c r="I193" s="1" t="e">
        <f>RTD("tos.rtd", , "EXPIRATION_DAY", ".SPXW230113C3785")</f>
        <v>#N/A</v>
      </c>
      <c r="J193" t="e">
        <f>RTD("tos.rtd", , "STRIKE", ".SPXW230113C3785")</f>
        <v>#N/A</v>
      </c>
      <c r="K193" t="e">
        <f>RTD("tos.rtd", , "BID", ".SPXW230113P3785")</f>
        <v>#N/A</v>
      </c>
      <c r="L193" t="e">
        <f>RTD("tos.rtd", , "BX", ".SPXW230113P3785")</f>
        <v>#N/A</v>
      </c>
      <c r="M193" t="e">
        <f>RTD("tos.rtd", , "ASK", ".SPXW230113P3785")</f>
        <v>#N/A</v>
      </c>
      <c r="N193" t="e">
        <f>RTD("tos.rtd", , "AX", ".SPXW230113P3785")</f>
        <v>#N/A</v>
      </c>
      <c r="O193" t="e">
        <f>RTD("tos.rtd", , "VOLUME", ".SPXW230113P3785")</f>
        <v>#N/A</v>
      </c>
      <c r="P193" t="e">
        <f>RTD("tos.rtd", , "OPEN_INT", ".SPXW230113P3785")</f>
        <v>#N/A</v>
      </c>
    </row>
    <row r="194" spans="3:16" x14ac:dyDescent="0.3">
      <c r="C194" t="e">
        <f>RTD("tos.rtd", , "VOLUME", ".SPXW230113C3790")</f>
        <v>#N/A</v>
      </c>
      <c r="D194" t="e">
        <f>RTD("tos.rtd", , "OPEN_INT", ".SPXW230113C3790")</f>
        <v>#N/A</v>
      </c>
      <c r="E194" t="e">
        <f>RTD("tos.rtd", , "BID", ".SPXW230113C3790")</f>
        <v>#N/A</v>
      </c>
      <c r="F194" t="e">
        <f>RTD("tos.rtd", , "BX", ".SPXW230113C3790")</f>
        <v>#N/A</v>
      </c>
      <c r="G194" t="e">
        <f>RTD("tos.rtd", , "ASK", ".SPXW230113C3790")</f>
        <v>#N/A</v>
      </c>
      <c r="H194" t="e">
        <f>RTD("tos.rtd", , "AX", ".SPXW230113C3790")</f>
        <v>#N/A</v>
      </c>
      <c r="I194" s="1" t="e">
        <f>RTD("tos.rtd", , "EXPIRATION_DAY", ".SPXW230113C3790")</f>
        <v>#N/A</v>
      </c>
      <c r="J194" t="e">
        <f>RTD("tos.rtd", , "STRIKE", ".SPXW230113C3790")</f>
        <v>#N/A</v>
      </c>
      <c r="K194" t="e">
        <f>RTD("tos.rtd", , "BID", ".SPXW230113P3790")</f>
        <v>#N/A</v>
      </c>
      <c r="L194" t="e">
        <f>RTD("tos.rtd", , "BX", ".SPXW230113P3790")</f>
        <v>#N/A</v>
      </c>
      <c r="M194" t="e">
        <f>RTD("tos.rtd", , "ASK", ".SPXW230113P3790")</f>
        <v>#N/A</v>
      </c>
      <c r="N194" t="e">
        <f>RTD("tos.rtd", , "AX", ".SPXW230113P3790")</f>
        <v>#N/A</v>
      </c>
      <c r="O194" t="e">
        <f>RTD("tos.rtd", , "VOLUME", ".SPXW230113P3790")</f>
        <v>#N/A</v>
      </c>
      <c r="P194" t="e">
        <f>RTD("tos.rtd", , "OPEN_INT", ".SPXW230113P3790")</f>
        <v>#N/A</v>
      </c>
    </row>
    <row r="195" spans="3:16" x14ac:dyDescent="0.3">
      <c r="C195" t="e">
        <f>RTD("tos.rtd", , "VOLUME", ".SPXW230113C3795")</f>
        <v>#N/A</v>
      </c>
      <c r="D195" t="e">
        <f>RTD("tos.rtd", , "OPEN_INT", ".SPXW230113C3795")</f>
        <v>#N/A</v>
      </c>
      <c r="E195" t="e">
        <f>RTD("tos.rtd", , "BID", ".SPXW230113C3795")</f>
        <v>#N/A</v>
      </c>
      <c r="F195" t="e">
        <f>RTD("tos.rtd", , "BX", ".SPXW230113C3795")</f>
        <v>#N/A</v>
      </c>
      <c r="G195" t="e">
        <f>RTD("tos.rtd", , "ASK", ".SPXW230113C3795")</f>
        <v>#N/A</v>
      </c>
      <c r="H195" t="e">
        <f>RTD("tos.rtd", , "AX", ".SPXW230113C3795")</f>
        <v>#N/A</v>
      </c>
      <c r="I195" s="1" t="e">
        <f>RTD("tos.rtd", , "EXPIRATION_DAY", ".SPXW230113C3795")</f>
        <v>#N/A</v>
      </c>
      <c r="J195" t="e">
        <f>RTD("tos.rtd", , "STRIKE", ".SPXW230113C3795")</f>
        <v>#N/A</v>
      </c>
      <c r="K195" t="e">
        <f>RTD("tos.rtd", , "BID", ".SPXW230113P3795")</f>
        <v>#N/A</v>
      </c>
      <c r="L195" t="e">
        <f>RTD("tos.rtd", , "BX", ".SPXW230113P3795")</f>
        <v>#N/A</v>
      </c>
      <c r="M195" t="e">
        <f>RTD("tos.rtd", , "ASK", ".SPXW230113P3795")</f>
        <v>#N/A</v>
      </c>
      <c r="N195" t="e">
        <f>RTD("tos.rtd", , "AX", ".SPXW230113P3795")</f>
        <v>#N/A</v>
      </c>
      <c r="O195" t="e">
        <f>RTD("tos.rtd", , "VOLUME", ".SPXW230113P3795")</f>
        <v>#N/A</v>
      </c>
      <c r="P195" t="e">
        <f>RTD("tos.rtd", , "OPEN_INT", ".SPXW230113P3795")</f>
        <v>#N/A</v>
      </c>
    </row>
    <row r="196" spans="3:16" x14ac:dyDescent="0.3">
      <c r="C196" t="e">
        <f>RTD("tos.rtd", , "VOLUME", ".SPXW230113C3800")</f>
        <v>#N/A</v>
      </c>
      <c r="D196" t="e">
        <f>RTD("tos.rtd", , "OPEN_INT", ".SPXW230113C3800")</f>
        <v>#N/A</v>
      </c>
      <c r="E196" t="e">
        <f>RTD("tos.rtd", , "BID", ".SPXW230113C3800")</f>
        <v>#N/A</v>
      </c>
      <c r="F196" t="e">
        <f>RTD("tos.rtd", , "BX", ".SPXW230113C3800")</f>
        <v>#N/A</v>
      </c>
      <c r="G196" t="e">
        <f>RTD("tos.rtd", , "ASK", ".SPXW230113C3800")</f>
        <v>#N/A</v>
      </c>
      <c r="H196" t="e">
        <f>RTD("tos.rtd", , "AX", ".SPXW230113C3800")</f>
        <v>#N/A</v>
      </c>
      <c r="I196" s="1" t="e">
        <f>RTD("tos.rtd", , "EXPIRATION_DAY", ".SPXW230113C3800")</f>
        <v>#N/A</v>
      </c>
      <c r="J196" t="e">
        <f>RTD("tos.rtd", , "STRIKE", ".SPXW230113C3800")</f>
        <v>#N/A</v>
      </c>
      <c r="K196" t="e">
        <f>RTD("tos.rtd", , "BID", ".SPXW230113P3800")</f>
        <v>#N/A</v>
      </c>
      <c r="L196" t="e">
        <f>RTD("tos.rtd", , "BX", ".SPXW230113P3800")</f>
        <v>#N/A</v>
      </c>
      <c r="M196" t="e">
        <f>RTD("tos.rtd", , "ASK", ".SPXW230113P3800")</f>
        <v>#N/A</v>
      </c>
      <c r="N196" t="e">
        <f>RTD("tos.rtd", , "AX", ".SPXW230113P3800")</f>
        <v>#N/A</v>
      </c>
      <c r="O196" t="e">
        <f>RTD("tos.rtd", , "VOLUME", ".SPXW230113P3800")</f>
        <v>#N/A</v>
      </c>
      <c r="P196" t="e">
        <f>RTD("tos.rtd", , "OPEN_INT", ".SPXW230113P3800")</f>
        <v>#N/A</v>
      </c>
    </row>
    <row r="197" spans="3:16" x14ac:dyDescent="0.3">
      <c r="C197" t="e">
        <f>RTD("tos.rtd", , "VOLUME", ".SPXW230113C3805")</f>
        <v>#N/A</v>
      </c>
      <c r="D197" t="e">
        <f>RTD("tos.rtd", , "OPEN_INT", ".SPXW230113C3805")</f>
        <v>#N/A</v>
      </c>
      <c r="E197" t="e">
        <f>RTD("tos.rtd", , "BID", ".SPXW230113C3805")</f>
        <v>#N/A</v>
      </c>
      <c r="F197" t="e">
        <f>RTD("tos.rtd", , "BX", ".SPXW230113C3805")</f>
        <v>#N/A</v>
      </c>
      <c r="G197" t="e">
        <f>RTD("tos.rtd", , "ASK", ".SPXW230113C3805")</f>
        <v>#N/A</v>
      </c>
      <c r="H197" t="e">
        <f>RTD("tos.rtd", , "AX", ".SPXW230113C3805")</f>
        <v>#N/A</v>
      </c>
      <c r="I197" s="1" t="e">
        <f>RTD("tos.rtd", , "EXPIRATION_DAY", ".SPXW230113C3805")</f>
        <v>#N/A</v>
      </c>
      <c r="J197" t="e">
        <f>RTD("tos.rtd", , "STRIKE", ".SPXW230113C3805")</f>
        <v>#N/A</v>
      </c>
      <c r="K197" t="e">
        <f>RTD("tos.rtd", , "BID", ".SPXW230113P3805")</f>
        <v>#N/A</v>
      </c>
      <c r="L197" t="e">
        <f>RTD("tos.rtd", , "BX", ".SPXW230113P3805")</f>
        <v>#N/A</v>
      </c>
      <c r="M197" t="e">
        <f>RTD("tos.rtd", , "ASK", ".SPXW230113P3805")</f>
        <v>#N/A</v>
      </c>
      <c r="N197" t="e">
        <f>RTD("tos.rtd", , "AX", ".SPXW230113P3805")</f>
        <v>#N/A</v>
      </c>
      <c r="O197" t="e">
        <f>RTD("tos.rtd", , "VOLUME", ".SPXW230113P3805")</f>
        <v>#N/A</v>
      </c>
      <c r="P197" t="e">
        <f>RTD("tos.rtd", , "OPEN_INT", ".SPXW230113P3805")</f>
        <v>#N/A</v>
      </c>
    </row>
    <row r="198" spans="3:16" x14ac:dyDescent="0.3">
      <c r="C198" t="e">
        <f>RTD("tos.rtd", , "VOLUME", ".SPXW230113C3810")</f>
        <v>#N/A</v>
      </c>
      <c r="D198" t="e">
        <f>RTD("tos.rtd", , "OPEN_INT", ".SPXW230113C3810")</f>
        <v>#N/A</v>
      </c>
      <c r="E198" t="e">
        <f>RTD("tos.rtd", , "BID", ".SPXW230113C3810")</f>
        <v>#N/A</v>
      </c>
      <c r="F198" t="e">
        <f>RTD("tos.rtd", , "BX", ".SPXW230113C3810")</f>
        <v>#N/A</v>
      </c>
      <c r="G198" t="e">
        <f>RTD("tos.rtd", , "ASK", ".SPXW230113C3810")</f>
        <v>#N/A</v>
      </c>
      <c r="H198" t="e">
        <f>RTD("tos.rtd", , "AX", ".SPXW230113C3810")</f>
        <v>#N/A</v>
      </c>
      <c r="I198" s="1" t="e">
        <f>RTD("tos.rtd", , "EXPIRATION_DAY", ".SPXW230113C3810")</f>
        <v>#N/A</v>
      </c>
      <c r="J198" t="e">
        <f>RTD("tos.rtd", , "STRIKE", ".SPXW230113C3810")</f>
        <v>#N/A</v>
      </c>
      <c r="K198" t="e">
        <f>RTD("tos.rtd", , "BID", ".SPXW230113P3810")</f>
        <v>#N/A</v>
      </c>
      <c r="L198" t="e">
        <f>RTD("tos.rtd", , "BX", ".SPXW230113P3810")</f>
        <v>#N/A</v>
      </c>
      <c r="M198" t="e">
        <f>RTD("tos.rtd", , "ASK", ".SPXW230113P3810")</f>
        <v>#N/A</v>
      </c>
      <c r="N198" t="e">
        <f>RTD("tos.rtd", , "AX", ".SPXW230113P3810")</f>
        <v>#N/A</v>
      </c>
      <c r="O198" t="e">
        <f>RTD("tos.rtd", , "VOLUME", ".SPXW230113P3810")</f>
        <v>#N/A</v>
      </c>
      <c r="P198" t="e">
        <f>RTD("tos.rtd", , "OPEN_INT", ".SPXW230113P3810")</f>
        <v>#N/A</v>
      </c>
    </row>
    <row r="199" spans="3:16" x14ac:dyDescent="0.3">
      <c r="C199" t="e">
        <f>RTD("tos.rtd", , "VOLUME", ".SPXW230113C3815")</f>
        <v>#N/A</v>
      </c>
      <c r="D199" t="e">
        <f>RTD("tos.rtd", , "OPEN_INT", ".SPXW230113C3815")</f>
        <v>#N/A</v>
      </c>
      <c r="E199" t="e">
        <f>RTD("tos.rtd", , "BID", ".SPXW230113C3815")</f>
        <v>#N/A</v>
      </c>
      <c r="F199" t="e">
        <f>RTD("tos.rtd", , "BX", ".SPXW230113C3815")</f>
        <v>#N/A</v>
      </c>
      <c r="G199" t="e">
        <f>RTD("tos.rtd", , "ASK", ".SPXW230113C3815")</f>
        <v>#N/A</v>
      </c>
      <c r="H199" t="e">
        <f>RTD("tos.rtd", , "AX", ".SPXW230113C3815")</f>
        <v>#N/A</v>
      </c>
      <c r="I199" s="1" t="e">
        <f>RTD("tos.rtd", , "EXPIRATION_DAY", ".SPXW230113C3815")</f>
        <v>#N/A</v>
      </c>
      <c r="J199" t="e">
        <f>RTD("tos.rtd", , "STRIKE", ".SPXW230113C3815")</f>
        <v>#N/A</v>
      </c>
      <c r="K199" t="e">
        <f>RTD("tos.rtd", , "BID", ".SPXW230113P3815")</f>
        <v>#N/A</v>
      </c>
      <c r="L199" t="e">
        <f>RTD("tos.rtd", , "BX", ".SPXW230113P3815")</f>
        <v>#N/A</v>
      </c>
      <c r="M199" t="e">
        <f>RTD("tos.rtd", , "ASK", ".SPXW230113P3815")</f>
        <v>#N/A</v>
      </c>
      <c r="N199" t="e">
        <f>RTD("tos.rtd", , "AX", ".SPXW230113P3815")</f>
        <v>#N/A</v>
      </c>
      <c r="O199" t="e">
        <f>RTD("tos.rtd", , "VOLUME", ".SPXW230113P3815")</f>
        <v>#N/A</v>
      </c>
      <c r="P199" t="e">
        <f>RTD("tos.rtd", , "OPEN_INT", ".SPXW230113P3815")</f>
        <v>#N/A</v>
      </c>
    </row>
    <row r="200" spans="3:16" x14ac:dyDescent="0.3">
      <c r="C200" t="e">
        <f>RTD("tos.rtd", , "VOLUME", ".SPXW230113C3820")</f>
        <v>#N/A</v>
      </c>
      <c r="D200" t="e">
        <f>RTD("tos.rtd", , "OPEN_INT", ".SPXW230113C3820")</f>
        <v>#N/A</v>
      </c>
      <c r="E200" t="e">
        <f>RTD("tos.rtd", , "BID", ".SPXW230113C3820")</f>
        <v>#N/A</v>
      </c>
      <c r="F200" t="e">
        <f>RTD("tos.rtd", , "BX", ".SPXW230113C3820")</f>
        <v>#N/A</v>
      </c>
      <c r="G200" t="e">
        <f>RTD("tos.rtd", , "ASK", ".SPXW230113C3820")</f>
        <v>#N/A</v>
      </c>
      <c r="H200" t="e">
        <f>RTD("tos.rtd", , "AX", ".SPXW230113C3820")</f>
        <v>#N/A</v>
      </c>
      <c r="I200" s="1" t="e">
        <f>RTD("tos.rtd", , "EXPIRATION_DAY", ".SPXW230113C3820")</f>
        <v>#N/A</v>
      </c>
      <c r="J200" t="e">
        <f>RTD("tos.rtd", , "STRIKE", ".SPXW230113C3820")</f>
        <v>#N/A</v>
      </c>
      <c r="K200" t="e">
        <f>RTD("tos.rtd", , "BID", ".SPXW230113P3820")</f>
        <v>#N/A</v>
      </c>
      <c r="L200" t="e">
        <f>RTD("tos.rtd", , "BX", ".SPXW230113P3820")</f>
        <v>#N/A</v>
      </c>
      <c r="M200" t="e">
        <f>RTD("tos.rtd", , "ASK", ".SPXW230113P3820")</f>
        <v>#N/A</v>
      </c>
      <c r="N200" t="e">
        <f>RTD("tos.rtd", , "AX", ".SPXW230113P3820")</f>
        <v>#N/A</v>
      </c>
      <c r="O200" t="e">
        <f>RTD("tos.rtd", , "VOLUME", ".SPXW230113P3820")</f>
        <v>#N/A</v>
      </c>
      <c r="P200" t="e">
        <f>RTD("tos.rtd", , "OPEN_INT", ".SPXW230113P3820")</f>
        <v>#N/A</v>
      </c>
    </row>
    <row r="201" spans="3:16" x14ac:dyDescent="0.3">
      <c r="C201" t="e">
        <f>RTD("tos.rtd", , "VOLUME", ".SPXW230113C3825")</f>
        <v>#N/A</v>
      </c>
      <c r="D201" t="e">
        <f>RTD("tos.rtd", , "OPEN_INT", ".SPXW230113C3825")</f>
        <v>#N/A</v>
      </c>
      <c r="E201" t="e">
        <f>RTD("tos.rtd", , "BID", ".SPXW230113C3825")</f>
        <v>#N/A</v>
      </c>
      <c r="F201" t="e">
        <f>RTD("tos.rtd", , "BX", ".SPXW230113C3825")</f>
        <v>#N/A</v>
      </c>
      <c r="G201" t="e">
        <f>RTD("tos.rtd", , "ASK", ".SPXW230113C3825")</f>
        <v>#N/A</v>
      </c>
      <c r="H201" t="e">
        <f>RTD("tos.rtd", , "AX", ".SPXW230113C3825")</f>
        <v>#N/A</v>
      </c>
      <c r="I201" s="1" t="e">
        <f>RTD("tos.rtd", , "EXPIRATION_DAY", ".SPXW230113C3825")</f>
        <v>#N/A</v>
      </c>
      <c r="J201" t="e">
        <f>RTD("tos.rtd", , "STRIKE", ".SPXW230113C3825")</f>
        <v>#N/A</v>
      </c>
      <c r="K201" t="e">
        <f>RTD("tos.rtd", , "BID", ".SPXW230113P3825")</f>
        <v>#N/A</v>
      </c>
      <c r="L201" t="e">
        <f>RTD("tos.rtd", , "BX", ".SPXW230113P3825")</f>
        <v>#N/A</v>
      </c>
      <c r="M201" t="e">
        <f>RTD("tos.rtd", , "ASK", ".SPXW230113P3825")</f>
        <v>#N/A</v>
      </c>
      <c r="N201" t="e">
        <f>RTD("tos.rtd", , "AX", ".SPXW230113P3825")</f>
        <v>#N/A</v>
      </c>
      <c r="O201" t="e">
        <f>RTD("tos.rtd", , "VOLUME", ".SPXW230113P3825")</f>
        <v>#N/A</v>
      </c>
      <c r="P201" t="e">
        <f>RTD("tos.rtd", , "OPEN_INT", ".SPXW230113P3825")</f>
        <v>#N/A</v>
      </c>
    </row>
    <row r="202" spans="3:16" x14ac:dyDescent="0.3">
      <c r="C202" t="e">
        <f>RTD("tos.rtd", , "VOLUME", ".SPXW230113C3830")</f>
        <v>#N/A</v>
      </c>
      <c r="D202" t="e">
        <f>RTD("tos.rtd", , "OPEN_INT", ".SPXW230113C3830")</f>
        <v>#N/A</v>
      </c>
      <c r="E202" t="e">
        <f>RTD("tos.rtd", , "BID", ".SPXW230113C3830")</f>
        <v>#N/A</v>
      </c>
      <c r="F202" t="e">
        <f>RTD("tos.rtd", , "BX", ".SPXW230113C3830")</f>
        <v>#N/A</v>
      </c>
      <c r="G202" t="e">
        <f>RTD("tos.rtd", , "ASK", ".SPXW230113C3830")</f>
        <v>#N/A</v>
      </c>
      <c r="H202" t="e">
        <f>RTD("tos.rtd", , "AX", ".SPXW230113C3830")</f>
        <v>#N/A</v>
      </c>
      <c r="I202" s="1" t="e">
        <f>RTD("tos.rtd", , "EXPIRATION_DAY", ".SPXW230113C3830")</f>
        <v>#N/A</v>
      </c>
      <c r="J202" t="e">
        <f>RTD("tos.rtd", , "STRIKE", ".SPXW230113C3830")</f>
        <v>#N/A</v>
      </c>
      <c r="K202" t="e">
        <f>RTD("tos.rtd", , "BID", ".SPXW230113P3830")</f>
        <v>#N/A</v>
      </c>
      <c r="L202" t="e">
        <f>RTD("tos.rtd", , "BX", ".SPXW230113P3830")</f>
        <v>#N/A</v>
      </c>
      <c r="M202" t="e">
        <f>RTD("tos.rtd", , "ASK", ".SPXW230113P3830")</f>
        <v>#N/A</v>
      </c>
      <c r="N202" t="e">
        <f>RTD("tos.rtd", , "AX", ".SPXW230113P3830")</f>
        <v>#N/A</v>
      </c>
      <c r="O202" t="e">
        <f>RTD("tos.rtd", , "VOLUME", ".SPXW230113P3830")</f>
        <v>#N/A</v>
      </c>
      <c r="P202" t="e">
        <f>RTD("tos.rtd", , "OPEN_INT", ".SPXW230113P3830")</f>
        <v>#N/A</v>
      </c>
    </row>
    <row r="203" spans="3:16" x14ac:dyDescent="0.3">
      <c r="C203" t="e">
        <f>RTD("tos.rtd", , "VOLUME", ".SPXW230113C3835")</f>
        <v>#N/A</v>
      </c>
      <c r="D203" t="e">
        <f>RTD("tos.rtd", , "OPEN_INT", ".SPXW230113C3835")</f>
        <v>#N/A</v>
      </c>
      <c r="E203" t="e">
        <f>RTD("tos.rtd", , "BID", ".SPXW230113C3835")</f>
        <v>#N/A</v>
      </c>
      <c r="F203" t="e">
        <f>RTD("tos.rtd", , "BX", ".SPXW230113C3835")</f>
        <v>#N/A</v>
      </c>
      <c r="G203" t="e">
        <f>RTD("tos.rtd", , "ASK", ".SPXW230113C3835")</f>
        <v>#N/A</v>
      </c>
      <c r="H203" t="e">
        <f>RTD("tos.rtd", , "AX", ".SPXW230113C3835")</f>
        <v>#N/A</v>
      </c>
      <c r="I203" s="1" t="e">
        <f>RTD("tos.rtd", , "EXPIRATION_DAY", ".SPXW230113C3835")</f>
        <v>#N/A</v>
      </c>
      <c r="J203" t="e">
        <f>RTD("tos.rtd", , "STRIKE", ".SPXW230113C3835")</f>
        <v>#N/A</v>
      </c>
      <c r="K203" t="e">
        <f>RTD("tos.rtd", , "BID", ".SPXW230113P3835")</f>
        <v>#N/A</v>
      </c>
      <c r="L203" t="e">
        <f>RTD("tos.rtd", , "BX", ".SPXW230113P3835")</f>
        <v>#N/A</v>
      </c>
      <c r="M203" t="e">
        <f>RTD("tos.rtd", , "ASK", ".SPXW230113P3835")</f>
        <v>#N/A</v>
      </c>
      <c r="N203" t="e">
        <f>RTD("tos.rtd", , "AX", ".SPXW230113P3835")</f>
        <v>#N/A</v>
      </c>
      <c r="O203" t="e">
        <f>RTD("tos.rtd", , "VOLUME", ".SPXW230113P3835")</f>
        <v>#N/A</v>
      </c>
      <c r="P203" t="e">
        <f>RTD("tos.rtd", , "OPEN_INT", ".SPXW230113P3835")</f>
        <v>#N/A</v>
      </c>
    </row>
    <row r="204" spans="3:16" x14ac:dyDescent="0.3">
      <c r="C204" t="e">
        <f>RTD("tos.rtd", , "VOLUME", ".SPXW230113C3840")</f>
        <v>#N/A</v>
      </c>
      <c r="D204" t="e">
        <f>RTD("tos.rtd", , "OPEN_INT", ".SPXW230113C3840")</f>
        <v>#N/A</v>
      </c>
      <c r="E204" t="e">
        <f>RTD("tos.rtd", , "BID", ".SPXW230113C3840")</f>
        <v>#N/A</v>
      </c>
      <c r="F204" t="e">
        <f>RTD("tos.rtd", , "BX", ".SPXW230113C3840")</f>
        <v>#N/A</v>
      </c>
      <c r="G204" t="e">
        <f>RTD("tos.rtd", , "ASK", ".SPXW230113C3840")</f>
        <v>#N/A</v>
      </c>
      <c r="H204" t="e">
        <f>RTD("tos.rtd", , "AX", ".SPXW230113C3840")</f>
        <v>#N/A</v>
      </c>
      <c r="I204" s="1" t="e">
        <f>RTD("tos.rtd", , "EXPIRATION_DAY", ".SPXW230113C3840")</f>
        <v>#N/A</v>
      </c>
      <c r="J204" t="e">
        <f>RTD("tos.rtd", , "STRIKE", ".SPXW230113C3840")</f>
        <v>#N/A</v>
      </c>
      <c r="K204" t="e">
        <f>RTD("tos.rtd", , "BID", ".SPXW230113P3840")</f>
        <v>#N/A</v>
      </c>
      <c r="L204" t="e">
        <f>RTD("tos.rtd", , "BX", ".SPXW230113P3840")</f>
        <v>#N/A</v>
      </c>
      <c r="M204" t="e">
        <f>RTD("tos.rtd", , "ASK", ".SPXW230113P3840")</f>
        <v>#N/A</v>
      </c>
      <c r="N204" t="e">
        <f>RTD("tos.rtd", , "AX", ".SPXW230113P3840")</f>
        <v>#N/A</v>
      </c>
      <c r="O204" t="e">
        <f>RTD("tos.rtd", , "VOLUME", ".SPXW230113P3840")</f>
        <v>#N/A</v>
      </c>
      <c r="P204" t="e">
        <f>RTD("tos.rtd", , "OPEN_INT", ".SPXW230113P3840")</f>
        <v>#N/A</v>
      </c>
    </row>
    <row r="205" spans="3:16" x14ac:dyDescent="0.3">
      <c r="C205" t="e">
        <f>RTD("tos.rtd", , "VOLUME", ".SPXW230113C3845")</f>
        <v>#N/A</v>
      </c>
      <c r="D205" t="e">
        <f>RTD("tos.rtd", , "OPEN_INT", ".SPXW230113C3845")</f>
        <v>#N/A</v>
      </c>
      <c r="E205" t="e">
        <f>RTD("tos.rtd", , "BID", ".SPXW230113C3845")</f>
        <v>#N/A</v>
      </c>
      <c r="F205" t="e">
        <f>RTD("tos.rtd", , "BX", ".SPXW230113C3845")</f>
        <v>#N/A</v>
      </c>
      <c r="G205" t="e">
        <f>RTD("tos.rtd", , "ASK", ".SPXW230113C3845")</f>
        <v>#N/A</v>
      </c>
      <c r="H205" t="e">
        <f>RTD("tos.rtd", , "AX", ".SPXW230113C3845")</f>
        <v>#N/A</v>
      </c>
      <c r="I205" s="1" t="e">
        <f>RTD("tos.rtd", , "EXPIRATION_DAY", ".SPXW230113C3845")</f>
        <v>#N/A</v>
      </c>
      <c r="J205" t="e">
        <f>RTD("tos.rtd", , "STRIKE", ".SPXW230113C3845")</f>
        <v>#N/A</v>
      </c>
      <c r="K205" t="e">
        <f>RTD("tos.rtd", , "BID", ".SPXW230113P3845")</f>
        <v>#N/A</v>
      </c>
      <c r="L205" t="e">
        <f>RTD("tos.rtd", , "BX", ".SPXW230113P3845")</f>
        <v>#N/A</v>
      </c>
      <c r="M205" t="e">
        <f>RTD("tos.rtd", , "ASK", ".SPXW230113P3845")</f>
        <v>#N/A</v>
      </c>
      <c r="N205" t="e">
        <f>RTD("tos.rtd", , "AX", ".SPXW230113P3845")</f>
        <v>#N/A</v>
      </c>
      <c r="O205" t="e">
        <f>RTD("tos.rtd", , "VOLUME", ".SPXW230113P3845")</f>
        <v>#N/A</v>
      </c>
      <c r="P205" t="e">
        <f>RTD("tos.rtd", , "OPEN_INT", ".SPXW230113P3845")</f>
        <v>#N/A</v>
      </c>
    </row>
    <row r="206" spans="3:16" x14ac:dyDescent="0.3">
      <c r="C206" t="e">
        <f>RTD("tos.rtd", , "VOLUME", ".SPXW230113C3850")</f>
        <v>#N/A</v>
      </c>
      <c r="D206" t="e">
        <f>RTD("tos.rtd", , "OPEN_INT", ".SPXW230113C3850")</f>
        <v>#N/A</v>
      </c>
      <c r="E206" t="e">
        <f>RTD("tos.rtd", , "BID", ".SPXW230113C3850")</f>
        <v>#N/A</v>
      </c>
      <c r="F206" t="e">
        <f>RTD("tos.rtd", , "BX", ".SPXW230113C3850")</f>
        <v>#N/A</v>
      </c>
      <c r="G206" t="e">
        <f>RTD("tos.rtd", , "ASK", ".SPXW230113C3850")</f>
        <v>#N/A</v>
      </c>
      <c r="H206" t="e">
        <f>RTD("tos.rtd", , "AX", ".SPXW230113C3850")</f>
        <v>#N/A</v>
      </c>
      <c r="I206" s="1" t="e">
        <f>RTD("tos.rtd", , "EXPIRATION_DAY", ".SPXW230113C3850")</f>
        <v>#N/A</v>
      </c>
      <c r="J206" t="e">
        <f>RTD("tos.rtd", , "STRIKE", ".SPXW230113C3850")</f>
        <v>#N/A</v>
      </c>
      <c r="K206" t="e">
        <f>RTD("tos.rtd", , "BID", ".SPXW230113P3850")</f>
        <v>#N/A</v>
      </c>
      <c r="L206" t="e">
        <f>RTD("tos.rtd", , "BX", ".SPXW230113P3850")</f>
        <v>#N/A</v>
      </c>
      <c r="M206" t="e">
        <f>RTD("tos.rtd", , "ASK", ".SPXW230113P3850")</f>
        <v>#N/A</v>
      </c>
      <c r="N206" t="e">
        <f>RTD("tos.rtd", , "AX", ".SPXW230113P3850")</f>
        <v>#N/A</v>
      </c>
      <c r="O206" t="e">
        <f>RTD("tos.rtd", , "VOLUME", ".SPXW230113P3850")</f>
        <v>#N/A</v>
      </c>
      <c r="P206" t="e">
        <f>RTD("tos.rtd", , "OPEN_INT", ".SPXW230113P3850")</f>
        <v>#N/A</v>
      </c>
    </row>
    <row r="207" spans="3:16" x14ac:dyDescent="0.3">
      <c r="C207" t="e">
        <f>RTD("tos.rtd", , "VOLUME", ".SPXW230113C3855")</f>
        <v>#N/A</v>
      </c>
      <c r="D207" t="e">
        <f>RTD("tos.rtd", , "OPEN_INT", ".SPXW230113C3855")</f>
        <v>#N/A</v>
      </c>
      <c r="E207" t="e">
        <f>RTD("tos.rtd", , "BID", ".SPXW230113C3855")</f>
        <v>#N/A</v>
      </c>
      <c r="F207" t="e">
        <f>RTD("tos.rtd", , "BX", ".SPXW230113C3855")</f>
        <v>#N/A</v>
      </c>
      <c r="G207" t="e">
        <f>RTD("tos.rtd", , "ASK", ".SPXW230113C3855")</f>
        <v>#N/A</v>
      </c>
      <c r="H207" t="e">
        <f>RTD("tos.rtd", , "AX", ".SPXW230113C3855")</f>
        <v>#N/A</v>
      </c>
      <c r="I207" s="1" t="e">
        <f>RTD("tos.rtd", , "EXPIRATION_DAY", ".SPXW230113C3855")</f>
        <v>#N/A</v>
      </c>
      <c r="J207" t="e">
        <f>RTD("tos.rtd", , "STRIKE", ".SPXW230113C3855")</f>
        <v>#N/A</v>
      </c>
      <c r="K207" t="e">
        <f>RTD("tos.rtd", , "BID", ".SPXW230113P3855")</f>
        <v>#N/A</v>
      </c>
      <c r="L207" t="e">
        <f>RTD("tos.rtd", , "BX", ".SPXW230113P3855")</f>
        <v>#N/A</v>
      </c>
      <c r="M207" t="e">
        <f>RTD("tos.rtd", , "ASK", ".SPXW230113P3855")</f>
        <v>#N/A</v>
      </c>
      <c r="N207" t="e">
        <f>RTD("tos.rtd", , "AX", ".SPXW230113P3855")</f>
        <v>#N/A</v>
      </c>
      <c r="O207" t="e">
        <f>RTD("tos.rtd", , "VOLUME", ".SPXW230113P3855")</f>
        <v>#N/A</v>
      </c>
      <c r="P207" t="e">
        <f>RTD("tos.rtd", , "OPEN_INT", ".SPXW230113P3855")</f>
        <v>#N/A</v>
      </c>
    </row>
    <row r="208" spans="3:16" x14ac:dyDescent="0.3">
      <c r="C208" t="e">
        <f>RTD("tos.rtd", , "VOLUME", ".SPXW230113C3860")</f>
        <v>#N/A</v>
      </c>
      <c r="D208" t="e">
        <f>RTD("tos.rtd", , "OPEN_INT", ".SPXW230113C3860")</f>
        <v>#N/A</v>
      </c>
      <c r="E208" t="e">
        <f>RTD("tos.rtd", , "BID", ".SPXW230113C3860")</f>
        <v>#N/A</v>
      </c>
      <c r="F208" t="e">
        <f>RTD("tos.rtd", , "BX", ".SPXW230113C3860")</f>
        <v>#N/A</v>
      </c>
      <c r="G208" t="e">
        <f>RTD("tos.rtd", , "ASK", ".SPXW230113C3860")</f>
        <v>#N/A</v>
      </c>
      <c r="H208" t="e">
        <f>RTD("tos.rtd", , "AX", ".SPXW230113C3860")</f>
        <v>#N/A</v>
      </c>
      <c r="I208" s="1" t="e">
        <f>RTD("tos.rtd", , "EXPIRATION_DAY", ".SPXW230113C3860")</f>
        <v>#N/A</v>
      </c>
      <c r="J208" t="e">
        <f>RTD("tos.rtd", , "STRIKE", ".SPXW230113C3860")</f>
        <v>#N/A</v>
      </c>
      <c r="K208" t="e">
        <f>RTD("tos.rtd", , "BID", ".SPXW230113P3860")</f>
        <v>#N/A</v>
      </c>
      <c r="L208" t="e">
        <f>RTD("tos.rtd", , "BX", ".SPXW230113P3860")</f>
        <v>#N/A</v>
      </c>
      <c r="M208" t="e">
        <f>RTD("tos.rtd", , "ASK", ".SPXW230113P3860")</f>
        <v>#N/A</v>
      </c>
      <c r="N208" t="e">
        <f>RTD("tos.rtd", , "AX", ".SPXW230113P3860")</f>
        <v>#N/A</v>
      </c>
      <c r="O208" t="e">
        <f>RTD("tos.rtd", , "VOLUME", ".SPXW230113P3860")</f>
        <v>#N/A</v>
      </c>
      <c r="P208" t="e">
        <f>RTD("tos.rtd", , "OPEN_INT", ".SPXW230113P3860")</f>
        <v>#N/A</v>
      </c>
    </row>
    <row r="209" spans="3:17" x14ac:dyDescent="0.3">
      <c r="C209" t="e">
        <f>RTD("tos.rtd", , "VOLUME", ".SPXW230113C3865")</f>
        <v>#N/A</v>
      </c>
      <c r="D209" t="e">
        <f>RTD("tos.rtd", , "OPEN_INT", ".SPXW230113C3865")</f>
        <v>#N/A</v>
      </c>
      <c r="E209" t="e">
        <f>RTD("tos.rtd", , "BID", ".SPXW230113C3865")</f>
        <v>#N/A</v>
      </c>
      <c r="F209" t="e">
        <f>RTD("tos.rtd", , "BX", ".SPXW230113C3865")</f>
        <v>#N/A</v>
      </c>
      <c r="G209" t="e">
        <f>RTD("tos.rtd", , "ASK", ".SPXW230113C3865")</f>
        <v>#N/A</v>
      </c>
      <c r="H209" t="e">
        <f>RTD("tos.rtd", , "AX", ".SPXW230113C3865")</f>
        <v>#N/A</v>
      </c>
      <c r="I209" s="1" t="e">
        <f>RTD("tos.rtd", , "EXPIRATION_DAY", ".SPXW230113C3865")</f>
        <v>#N/A</v>
      </c>
      <c r="J209" t="e">
        <f>RTD("tos.rtd", , "STRIKE", ".SPXW230113C3865")</f>
        <v>#N/A</v>
      </c>
      <c r="K209" t="e">
        <f>RTD("tos.rtd", , "BID", ".SPXW230113P3865")</f>
        <v>#N/A</v>
      </c>
      <c r="L209" t="e">
        <f>RTD("tos.rtd", , "BX", ".SPXW230113P3865")</f>
        <v>#N/A</v>
      </c>
      <c r="M209" t="e">
        <f>RTD("tos.rtd", , "ASK", ".SPXW230113P3865")</f>
        <v>#N/A</v>
      </c>
      <c r="N209" t="e">
        <f>RTD("tos.rtd", , "AX", ".SPXW230113P3865")</f>
        <v>#N/A</v>
      </c>
      <c r="O209" t="e">
        <f>RTD("tos.rtd", , "VOLUME", ".SPXW230113P3865")</f>
        <v>#N/A</v>
      </c>
      <c r="P209" t="e">
        <f>RTD("tos.rtd", , "OPEN_INT", ".SPXW230113P3865")</f>
        <v>#N/A</v>
      </c>
    </row>
    <row r="210" spans="3:17" x14ac:dyDescent="0.3">
      <c r="C210" t="e">
        <f>RTD("tos.rtd", , "VOLUME", ".SPXW230113C3870")</f>
        <v>#N/A</v>
      </c>
      <c r="D210" t="e">
        <f>RTD("tos.rtd", , "OPEN_INT", ".SPXW230113C3870")</f>
        <v>#N/A</v>
      </c>
      <c r="E210" t="e">
        <f>RTD("tos.rtd", , "BID", ".SPXW230113C3870")</f>
        <v>#N/A</v>
      </c>
      <c r="F210" t="e">
        <f>RTD("tos.rtd", , "BX", ".SPXW230113C3870")</f>
        <v>#N/A</v>
      </c>
      <c r="G210" t="e">
        <f>RTD("tos.rtd", , "ASK", ".SPXW230113C3870")</f>
        <v>#N/A</v>
      </c>
      <c r="H210" t="e">
        <f>RTD("tos.rtd", , "AX", ".SPXW230113C3870")</f>
        <v>#N/A</v>
      </c>
      <c r="I210" s="1" t="e">
        <f>RTD("tos.rtd", , "EXPIRATION_DAY", ".SPXW230113C3870")</f>
        <v>#N/A</v>
      </c>
      <c r="J210" t="e">
        <f>RTD("tos.rtd", , "STRIKE", ".SPXW230113C3870")</f>
        <v>#N/A</v>
      </c>
      <c r="K210" t="e">
        <f>RTD("tos.rtd", , "BID", ".SPXW230113P3870")</f>
        <v>#N/A</v>
      </c>
      <c r="L210" t="e">
        <f>RTD("tos.rtd", , "BX", ".SPXW230113P3870")</f>
        <v>#N/A</v>
      </c>
      <c r="M210" t="e">
        <f>RTD("tos.rtd", , "ASK", ".SPXW230113P3870")</f>
        <v>#N/A</v>
      </c>
      <c r="N210" t="e">
        <f>RTD("tos.rtd", , "AX", ".SPXW230113P3870")</f>
        <v>#N/A</v>
      </c>
      <c r="O210" t="e">
        <f>RTD("tos.rtd", , "VOLUME", ".SPXW230113P3870")</f>
        <v>#N/A</v>
      </c>
      <c r="P210" t="e">
        <f>RTD("tos.rtd", , "OPEN_INT", ".SPXW230113P3870")</f>
        <v>#N/A</v>
      </c>
    </row>
    <row r="211" spans="3:17" x14ac:dyDescent="0.3">
      <c r="C211" t="e">
        <f>RTD("tos.rtd", , "VOLUME", ".SPXW230113C3875")</f>
        <v>#N/A</v>
      </c>
      <c r="D211" t="e">
        <f>RTD("tos.rtd", , "OPEN_INT", ".SPXW230113C3875")</f>
        <v>#N/A</v>
      </c>
      <c r="E211" t="e">
        <f>RTD("tos.rtd", , "BID", ".SPXW230113C3875")</f>
        <v>#N/A</v>
      </c>
      <c r="F211" t="e">
        <f>RTD("tos.rtd", , "BX", ".SPXW230113C3875")</f>
        <v>#N/A</v>
      </c>
      <c r="G211" t="e">
        <f>RTD("tos.rtd", , "ASK", ".SPXW230113C3875")</f>
        <v>#N/A</v>
      </c>
      <c r="H211" t="e">
        <f>RTD("tos.rtd", , "AX", ".SPXW230113C3875")</f>
        <v>#N/A</v>
      </c>
      <c r="I211" s="1" t="e">
        <f>RTD("tos.rtd", , "EXPIRATION_DAY", ".SPXW230113C3875")</f>
        <v>#N/A</v>
      </c>
      <c r="J211" t="e">
        <f>RTD("tos.rtd", , "STRIKE", ".SPXW230113C3875")</f>
        <v>#N/A</v>
      </c>
      <c r="K211" t="e">
        <f>RTD("tos.rtd", , "BID", ".SPXW230113P3875")</f>
        <v>#N/A</v>
      </c>
      <c r="L211" t="e">
        <f>RTD("tos.rtd", , "BX", ".SPXW230113P3875")</f>
        <v>#N/A</v>
      </c>
      <c r="M211" t="e">
        <f>RTD("tos.rtd", , "ASK", ".SPXW230113P3875")</f>
        <v>#N/A</v>
      </c>
      <c r="N211" t="e">
        <f>RTD("tos.rtd", , "AX", ".SPXW230113P3875")</f>
        <v>#N/A</v>
      </c>
      <c r="O211" t="e">
        <f>RTD("tos.rtd", , "VOLUME", ".SPXW230113P3875")</f>
        <v>#N/A</v>
      </c>
      <c r="P211" t="e">
        <f>RTD("tos.rtd", , "OPEN_INT", ".SPXW230113P3875")</f>
        <v>#N/A</v>
      </c>
    </row>
    <row r="212" spans="3:17" x14ac:dyDescent="0.3">
      <c r="C212" t="e">
        <f>RTD("tos.rtd", , "VOLUME", ".SPXW230113C3880")</f>
        <v>#N/A</v>
      </c>
      <c r="D212" t="e">
        <f>RTD("tos.rtd", , "OPEN_INT", ".SPXW230113C3880")</f>
        <v>#N/A</v>
      </c>
      <c r="E212" t="e">
        <f>RTD("tos.rtd", , "BID", ".SPXW230113C3880")</f>
        <v>#N/A</v>
      </c>
      <c r="F212" t="e">
        <f>RTD("tos.rtd", , "BX", ".SPXW230113C3880")</f>
        <v>#N/A</v>
      </c>
      <c r="G212" t="e">
        <f>RTD("tos.rtd", , "ASK", ".SPXW230113C3880")</f>
        <v>#N/A</v>
      </c>
      <c r="H212" t="e">
        <f>RTD("tos.rtd", , "AX", ".SPXW230113C3880")</f>
        <v>#N/A</v>
      </c>
      <c r="I212" s="1" t="e">
        <f>RTD("tos.rtd", , "EXPIRATION_DAY", ".SPXW230113C3880")</f>
        <v>#N/A</v>
      </c>
      <c r="J212" t="e">
        <f>RTD("tos.rtd", , "STRIKE", ".SPXW230113C3880")</f>
        <v>#N/A</v>
      </c>
      <c r="K212" t="e">
        <f>RTD("tos.rtd", , "BID", ".SPXW230113P3880")</f>
        <v>#N/A</v>
      </c>
      <c r="L212" t="e">
        <f>RTD("tos.rtd", , "BX", ".SPXW230113P3880")</f>
        <v>#N/A</v>
      </c>
      <c r="M212" t="e">
        <f>RTD("tos.rtd", , "ASK", ".SPXW230113P3880")</f>
        <v>#N/A</v>
      </c>
      <c r="N212" t="e">
        <f>RTD("tos.rtd", , "AX", ".SPXW230113P3880")</f>
        <v>#N/A</v>
      </c>
      <c r="O212" t="e">
        <f>RTD("tos.rtd", , "VOLUME", ".SPXW230113P3880")</f>
        <v>#N/A</v>
      </c>
      <c r="P212" t="e">
        <f>RTD("tos.rtd", , "OPEN_INT", ".SPXW230113P3880")</f>
        <v>#N/A</v>
      </c>
    </row>
    <row r="213" spans="3:17" x14ac:dyDescent="0.3">
      <c r="C213" t="e">
        <f>RTD("tos.rtd", , "VOLUME", ".SPXW230113C3885")</f>
        <v>#N/A</v>
      </c>
      <c r="D213" t="e">
        <f>RTD("tos.rtd", , "OPEN_INT", ".SPXW230113C3885")</f>
        <v>#N/A</v>
      </c>
      <c r="E213" t="e">
        <f>RTD("tos.rtd", , "BID", ".SPXW230113C3885")</f>
        <v>#N/A</v>
      </c>
      <c r="F213" t="e">
        <f>RTD("tos.rtd", , "BX", ".SPXW230113C3885")</f>
        <v>#N/A</v>
      </c>
      <c r="G213" t="e">
        <f>RTD("tos.rtd", , "ASK", ".SPXW230113C3885")</f>
        <v>#N/A</v>
      </c>
      <c r="H213" t="e">
        <f>RTD("tos.rtd", , "AX", ".SPXW230113C3885")</f>
        <v>#N/A</v>
      </c>
      <c r="I213" s="1" t="e">
        <f>RTD("tos.rtd", , "EXPIRATION_DAY", ".SPXW230113C3885")</f>
        <v>#N/A</v>
      </c>
      <c r="J213" t="e">
        <f>RTD("tos.rtd", , "STRIKE", ".SPXW230113C3885")</f>
        <v>#N/A</v>
      </c>
      <c r="K213" t="e">
        <f>RTD("tos.rtd", , "BID", ".SPXW230113P3885")</f>
        <v>#N/A</v>
      </c>
      <c r="L213" t="e">
        <f>RTD("tos.rtd", , "BX", ".SPXW230113P3885")</f>
        <v>#N/A</v>
      </c>
      <c r="M213" t="e">
        <f>RTD("tos.rtd", , "ASK", ".SPXW230113P3885")</f>
        <v>#N/A</v>
      </c>
      <c r="N213" t="e">
        <f>RTD("tos.rtd", , "AX", ".SPXW230113P3885")</f>
        <v>#N/A</v>
      </c>
      <c r="O213" t="e">
        <f>RTD("tos.rtd", , "VOLUME", ".SPXW230113P3885")</f>
        <v>#N/A</v>
      </c>
      <c r="P213" t="e">
        <f>RTD("tos.rtd", , "OPEN_INT", ".SPXW230113P3885")</f>
        <v>#N/A</v>
      </c>
    </row>
    <row r="214" spans="3:17" x14ac:dyDescent="0.3">
      <c r="C214" t="e">
        <f>RTD("tos.rtd", , "VOLUME", ".SPXW230113C3890")</f>
        <v>#N/A</v>
      </c>
      <c r="D214" t="e">
        <f>RTD("tos.rtd", , "OPEN_INT", ".SPXW230113C3890")</f>
        <v>#N/A</v>
      </c>
      <c r="E214" t="e">
        <f>RTD("tos.rtd", , "BID", ".SPXW230113C3890")</f>
        <v>#N/A</v>
      </c>
      <c r="F214" t="e">
        <f>RTD("tos.rtd", , "BX", ".SPXW230113C3890")</f>
        <v>#N/A</v>
      </c>
      <c r="G214" t="e">
        <f>RTD("tos.rtd", , "ASK", ".SPXW230113C3890")</f>
        <v>#N/A</v>
      </c>
      <c r="H214" t="e">
        <f>RTD("tos.rtd", , "AX", ".SPXW230113C3890")</f>
        <v>#N/A</v>
      </c>
      <c r="I214" s="1" t="e">
        <f>RTD("tos.rtd", , "EXPIRATION_DAY", ".SPXW230113C3890")</f>
        <v>#N/A</v>
      </c>
      <c r="J214" t="e">
        <f>RTD("tos.rtd", , "STRIKE", ".SPXW230113C3890")</f>
        <v>#N/A</v>
      </c>
      <c r="K214" t="e">
        <f>RTD("tos.rtd", , "BID", ".SPXW230113P3890")</f>
        <v>#N/A</v>
      </c>
      <c r="L214" t="e">
        <f>RTD("tos.rtd", , "BX", ".SPXW230113P3890")</f>
        <v>#N/A</v>
      </c>
      <c r="M214" t="e">
        <f>RTD("tos.rtd", , "ASK", ".SPXW230113P3890")</f>
        <v>#N/A</v>
      </c>
      <c r="N214" t="e">
        <f>RTD("tos.rtd", , "AX", ".SPXW230113P3890")</f>
        <v>#N/A</v>
      </c>
      <c r="O214" t="e">
        <f>RTD("tos.rtd", , "VOLUME", ".SPXW230113P3890")</f>
        <v>#N/A</v>
      </c>
      <c r="P214" t="e">
        <f>RTD("tos.rtd", , "OPEN_INT", ".SPXW230113P3890")</f>
        <v>#N/A</v>
      </c>
    </row>
    <row r="215" spans="3:17" x14ac:dyDescent="0.3">
      <c r="C215" t="e">
        <f>RTD("tos.rtd", , "VOLUME", ".SPXW230113C3895")</f>
        <v>#N/A</v>
      </c>
      <c r="D215" t="e">
        <f>RTD("tos.rtd", , "OPEN_INT", ".SPXW230113C3895")</f>
        <v>#N/A</v>
      </c>
      <c r="E215" t="e">
        <f>RTD("tos.rtd", , "BID", ".SPXW230113C3895")</f>
        <v>#N/A</v>
      </c>
      <c r="F215" t="e">
        <f>RTD("tos.rtd", , "BX", ".SPXW230113C3895")</f>
        <v>#N/A</v>
      </c>
      <c r="G215" t="e">
        <f>RTD("tos.rtd", , "ASK", ".SPXW230113C3895")</f>
        <v>#N/A</v>
      </c>
      <c r="H215" t="e">
        <f>RTD("tos.rtd", , "AX", ".SPXW230113C3895")</f>
        <v>#N/A</v>
      </c>
      <c r="I215" s="1" t="e">
        <f>RTD("tos.rtd", , "EXPIRATION_DAY", ".SPXW230113C3895")</f>
        <v>#N/A</v>
      </c>
      <c r="J215" t="e">
        <f>RTD("tos.rtd", , "STRIKE", ".SPXW230113C3895")</f>
        <v>#N/A</v>
      </c>
      <c r="K215" t="e">
        <f>RTD("tos.rtd", , "BID", ".SPXW230113P3895")</f>
        <v>#N/A</v>
      </c>
      <c r="L215" t="e">
        <f>RTD("tos.rtd", , "BX", ".SPXW230113P3895")</f>
        <v>#N/A</v>
      </c>
      <c r="M215" t="e">
        <f>RTD("tos.rtd", , "ASK", ".SPXW230113P3895")</f>
        <v>#N/A</v>
      </c>
      <c r="N215" t="e">
        <f>RTD("tos.rtd", , "AX", ".SPXW230113P3895")</f>
        <v>#N/A</v>
      </c>
      <c r="O215" s="2" t="e">
        <f>RTD("tos.rtd", , "VOLUME", ".SPXW230113P3895")</f>
        <v>#N/A</v>
      </c>
      <c r="P215" t="e">
        <f>RTD("tos.rtd", , "OPEN_INT", ".SPXW230113P3895")</f>
        <v>#N/A</v>
      </c>
    </row>
    <row r="216" spans="3:17" x14ac:dyDescent="0.3">
      <c r="C216" t="e">
        <f>RTD("tos.rtd", , "VOLUME", ".SPXW230113C3900")</f>
        <v>#N/A</v>
      </c>
      <c r="D216" t="e">
        <f>RTD("tos.rtd", , "OPEN_INT", ".SPXW230113C3900")</f>
        <v>#N/A</v>
      </c>
      <c r="E216" t="e">
        <f>RTD("tos.rtd", , "BID", ".SPXW230113C3900")</f>
        <v>#N/A</v>
      </c>
      <c r="F216" t="e">
        <f>RTD("tos.rtd", , "BX", ".SPXW230113C3900")</f>
        <v>#N/A</v>
      </c>
      <c r="G216" t="e">
        <f>RTD("tos.rtd", , "ASK", ".SPXW230113C3900")</f>
        <v>#N/A</v>
      </c>
      <c r="H216" t="e">
        <f>RTD("tos.rtd", , "AX", ".SPXW230113C3900")</f>
        <v>#N/A</v>
      </c>
      <c r="I216" s="1" t="e">
        <f>RTD("tos.rtd", , "EXPIRATION_DAY", ".SPXW230113C3900")</f>
        <v>#N/A</v>
      </c>
      <c r="J216" t="e">
        <f>RTD("tos.rtd", , "STRIKE", ".SPXW230113C3900")</f>
        <v>#N/A</v>
      </c>
      <c r="K216" t="e">
        <f>RTD("tos.rtd", , "BID", ".SPXW230113P3900")</f>
        <v>#N/A</v>
      </c>
      <c r="L216" t="e">
        <f>RTD("tos.rtd", , "BX", ".SPXW230113P3900")</f>
        <v>#N/A</v>
      </c>
      <c r="M216" t="e">
        <f>RTD("tos.rtd", , "ASK", ".SPXW230113P3900")</f>
        <v>#N/A</v>
      </c>
      <c r="N216" t="e">
        <f>RTD("tos.rtd", , "AX", ".SPXW230113P3900")</f>
        <v>#N/A</v>
      </c>
      <c r="O216" t="e">
        <f>RTD("tos.rtd", , "VOLUME", ".SPXW230113P3900")</f>
        <v>#N/A</v>
      </c>
      <c r="P216" t="e">
        <f>RTD("tos.rtd", , "OPEN_INT", ".SPXW230113P3900")</f>
        <v>#N/A</v>
      </c>
    </row>
    <row r="217" spans="3:17" x14ac:dyDescent="0.3">
      <c r="C217" t="e">
        <f>RTD("tos.rtd", , "VOLUME", ".SPXW230113C3905")</f>
        <v>#N/A</v>
      </c>
      <c r="D217" t="e">
        <f>RTD("tos.rtd", , "OPEN_INT", ".SPXW230113C3905")</f>
        <v>#N/A</v>
      </c>
      <c r="E217" t="e">
        <f>RTD("tos.rtd", , "BID", ".SPXW230113C3905")</f>
        <v>#N/A</v>
      </c>
      <c r="F217" t="e">
        <f>RTD("tos.rtd", , "BX", ".SPXW230113C3905")</f>
        <v>#N/A</v>
      </c>
      <c r="G217" t="e">
        <f>RTD("tos.rtd", , "ASK", ".SPXW230113C3905")</f>
        <v>#N/A</v>
      </c>
      <c r="H217" t="e">
        <f>RTD("tos.rtd", , "AX", ".SPXW230113C3905")</f>
        <v>#N/A</v>
      </c>
      <c r="I217" s="1" t="e">
        <f>RTD("tos.rtd", , "EXPIRATION_DAY", ".SPXW230113C3905")</f>
        <v>#N/A</v>
      </c>
      <c r="J217" t="e">
        <f>RTD("tos.rtd", , "STRIKE", ".SPXW230113C3905")</f>
        <v>#N/A</v>
      </c>
      <c r="K217" t="e">
        <f>RTD("tos.rtd", , "BID", ".SPXW230113P3905")</f>
        <v>#N/A</v>
      </c>
      <c r="L217" t="e">
        <f>RTD("tos.rtd", , "BX", ".SPXW230113P3905")</f>
        <v>#N/A</v>
      </c>
      <c r="M217" t="e">
        <f>RTD("tos.rtd", , "ASK", ".SPXW230113P3905")</f>
        <v>#N/A</v>
      </c>
      <c r="N217" t="e">
        <f>RTD("tos.rtd", , "AX", ".SPXW230113P3905")</f>
        <v>#N/A</v>
      </c>
      <c r="O217" t="e">
        <f>RTD("tos.rtd", , "VOLUME", ".SPXW230113P3905")</f>
        <v>#N/A</v>
      </c>
      <c r="P217" t="e">
        <f>RTD("tos.rtd", , "OPEN_INT", ".SPXW230113P3905")</f>
        <v>#N/A</v>
      </c>
    </row>
    <row r="218" spans="3:17" x14ac:dyDescent="0.3">
      <c r="C218" t="e">
        <f>RTD("tos.rtd", , "VOLUME", ".SPXW230113C3910")</f>
        <v>#N/A</v>
      </c>
      <c r="D218" t="e">
        <f>RTD("tos.rtd", , "OPEN_INT", ".SPXW230113C3910")</f>
        <v>#N/A</v>
      </c>
      <c r="E218" t="e">
        <f>RTD("tos.rtd", , "BID", ".SPXW230113C3910")</f>
        <v>#N/A</v>
      </c>
      <c r="F218" t="e">
        <f>RTD("tos.rtd", , "BX", ".SPXW230113C3910")</f>
        <v>#N/A</v>
      </c>
      <c r="G218" t="e">
        <f>RTD("tos.rtd", , "ASK", ".SPXW230113C3910")</f>
        <v>#N/A</v>
      </c>
      <c r="H218" t="e">
        <f>RTD("tos.rtd", , "AX", ".SPXW230113C3910")</f>
        <v>#N/A</v>
      </c>
      <c r="I218" s="1" t="e">
        <f>RTD("tos.rtd", , "EXPIRATION_DAY", ".SPXW230113C3910")</f>
        <v>#N/A</v>
      </c>
      <c r="J218" t="e">
        <f>RTD("tos.rtd", , "STRIKE", ".SPXW230113C3910")</f>
        <v>#N/A</v>
      </c>
      <c r="K218" t="e">
        <f>RTD("tos.rtd", , "BID", ".SPXW230113P3910")</f>
        <v>#N/A</v>
      </c>
      <c r="L218" t="e">
        <f>RTD("tos.rtd", , "BX", ".SPXW230113P3910")</f>
        <v>#N/A</v>
      </c>
      <c r="M218" t="e">
        <f>RTD("tos.rtd", , "ASK", ".SPXW230113P3910")</f>
        <v>#N/A</v>
      </c>
      <c r="N218" t="e">
        <f>RTD("tos.rtd", , "AX", ".SPXW230113P3910")</f>
        <v>#N/A</v>
      </c>
      <c r="O218" t="e">
        <f>RTD("tos.rtd", , "VOLUME", ".SPXW230113P3910")</f>
        <v>#N/A</v>
      </c>
      <c r="P218" t="e">
        <f>RTD("tos.rtd", , "OPEN_INT", ".SPXW230113P3910")</f>
        <v>#N/A</v>
      </c>
    </row>
    <row r="219" spans="3:17" x14ac:dyDescent="0.3">
      <c r="C219" t="e">
        <f>RTD("tos.rtd", , "VOLUME", ".SPXW230113C3915")</f>
        <v>#N/A</v>
      </c>
      <c r="D219" t="e">
        <f>RTD("tos.rtd", , "OPEN_INT", ".SPXW230113C3915")</f>
        <v>#N/A</v>
      </c>
      <c r="E219" t="e">
        <f>RTD("tos.rtd", , "BID", ".SPXW230113C3915")</f>
        <v>#N/A</v>
      </c>
      <c r="F219" t="e">
        <f>RTD("tos.rtd", , "BX", ".SPXW230113C3915")</f>
        <v>#N/A</v>
      </c>
      <c r="G219" t="e">
        <f>RTD("tos.rtd", , "ASK", ".SPXW230113C3915")</f>
        <v>#N/A</v>
      </c>
      <c r="H219" t="e">
        <f>RTD("tos.rtd", , "AX", ".SPXW230113C3915")</f>
        <v>#N/A</v>
      </c>
      <c r="I219" s="1" t="e">
        <f>RTD("tos.rtd", , "EXPIRATION_DAY", ".SPXW230113C3915")</f>
        <v>#N/A</v>
      </c>
      <c r="J219" t="e">
        <f>RTD("tos.rtd", , "STRIKE", ".SPXW230113C3915")</f>
        <v>#N/A</v>
      </c>
      <c r="K219" t="e">
        <f>RTD("tos.rtd", , "BID", ".SPXW230113P3915")</f>
        <v>#N/A</v>
      </c>
      <c r="L219" t="e">
        <f>RTD("tos.rtd", , "BX", ".SPXW230113P3915")</f>
        <v>#N/A</v>
      </c>
      <c r="M219" t="e">
        <f>RTD("tos.rtd", , "ASK", ".SPXW230113P3915")</f>
        <v>#N/A</v>
      </c>
      <c r="N219" t="e">
        <f>RTD("tos.rtd", , "AX", ".SPXW230113P3915")</f>
        <v>#N/A</v>
      </c>
      <c r="O219" t="e">
        <f>RTD("tos.rtd", , "VOLUME", ".SPXW230113P3915")</f>
        <v>#N/A</v>
      </c>
      <c r="P219" t="e">
        <f>RTD("tos.rtd", , "OPEN_INT", ".SPXW230113P3915")</f>
        <v>#N/A</v>
      </c>
    </row>
    <row r="220" spans="3:17" x14ac:dyDescent="0.3">
      <c r="C220" t="e">
        <f>RTD("tos.rtd", , "VOLUME", ".SPXW230113C3920")</f>
        <v>#N/A</v>
      </c>
      <c r="D220" t="e">
        <f>RTD("tos.rtd", , "OPEN_INT", ".SPXW230113C3920")</f>
        <v>#N/A</v>
      </c>
      <c r="E220" t="e">
        <f>RTD("tos.rtd", , "BID", ".SPXW230113C3920")</f>
        <v>#N/A</v>
      </c>
      <c r="F220" t="e">
        <f>RTD("tos.rtd", , "BX", ".SPXW230113C3920")</f>
        <v>#N/A</v>
      </c>
      <c r="G220" t="e">
        <f>RTD("tos.rtd", , "ASK", ".SPXW230113C3920")</f>
        <v>#N/A</v>
      </c>
      <c r="H220" t="e">
        <f>RTD("tos.rtd", , "AX", ".SPXW230113C3920")</f>
        <v>#N/A</v>
      </c>
      <c r="I220" s="1" t="e">
        <f>RTD("tos.rtd", , "EXPIRATION_DAY", ".SPXW230113C3920")</f>
        <v>#N/A</v>
      </c>
      <c r="J220" t="e">
        <f>RTD("tos.rtd", , "STRIKE", ".SPXW230113C3920")</f>
        <v>#N/A</v>
      </c>
      <c r="K220" t="e">
        <f>RTD("tos.rtd", , "BID", ".SPXW230113P3920")</f>
        <v>#N/A</v>
      </c>
      <c r="L220" t="e">
        <f>RTD("tos.rtd", , "BX", ".SPXW230113P3920")</f>
        <v>#N/A</v>
      </c>
      <c r="M220" t="e">
        <f>RTD("tos.rtd", , "ASK", ".SPXW230113P3920")</f>
        <v>#N/A</v>
      </c>
      <c r="N220" t="e">
        <f>RTD("tos.rtd", , "AX", ".SPXW230113P3920")</f>
        <v>#N/A</v>
      </c>
      <c r="O220" t="e">
        <f>RTD("tos.rtd", , "VOLUME", ".SPXW230113P3920")</f>
        <v>#N/A</v>
      </c>
      <c r="P220" s="2" t="e">
        <f>RTD("tos.rtd", , "OPEN_INT", ".SPXW230113P3920")</f>
        <v>#N/A</v>
      </c>
      <c r="Q220" s="2"/>
    </row>
    <row r="221" spans="3:17" x14ac:dyDescent="0.3">
      <c r="I221" s="1"/>
    </row>
    <row r="222" spans="3:17" x14ac:dyDescent="0.3">
      <c r="I222" s="1"/>
    </row>
    <row r="223" spans="3:17" x14ac:dyDescent="0.3">
      <c r="I223" s="1"/>
    </row>
    <row r="224" spans="3:17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3:9" x14ac:dyDescent="0.3">
      <c r="I241" s="1"/>
    </row>
    <row r="242" spans="3:9" x14ac:dyDescent="0.3">
      <c r="I242" s="1"/>
    </row>
    <row r="243" spans="3:9" x14ac:dyDescent="0.3">
      <c r="I243" s="1"/>
    </row>
    <row r="244" spans="3:9" x14ac:dyDescent="0.3">
      <c r="I244" s="1"/>
    </row>
    <row r="245" spans="3:9" x14ac:dyDescent="0.3">
      <c r="C245" s="2"/>
      <c r="I245" s="1"/>
    </row>
    <row r="246" spans="3:9" x14ac:dyDescent="0.3">
      <c r="I246" s="1"/>
    </row>
    <row r="247" spans="3:9" x14ac:dyDescent="0.3">
      <c r="I247" s="1"/>
    </row>
    <row r="248" spans="3:9" x14ac:dyDescent="0.3">
      <c r="I248" s="1"/>
    </row>
    <row r="249" spans="3:9" x14ac:dyDescent="0.3">
      <c r="I249" s="1"/>
    </row>
    <row r="250" spans="3:9" x14ac:dyDescent="0.3">
      <c r="I250" s="1"/>
    </row>
    <row r="251" spans="3:9" x14ac:dyDescent="0.3">
      <c r="I251" s="1"/>
    </row>
    <row r="252" spans="3:9" x14ac:dyDescent="0.3">
      <c r="I252" s="1"/>
    </row>
    <row r="253" spans="3:9" x14ac:dyDescent="0.3">
      <c r="I253" s="1"/>
    </row>
    <row r="254" spans="3:9" x14ac:dyDescent="0.3">
      <c r="I254" s="1"/>
    </row>
    <row r="255" spans="3:9" x14ac:dyDescent="0.3">
      <c r="C255" s="2"/>
      <c r="I255" s="1"/>
    </row>
    <row r="256" spans="3:9" x14ac:dyDescent="0.3">
      <c r="I256" s="1"/>
    </row>
    <row r="257" spans="3:9" x14ac:dyDescent="0.3">
      <c r="I257" s="1"/>
    </row>
    <row r="258" spans="3:9" x14ac:dyDescent="0.3">
      <c r="I258" s="1"/>
    </row>
    <row r="259" spans="3:9" x14ac:dyDescent="0.3">
      <c r="I259" s="1"/>
    </row>
    <row r="260" spans="3:9" x14ac:dyDescent="0.3">
      <c r="I260" s="1"/>
    </row>
    <row r="261" spans="3:9" x14ac:dyDescent="0.3">
      <c r="I261" s="1"/>
    </row>
    <row r="262" spans="3:9" x14ac:dyDescent="0.3">
      <c r="I262" s="1"/>
    </row>
    <row r="263" spans="3:9" x14ac:dyDescent="0.3">
      <c r="I263" s="1"/>
    </row>
    <row r="264" spans="3:9" x14ac:dyDescent="0.3">
      <c r="I264" s="1"/>
    </row>
    <row r="265" spans="3:9" x14ac:dyDescent="0.3">
      <c r="I265" s="1"/>
    </row>
    <row r="266" spans="3:9" x14ac:dyDescent="0.3">
      <c r="I266" s="1"/>
    </row>
    <row r="267" spans="3:9" x14ac:dyDescent="0.3">
      <c r="I267" s="1"/>
    </row>
    <row r="268" spans="3:9" x14ac:dyDescent="0.3">
      <c r="I268" s="1"/>
    </row>
    <row r="269" spans="3:9" x14ac:dyDescent="0.3">
      <c r="I269" s="1"/>
    </row>
    <row r="270" spans="3:9" x14ac:dyDescent="0.3">
      <c r="I270" s="1"/>
    </row>
    <row r="271" spans="3:9" x14ac:dyDescent="0.3">
      <c r="C271" s="2"/>
      <c r="D271" s="2"/>
      <c r="I271" s="1"/>
    </row>
    <row r="272" spans="3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7" spans="9:9" x14ac:dyDescent="0.3">
      <c r="I287" s="1"/>
    </row>
    <row r="288" spans="9:9" x14ac:dyDescent="0.3">
      <c r="I288" s="1"/>
    </row>
    <row r="289" spans="9:17" x14ac:dyDescent="0.3">
      <c r="I289" s="1"/>
    </row>
    <row r="290" spans="9:17" x14ac:dyDescent="0.3">
      <c r="I290" s="1"/>
    </row>
    <row r="291" spans="9:17" x14ac:dyDescent="0.3">
      <c r="I291" s="1"/>
    </row>
    <row r="292" spans="9:17" x14ac:dyDescent="0.3">
      <c r="I292" s="1"/>
    </row>
    <row r="293" spans="9:17" x14ac:dyDescent="0.3">
      <c r="I293" s="1"/>
    </row>
    <row r="294" spans="9:17" x14ac:dyDescent="0.3">
      <c r="I294" s="1"/>
    </row>
    <row r="295" spans="9:17" x14ac:dyDescent="0.3">
      <c r="I295" s="1"/>
      <c r="P295" s="2"/>
      <c r="Q295" s="2"/>
    </row>
    <row r="296" spans="9:17" x14ac:dyDescent="0.3">
      <c r="I296" s="1"/>
    </row>
    <row r="297" spans="9:17" x14ac:dyDescent="0.3">
      <c r="I297" s="1"/>
      <c r="P297" s="2"/>
      <c r="Q297" s="2"/>
    </row>
    <row r="298" spans="9:17" x14ac:dyDescent="0.3">
      <c r="I298" s="1"/>
    </row>
    <row r="299" spans="9:17" x14ac:dyDescent="0.3">
      <c r="I299" s="1"/>
      <c r="P299" s="2"/>
      <c r="Q299" s="2"/>
    </row>
    <row r="300" spans="9:17" x14ac:dyDescent="0.3">
      <c r="I300" s="1"/>
    </row>
    <row r="301" spans="9:17" x14ac:dyDescent="0.3">
      <c r="I301" s="1"/>
      <c r="P301" s="2"/>
      <c r="Q301" s="2"/>
    </row>
    <row r="302" spans="9:17" x14ac:dyDescent="0.3">
      <c r="I302" s="1"/>
    </row>
    <row r="303" spans="9:17" x14ac:dyDescent="0.3">
      <c r="I303" s="1"/>
      <c r="P303" s="2"/>
      <c r="Q303" s="2"/>
    </row>
    <row r="304" spans="9:17" x14ac:dyDescent="0.3">
      <c r="I304" s="1"/>
      <c r="P304" s="2"/>
      <c r="Q304" s="2"/>
    </row>
    <row r="305" spans="9:17" x14ac:dyDescent="0.3">
      <c r="I305" s="1"/>
      <c r="P305" s="2"/>
      <c r="Q305" s="2"/>
    </row>
    <row r="306" spans="9:17" x14ac:dyDescent="0.3">
      <c r="I306" s="1"/>
    </row>
    <row r="307" spans="9:17" x14ac:dyDescent="0.3">
      <c r="I307" s="1"/>
      <c r="P307" s="2"/>
      <c r="Q307" s="2"/>
    </row>
    <row r="308" spans="9:17" x14ac:dyDescent="0.3">
      <c r="I308" s="1"/>
    </row>
    <row r="309" spans="9:17" x14ac:dyDescent="0.3">
      <c r="I309" s="1"/>
      <c r="O309" s="2"/>
      <c r="P309" s="2"/>
      <c r="Q309" s="2"/>
    </row>
    <row r="310" spans="9:17" x14ac:dyDescent="0.3">
      <c r="I310" s="1"/>
      <c r="O310" s="2"/>
      <c r="P310" s="2"/>
      <c r="Q310" s="2"/>
    </row>
    <row r="311" spans="9:17" x14ac:dyDescent="0.3">
      <c r="I311" s="1"/>
      <c r="P311" s="2"/>
      <c r="Q311" s="2"/>
    </row>
    <row r="312" spans="9:17" x14ac:dyDescent="0.3">
      <c r="I312" s="1"/>
      <c r="P312" s="2"/>
      <c r="Q312" s="2"/>
    </row>
    <row r="313" spans="9:17" x14ac:dyDescent="0.3">
      <c r="I313" s="1"/>
      <c r="O313" s="2"/>
      <c r="P313" s="2"/>
      <c r="Q313" s="2"/>
    </row>
    <row r="314" spans="9:17" x14ac:dyDescent="0.3">
      <c r="I314" s="1"/>
    </row>
    <row r="315" spans="9:17" x14ac:dyDescent="0.3">
      <c r="I315" s="1"/>
    </row>
    <row r="316" spans="9:17" x14ac:dyDescent="0.3">
      <c r="I316" s="1"/>
    </row>
    <row r="317" spans="9:17" x14ac:dyDescent="0.3">
      <c r="I317" s="1"/>
    </row>
    <row r="318" spans="9:17" x14ac:dyDescent="0.3">
      <c r="I318" s="1"/>
      <c r="O318" s="2"/>
    </row>
    <row r="319" spans="9:17" x14ac:dyDescent="0.3">
      <c r="I319" s="1"/>
    </row>
    <row r="320" spans="9:17" x14ac:dyDescent="0.3">
      <c r="I320" s="1"/>
    </row>
    <row r="321" spans="9:17" x14ac:dyDescent="0.3">
      <c r="I321" s="1"/>
    </row>
    <row r="322" spans="9:17" x14ac:dyDescent="0.3">
      <c r="I322" s="1"/>
    </row>
    <row r="323" spans="9:17" x14ac:dyDescent="0.3">
      <c r="I323" s="1"/>
    </row>
    <row r="324" spans="9:17" x14ac:dyDescent="0.3">
      <c r="I324" s="1"/>
      <c r="O324" s="2"/>
    </row>
    <row r="325" spans="9:17" x14ac:dyDescent="0.3">
      <c r="I325" s="1"/>
      <c r="P325" s="2"/>
      <c r="Q325" s="2"/>
    </row>
    <row r="326" spans="9:17" x14ac:dyDescent="0.3">
      <c r="I326" s="1"/>
    </row>
    <row r="327" spans="9:17" x14ac:dyDescent="0.3">
      <c r="I327" s="1"/>
    </row>
    <row r="328" spans="9:17" x14ac:dyDescent="0.3">
      <c r="I328" s="1"/>
    </row>
    <row r="329" spans="9:17" x14ac:dyDescent="0.3">
      <c r="I329" s="1"/>
    </row>
    <row r="330" spans="9:17" x14ac:dyDescent="0.3">
      <c r="I330" s="1"/>
    </row>
    <row r="331" spans="9:17" x14ac:dyDescent="0.3">
      <c r="I331" s="1"/>
    </row>
    <row r="332" spans="9:17" x14ac:dyDescent="0.3">
      <c r="I332" s="1"/>
    </row>
    <row r="333" spans="9:17" x14ac:dyDescent="0.3">
      <c r="I333" s="1"/>
    </row>
    <row r="334" spans="9:17" x14ac:dyDescent="0.3">
      <c r="I334" s="1"/>
    </row>
    <row r="335" spans="9:17" x14ac:dyDescent="0.3">
      <c r="I335" s="1"/>
      <c r="O335" s="2"/>
      <c r="P335" s="2"/>
      <c r="Q335" s="2"/>
    </row>
    <row r="336" spans="9:17" x14ac:dyDescent="0.3">
      <c r="I336" s="1"/>
    </row>
    <row r="337" spans="9:17" x14ac:dyDescent="0.3">
      <c r="I337" s="1"/>
    </row>
    <row r="338" spans="9:17" x14ac:dyDescent="0.3">
      <c r="I338" s="1"/>
    </row>
    <row r="339" spans="9:17" x14ac:dyDescent="0.3">
      <c r="I339" s="1"/>
    </row>
    <row r="340" spans="9:17" x14ac:dyDescent="0.3">
      <c r="I340" s="1"/>
      <c r="O340" s="2"/>
      <c r="P340" s="2"/>
      <c r="Q340" s="2"/>
    </row>
    <row r="341" spans="9:17" x14ac:dyDescent="0.3">
      <c r="I341" s="1"/>
    </row>
    <row r="342" spans="9:17" x14ac:dyDescent="0.3">
      <c r="I342" s="1"/>
    </row>
    <row r="343" spans="9:17" x14ac:dyDescent="0.3">
      <c r="I343" s="1"/>
    </row>
    <row r="344" spans="9:17" x14ac:dyDescent="0.3">
      <c r="I344" s="1"/>
      <c r="O344" s="2"/>
      <c r="P344" s="2"/>
      <c r="Q344" s="2"/>
    </row>
    <row r="345" spans="9:17" x14ac:dyDescent="0.3">
      <c r="I345" s="1"/>
    </row>
    <row r="346" spans="9:17" x14ac:dyDescent="0.3">
      <c r="I346" s="1"/>
    </row>
    <row r="347" spans="9:17" x14ac:dyDescent="0.3">
      <c r="I347" s="1"/>
    </row>
    <row r="348" spans="9:17" x14ac:dyDescent="0.3">
      <c r="I348" s="1"/>
    </row>
    <row r="349" spans="9:17" x14ac:dyDescent="0.3">
      <c r="I349" s="1"/>
    </row>
    <row r="350" spans="9:17" x14ac:dyDescent="0.3">
      <c r="I350" s="1"/>
    </row>
    <row r="351" spans="9:17" x14ac:dyDescent="0.3">
      <c r="I351" s="1"/>
    </row>
    <row r="352" spans="9:17" x14ac:dyDescent="0.3">
      <c r="I352" s="1"/>
    </row>
    <row r="353" spans="9:17" x14ac:dyDescent="0.3">
      <c r="I353" s="1"/>
    </row>
    <row r="354" spans="9:17" x14ac:dyDescent="0.3">
      <c r="I354" s="1"/>
      <c r="O354" s="2"/>
    </row>
    <row r="355" spans="9:17" x14ac:dyDescent="0.3">
      <c r="I355" s="1"/>
    </row>
    <row r="356" spans="9:17" x14ac:dyDescent="0.3">
      <c r="I356" s="1"/>
    </row>
    <row r="357" spans="9:17" x14ac:dyDescent="0.3">
      <c r="I357" s="1"/>
    </row>
    <row r="358" spans="9:17" x14ac:dyDescent="0.3">
      <c r="I358" s="1"/>
    </row>
    <row r="359" spans="9:17" x14ac:dyDescent="0.3">
      <c r="I359" s="1"/>
    </row>
    <row r="360" spans="9:17" x14ac:dyDescent="0.3">
      <c r="I360" s="1"/>
    </row>
    <row r="361" spans="9:17" x14ac:dyDescent="0.3">
      <c r="I361" s="1"/>
    </row>
    <row r="362" spans="9:17" x14ac:dyDescent="0.3">
      <c r="I362" s="1"/>
    </row>
    <row r="363" spans="9:17" x14ac:dyDescent="0.3">
      <c r="I363" s="1"/>
    </row>
    <row r="364" spans="9:17" x14ac:dyDescent="0.3">
      <c r="I364" s="1"/>
      <c r="O364" s="2"/>
      <c r="P364" s="2"/>
      <c r="Q364" s="2"/>
    </row>
    <row r="365" spans="9:17" x14ac:dyDescent="0.3">
      <c r="I365" s="1"/>
    </row>
    <row r="366" spans="9:17" x14ac:dyDescent="0.3">
      <c r="I366" s="1"/>
    </row>
    <row r="367" spans="9:17" x14ac:dyDescent="0.3">
      <c r="I367" s="1"/>
    </row>
    <row r="368" spans="9:17" x14ac:dyDescent="0.3">
      <c r="I368" s="1"/>
    </row>
    <row r="369" spans="3:17" x14ac:dyDescent="0.3">
      <c r="I369" s="1"/>
      <c r="P369" s="2"/>
      <c r="Q369" s="2"/>
    </row>
    <row r="370" spans="3:17" x14ac:dyDescent="0.3">
      <c r="I370" s="1"/>
    </row>
    <row r="371" spans="3:17" x14ac:dyDescent="0.3">
      <c r="I371" s="1"/>
    </row>
    <row r="372" spans="3:17" x14ac:dyDescent="0.3">
      <c r="I372" s="1"/>
    </row>
    <row r="373" spans="3:17" x14ac:dyDescent="0.3">
      <c r="I373" s="1"/>
    </row>
    <row r="374" spans="3:17" x14ac:dyDescent="0.3">
      <c r="C374" s="2"/>
      <c r="D374" s="2"/>
      <c r="I374" s="1"/>
    </row>
    <row r="375" spans="3:17" x14ac:dyDescent="0.3">
      <c r="I375" s="1"/>
    </row>
    <row r="376" spans="3:17" x14ac:dyDescent="0.3">
      <c r="I376" s="1"/>
    </row>
    <row r="377" spans="3:17" x14ac:dyDescent="0.3">
      <c r="I377" s="1"/>
    </row>
    <row r="378" spans="3:17" x14ac:dyDescent="0.3">
      <c r="I378" s="1"/>
    </row>
    <row r="379" spans="3:17" x14ac:dyDescent="0.3">
      <c r="I379" s="1"/>
    </row>
    <row r="380" spans="3:17" x14ac:dyDescent="0.3">
      <c r="I380" s="1"/>
    </row>
    <row r="381" spans="3:17" x14ac:dyDescent="0.3">
      <c r="I381" s="1"/>
    </row>
    <row r="382" spans="3:17" x14ac:dyDescent="0.3">
      <c r="I382" s="1"/>
    </row>
    <row r="383" spans="3:17" x14ac:dyDescent="0.3">
      <c r="I383" s="1"/>
    </row>
    <row r="384" spans="3:17" x14ac:dyDescent="0.3">
      <c r="D384" s="2"/>
      <c r="I384" s="1"/>
    </row>
    <row r="385" spans="3:17" x14ac:dyDescent="0.3">
      <c r="I385" s="1"/>
    </row>
    <row r="386" spans="3:17" x14ac:dyDescent="0.3">
      <c r="I386" s="1"/>
    </row>
    <row r="387" spans="3:17" x14ac:dyDescent="0.3">
      <c r="I387" s="1"/>
    </row>
    <row r="388" spans="3:17" x14ac:dyDescent="0.3">
      <c r="I388" s="1"/>
    </row>
    <row r="389" spans="3:17" x14ac:dyDescent="0.3">
      <c r="I389" s="1"/>
    </row>
    <row r="390" spans="3:17" x14ac:dyDescent="0.3">
      <c r="C390" s="2"/>
      <c r="I390" s="1"/>
    </row>
    <row r="391" spans="3:17" x14ac:dyDescent="0.3">
      <c r="I391" s="1"/>
      <c r="P391" s="2"/>
      <c r="Q391" s="2"/>
    </row>
    <row r="392" spans="3:17" x14ac:dyDescent="0.3">
      <c r="I392" s="1"/>
    </row>
    <row r="393" spans="3:17" x14ac:dyDescent="0.3">
      <c r="I393" s="1"/>
    </row>
    <row r="394" spans="3:17" x14ac:dyDescent="0.3">
      <c r="C394" s="2"/>
      <c r="I394" s="1"/>
    </row>
    <row r="395" spans="3:17" x14ac:dyDescent="0.3">
      <c r="I395" s="1"/>
    </row>
    <row r="396" spans="3:17" x14ac:dyDescent="0.3">
      <c r="I396" s="1"/>
    </row>
    <row r="397" spans="3:17" x14ac:dyDescent="0.3">
      <c r="I397" s="1"/>
    </row>
    <row r="398" spans="3:17" x14ac:dyDescent="0.3">
      <c r="I398" s="1"/>
    </row>
    <row r="399" spans="3:17" x14ac:dyDescent="0.3">
      <c r="D399" s="2"/>
      <c r="I399" s="1"/>
    </row>
    <row r="400" spans="3:17" x14ac:dyDescent="0.3">
      <c r="I400" s="1"/>
    </row>
    <row r="401" spans="3:17" x14ac:dyDescent="0.3">
      <c r="I401" s="1"/>
    </row>
    <row r="402" spans="3:17" x14ac:dyDescent="0.3">
      <c r="I402" s="1"/>
    </row>
    <row r="403" spans="3:17" x14ac:dyDescent="0.3">
      <c r="I403" s="1"/>
    </row>
    <row r="404" spans="3:17" x14ac:dyDescent="0.3">
      <c r="C404" s="2"/>
      <c r="D404" s="2"/>
      <c r="I404" s="1"/>
    </row>
    <row r="405" spans="3:17" x14ac:dyDescent="0.3">
      <c r="I405" s="1"/>
    </row>
    <row r="406" spans="3:17" x14ac:dyDescent="0.3">
      <c r="I406" s="1"/>
    </row>
    <row r="407" spans="3:17" x14ac:dyDescent="0.3">
      <c r="I407" s="1"/>
    </row>
    <row r="408" spans="3:17" x14ac:dyDescent="0.3">
      <c r="I408" s="1"/>
    </row>
    <row r="409" spans="3:17" x14ac:dyDescent="0.3">
      <c r="I409" s="1"/>
    </row>
    <row r="410" spans="3:17" x14ac:dyDescent="0.3">
      <c r="I410" s="1"/>
    </row>
    <row r="411" spans="3:17" x14ac:dyDescent="0.3">
      <c r="D411" s="2"/>
      <c r="I411" s="1"/>
    </row>
    <row r="412" spans="3:17" x14ac:dyDescent="0.3">
      <c r="I412" s="1"/>
      <c r="P412" s="2"/>
      <c r="Q412" s="2"/>
    </row>
    <row r="413" spans="3:17" x14ac:dyDescent="0.3">
      <c r="D413" s="2"/>
      <c r="I413" s="1"/>
    </row>
    <row r="414" spans="3:17" x14ac:dyDescent="0.3">
      <c r="I414" s="1"/>
    </row>
    <row r="415" spans="3:17" x14ac:dyDescent="0.3">
      <c r="I415" s="1"/>
    </row>
    <row r="416" spans="3:17" x14ac:dyDescent="0.3">
      <c r="D416" s="2"/>
      <c r="I416" s="1"/>
    </row>
    <row r="417" spans="9:9" x14ac:dyDescent="0.3">
      <c r="I417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17" x14ac:dyDescent="0.3">
      <c r="I433" s="1"/>
    </row>
    <row r="434" spans="9:17" x14ac:dyDescent="0.3">
      <c r="I434" s="1"/>
    </row>
    <row r="435" spans="9:17" x14ac:dyDescent="0.3">
      <c r="I435" s="1"/>
    </row>
    <row r="436" spans="9:17" x14ac:dyDescent="0.3">
      <c r="I436" s="1"/>
      <c r="P436" s="2"/>
      <c r="Q436" s="2"/>
    </row>
    <row r="437" spans="9:17" x14ac:dyDescent="0.3">
      <c r="I437" s="1"/>
    </row>
    <row r="438" spans="9:17" x14ac:dyDescent="0.3">
      <c r="I438" s="1"/>
      <c r="P438" s="2"/>
      <c r="Q438" s="2"/>
    </row>
    <row r="439" spans="9:17" x14ac:dyDescent="0.3">
      <c r="I439" s="1"/>
    </row>
    <row r="440" spans="9:17" x14ac:dyDescent="0.3">
      <c r="I440" s="1"/>
      <c r="P440" s="2"/>
      <c r="Q440" s="2"/>
    </row>
    <row r="441" spans="9:17" x14ac:dyDescent="0.3">
      <c r="I441" s="1"/>
      <c r="P441" s="2"/>
      <c r="Q441" s="2"/>
    </row>
    <row r="442" spans="9:17" x14ac:dyDescent="0.3">
      <c r="I442" s="1"/>
      <c r="P442" s="2"/>
      <c r="Q442" s="2"/>
    </row>
    <row r="443" spans="9:17" x14ac:dyDescent="0.3">
      <c r="I443" s="1"/>
      <c r="O443" s="2"/>
    </row>
    <row r="444" spans="9:17" x14ac:dyDescent="0.3">
      <c r="I444" s="1"/>
      <c r="P444" s="2"/>
      <c r="Q444" s="2"/>
    </row>
    <row r="445" spans="9:17" x14ac:dyDescent="0.3">
      <c r="I445" s="1"/>
    </row>
    <row r="446" spans="9:17" x14ac:dyDescent="0.3">
      <c r="I446" s="1"/>
    </row>
    <row r="447" spans="9:17" x14ac:dyDescent="0.3">
      <c r="I447" s="1"/>
    </row>
    <row r="448" spans="9:17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1"/>
    </row>
    <row r="455" spans="9:9" x14ac:dyDescent="0.3">
      <c r="I455" s="1"/>
    </row>
    <row r="456" spans="9:9" x14ac:dyDescent="0.3">
      <c r="I456" s="1"/>
    </row>
    <row r="457" spans="9:9" x14ac:dyDescent="0.3">
      <c r="I457" s="1"/>
    </row>
    <row r="458" spans="9:9" x14ac:dyDescent="0.3">
      <c r="I458" s="1"/>
    </row>
    <row r="459" spans="9:9" x14ac:dyDescent="0.3">
      <c r="I459" s="1"/>
    </row>
    <row r="460" spans="9:9" x14ac:dyDescent="0.3">
      <c r="I460" s="1"/>
    </row>
    <row r="461" spans="9:9" x14ac:dyDescent="0.3">
      <c r="I461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5" spans="9:9" x14ac:dyDescent="0.3">
      <c r="I465" s="1"/>
    </row>
    <row r="466" spans="9:9" x14ac:dyDescent="0.3">
      <c r="I466" s="1"/>
    </row>
    <row r="467" spans="9:9" x14ac:dyDescent="0.3">
      <c r="I467" s="1"/>
    </row>
    <row r="468" spans="9:9" x14ac:dyDescent="0.3">
      <c r="I468" s="1"/>
    </row>
    <row r="469" spans="9:9" x14ac:dyDescent="0.3">
      <c r="I469" s="1"/>
    </row>
    <row r="470" spans="9:9" x14ac:dyDescent="0.3">
      <c r="I470" s="1"/>
    </row>
    <row r="471" spans="9:9" x14ac:dyDescent="0.3">
      <c r="I471" s="1"/>
    </row>
    <row r="472" spans="9:9" x14ac:dyDescent="0.3">
      <c r="I472" s="1"/>
    </row>
    <row r="473" spans="9:9" x14ac:dyDescent="0.3">
      <c r="I473" s="1"/>
    </row>
    <row r="474" spans="9:9" x14ac:dyDescent="0.3">
      <c r="I474" s="1"/>
    </row>
    <row r="475" spans="9:9" x14ac:dyDescent="0.3">
      <c r="I475" s="1"/>
    </row>
    <row r="476" spans="9:9" x14ac:dyDescent="0.3">
      <c r="I476" s="1"/>
    </row>
    <row r="477" spans="9:9" x14ac:dyDescent="0.3">
      <c r="I477" s="1"/>
    </row>
    <row r="478" spans="9:9" x14ac:dyDescent="0.3">
      <c r="I478" s="1"/>
    </row>
    <row r="479" spans="9:9" x14ac:dyDescent="0.3">
      <c r="I479" s="1"/>
    </row>
    <row r="480" spans="9:9" x14ac:dyDescent="0.3">
      <c r="I480" s="1"/>
    </row>
    <row r="481" spans="9:9" x14ac:dyDescent="0.3">
      <c r="I481" s="1"/>
    </row>
    <row r="482" spans="9:9" x14ac:dyDescent="0.3">
      <c r="I482" s="1"/>
    </row>
    <row r="483" spans="9:9" x14ac:dyDescent="0.3">
      <c r="I483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87" spans="9:9" x14ac:dyDescent="0.3">
      <c r="I487" s="1"/>
    </row>
    <row r="488" spans="9:9" x14ac:dyDescent="0.3">
      <c r="I488" s="1"/>
    </row>
    <row r="489" spans="9:9" x14ac:dyDescent="0.3">
      <c r="I489" s="1"/>
    </row>
    <row r="490" spans="9:9" x14ac:dyDescent="0.3">
      <c r="I490" s="1"/>
    </row>
    <row r="491" spans="9:9" x14ac:dyDescent="0.3">
      <c r="I491" s="1"/>
    </row>
    <row r="492" spans="9:9" x14ac:dyDescent="0.3">
      <c r="I492" s="1"/>
    </row>
    <row r="493" spans="9:9" x14ac:dyDescent="0.3">
      <c r="I493" s="1"/>
    </row>
    <row r="494" spans="9:9" x14ac:dyDescent="0.3">
      <c r="I494" s="1"/>
    </row>
    <row r="495" spans="9:9" x14ac:dyDescent="0.3">
      <c r="I495" s="1"/>
    </row>
    <row r="496" spans="9:9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4" spans="9:9" x14ac:dyDescent="0.3">
      <c r="I504" s="1"/>
    </row>
    <row r="505" spans="9:9" x14ac:dyDescent="0.3">
      <c r="I505" s="1"/>
    </row>
    <row r="506" spans="9:9" x14ac:dyDescent="0.3">
      <c r="I506" s="1"/>
    </row>
    <row r="507" spans="9:9" x14ac:dyDescent="0.3">
      <c r="I507" s="1"/>
    </row>
    <row r="508" spans="9:9" x14ac:dyDescent="0.3">
      <c r="I508" s="1"/>
    </row>
    <row r="509" spans="9:9" x14ac:dyDescent="0.3">
      <c r="I509" s="1"/>
    </row>
    <row r="510" spans="9:9" x14ac:dyDescent="0.3">
      <c r="I510" s="1"/>
    </row>
    <row r="511" spans="9:9" x14ac:dyDescent="0.3">
      <c r="I511" s="1"/>
    </row>
    <row r="512" spans="9:9" x14ac:dyDescent="0.3">
      <c r="I512" s="1"/>
    </row>
    <row r="513" spans="9:9" x14ac:dyDescent="0.3">
      <c r="I513" s="1"/>
    </row>
    <row r="514" spans="9:9" x14ac:dyDescent="0.3">
      <c r="I514" s="1"/>
    </row>
    <row r="515" spans="9:9" x14ac:dyDescent="0.3">
      <c r="I515" s="1"/>
    </row>
    <row r="516" spans="9:9" x14ac:dyDescent="0.3">
      <c r="I516" s="1"/>
    </row>
    <row r="517" spans="9:9" x14ac:dyDescent="0.3">
      <c r="I517" s="1"/>
    </row>
    <row r="518" spans="9:9" x14ac:dyDescent="0.3">
      <c r="I518" s="1"/>
    </row>
    <row r="519" spans="9:9" x14ac:dyDescent="0.3">
      <c r="I519" s="1"/>
    </row>
    <row r="520" spans="9:9" x14ac:dyDescent="0.3">
      <c r="I520" s="1"/>
    </row>
    <row r="521" spans="9:9" x14ac:dyDescent="0.3">
      <c r="I521" s="1"/>
    </row>
    <row r="522" spans="9:9" x14ac:dyDescent="0.3">
      <c r="I522" s="1"/>
    </row>
    <row r="523" spans="9:9" x14ac:dyDescent="0.3">
      <c r="I523" s="1"/>
    </row>
    <row r="524" spans="9:9" x14ac:dyDescent="0.3">
      <c r="I524" s="1"/>
    </row>
    <row r="525" spans="9:9" x14ac:dyDescent="0.3">
      <c r="I525" s="1"/>
    </row>
    <row r="526" spans="9:9" x14ac:dyDescent="0.3">
      <c r="I526" s="1"/>
    </row>
    <row r="527" spans="9:9" x14ac:dyDescent="0.3">
      <c r="I527" s="1"/>
    </row>
    <row r="528" spans="9:9" x14ac:dyDescent="0.3">
      <c r="I528" s="1"/>
    </row>
    <row r="529" spans="9:9" x14ac:dyDescent="0.3">
      <c r="I529" s="1"/>
    </row>
    <row r="530" spans="9:9" x14ac:dyDescent="0.3">
      <c r="I530" s="1"/>
    </row>
    <row r="531" spans="9:9" x14ac:dyDescent="0.3">
      <c r="I531" s="1"/>
    </row>
    <row r="532" spans="9:9" x14ac:dyDescent="0.3">
      <c r="I532" s="1"/>
    </row>
    <row r="533" spans="9:9" x14ac:dyDescent="0.3">
      <c r="I533" s="1"/>
    </row>
    <row r="534" spans="9:9" x14ac:dyDescent="0.3">
      <c r="I534" s="1"/>
    </row>
    <row r="535" spans="9:9" x14ac:dyDescent="0.3">
      <c r="I535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0" spans="9:9" x14ac:dyDescent="0.3">
      <c r="I540" s="1"/>
    </row>
    <row r="541" spans="9:9" x14ac:dyDescent="0.3">
      <c r="I541" s="1"/>
    </row>
    <row r="542" spans="9:9" x14ac:dyDescent="0.3">
      <c r="I542" s="1"/>
    </row>
    <row r="543" spans="9:9" x14ac:dyDescent="0.3">
      <c r="I543" s="1"/>
    </row>
    <row r="544" spans="9:9" x14ac:dyDescent="0.3">
      <c r="I544" s="1"/>
    </row>
    <row r="545" spans="9:9" x14ac:dyDescent="0.3">
      <c r="I545" s="1"/>
    </row>
    <row r="546" spans="9:9" x14ac:dyDescent="0.3">
      <c r="I546" s="1"/>
    </row>
    <row r="547" spans="9:9" x14ac:dyDescent="0.3">
      <c r="I547" s="1"/>
    </row>
    <row r="548" spans="9:9" x14ac:dyDescent="0.3">
      <c r="I548" s="1"/>
    </row>
    <row r="549" spans="9:9" x14ac:dyDescent="0.3">
      <c r="I549" s="1"/>
    </row>
    <row r="550" spans="9:9" x14ac:dyDescent="0.3">
      <c r="I550" s="1"/>
    </row>
    <row r="551" spans="9:9" x14ac:dyDescent="0.3">
      <c r="I551" s="1"/>
    </row>
    <row r="552" spans="9:9" x14ac:dyDescent="0.3">
      <c r="I552" s="1"/>
    </row>
    <row r="556" spans="9:9" x14ac:dyDescent="0.3">
      <c r="I556" s="1"/>
    </row>
    <row r="557" spans="9:9" x14ac:dyDescent="0.3">
      <c r="I557" s="1"/>
    </row>
    <row r="558" spans="9:9" x14ac:dyDescent="0.3">
      <c r="I558" s="1"/>
    </row>
    <row r="559" spans="9:9" x14ac:dyDescent="0.3">
      <c r="I559" s="1"/>
    </row>
    <row r="560" spans="9:9" x14ac:dyDescent="0.3">
      <c r="I560" s="1"/>
    </row>
    <row r="561" spans="9:17" x14ac:dyDescent="0.3">
      <c r="I561" s="1"/>
      <c r="P561" s="2"/>
      <c r="Q561" s="2"/>
    </row>
    <row r="562" spans="9:17" x14ac:dyDescent="0.3">
      <c r="I562" s="1"/>
    </row>
    <row r="563" spans="9:17" x14ac:dyDescent="0.3">
      <c r="I563" s="1"/>
      <c r="P563" s="2"/>
      <c r="Q563" s="2"/>
    </row>
    <row r="564" spans="9:17" x14ac:dyDescent="0.3">
      <c r="I564" s="1"/>
      <c r="P564" s="2"/>
      <c r="Q564" s="2"/>
    </row>
    <row r="565" spans="9:17" x14ac:dyDescent="0.3">
      <c r="I565" s="1"/>
      <c r="P565" s="2"/>
      <c r="Q565" s="2"/>
    </row>
    <row r="566" spans="9:17" x14ac:dyDescent="0.3">
      <c r="I566" s="1"/>
      <c r="P566" s="2"/>
      <c r="Q566" s="2"/>
    </row>
    <row r="567" spans="9:17" x14ac:dyDescent="0.3">
      <c r="I567" s="1"/>
      <c r="P567" s="2"/>
      <c r="Q567" s="2"/>
    </row>
    <row r="568" spans="9:17" x14ac:dyDescent="0.3">
      <c r="I568" s="1"/>
    </row>
    <row r="569" spans="9:17" x14ac:dyDescent="0.3">
      <c r="I569" s="1"/>
      <c r="P569" s="2"/>
      <c r="Q569" s="2"/>
    </row>
    <row r="570" spans="9:17" x14ac:dyDescent="0.3">
      <c r="I570" s="1"/>
      <c r="O570" s="2"/>
    </row>
    <row r="571" spans="9:17" x14ac:dyDescent="0.3">
      <c r="I571" s="1"/>
      <c r="P571" s="2"/>
      <c r="Q571" s="2"/>
    </row>
    <row r="572" spans="9:17" x14ac:dyDescent="0.3">
      <c r="I572" s="1"/>
    </row>
    <row r="573" spans="9:17" x14ac:dyDescent="0.3">
      <c r="I573" s="1"/>
      <c r="O573" s="2"/>
      <c r="P573" s="2"/>
      <c r="Q573" s="2"/>
    </row>
    <row r="574" spans="9:17" x14ac:dyDescent="0.3">
      <c r="I574" s="1"/>
      <c r="P574" s="2"/>
      <c r="Q574" s="2"/>
    </row>
    <row r="575" spans="9:17" x14ac:dyDescent="0.3">
      <c r="I575" s="1"/>
      <c r="P575" s="2"/>
      <c r="Q575" s="2"/>
    </row>
    <row r="576" spans="9:17" x14ac:dyDescent="0.3">
      <c r="I576" s="1"/>
      <c r="P576" s="2"/>
      <c r="Q576" s="2"/>
    </row>
    <row r="577" spans="9:17" x14ac:dyDescent="0.3">
      <c r="I577" s="1"/>
      <c r="O577" s="2"/>
      <c r="P577" s="2"/>
      <c r="Q577" s="2"/>
    </row>
    <row r="578" spans="9:17" x14ac:dyDescent="0.3">
      <c r="I578" s="1"/>
      <c r="P578" s="2"/>
      <c r="Q578" s="2"/>
    </row>
    <row r="579" spans="9:17" x14ac:dyDescent="0.3">
      <c r="I579" s="1"/>
    </row>
    <row r="580" spans="9:17" x14ac:dyDescent="0.3">
      <c r="I580" s="1"/>
    </row>
    <row r="581" spans="9:17" x14ac:dyDescent="0.3">
      <c r="I581" s="1"/>
    </row>
    <row r="582" spans="9:17" x14ac:dyDescent="0.3">
      <c r="I582" s="1"/>
      <c r="O582" s="2"/>
      <c r="P582" s="2"/>
      <c r="Q582" s="2"/>
    </row>
    <row r="583" spans="9:17" x14ac:dyDescent="0.3">
      <c r="I583" s="1"/>
      <c r="P583" s="2"/>
      <c r="Q583" s="2"/>
    </row>
    <row r="584" spans="9:17" x14ac:dyDescent="0.3">
      <c r="I584" s="1"/>
    </row>
    <row r="585" spans="9:17" x14ac:dyDescent="0.3">
      <c r="I585" s="1"/>
    </row>
    <row r="586" spans="9:17" x14ac:dyDescent="0.3">
      <c r="I586" s="1"/>
      <c r="O586" s="2"/>
      <c r="P586" s="2"/>
      <c r="Q586" s="2"/>
    </row>
    <row r="587" spans="9:17" x14ac:dyDescent="0.3">
      <c r="I587" s="1"/>
    </row>
    <row r="588" spans="9:17" x14ac:dyDescent="0.3">
      <c r="I588" s="1"/>
      <c r="O588" s="2"/>
      <c r="P588" s="2"/>
      <c r="Q588" s="2"/>
    </row>
    <row r="589" spans="9:17" x14ac:dyDescent="0.3">
      <c r="I589" s="1"/>
    </row>
    <row r="590" spans="9:17" x14ac:dyDescent="0.3">
      <c r="I590" s="1"/>
      <c r="P590" s="2"/>
      <c r="Q590" s="2"/>
    </row>
    <row r="591" spans="9:17" x14ac:dyDescent="0.3">
      <c r="I591" s="1"/>
    </row>
    <row r="592" spans="9:17" x14ac:dyDescent="0.3">
      <c r="I592" s="1"/>
    </row>
    <row r="593" spans="9:17" x14ac:dyDescent="0.3">
      <c r="I593" s="1"/>
    </row>
    <row r="594" spans="9:17" x14ac:dyDescent="0.3">
      <c r="I594" s="1"/>
      <c r="P594" s="2"/>
      <c r="Q594" s="2"/>
    </row>
    <row r="595" spans="9:17" x14ac:dyDescent="0.3">
      <c r="I595" s="1"/>
    </row>
    <row r="596" spans="9:17" x14ac:dyDescent="0.3">
      <c r="I596" s="1"/>
    </row>
    <row r="597" spans="9:17" x14ac:dyDescent="0.3">
      <c r="I597" s="1"/>
    </row>
    <row r="598" spans="9:17" x14ac:dyDescent="0.3">
      <c r="I598" s="1"/>
      <c r="O598" s="2"/>
      <c r="P598" s="2"/>
      <c r="Q598" s="2"/>
    </row>
    <row r="599" spans="9:17" x14ac:dyDescent="0.3">
      <c r="I599" s="1"/>
    </row>
    <row r="600" spans="9:17" x14ac:dyDescent="0.3">
      <c r="I600" s="1"/>
      <c r="O600" s="2"/>
      <c r="P600" s="2"/>
      <c r="Q600" s="2"/>
    </row>
    <row r="601" spans="9:17" x14ac:dyDescent="0.3">
      <c r="I601" s="1"/>
    </row>
    <row r="602" spans="9:17" x14ac:dyDescent="0.3">
      <c r="I602" s="1"/>
    </row>
    <row r="603" spans="9:17" x14ac:dyDescent="0.3">
      <c r="I603" s="1"/>
    </row>
    <row r="604" spans="9:17" x14ac:dyDescent="0.3">
      <c r="I604" s="1"/>
    </row>
    <row r="605" spans="9:17" x14ac:dyDescent="0.3">
      <c r="I605" s="1"/>
    </row>
    <row r="606" spans="9:17" x14ac:dyDescent="0.3">
      <c r="I606" s="1"/>
      <c r="O606" s="2"/>
    </row>
    <row r="607" spans="9:17" x14ac:dyDescent="0.3">
      <c r="I607" s="1"/>
      <c r="O607" s="2"/>
    </row>
    <row r="608" spans="9:17" x14ac:dyDescent="0.3">
      <c r="I608" s="1"/>
    </row>
    <row r="609" spans="4:17" x14ac:dyDescent="0.3">
      <c r="I609" s="1"/>
      <c r="O609" s="2"/>
    </row>
    <row r="610" spans="4:17" x14ac:dyDescent="0.3">
      <c r="I610" s="1"/>
    </row>
    <row r="611" spans="4:17" x14ac:dyDescent="0.3">
      <c r="I611" s="1"/>
    </row>
    <row r="612" spans="4:17" x14ac:dyDescent="0.3">
      <c r="I612" s="1"/>
    </row>
    <row r="613" spans="4:17" x14ac:dyDescent="0.3">
      <c r="I613" s="1"/>
    </row>
    <row r="614" spans="4:17" x14ac:dyDescent="0.3">
      <c r="D614" s="2"/>
      <c r="I614" s="1"/>
      <c r="O614" s="2"/>
      <c r="P614" s="2"/>
      <c r="Q614" s="2"/>
    </row>
    <row r="615" spans="4:17" x14ac:dyDescent="0.3">
      <c r="I615" s="1"/>
    </row>
    <row r="616" spans="4:17" x14ac:dyDescent="0.3">
      <c r="I616" s="1"/>
    </row>
    <row r="617" spans="4:17" x14ac:dyDescent="0.3">
      <c r="I617" s="1"/>
    </row>
    <row r="618" spans="4:17" x14ac:dyDescent="0.3">
      <c r="I618" s="1"/>
    </row>
    <row r="619" spans="4:17" x14ac:dyDescent="0.3">
      <c r="I619" s="1"/>
    </row>
    <row r="620" spans="4:17" x14ac:dyDescent="0.3">
      <c r="I620" s="1"/>
    </row>
    <row r="621" spans="4:17" x14ac:dyDescent="0.3">
      <c r="I621" s="1"/>
    </row>
    <row r="622" spans="4:17" x14ac:dyDescent="0.3">
      <c r="I622" s="1"/>
    </row>
    <row r="623" spans="4:17" x14ac:dyDescent="0.3">
      <c r="I623" s="1"/>
    </row>
    <row r="624" spans="4:17" x14ac:dyDescent="0.3">
      <c r="I624" s="1"/>
      <c r="O624" s="2"/>
      <c r="P624" s="2"/>
      <c r="Q624" s="2"/>
    </row>
    <row r="625" spans="9:17" x14ac:dyDescent="0.3">
      <c r="I625" s="1"/>
    </row>
    <row r="626" spans="9:17" x14ac:dyDescent="0.3">
      <c r="I626" s="1"/>
      <c r="O626" s="2"/>
    </row>
    <row r="627" spans="9:17" x14ac:dyDescent="0.3">
      <c r="I627" s="1"/>
      <c r="O627" s="2"/>
      <c r="P627" s="2"/>
      <c r="Q627" s="2"/>
    </row>
    <row r="628" spans="9:17" x14ac:dyDescent="0.3">
      <c r="I628" s="1"/>
    </row>
    <row r="629" spans="9:17" x14ac:dyDescent="0.3">
      <c r="I629" s="1"/>
      <c r="O629" s="2"/>
    </row>
    <row r="630" spans="9:17" x14ac:dyDescent="0.3">
      <c r="I630" s="1"/>
    </row>
    <row r="631" spans="9:17" x14ac:dyDescent="0.3">
      <c r="I631" s="1"/>
    </row>
    <row r="632" spans="9:17" x14ac:dyDescent="0.3">
      <c r="I632" s="1"/>
    </row>
    <row r="633" spans="9:17" x14ac:dyDescent="0.3">
      <c r="I633" s="1"/>
    </row>
    <row r="634" spans="9:17" x14ac:dyDescent="0.3">
      <c r="I634" s="1"/>
      <c r="O634" s="2"/>
      <c r="P634" s="2"/>
      <c r="Q634" s="2"/>
    </row>
    <row r="635" spans="9:17" x14ac:dyDescent="0.3">
      <c r="I635" s="1"/>
    </row>
    <row r="636" spans="9:17" x14ac:dyDescent="0.3">
      <c r="I636" s="1"/>
    </row>
    <row r="637" spans="9:17" x14ac:dyDescent="0.3">
      <c r="I637" s="1"/>
    </row>
    <row r="638" spans="9:17" x14ac:dyDescent="0.3">
      <c r="I638" s="1"/>
    </row>
    <row r="639" spans="9:17" x14ac:dyDescent="0.3">
      <c r="I639" s="1"/>
    </row>
    <row r="640" spans="9:17" x14ac:dyDescent="0.3">
      <c r="I640" s="1"/>
      <c r="O640" s="2"/>
    </row>
    <row r="641" spans="9:17" x14ac:dyDescent="0.3">
      <c r="I641" s="1"/>
      <c r="P641" s="2"/>
      <c r="Q641" s="2"/>
    </row>
    <row r="642" spans="9:17" x14ac:dyDescent="0.3">
      <c r="I642" s="1"/>
    </row>
    <row r="643" spans="9:17" x14ac:dyDescent="0.3">
      <c r="I643" s="1"/>
    </row>
    <row r="644" spans="9:17" x14ac:dyDescent="0.3">
      <c r="I644" s="1"/>
      <c r="O644" s="2"/>
      <c r="P644" s="2"/>
      <c r="Q644" s="2"/>
    </row>
    <row r="645" spans="9:17" x14ac:dyDescent="0.3">
      <c r="I645" s="1"/>
    </row>
    <row r="646" spans="9:17" x14ac:dyDescent="0.3">
      <c r="I646" s="1"/>
    </row>
    <row r="647" spans="9:17" x14ac:dyDescent="0.3">
      <c r="I647" s="1"/>
    </row>
    <row r="648" spans="9:17" x14ac:dyDescent="0.3">
      <c r="I648" s="1"/>
    </row>
    <row r="649" spans="9:17" x14ac:dyDescent="0.3">
      <c r="I649" s="1"/>
      <c r="O649" s="2"/>
      <c r="P649" s="2"/>
      <c r="Q649" s="2"/>
    </row>
    <row r="650" spans="9:17" x14ac:dyDescent="0.3">
      <c r="I650" s="1"/>
    </row>
    <row r="651" spans="9:17" x14ac:dyDescent="0.3">
      <c r="I651" s="1"/>
    </row>
    <row r="652" spans="9:17" x14ac:dyDescent="0.3">
      <c r="I652" s="1"/>
    </row>
    <row r="653" spans="9:17" x14ac:dyDescent="0.3">
      <c r="I653" s="1"/>
    </row>
    <row r="654" spans="9:17" x14ac:dyDescent="0.3">
      <c r="I654" s="1"/>
      <c r="O654" s="2"/>
      <c r="P654" s="2"/>
      <c r="Q654" s="2"/>
    </row>
    <row r="655" spans="9:17" x14ac:dyDescent="0.3">
      <c r="I655" s="1"/>
    </row>
    <row r="656" spans="9:17" x14ac:dyDescent="0.3">
      <c r="I656" s="1"/>
    </row>
    <row r="657" spans="4:17" x14ac:dyDescent="0.3">
      <c r="I657" s="1"/>
    </row>
    <row r="658" spans="4:17" x14ac:dyDescent="0.3">
      <c r="I658" s="1"/>
    </row>
    <row r="659" spans="4:17" x14ac:dyDescent="0.3">
      <c r="I659" s="1"/>
      <c r="O659" s="2"/>
    </row>
    <row r="660" spans="4:17" x14ac:dyDescent="0.3">
      <c r="I660" s="1"/>
    </row>
    <row r="661" spans="4:17" x14ac:dyDescent="0.3">
      <c r="I661" s="1"/>
    </row>
    <row r="662" spans="4:17" x14ac:dyDescent="0.3">
      <c r="I662" s="1"/>
      <c r="O662" s="2"/>
    </row>
    <row r="663" spans="4:17" x14ac:dyDescent="0.3">
      <c r="I663" s="1"/>
      <c r="O663" s="2"/>
    </row>
    <row r="664" spans="4:17" x14ac:dyDescent="0.3">
      <c r="D664" s="2"/>
      <c r="I664" s="1"/>
      <c r="O664" s="2"/>
      <c r="P664" s="2"/>
      <c r="Q664" s="2"/>
    </row>
    <row r="665" spans="4:17" x14ac:dyDescent="0.3">
      <c r="I665" s="1"/>
    </row>
    <row r="666" spans="4:17" x14ac:dyDescent="0.3">
      <c r="I666" s="1"/>
      <c r="O666" s="2"/>
    </row>
    <row r="667" spans="4:17" x14ac:dyDescent="0.3">
      <c r="I667" s="1"/>
    </row>
    <row r="668" spans="4:17" x14ac:dyDescent="0.3">
      <c r="I668" s="1"/>
    </row>
    <row r="669" spans="4:17" x14ac:dyDescent="0.3">
      <c r="I669" s="1"/>
      <c r="P669" s="2"/>
      <c r="Q669" s="2"/>
    </row>
    <row r="670" spans="4:17" x14ac:dyDescent="0.3">
      <c r="I670" s="1"/>
    </row>
    <row r="671" spans="4:17" x14ac:dyDescent="0.3">
      <c r="I671" s="1"/>
    </row>
    <row r="672" spans="4:17" x14ac:dyDescent="0.3">
      <c r="I672" s="1"/>
    </row>
    <row r="673" spans="3:17" x14ac:dyDescent="0.3">
      <c r="I673" s="1"/>
    </row>
    <row r="674" spans="3:17" x14ac:dyDescent="0.3">
      <c r="D674" s="2"/>
      <c r="I674" s="1"/>
      <c r="O674" s="2"/>
      <c r="P674" s="2"/>
      <c r="Q674" s="2"/>
    </row>
    <row r="675" spans="3:17" x14ac:dyDescent="0.3">
      <c r="I675" s="1"/>
    </row>
    <row r="676" spans="3:17" x14ac:dyDescent="0.3">
      <c r="I676" s="1"/>
    </row>
    <row r="677" spans="3:17" x14ac:dyDescent="0.3">
      <c r="I677" s="1"/>
    </row>
    <row r="678" spans="3:17" x14ac:dyDescent="0.3">
      <c r="I678" s="1"/>
    </row>
    <row r="679" spans="3:17" x14ac:dyDescent="0.3">
      <c r="D679" s="2"/>
      <c r="I679" s="1"/>
    </row>
    <row r="680" spans="3:17" x14ac:dyDescent="0.3">
      <c r="I680" s="1"/>
    </row>
    <row r="681" spans="3:17" x14ac:dyDescent="0.3">
      <c r="I681" s="1"/>
    </row>
    <row r="682" spans="3:17" x14ac:dyDescent="0.3">
      <c r="I682" s="1"/>
      <c r="P682" s="2"/>
      <c r="Q682" s="2"/>
    </row>
    <row r="683" spans="3:17" x14ac:dyDescent="0.3">
      <c r="I683" s="1"/>
    </row>
    <row r="684" spans="3:17" x14ac:dyDescent="0.3">
      <c r="C684" s="2"/>
      <c r="D684" s="2"/>
      <c r="I684" s="1"/>
      <c r="O684" s="2"/>
      <c r="P684" s="2"/>
      <c r="Q684" s="2"/>
    </row>
    <row r="685" spans="3:17" x14ac:dyDescent="0.3">
      <c r="I685" s="1"/>
    </row>
    <row r="686" spans="3:17" x14ac:dyDescent="0.3">
      <c r="I686" s="1"/>
      <c r="P686" s="2"/>
      <c r="Q686" s="2"/>
    </row>
    <row r="687" spans="3:17" x14ac:dyDescent="0.3">
      <c r="I687" s="1"/>
    </row>
    <row r="688" spans="3:17" x14ac:dyDescent="0.3">
      <c r="I688" s="1"/>
    </row>
    <row r="689" spans="3:17" x14ac:dyDescent="0.3">
      <c r="D689" s="2"/>
      <c r="I689" s="1"/>
    </row>
    <row r="690" spans="3:17" x14ac:dyDescent="0.3">
      <c r="I690" s="1"/>
    </row>
    <row r="691" spans="3:17" x14ac:dyDescent="0.3">
      <c r="I691" s="1"/>
    </row>
    <row r="692" spans="3:17" x14ac:dyDescent="0.3">
      <c r="I692" s="1"/>
      <c r="P692" s="2"/>
      <c r="Q692" s="2"/>
    </row>
    <row r="693" spans="3:17" x14ac:dyDescent="0.3">
      <c r="I693" s="1"/>
    </row>
    <row r="694" spans="3:17" x14ac:dyDescent="0.3">
      <c r="C694" s="2"/>
      <c r="D694" s="2"/>
      <c r="I694" s="1"/>
      <c r="P694" s="2"/>
      <c r="Q694" s="2"/>
    </row>
    <row r="695" spans="3:17" x14ac:dyDescent="0.3">
      <c r="I695" s="1"/>
    </row>
    <row r="696" spans="3:17" x14ac:dyDescent="0.3">
      <c r="D696" s="2"/>
      <c r="I696" s="1"/>
    </row>
    <row r="697" spans="3:17" x14ac:dyDescent="0.3">
      <c r="I697" s="1"/>
    </row>
    <row r="698" spans="3:17" x14ac:dyDescent="0.3">
      <c r="I698" s="1"/>
    </row>
    <row r="699" spans="3:17" x14ac:dyDescent="0.3">
      <c r="D699" s="2"/>
      <c r="I699" s="1"/>
    </row>
    <row r="700" spans="3:17" x14ac:dyDescent="0.3">
      <c r="C700" s="2"/>
      <c r="I700" s="1"/>
    </row>
    <row r="701" spans="3:17" x14ac:dyDescent="0.3">
      <c r="I701" s="1"/>
    </row>
    <row r="702" spans="3:17" x14ac:dyDescent="0.3">
      <c r="C702" s="2"/>
      <c r="I702" s="1"/>
    </row>
    <row r="703" spans="3:17" x14ac:dyDescent="0.3">
      <c r="I703" s="1"/>
    </row>
    <row r="704" spans="3:17" x14ac:dyDescent="0.3">
      <c r="C704" s="2"/>
      <c r="D704" s="2"/>
      <c r="I704" s="1"/>
    </row>
    <row r="705" spans="3:17" x14ac:dyDescent="0.3">
      <c r="C705" s="2"/>
      <c r="D705" s="2"/>
      <c r="I705" s="1"/>
    </row>
    <row r="706" spans="3:17" x14ac:dyDescent="0.3">
      <c r="I706" s="1"/>
    </row>
    <row r="707" spans="3:17" x14ac:dyDescent="0.3">
      <c r="I707" s="1"/>
    </row>
    <row r="708" spans="3:17" x14ac:dyDescent="0.3">
      <c r="I708" s="1"/>
    </row>
    <row r="709" spans="3:17" x14ac:dyDescent="0.3">
      <c r="C709" s="2"/>
      <c r="D709" s="2"/>
      <c r="I709" s="1"/>
    </row>
    <row r="710" spans="3:17" x14ac:dyDescent="0.3">
      <c r="I710" s="1"/>
    </row>
    <row r="711" spans="3:17" x14ac:dyDescent="0.3">
      <c r="I711" s="1"/>
    </row>
    <row r="712" spans="3:17" x14ac:dyDescent="0.3">
      <c r="D712" s="2"/>
      <c r="I712" s="1"/>
    </row>
    <row r="713" spans="3:17" x14ac:dyDescent="0.3">
      <c r="I713" s="1"/>
    </row>
    <row r="714" spans="3:17" x14ac:dyDescent="0.3">
      <c r="C714" s="2"/>
      <c r="D714" s="2"/>
      <c r="I714" s="1"/>
      <c r="P714" s="2"/>
      <c r="Q714" s="2"/>
    </row>
    <row r="715" spans="3:17" x14ac:dyDescent="0.3">
      <c r="I715" s="1"/>
    </row>
    <row r="716" spans="3:17" x14ac:dyDescent="0.3">
      <c r="I716" s="1"/>
    </row>
    <row r="717" spans="3:17" x14ac:dyDescent="0.3">
      <c r="I717" s="1"/>
    </row>
    <row r="718" spans="3:17" x14ac:dyDescent="0.3">
      <c r="D718" s="2"/>
      <c r="I718" s="1"/>
    </row>
    <row r="719" spans="3:17" x14ac:dyDescent="0.3">
      <c r="I719" s="1"/>
      <c r="P719" s="2"/>
      <c r="Q719" s="2"/>
    </row>
    <row r="720" spans="3:17" x14ac:dyDescent="0.3">
      <c r="I720" s="1"/>
    </row>
    <row r="721" spans="3:9" x14ac:dyDescent="0.3">
      <c r="I721" s="1"/>
    </row>
    <row r="722" spans="3:9" x14ac:dyDescent="0.3">
      <c r="I722" s="1"/>
    </row>
    <row r="723" spans="3:9" x14ac:dyDescent="0.3">
      <c r="I723" s="1"/>
    </row>
    <row r="724" spans="3:9" x14ac:dyDescent="0.3">
      <c r="C724" s="2"/>
      <c r="I724" s="1"/>
    </row>
    <row r="725" spans="3:9" x14ac:dyDescent="0.3">
      <c r="I725" s="1"/>
    </row>
    <row r="726" spans="3:9" x14ac:dyDescent="0.3">
      <c r="I726" s="1"/>
    </row>
    <row r="727" spans="3:9" x14ac:dyDescent="0.3">
      <c r="I727" s="1"/>
    </row>
    <row r="728" spans="3:9" x14ac:dyDescent="0.3">
      <c r="I728" s="1"/>
    </row>
    <row r="729" spans="3:9" x14ac:dyDescent="0.3">
      <c r="I729" s="1"/>
    </row>
    <row r="730" spans="3:9" x14ac:dyDescent="0.3">
      <c r="I730" s="1"/>
    </row>
    <row r="731" spans="3:9" x14ac:dyDescent="0.3">
      <c r="I731" s="1"/>
    </row>
    <row r="732" spans="3:9" x14ac:dyDescent="0.3">
      <c r="I732" s="1"/>
    </row>
    <row r="733" spans="3:9" x14ac:dyDescent="0.3">
      <c r="I733" s="1"/>
    </row>
    <row r="734" spans="3:9" x14ac:dyDescent="0.3">
      <c r="D734" s="2"/>
      <c r="I734" s="1"/>
    </row>
    <row r="735" spans="3:9" x14ac:dyDescent="0.3">
      <c r="I735" s="1"/>
    </row>
    <row r="736" spans="3:9" x14ac:dyDescent="0.3">
      <c r="I736" s="1"/>
    </row>
    <row r="737" spans="3:9" x14ac:dyDescent="0.3">
      <c r="I737" s="1"/>
    </row>
    <row r="738" spans="3:9" x14ac:dyDescent="0.3">
      <c r="I738" s="1"/>
    </row>
    <row r="739" spans="3:9" x14ac:dyDescent="0.3">
      <c r="C739" s="2"/>
      <c r="I739" s="1"/>
    </row>
    <row r="740" spans="3:9" x14ac:dyDescent="0.3">
      <c r="I740" s="1"/>
    </row>
    <row r="741" spans="3:9" x14ac:dyDescent="0.3">
      <c r="I741" s="1"/>
    </row>
    <row r="742" spans="3:9" x14ac:dyDescent="0.3">
      <c r="I742" s="1"/>
    </row>
    <row r="743" spans="3:9" x14ac:dyDescent="0.3">
      <c r="I743" s="1"/>
    </row>
    <row r="744" spans="3:9" x14ac:dyDescent="0.3">
      <c r="I744" s="1"/>
    </row>
    <row r="745" spans="3:9" x14ac:dyDescent="0.3">
      <c r="I745" s="1"/>
    </row>
    <row r="746" spans="3:9" x14ac:dyDescent="0.3">
      <c r="I746" s="1"/>
    </row>
    <row r="747" spans="3:9" x14ac:dyDescent="0.3">
      <c r="I747" s="1"/>
    </row>
    <row r="748" spans="3:9" x14ac:dyDescent="0.3">
      <c r="I748" s="1"/>
    </row>
    <row r="749" spans="3:9" x14ac:dyDescent="0.3">
      <c r="I749" s="1"/>
    </row>
    <row r="750" spans="3:9" x14ac:dyDescent="0.3">
      <c r="I750" s="1"/>
    </row>
    <row r="751" spans="3:9" x14ac:dyDescent="0.3">
      <c r="I751" s="1"/>
    </row>
    <row r="752" spans="3:9" x14ac:dyDescent="0.3">
      <c r="I752" s="1"/>
    </row>
    <row r="753" spans="4:9" x14ac:dyDescent="0.3">
      <c r="I753" s="1"/>
    </row>
    <row r="754" spans="4:9" x14ac:dyDescent="0.3">
      <c r="I754" s="1"/>
    </row>
    <row r="755" spans="4:9" x14ac:dyDescent="0.3">
      <c r="I755" s="1"/>
    </row>
    <row r="756" spans="4:9" x14ac:dyDescent="0.3">
      <c r="I756" s="1"/>
    </row>
    <row r="757" spans="4:9" x14ac:dyDescent="0.3">
      <c r="I757" s="1"/>
    </row>
    <row r="758" spans="4:9" x14ac:dyDescent="0.3">
      <c r="I758" s="1"/>
    </row>
    <row r="759" spans="4:9" x14ac:dyDescent="0.3">
      <c r="I759" s="1"/>
    </row>
    <row r="760" spans="4:9" x14ac:dyDescent="0.3">
      <c r="I760" s="1"/>
    </row>
    <row r="761" spans="4:9" x14ac:dyDescent="0.3">
      <c r="I761" s="1"/>
    </row>
    <row r="762" spans="4:9" x14ac:dyDescent="0.3">
      <c r="I762" s="1"/>
    </row>
    <row r="763" spans="4:9" x14ac:dyDescent="0.3">
      <c r="I763" s="1"/>
    </row>
    <row r="764" spans="4:9" x14ac:dyDescent="0.3">
      <c r="D764" s="2"/>
      <c r="I764" s="1"/>
    </row>
    <row r="765" spans="4:9" x14ac:dyDescent="0.3">
      <c r="D765" s="2"/>
      <c r="I765" s="1"/>
    </row>
    <row r="766" spans="4:9" x14ac:dyDescent="0.3">
      <c r="I766" s="1"/>
    </row>
    <row r="767" spans="4:9" x14ac:dyDescent="0.3">
      <c r="I767" s="1"/>
    </row>
    <row r="768" spans="4:9" x14ac:dyDescent="0.3">
      <c r="I768" s="1"/>
    </row>
    <row r="769" spans="9:9" x14ac:dyDescent="0.3">
      <c r="I769" s="1"/>
    </row>
    <row r="770" spans="9:9" x14ac:dyDescent="0.3">
      <c r="I770" s="1"/>
    </row>
    <row r="771" spans="9:9" x14ac:dyDescent="0.3">
      <c r="I771" s="1"/>
    </row>
    <row r="772" spans="9:9" x14ac:dyDescent="0.3">
      <c r="I772" s="1"/>
    </row>
    <row r="773" spans="9:9" x14ac:dyDescent="0.3">
      <c r="I773" s="1"/>
    </row>
    <row r="774" spans="9:9" x14ac:dyDescent="0.3">
      <c r="I774" s="1"/>
    </row>
    <row r="778" spans="9:9" x14ac:dyDescent="0.3">
      <c r="I778" s="1"/>
    </row>
    <row r="779" spans="9:9" x14ac:dyDescent="0.3">
      <c r="I779" s="1"/>
    </row>
    <row r="780" spans="9:9" x14ac:dyDescent="0.3">
      <c r="I780" s="1"/>
    </row>
    <row r="781" spans="9:9" x14ac:dyDescent="0.3">
      <c r="I781" s="1"/>
    </row>
    <row r="782" spans="9:9" x14ac:dyDescent="0.3">
      <c r="I782" s="1"/>
    </row>
    <row r="783" spans="9:9" x14ac:dyDescent="0.3">
      <c r="I783" s="1"/>
    </row>
    <row r="784" spans="9:9" x14ac:dyDescent="0.3">
      <c r="I784" s="1"/>
    </row>
    <row r="785" spans="9:17" x14ac:dyDescent="0.3">
      <c r="I785" s="1"/>
    </row>
    <row r="786" spans="9:17" x14ac:dyDescent="0.3">
      <c r="I786" s="1"/>
    </row>
    <row r="787" spans="9:17" x14ac:dyDescent="0.3">
      <c r="I787" s="1"/>
    </row>
    <row r="788" spans="9:17" x14ac:dyDescent="0.3">
      <c r="I788" s="1"/>
    </row>
    <row r="789" spans="9:17" x14ac:dyDescent="0.3">
      <c r="I789" s="1"/>
      <c r="P789" s="2"/>
      <c r="Q789" s="2"/>
    </row>
    <row r="790" spans="9:17" x14ac:dyDescent="0.3">
      <c r="I790" s="1"/>
    </row>
    <row r="791" spans="9:17" x14ac:dyDescent="0.3">
      <c r="I791" s="1"/>
    </row>
    <row r="792" spans="9:17" x14ac:dyDescent="0.3">
      <c r="I792" s="1"/>
      <c r="P792" s="2"/>
      <c r="Q792" s="2"/>
    </row>
    <row r="793" spans="9:17" x14ac:dyDescent="0.3">
      <c r="I793" s="1"/>
      <c r="P793" s="2"/>
      <c r="Q793" s="2"/>
    </row>
    <row r="794" spans="9:17" x14ac:dyDescent="0.3">
      <c r="I794" s="1"/>
    </row>
    <row r="795" spans="9:17" x14ac:dyDescent="0.3">
      <c r="I795" s="1"/>
    </row>
    <row r="796" spans="9:17" x14ac:dyDescent="0.3">
      <c r="I796" s="1"/>
    </row>
    <row r="797" spans="9:17" x14ac:dyDescent="0.3">
      <c r="I797" s="1"/>
    </row>
    <row r="798" spans="9:17" x14ac:dyDescent="0.3">
      <c r="I798" s="1"/>
      <c r="O798" s="2"/>
    </row>
    <row r="799" spans="9:17" x14ac:dyDescent="0.3">
      <c r="I799" s="1"/>
    </row>
    <row r="800" spans="9:17" x14ac:dyDescent="0.3">
      <c r="I800" s="1"/>
      <c r="O800" s="2"/>
    </row>
    <row r="801" spans="9:17" x14ac:dyDescent="0.3">
      <c r="I801" s="1"/>
    </row>
    <row r="802" spans="9:17" x14ac:dyDescent="0.3">
      <c r="I802" s="1"/>
    </row>
    <row r="803" spans="9:17" x14ac:dyDescent="0.3">
      <c r="I803" s="1"/>
      <c r="O803" s="2"/>
    </row>
    <row r="804" spans="9:17" x14ac:dyDescent="0.3">
      <c r="I804" s="1"/>
    </row>
    <row r="805" spans="9:17" x14ac:dyDescent="0.3">
      <c r="I805" s="1"/>
    </row>
    <row r="806" spans="9:17" x14ac:dyDescent="0.3">
      <c r="I806" s="1"/>
    </row>
    <row r="807" spans="9:17" x14ac:dyDescent="0.3">
      <c r="I807" s="1"/>
    </row>
    <row r="808" spans="9:17" x14ac:dyDescent="0.3">
      <c r="I808" s="1"/>
    </row>
    <row r="809" spans="9:17" x14ac:dyDescent="0.3">
      <c r="I809" s="1"/>
    </row>
    <row r="810" spans="9:17" x14ac:dyDescent="0.3">
      <c r="I810" s="1"/>
    </row>
    <row r="811" spans="9:17" x14ac:dyDescent="0.3">
      <c r="I811" s="1"/>
      <c r="P811" s="2"/>
      <c r="Q811" s="2"/>
    </row>
    <row r="812" spans="9:17" x14ac:dyDescent="0.3">
      <c r="I812" s="1"/>
    </row>
    <row r="813" spans="9:17" x14ac:dyDescent="0.3">
      <c r="I813" s="1"/>
    </row>
    <row r="814" spans="9:17" x14ac:dyDescent="0.3">
      <c r="I814" s="1"/>
    </row>
    <row r="815" spans="9:17" x14ac:dyDescent="0.3">
      <c r="I815" s="1"/>
    </row>
    <row r="816" spans="9:17" x14ac:dyDescent="0.3">
      <c r="I816" s="1"/>
    </row>
    <row r="817" spans="9:17" x14ac:dyDescent="0.3">
      <c r="I817" s="1"/>
    </row>
    <row r="818" spans="9:17" x14ac:dyDescent="0.3">
      <c r="I818" s="1"/>
    </row>
    <row r="819" spans="9:17" x14ac:dyDescent="0.3">
      <c r="I819" s="1"/>
    </row>
    <row r="820" spans="9:17" x14ac:dyDescent="0.3">
      <c r="I820" s="1"/>
    </row>
    <row r="821" spans="9:17" x14ac:dyDescent="0.3">
      <c r="I821" s="1"/>
    </row>
    <row r="822" spans="9:17" x14ac:dyDescent="0.3">
      <c r="I822" s="1"/>
    </row>
    <row r="823" spans="9:17" x14ac:dyDescent="0.3">
      <c r="I823" s="1"/>
    </row>
    <row r="824" spans="9:17" x14ac:dyDescent="0.3">
      <c r="I824" s="1"/>
      <c r="P824" s="2"/>
      <c r="Q824" s="2"/>
    </row>
    <row r="825" spans="9:17" x14ac:dyDescent="0.3">
      <c r="I825" s="1"/>
    </row>
    <row r="826" spans="9:17" x14ac:dyDescent="0.3">
      <c r="I826" s="1"/>
    </row>
    <row r="827" spans="9:17" x14ac:dyDescent="0.3">
      <c r="I827" s="1"/>
    </row>
    <row r="828" spans="9:17" x14ac:dyDescent="0.3">
      <c r="I828" s="1"/>
    </row>
    <row r="829" spans="9:17" x14ac:dyDescent="0.3">
      <c r="I829" s="1"/>
      <c r="P829" s="2"/>
      <c r="Q829" s="2"/>
    </row>
    <row r="830" spans="9:17" x14ac:dyDescent="0.3">
      <c r="I830" s="1"/>
    </row>
    <row r="831" spans="9:17" x14ac:dyDescent="0.3">
      <c r="I831" s="1"/>
    </row>
    <row r="832" spans="9:17" x14ac:dyDescent="0.3">
      <c r="I832" s="1"/>
    </row>
    <row r="833" spans="4:17" x14ac:dyDescent="0.3">
      <c r="I833" s="1"/>
    </row>
    <row r="834" spans="4:17" x14ac:dyDescent="0.3">
      <c r="D834" s="2"/>
      <c r="I834" s="1"/>
      <c r="O834" s="2"/>
    </row>
    <row r="835" spans="4:17" x14ac:dyDescent="0.3">
      <c r="I835" s="1"/>
    </row>
    <row r="836" spans="4:17" x14ac:dyDescent="0.3">
      <c r="I836" s="1"/>
    </row>
    <row r="837" spans="4:17" x14ac:dyDescent="0.3">
      <c r="I837" s="1"/>
    </row>
    <row r="838" spans="4:17" x14ac:dyDescent="0.3">
      <c r="I838" s="1"/>
    </row>
    <row r="839" spans="4:17" x14ac:dyDescent="0.3">
      <c r="I839" s="1"/>
    </row>
    <row r="840" spans="4:17" x14ac:dyDescent="0.3">
      <c r="I840" s="1"/>
    </row>
    <row r="841" spans="4:17" x14ac:dyDescent="0.3">
      <c r="I841" s="1"/>
    </row>
    <row r="842" spans="4:17" x14ac:dyDescent="0.3">
      <c r="I842" s="1"/>
    </row>
    <row r="843" spans="4:17" x14ac:dyDescent="0.3">
      <c r="I843" s="1"/>
    </row>
    <row r="844" spans="4:17" x14ac:dyDescent="0.3">
      <c r="I844" s="1"/>
      <c r="P844" s="2"/>
      <c r="Q844" s="2"/>
    </row>
    <row r="845" spans="4:17" x14ac:dyDescent="0.3">
      <c r="I845" s="1"/>
    </row>
    <row r="846" spans="4:17" x14ac:dyDescent="0.3">
      <c r="I846" s="1"/>
    </row>
    <row r="847" spans="4:17" x14ac:dyDescent="0.3">
      <c r="I847" s="1"/>
    </row>
    <row r="848" spans="4:17" x14ac:dyDescent="0.3">
      <c r="I848" s="1"/>
    </row>
    <row r="849" spans="4:9" x14ac:dyDescent="0.3">
      <c r="I849" s="1"/>
    </row>
    <row r="850" spans="4:9" x14ac:dyDescent="0.3">
      <c r="I850" s="1"/>
    </row>
    <row r="851" spans="4:9" x14ac:dyDescent="0.3">
      <c r="I851" s="1"/>
    </row>
    <row r="852" spans="4:9" x14ac:dyDescent="0.3">
      <c r="I852" s="1"/>
    </row>
    <row r="853" spans="4:9" x14ac:dyDescent="0.3">
      <c r="I853" s="1"/>
    </row>
    <row r="854" spans="4:9" x14ac:dyDescent="0.3">
      <c r="I854" s="1"/>
    </row>
    <row r="855" spans="4:9" x14ac:dyDescent="0.3">
      <c r="I855" s="1"/>
    </row>
    <row r="856" spans="4:9" x14ac:dyDescent="0.3">
      <c r="I856" s="1"/>
    </row>
    <row r="857" spans="4:9" x14ac:dyDescent="0.3">
      <c r="I857" s="1"/>
    </row>
    <row r="858" spans="4:9" x14ac:dyDescent="0.3">
      <c r="I858" s="1"/>
    </row>
    <row r="859" spans="4:9" x14ac:dyDescent="0.3">
      <c r="D859" s="2"/>
      <c r="I859" s="1"/>
    </row>
    <row r="860" spans="4:9" x14ac:dyDescent="0.3">
      <c r="I860" s="1"/>
    </row>
    <row r="861" spans="4:9" x14ac:dyDescent="0.3">
      <c r="I861" s="1"/>
    </row>
    <row r="862" spans="4:9" x14ac:dyDescent="0.3">
      <c r="I862" s="1"/>
    </row>
    <row r="863" spans="4:9" x14ac:dyDescent="0.3">
      <c r="I863" s="1"/>
    </row>
    <row r="864" spans="4:9" x14ac:dyDescent="0.3">
      <c r="I864" s="1"/>
    </row>
    <row r="865" spans="4:9" x14ac:dyDescent="0.3">
      <c r="I865" s="1"/>
    </row>
    <row r="866" spans="4:9" x14ac:dyDescent="0.3">
      <c r="I866" s="1"/>
    </row>
    <row r="867" spans="4:9" x14ac:dyDescent="0.3">
      <c r="I867" s="1"/>
    </row>
    <row r="868" spans="4:9" x14ac:dyDescent="0.3">
      <c r="I868" s="1"/>
    </row>
    <row r="869" spans="4:9" x14ac:dyDescent="0.3">
      <c r="I869" s="1"/>
    </row>
    <row r="870" spans="4:9" x14ac:dyDescent="0.3">
      <c r="I870" s="1"/>
    </row>
    <row r="871" spans="4:9" x14ac:dyDescent="0.3">
      <c r="I871" s="1"/>
    </row>
    <row r="872" spans="4:9" x14ac:dyDescent="0.3">
      <c r="I872" s="1"/>
    </row>
    <row r="873" spans="4:9" x14ac:dyDescent="0.3">
      <c r="I873" s="1"/>
    </row>
    <row r="874" spans="4:9" x14ac:dyDescent="0.3">
      <c r="I874" s="1"/>
    </row>
    <row r="875" spans="4:9" x14ac:dyDescent="0.3">
      <c r="I875" s="1"/>
    </row>
    <row r="876" spans="4:9" x14ac:dyDescent="0.3">
      <c r="I876" s="1"/>
    </row>
    <row r="877" spans="4:9" x14ac:dyDescent="0.3">
      <c r="I877" s="1"/>
    </row>
    <row r="878" spans="4:9" x14ac:dyDescent="0.3">
      <c r="I878" s="1"/>
    </row>
    <row r="879" spans="4:9" x14ac:dyDescent="0.3">
      <c r="D879" s="2"/>
      <c r="I879" s="1"/>
    </row>
    <row r="880" spans="4:9" x14ac:dyDescent="0.3">
      <c r="I880" s="1"/>
    </row>
    <row r="881" spans="3:9" x14ac:dyDescent="0.3">
      <c r="I881" s="1"/>
    </row>
    <row r="882" spans="3:9" x14ac:dyDescent="0.3">
      <c r="I882" s="1"/>
    </row>
    <row r="883" spans="3:9" x14ac:dyDescent="0.3">
      <c r="I883" s="1"/>
    </row>
    <row r="884" spans="3:9" x14ac:dyDescent="0.3">
      <c r="I884" s="1"/>
    </row>
    <row r="885" spans="3:9" x14ac:dyDescent="0.3">
      <c r="I885" s="1"/>
    </row>
    <row r="886" spans="3:9" x14ac:dyDescent="0.3">
      <c r="I886" s="1"/>
    </row>
    <row r="887" spans="3:9" x14ac:dyDescent="0.3">
      <c r="D887" s="2"/>
      <c r="I887" s="1"/>
    </row>
    <row r="888" spans="3:9" x14ac:dyDescent="0.3">
      <c r="D888" s="2"/>
      <c r="I888" s="1"/>
    </row>
    <row r="889" spans="3:9" x14ac:dyDescent="0.3">
      <c r="I889" s="1"/>
    </row>
    <row r="890" spans="3:9" x14ac:dyDescent="0.3">
      <c r="I890" s="1"/>
    </row>
    <row r="891" spans="3:9" x14ac:dyDescent="0.3">
      <c r="D891" s="2"/>
      <c r="I891" s="1"/>
    </row>
    <row r="892" spans="3:9" x14ac:dyDescent="0.3">
      <c r="I892" s="1"/>
    </row>
    <row r="893" spans="3:9" x14ac:dyDescent="0.3">
      <c r="C893" s="2"/>
      <c r="D893" s="2"/>
      <c r="I893" s="1"/>
    </row>
    <row r="894" spans="3:9" x14ac:dyDescent="0.3">
      <c r="I894" s="1"/>
    </row>
    <row r="895" spans="3:9" x14ac:dyDescent="0.3">
      <c r="I895" s="1"/>
    </row>
    <row r="896" spans="3:9" x14ac:dyDescent="0.3">
      <c r="I896" s="1"/>
    </row>
    <row r="897" spans="9:9" x14ac:dyDescent="0.3">
      <c r="I897" s="1"/>
    </row>
    <row r="898" spans="9:9" x14ac:dyDescent="0.3">
      <c r="I898" s="1"/>
    </row>
    <row r="899" spans="9:9" x14ac:dyDescent="0.3">
      <c r="I899" s="1"/>
    </row>
  </sheetData>
  <conditionalFormatting sqref="R10:R49">
    <cfRule type="cellIs" dxfId="38" priority="25" operator="lessThan">
      <formula>0</formula>
    </cfRule>
    <cfRule type="cellIs" dxfId="37" priority="26" operator="greaterThan">
      <formula>0</formula>
    </cfRule>
  </conditionalFormatting>
  <conditionalFormatting sqref="T10:T49">
    <cfRule type="cellIs" dxfId="36" priority="23" operator="lessThan">
      <formula>0</formula>
    </cfRule>
    <cfRule type="cellIs" dxfId="35" priority="24" operator="greaterThan">
      <formula>0</formula>
    </cfRule>
  </conditionalFormatting>
  <conditionalFormatting sqref="U10:U49">
    <cfRule type="cellIs" dxfId="34" priority="21" operator="lessThan">
      <formula>0</formula>
    </cfRule>
    <cfRule type="cellIs" dxfId="33" priority="22" operator="greaterThan">
      <formula>0</formula>
    </cfRule>
  </conditionalFormatting>
  <conditionalFormatting sqref="Y10:Y49">
    <cfRule type="cellIs" dxfId="32" priority="17" operator="lessThan">
      <formula>0</formula>
    </cfRule>
    <cfRule type="cellIs" dxfId="31" priority="18" operator="greaterThan">
      <formula>0</formula>
    </cfRule>
  </conditionalFormatting>
  <conditionalFormatting sqref="Z10:Z49">
    <cfRule type="cellIs" dxfId="30" priority="15" operator="lessThan">
      <formula>0</formula>
    </cfRule>
    <cfRule type="cellIs" dxfId="29" priority="16" operator="greaterThan">
      <formula>0</formula>
    </cfRule>
  </conditionalFormatting>
  <conditionalFormatting sqref="AD10:AD49">
    <cfRule type="cellIs" dxfId="28" priority="13" operator="lessThan">
      <formula>0</formula>
    </cfRule>
    <cfRule type="cellIs" dxfId="27" priority="14" operator="greaterThan">
      <formula>0</formula>
    </cfRule>
  </conditionalFormatting>
  <conditionalFormatting sqref="AE10:AE49">
    <cfRule type="cellIs" dxfId="26" priority="11" operator="lessThan">
      <formula>0</formula>
    </cfRule>
    <cfRule type="cellIs" dxfId="25" priority="12" operator="greaterThan">
      <formula>0</formula>
    </cfRule>
  </conditionalFormatting>
  <conditionalFormatting sqref="W10:W49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AB10:AB49">
    <cfRule type="cellIs" dxfId="22" priority="7" operator="lessThan">
      <formula>0</formula>
    </cfRule>
    <cfRule type="cellIs" dxfId="21" priority="8" operator="greaterThan">
      <formula>0</formula>
    </cfRule>
  </conditionalFormatting>
  <conditionalFormatting sqref="AI10:AI49">
    <cfRule type="cellIs" dxfId="20" priority="5" operator="lessThan">
      <formula>0</formula>
    </cfRule>
    <cfRule type="cellIs" dxfId="19" priority="6" operator="greaterThan">
      <formula>0</formula>
    </cfRule>
  </conditionalFormatting>
  <conditionalFormatting sqref="AJ10:AJ49">
    <cfRule type="cellIs" dxfId="18" priority="3" operator="lessThan">
      <formula>0</formula>
    </cfRule>
    <cfRule type="cellIs" dxfId="17" priority="4" operator="greaterThan">
      <formula>0</formula>
    </cfRule>
  </conditionalFormatting>
  <conditionalFormatting sqref="AG10:AG4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2"/>
  <sheetViews>
    <sheetView zoomScale="70" zoomScaleNormal="70" workbookViewId="0">
      <pane ySplit="1" topLeftCell="A2" activePane="bottomLeft" state="frozen"/>
      <selection pane="bottomLeft" activeCell="A28" sqref="A28:XFD28"/>
    </sheetView>
  </sheetViews>
  <sheetFormatPr defaultRowHeight="14.4" x14ac:dyDescent="0.3"/>
  <cols>
    <col min="7" max="7" width="12.109375" bestFit="1" customWidth="1"/>
    <col min="9" max="9" width="11.6640625" bestFit="1" customWidth="1"/>
    <col min="18" max="18" width="10" bestFit="1" customWidth="1"/>
  </cols>
  <sheetData>
    <row r="1" spans="1:28" x14ac:dyDescent="0.3">
      <c r="A1" t="s">
        <v>18</v>
      </c>
      <c r="R1" t="s">
        <v>15</v>
      </c>
      <c r="S1" t="s">
        <v>16</v>
      </c>
      <c r="T1" t="s">
        <v>0</v>
      </c>
      <c r="U1" t="s">
        <v>2</v>
      </c>
    </row>
    <row r="2" spans="1:28" x14ac:dyDescent="0.3">
      <c r="C2" t="s">
        <v>4</v>
      </c>
      <c r="D2" t="s">
        <v>7</v>
      </c>
      <c r="E2" t="s">
        <v>0</v>
      </c>
      <c r="F2" t="s">
        <v>1</v>
      </c>
      <c r="G2" s="1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  <c r="T2" t="s">
        <v>0</v>
      </c>
      <c r="U2" t="s">
        <v>2</v>
      </c>
      <c r="V2" t="s">
        <v>9</v>
      </c>
    </row>
    <row r="3" spans="1:28" x14ac:dyDescent="0.3">
      <c r="C3" s="10" t="s">
        <v>57</v>
      </c>
      <c r="D3">
        <v>21</v>
      </c>
      <c r="E3">
        <v>260.10000000000002</v>
      </c>
      <c r="F3" t="s">
        <v>10</v>
      </c>
      <c r="G3" s="9">
        <v>261.5</v>
      </c>
      <c r="H3" t="s">
        <v>10</v>
      </c>
      <c r="I3" s="1">
        <v>44909</v>
      </c>
      <c r="J3">
        <v>3755</v>
      </c>
      <c r="K3">
        <v>0</v>
      </c>
      <c r="L3" t="s">
        <v>10</v>
      </c>
      <c r="M3">
        <v>0.05</v>
      </c>
      <c r="N3" t="s">
        <v>10</v>
      </c>
      <c r="O3" t="s">
        <v>57</v>
      </c>
      <c r="P3">
        <v>425</v>
      </c>
      <c r="R3" s="9" t="e">
        <f>O3-C3</f>
        <v>#VALUE!</v>
      </c>
      <c r="S3">
        <f>P3-D3</f>
        <v>404</v>
      </c>
      <c r="T3">
        <f>K3-E3</f>
        <v>-260.10000000000002</v>
      </c>
      <c r="U3">
        <f>G3-M3</f>
        <v>261.45</v>
      </c>
      <c r="V3">
        <f>J3</f>
        <v>3755</v>
      </c>
    </row>
    <row r="4" spans="1:28" x14ac:dyDescent="0.3">
      <c r="C4" t="s">
        <v>57</v>
      </c>
      <c r="D4">
        <v>8</v>
      </c>
      <c r="E4">
        <v>255.1</v>
      </c>
      <c r="F4" t="s">
        <v>10</v>
      </c>
      <c r="G4" s="9">
        <v>256.5</v>
      </c>
      <c r="H4" t="s">
        <v>10</v>
      </c>
      <c r="I4" s="1">
        <v>44909</v>
      </c>
      <c r="J4">
        <v>3760</v>
      </c>
      <c r="K4">
        <v>0</v>
      </c>
      <c r="L4" t="s">
        <v>10</v>
      </c>
      <c r="M4">
        <v>0.05</v>
      </c>
      <c r="N4" t="s">
        <v>10</v>
      </c>
      <c r="O4" t="s">
        <v>57</v>
      </c>
      <c r="P4">
        <v>934</v>
      </c>
      <c r="R4" t="e">
        <f t="shared" ref="R4:R19" si="0">O4-C4</f>
        <v>#VALUE!</v>
      </c>
      <c r="S4">
        <f t="shared" ref="S4:S67" si="1">P4-D4</f>
        <v>926</v>
      </c>
      <c r="T4">
        <f t="shared" ref="T4:T67" si="2">K4-E4</f>
        <v>-255.1</v>
      </c>
      <c r="U4">
        <f t="shared" ref="U4:U67" si="3">G4-M4</f>
        <v>256.45</v>
      </c>
      <c r="V4">
        <f t="shared" ref="V4:V67" si="4">J4</f>
        <v>3760</v>
      </c>
    </row>
    <row r="5" spans="1:28" x14ac:dyDescent="0.3">
      <c r="C5" t="s">
        <v>57</v>
      </c>
      <c r="D5">
        <v>27</v>
      </c>
      <c r="E5">
        <v>250.1</v>
      </c>
      <c r="F5" t="s">
        <v>10</v>
      </c>
      <c r="G5" s="9">
        <v>251.5</v>
      </c>
      <c r="H5" t="s">
        <v>10</v>
      </c>
      <c r="I5" s="1">
        <v>44909</v>
      </c>
      <c r="J5">
        <v>3765</v>
      </c>
      <c r="K5">
        <v>0</v>
      </c>
      <c r="L5" t="s">
        <v>10</v>
      </c>
      <c r="M5">
        <v>0.05</v>
      </c>
      <c r="N5" t="s">
        <v>10</v>
      </c>
      <c r="O5" t="s">
        <v>57</v>
      </c>
      <c r="P5">
        <v>344</v>
      </c>
      <c r="R5" t="e">
        <f t="shared" si="0"/>
        <v>#VALUE!</v>
      </c>
      <c r="S5">
        <f t="shared" si="1"/>
        <v>317</v>
      </c>
      <c r="T5">
        <f t="shared" si="2"/>
        <v>-250.1</v>
      </c>
      <c r="U5">
        <f t="shared" si="3"/>
        <v>251.45</v>
      </c>
      <c r="V5">
        <f t="shared" si="4"/>
        <v>3765</v>
      </c>
    </row>
    <row r="6" spans="1:28" x14ac:dyDescent="0.3">
      <c r="C6" t="s">
        <v>57</v>
      </c>
      <c r="D6">
        <v>11</v>
      </c>
      <c r="E6">
        <v>245.1</v>
      </c>
      <c r="F6" t="s">
        <v>10</v>
      </c>
      <c r="G6" s="9">
        <v>246.5</v>
      </c>
      <c r="H6" t="s">
        <v>10</v>
      </c>
      <c r="I6" s="1">
        <v>44909</v>
      </c>
      <c r="J6">
        <v>3770</v>
      </c>
      <c r="K6">
        <v>0</v>
      </c>
      <c r="L6" t="s">
        <v>10</v>
      </c>
      <c r="M6">
        <v>0.05</v>
      </c>
      <c r="N6" t="s">
        <v>10</v>
      </c>
      <c r="O6" t="s">
        <v>57</v>
      </c>
      <c r="P6" s="2">
        <v>1082</v>
      </c>
      <c r="R6" t="e">
        <f t="shared" si="0"/>
        <v>#VALUE!</v>
      </c>
      <c r="S6">
        <f t="shared" si="1"/>
        <v>1071</v>
      </c>
      <c r="T6">
        <f t="shared" si="2"/>
        <v>-245.1</v>
      </c>
      <c r="U6">
        <f t="shared" si="3"/>
        <v>246.45</v>
      </c>
      <c r="V6">
        <f t="shared" si="4"/>
        <v>3770</v>
      </c>
      <c r="X6" t="s">
        <v>26</v>
      </c>
      <c r="Y6" t="s">
        <v>27</v>
      </c>
      <c r="AA6" t="s">
        <v>28</v>
      </c>
    </row>
    <row r="7" spans="1:28" ht="28.8" x14ac:dyDescent="0.3">
      <c r="C7" t="s">
        <v>57</v>
      </c>
      <c r="D7">
        <v>40</v>
      </c>
      <c r="E7">
        <v>240.1</v>
      </c>
      <c r="F7" t="s">
        <v>10</v>
      </c>
      <c r="G7" s="9">
        <v>241.5</v>
      </c>
      <c r="H7" t="s">
        <v>10</v>
      </c>
      <c r="I7" s="1">
        <v>44909</v>
      </c>
      <c r="J7">
        <v>3775</v>
      </c>
      <c r="K7">
        <v>0</v>
      </c>
      <c r="L7" t="s">
        <v>10</v>
      </c>
      <c r="M7">
        <v>0.05</v>
      </c>
      <c r="N7" t="s">
        <v>10</v>
      </c>
      <c r="O7">
        <v>81</v>
      </c>
      <c r="P7" s="2">
        <v>4748</v>
      </c>
      <c r="R7" t="e">
        <f t="shared" si="0"/>
        <v>#VALUE!</v>
      </c>
      <c r="S7">
        <f t="shared" si="1"/>
        <v>4708</v>
      </c>
      <c r="T7">
        <f t="shared" si="2"/>
        <v>-240.1</v>
      </c>
      <c r="U7">
        <f t="shared" si="3"/>
        <v>241.45</v>
      </c>
      <c r="V7">
        <f t="shared" si="4"/>
        <v>3775</v>
      </c>
      <c r="X7" s="8" t="s">
        <v>29</v>
      </c>
      <c r="Y7" s="8" t="s">
        <v>30</v>
      </c>
      <c r="Z7" s="8"/>
      <c r="AA7" s="8" t="s">
        <v>31</v>
      </c>
      <c r="AB7" s="8" t="s">
        <v>32</v>
      </c>
    </row>
    <row r="8" spans="1:28" x14ac:dyDescent="0.3">
      <c r="C8" t="s">
        <v>57</v>
      </c>
      <c r="D8">
        <v>11</v>
      </c>
      <c r="E8">
        <v>235.1</v>
      </c>
      <c r="F8" t="s">
        <v>10</v>
      </c>
      <c r="G8" s="9">
        <v>236.5</v>
      </c>
      <c r="H8" t="s">
        <v>10</v>
      </c>
      <c r="I8" s="1">
        <v>44909</v>
      </c>
      <c r="J8">
        <v>3780</v>
      </c>
      <c r="K8">
        <v>0</v>
      </c>
      <c r="L8" t="s">
        <v>10</v>
      </c>
      <c r="M8">
        <v>0.1</v>
      </c>
      <c r="N8" s="2" t="s">
        <v>10</v>
      </c>
      <c r="O8" t="s">
        <v>57</v>
      </c>
      <c r="P8" s="2">
        <v>4334</v>
      </c>
      <c r="R8" t="e">
        <f t="shared" si="0"/>
        <v>#VALUE!</v>
      </c>
      <c r="S8">
        <f t="shared" si="1"/>
        <v>4323</v>
      </c>
      <c r="T8">
        <f t="shared" si="2"/>
        <v>-235.1</v>
      </c>
      <c r="U8">
        <f t="shared" si="3"/>
        <v>236.4</v>
      </c>
      <c r="V8">
        <f t="shared" si="4"/>
        <v>3780</v>
      </c>
    </row>
    <row r="9" spans="1:28" x14ac:dyDescent="0.3">
      <c r="C9" t="s">
        <v>57</v>
      </c>
      <c r="D9">
        <v>1</v>
      </c>
      <c r="E9">
        <v>230.1</v>
      </c>
      <c r="F9" t="s">
        <v>10</v>
      </c>
      <c r="G9" s="9">
        <v>231.5</v>
      </c>
      <c r="H9" t="s">
        <v>10</v>
      </c>
      <c r="I9" s="1">
        <v>44909</v>
      </c>
      <c r="J9">
        <v>3785</v>
      </c>
      <c r="K9">
        <v>0</v>
      </c>
      <c r="L9" t="s">
        <v>10</v>
      </c>
      <c r="M9">
        <v>0.1</v>
      </c>
      <c r="N9" t="s">
        <v>10</v>
      </c>
      <c r="O9">
        <v>1</v>
      </c>
      <c r="P9">
        <v>403</v>
      </c>
      <c r="R9" t="e">
        <f t="shared" si="0"/>
        <v>#VALUE!</v>
      </c>
      <c r="S9">
        <f t="shared" si="1"/>
        <v>402</v>
      </c>
      <c r="T9">
        <f t="shared" si="2"/>
        <v>-230.1</v>
      </c>
      <c r="U9">
        <f t="shared" si="3"/>
        <v>231.4</v>
      </c>
      <c r="V9">
        <f t="shared" si="4"/>
        <v>3785</v>
      </c>
      <c r="Y9" t="s">
        <v>33</v>
      </c>
      <c r="AA9" t="s">
        <v>33</v>
      </c>
    </row>
    <row r="10" spans="1:28" ht="28.8" x14ac:dyDescent="0.3">
      <c r="C10" t="s">
        <v>57</v>
      </c>
      <c r="D10">
        <v>24</v>
      </c>
      <c r="E10">
        <v>225.1</v>
      </c>
      <c r="F10" t="s">
        <v>10</v>
      </c>
      <c r="G10" s="9">
        <v>226.5</v>
      </c>
      <c r="H10" t="s">
        <v>10</v>
      </c>
      <c r="I10" s="1">
        <v>44909</v>
      </c>
      <c r="J10">
        <v>3790</v>
      </c>
      <c r="K10">
        <v>0</v>
      </c>
      <c r="L10" t="s">
        <v>10</v>
      </c>
      <c r="M10">
        <v>0.1</v>
      </c>
      <c r="N10" t="s">
        <v>10</v>
      </c>
      <c r="O10">
        <v>16</v>
      </c>
      <c r="P10">
        <v>543</v>
      </c>
      <c r="R10" t="e">
        <f t="shared" si="0"/>
        <v>#VALUE!</v>
      </c>
      <c r="S10">
        <f t="shared" si="1"/>
        <v>519</v>
      </c>
      <c r="T10">
        <f t="shared" si="2"/>
        <v>-225.1</v>
      </c>
      <c r="U10">
        <f t="shared" si="3"/>
        <v>226.4</v>
      </c>
      <c r="V10">
        <f t="shared" si="4"/>
        <v>3790</v>
      </c>
      <c r="Y10" s="8" t="s">
        <v>34</v>
      </c>
      <c r="Z10" s="8" t="s">
        <v>36</v>
      </c>
      <c r="AA10" s="8" t="s">
        <v>35</v>
      </c>
    </row>
    <row r="11" spans="1:28" x14ac:dyDescent="0.3">
      <c r="C11" t="s">
        <v>57</v>
      </c>
      <c r="D11">
        <v>15</v>
      </c>
      <c r="E11">
        <v>220.2</v>
      </c>
      <c r="F11" t="s">
        <v>10</v>
      </c>
      <c r="G11" s="9">
        <v>221.5</v>
      </c>
      <c r="H11" t="s">
        <v>10</v>
      </c>
      <c r="I11" s="1">
        <v>44909</v>
      </c>
      <c r="J11">
        <v>3795</v>
      </c>
      <c r="K11">
        <v>0</v>
      </c>
      <c r="L11" t="s">
        <v>10</v>
      </c>
      <c r="M11" s="2">
        <v>0.05</v>
      </c>
      <c r="N11" s="2" t="s">
        <v>10</v>
      </c>
      <c r="O11" t="s">
        <v>57</v>
      </c>
      <c r="P11">
        <v>381</v>
      </c>
      <c r="R11" t="e">
        <f t="shared" si="0"/>
        <v>#VALUE!</v>
      </c>
      <c r="S11">
        <f t="shared" si="1"/>
        <v>366</v>
      </c>
      <c r="T11">
        <f t="shared" si="2"/>
        <v>-220.2</v>
      </c>
      <c r="U11">
        <f t="shared" si="3"/>
        <v>221.45</v>
      </c>
      <c r="V11">
        <f t="shared" si="4"/>
        <v>3795</v>
      </c>
    </row>
    <row r="12" spans="1:28" x14ac:dyDescent="0.3">
      <c r="C12" t="s">
        <v>57</v>
      </c>
      <c r="D12">
        <v>288</v>
      </c>
      <c r="E12">
        <v>215.2</v>
      </c>
      <c r="F12" t="s">
        <v>10</v>
      </c>
      <c r="G12" s="9">
        <v>216.5</v>
      </c>
      <c r="H12" t="s">
        <v>10</v>
      </c>
      <c r="I12" s="1">
        <v>44909</v>
      </c>
      <c r="J12">
        <v>3800</v>
      </c>
      <c r="K12">
        <v>0.05</v>
      </c>
      <c r="L12" t="s">
        <v>10</v>
      </c>
      <c r="M12">
        <v>0.1</v>
      </c>
      <c r="N12" s="2" t="s">
        <v>10</v>
      </c>
      <c r="O12">
        <v>109</v>
      </c>
      <c r="P12" s="2">
        <v>5202</v>
      </c>
      <c r="R12" t="e">
        <f t="shared" si="0"/>
        <v>#VALUE!</v>
      </c>
      <c r="S12">
        <f t="shared" si="1"/>
        <v>4914</v>
      </c>
      <c r="T12">
        <f t="shared" si="2"/>
        <v>-215.14999999999998</v>
      </c>
      <c r="U12">
        <f t="shared" si="3"/>
        <v>216.4</v>
      </c>
      <c r="V12">
        <f t="shared" si="4"/>
        <v>3800</v>
      </c>
    </row>
    <row r="13" spans="1:28" x14ac:dyDescent="0.3">
      <c r="C13" t="s">
        <v>57</v>
      </c>
      <c r="D13">
        <v>0</v>
      </c>
      <c r="E13">
        <v>210.2</v>
      </c>
      <c r="F13" t="s">
        <v>10</v>
      </c>
      <c r="G13" s="9">
        <v>211.6</v>
      </c>
      <c r="H13" t="s">
        <v>10</v>
      </c>
      <c r="I13" s="1">
        <v>44909</v>
      </c>
      <c r="J13">
        <v>3805</v>
      </c>
      <c r="K13">
        <v>0</v>
      </c>
      <c r="L13" t="s">
        <v>10</v>
      </c>
      <c r="M13">
        <v>0.1</v>
      </c>
      <c r="N13" t="s">
        <v>10</v>
      </c>
      <c r="O13" t="s">
        <v>57</v>
      </c>
      <c r="P13">
        <v>268</v>
      </c>
      <c r="Q13" s="2"/>
      <c r="R13" t="e">
        <f t="shared" si="0"/>
        <v>#VALUE!</v>
      </c>
      <c r="S13">
        <f t="shared" si="1"/>
        <v>268</v>
      </c>
      <c r="T13">
        <f t="shared" si="2"/>
        <v>-210.2</v>
      </c>
      <c r="U13">
        <f t="shared" si="3"/>
        <v>211.5</v>
      </c>
      <c r="V13">
        <f t="shared" si="4"/>
        <v>3805</v>
      </c>
    </row>
    <row r="14" spans="1:28" x14ac:dyDescent="0.3">
      <c r="C14" t="s">
        <v>57</v>
      </c>
      <c r="D14">
        <v>24</v>
      </c>
      <c r="E14">
        <v>205.2</v>
      </c>
      <c r="F14" t="s">
        <v>10</v>
      </c>
      <c r="G14" s="9">
        <v>206.6</v>
      </c>
      <c r="H14" t="s">
        <v>10</v>
      </c>
      <c r="I14" s="1">
        <v>44909</v>
      </c>
      <c r="J14">
        <v>3810</v>
      </c>
      <c r="K14">
        <v>0</v>
      </c>
      <c r="L14" t="s">
        <v>10</v>
      </c>
      <c r="M14">
        <v>0.1</v>
      </c>
      <c r="N14" s="2" t="s">
        <v>10</v>
      </c>
      <c r="O14">
        <v>1</v>
      </c>
      <c r="P14">
        <v>924</v>
      </c>
      <c r="R14" t="e">
        <f t="shared" si="0"/>
        <v>#VALUE!</v>
      </c>
      <c r="S14">
        <f t="shared" si="1"/>
        <v>900</v>
      </c>
      <c r="T14">
        <f t="shared" si="2"/>
        <v>-205.2</v>
      </c>
      <c r="U14">
        <f t="shared" si="3"/>
        <v>206.5</v>
      </c>
      <c r="V14">
        <f t="shared" si="4"/>
        <v>3810</v>
      </c>
    </row>
    <row r="15" spans="1:28" x14ac:dyDescent="0.3">
      <c r="C15" t="s">
        <v>57</v>
      </c>
      <c r="D15">
        <v>18</v>
      </c>
      <c r="E15">
        <v>200.2</v>
      </c>
      <c r="F15" t="s">
        <v>10</v>
      </c>
      <c r="G15" s="9">
        <v>201.6</v>
      </c>
      <c r="H15" t="s">
        <v>10</v>
      </c>
      <c r="I15" s="1">
        <v>44909</v>
      </c>
      <c r="J15">
        <v>3815</v>
      </c>
      <c r="K15">
        <v>0</v>
      </c>
      <c r="L15" t="s">
        <v>10</v>
      </c>
      <c r="M15">
        <v>0.1</v>
      </c>
      <c r="N15" s="2" t="s">
        <v>10</v>
      </c>
      <c r="O15" t="s">
        <v>57</v>
      </c>
      <c r="P15">
        <v>595</v>
      </c>
      <c r="R15" t="e">
        <f t="shared" si="0"/>
        <v>#VALUE!</v>
      </c>
      <c r="S15">
        <f t="shared" si="1"/>
        <v>577</v>
      </c>
      <c r="T15">
        <f t="shared" si="2"/>
        <v>-200.2</v>
      </c>
      <c r="U15">
        <f t="shared" si="3"/>
        <v>201.5</v>
      </c>
      <c r="V15">
        <f t="shared" si="4"/>
        <v>3815</v>
      </c>
    </row>
    <row r="16" spans="1:28" x14ac:dyDescent="0.3">
      <c r="C16" t="s">
        <v>57</v>
      </c>
      <c r="D16">
        <v>273</v>
      </c>
      <c r="E16">
        <v>195.2</v>
      </c>
      <c r="F16" t="s">
        <v>10</v>
      </c>
      <c r="G16" s="9">
        <v>196.6</v>
      </c>
      <c r="H16" t="s">
        <v>10</v>
      </c>
      <c r="I16" s="1">
        <v>44909</v>
      </c>
      <c r="J16">
        <v>3820</v>
      </c>
      <c r="K16">
        <v>0.05</v>
      </c>
      <c r="L16" t="s">
        <v>10</v>
      </c>
      <c r="M16">
        <v>0.1</v>
      </c>
      <c r="N16" t="s">
        <v>10</v>
      </c>
      <c r="O16">
        <v>24</v>
      </c>
      <c r="P16" s="2">
        <v>3229</v>
      </c>
      <c r="Q16" s="2"/>
      <c r="R16" t="e">
        <f t="shared" si="0"/>
        <v>#VALUE!</v>
      </c>
      <c r="S16">
        <f t="shared" si="1"/>
        <v>2956</v>
      </c>
      <c r="T16">
        <f t="shared" si="2"/>
        <v>-195.14999999999998</v>
      </c>
      <c r="U16">
        <f t="shared" si="3"/>
        <v>196.5</v>
      </c>
      <c r="V16">
        <f t="shared" si="4"/>
        <v>3820</v>
      </c>
    </row>
    <row r="17" spans="3:22" x14ac:dyDescent="0.3">
      <c r="C17" t="s">
        <v>57</v>
      </c>
      <c r="D17">
        <v>38</v>
      </c>
      <c r="E17">
        <v>190.2</v>
      </c>
      <c r="F17" t="s">
        <v>10</v>
      </c>
      <c r="G17" s="9">
        <v>191.6</v>
      </c>
      <c r="H17" t="s">
        <v>10</v>
      </c>
      <c r="I17" s="1">
        <v>44909</v>
      </c>
      <c r="J17">
        <v>3825</v>
      </c>
      <c r="K17">
        <v>0.05</v>
      </c>
      <c r="L17" t="s">
        <v>10</v>
      </c>
      <c r="M17">
        <v>0.15</v>
      </c>
      <c r="N17" s="2" t="s">
        <v>10</v>
      </c>
      <c r="O17">
        <v>50</v>
      </c>
      <c r="P17" s="2">
        <v>1868</v>
      </c>
      <c r="R17" t="e">
        <f t="shared" si="0"/>
        <v>#VALUE!</v>
      </c>
      <c r="S17">
        <f t="shared" si="1"/>
        <v>1830</v>
      </c>
      <c r="T17">
        <f t="shared" si="2"/>
        <v>-190.14999999999998</v>
      </c>
      <c r="U17">
        <f t="shared" si="3"/>
        <v>191.45</v>
      </c>
      <c r="V17">
        <f t="shared" si="4"/>
        <v>3825</v>
      </c>
    </row>
    <row r="18" spans="3:22" x14ac:dyDescent="0.3">
      <c r="C18" t="s">
        <v>57</v>
      </c>
      <c r="D18">
        <v>5</v>
      </c>
      <c r="E18">
        <v>185.2</v>
      </c>
      <c r="F18" t="s">
        <v>10</v>
      </c>
      <c r="G18" s="9">
        <v>186.6</v>
      </c>
      <c r="H18" t="s">
        <v>10</v>
      </c>
      <c r="I18" s="1">
        <v>44909</v>
      </c>
      <c r="J18">
        <v>3830</v>
      </c>
      <c r="K18">
        <v>0.05</v>
      </c>
      <c r="L18" t="s">
        <v>10</v>
      </c>
      <c r="M18">
        <v>0.15</v>
      </c>
      <c r="N18" t="s">
        <v>10</v>
      </c>
      <c r="O18">
        <v>11</v>
      </c>
      <c r="P18" s="2">
        <v>1763</v>
      </c>
      <c r="R18" t="e">
        <f t="shared" si="0"/>
        <v>#VALUE!</v>
      </c>
      <c r="S18">
        <f t="shared" si="1"/>
        <v>1758</v>
      </c>
      <c r="T18">
        <f t="shared" si="2"/>
        <v>-185.14999999999998</v>
      </c>
      <c r="U18">
        <f t="shared" si="3"/>
        <v>186.45</v>
      </c>
      <c r="V18">
        <f t="shared" si="4"/>
        <v>3830</v>
      </c>
    </row>
    <row r="19" spans="3:22" x14ac:dyDescent="0.3">
      <c r="C19" t="s">
        <v>57</v>
      </c>
      <c r="D19">
        <v>1</v>
      </c>
      <c r="E19">
        <v>180.3</v>
      </c>
      <c r="F19" t="s">
        <v>10</v>
      </c>
      <c r="G19" s="9">
        <v>181.7</v>
      </c>
      <c r="H19" t="s">
        <v>10</v>
      </c>
      <c r="I19" s="1">
        <v>44909</v>
      </c>
      <c r="J19">
        <v>3835</v>
      </c>
      <c r="K19">
        <v>0.1</v>
      </c>
      <c r="L19" t="s">
        <v>10</v>
      </c>
      <c r="M19">
        <v>0.2</v>
      </c>
      <c r="N19" t="s">
        <v>10</v>
      </c>
      <c r="O19">
        <v>63</v>
      </c>
      <c r="P19" s="2">
        <v>1113</v>
      </c>
      <c r="Q19" s="2"/>
      <c r="R19" t="e">
        <f t="shared" si="0"/>
        <v>#VALUE!</v>
      </c>
      <c r="S19">
        <f t="shared" si="1"/>
        <v>1112</v>
      </c>
      <c r="T19">
        <f t="shared" si="2"/>
        <v>-180.20000000000002</v>
      </c>
      <c r="U19">
        <f t="shared" si="3"/>
        <v>181.5</v>
      </c>
      <c r="V19">
        <f t="shared" si="4"/>
        <v>3835</v>
      </c>
    </row>
    <row r="20" spans="3:22" x14ac:dyDescent="0.3">
      <c r="C20" t="s">
        <v>57</v>
      </c>
      <c r="D20">
        <v>92</v>
      </c>
      <c r="E20">
        <v>175.3</v>
      </c>
      <c r="F20" t="s">
        <v>10</v>
      </c>
      <c r="G20" s="9">
        <v>176.7</v>
      </c>
      <c r="H20" t="s">
        <v>10</v>
      </c>
      <c r="I20" s="1">
        <v>44909</v>
      </c>
      <c r="J20">
        <v>3840</v>
      </c>
      <c r="K20">
        <v>0.1</v>
      </c>
      <c r="L20" t="s">
        <v>10</v>
      </c>
      <c r="M20">
        <v>0.2</v>
      </c>
      <c r="N20" s="2" t="s">
        <v>10</v>
      </c>
      <c r="O20">
        <v>43</v>
      </c>
      <c r="P20" s="2">
        <v>2276</v>
      </c>
      <c r="Q20" s="2"/>
      <c r="R20" t="e">
        <f t="shared" ref="R20:R83" si="5">O20-C20</f>
        <v>#VALUE!</v>
      </c>
      <c r="S20">
        <f t="shared" si="1"/>
        <v>2184</v>
      </c>
      <c r="T20">
        <f t="shared" si="2"/>
        <v>-175.20000000000002</v>
      </c>
      <c r="U20">
        <f t="shared" si="3"/>
        <v>176.5</v>
      </c>
      <c r="V20">
        <f t="shared" si="4"/>
        <v>3840</v>
      </c>
    </row>
    <row r="21" spans="3:22" x14ac:dyDescent="0.3">
      <c r="C21" t="s">
        <v>57</v>
      </c>
      <c r="D21">
        <v>21</v>
      </c>
      <c r="E21">
        <v>170.3</v>
      </c>
      <c r="F21" t="s">
        <v>10</v>
      </c>
      <c r="G21" s="9">
        <v>171.7</v>
      </c>
      <c r="H21" t="s">
        <v>10</v>
      </c>
      <c r="I21" s="1">
        <v>44909</v>
      </c>
      <c r="J21">
        <v>3845</v>
      </c>
      <c r="K21">
        <v>0.15</v>
      </c>
      <c r="L21" t="s">
        <v>10</v>
      </c>
      <c r="M21">
        <v>0.25</v>
      </c>
      <c r="N21" s="2" t="s">
        <v>10</v>
      </c>
      <c r="O21">
        <v>35</v>
      </c>
      <c r="P21">
        <v>617</v>
      </c>
      <c r="Q21" s="2"/>
      <c r="R21" t="e">
        <f t="shared" si="5"/>
        <v>#VALUE!</v>
      </c>
      <c r="S21">
        <f t="shared" si="1"/>
        <v>596</v>
      </c>
      <c r="T21">
        <f t="shared" si="2"/>
        <v>-170.15</v>
      </c>
      <c r="U21">
        <f t="shared" si="3"/>
        <v>171.45</v>
      </c>
      <c r="V21">
        <f t="shared" si="4"/>
        <v>3845</v>
      </c>
    </row>
    <row r="22" spans="3:22" x14ac:dyDescent="0.3">
      <c r="C22" t="s">
        <v>57</v>
      </c>
      <c r="D22">
        <v>323</v>
      </c>
      <c r="E22">
        <v>165.4</v>
      </c>
      <c r="F22" t="s">
        <v>10</v>
      </c>
      <c r="G22" s="9">
        <v>166.8</v>
      </c>
      <c r="H22" t="s">
        <v>10</v>
      </c>
      <c r="I22" s="1">
        <v>44909</v>
      </c>
      <c r="J22">
        <v>3850</v>
      </c>
      <c r="K22">
        <v>0.2</v>
      </c>
      <c r="L22" t="s">
        <v>10</v>
      </c>
      <c r="M22">
        <v>0.3</v>
      </c>
      <c r="N22" s="2" t="s">
        <v>10</v>
      </c>
      <c r="O22">
        <v>82</v>
      </c>
      <c r="P22" s="2">
        <v>3228</v>
      </c>
      <c r="Q22" s="2"/>
      <c r="R22" t="e">
        <f t="shared" si="5"/>
        <v>#VALUE!</v>
      </c>
      <c r="S22">
        <f t="shared" si="1"/>
        <v>2905</v>
      </c>
      <c r="T22">
        <f t="shared" si="2"/>
        <v>-165.20000000000002</v>
      </c>
      <c r="U22">
        <f t="shared" si="3"/>
        <v>166.5</v>
      </c>
      <c r="V22">
        <f t="shared" si="4"/>
        <v>3850</v>
      </c>
    </row>
    <row r="23" spans="3:22" x14ac:dyDescent="0.3">
      <c r="C23" t="s">
        <v>57</v>
      </c>
      <c r="D23">
        <v>150</v>
      </c>
      <c r="E23">
        <v>160.5</v>
      </c>
      <c r="F23" t="s">
        <v>10</v>
      </c>
      <c r="G23" s="9">
        <v>161.80000000000001</v>
      </c>
      <c r="H23" t="s">
        <v>10</v>
      </c>
      <c r="I23" s="1">
        <v>44909</v>
      </c>
      <c r="J23">
        <v>3855</v>
      </c>
      <c r="K23">
        <v>0.3</v>
      </c>
      <c r="L23" t="s">
        <v>10</v>
      </c>
      <c r="M23">
        <v>0.4</v>
      </c>
      <c r="N23" s="2" t="s">
        <v>10</v>
      </c>
      <c r="O23">
        <v>9</v>
      </c>
      <c r="P23">
        <v>862</v>
      </c>
      <c r="Q23" s="2"/>
      <c r="R23" t="e">
        <f t="shared" si="5"/>
        <v>#VALUE!</v>
      </c>
      <c r="S23">
        <f t="shared" si="1"/>
        <v>712</v>
      </c>
      <c r="T23">
        <f t="shared" si="2"/>
        <v>-160.19999999999999</v>
      </c>
      <c r="U23">
        <f t="shared" si="3"/>
        <v>161.4</v>
      </c>
      <c r="V23">
        <f t="shared" si="4"/>
        <v>3855</v>
      </c>
    </row>
    <row r="24" spans="3:22" x14ac:dyDescent="0.3">
      <c r="C24" t="s">
        <v>57</v>
      </c>
      <c r="D24">
        <v>102</v>
      </c>
      <c r="E24">
        <v>155.5</v>
      </c>
      <c r="F24" t="s">
        <v>10</v>
      </c>
      <c r="G24" s="9">
        <v>156.9</v>
      </c>
      <c r="H24" t="s">
        <v>10</v>
      </c>
      <c r="I24" s="1">
        <v>44909</v>
      </c>
      <c r="J24">
        <v>3860</v>
      </c>
      <c r="K24">
        <v>0.4</v>
      </c>
      <c r="L24" t="s">
        <v>10</v>
      </c>
      <c r="M24">
        <v>0.45</v>
      </c>
      <c r="N24" s="2" t="s">
        <v>10</v>
      </c>
      <c r="O24">
        <v>301</v>
      </c>
      <c r="P24" s="2">
        <v>5548</v>
      </c>
      <c r="Q24" s="2"/>
      <c r="R24" t="e">
        <f t="shared" si="5"/>
        <v>#VALUE!</v>
      </c>
      <c r="S24">
        <f t="shared" si="1"/>
        <v>5446</v>
      </c>
      <c r="T24">
        <f t="shared" si="2"/>
        <v>-155.1</v>
      </c>
      <c r="U24">
        <f t="shared" si="3"/>
        <v>156.45000000000002</v>
      </c>
      <c r="V24">
        <f t="shared" si="4"/>
        <v>3860</v>
      </c>
    </row>
    <row r="25" spans="3:22" x14ac:dyDescent="0.3">
      <c r="C25" t="s">
        <v>57</v>
      </c>
      <c r="D25">
        <v>79</v>
      </c>
      <c r="E25">
        <v>150.69999999999999</v>
      </c>
      <c r="F25" t="s">
        <v>10</v>
      </c>
      <c r="G25" s="9">
        <v>152</v>
      </c>
      <c r="H25" t="s">
        <v>10</v>
      </c>
      <c r="I25" s="1">
        <v>44909</v>
      </c>
      <c r="J25">
        <v>3865</v>
      </c>
      <c r="K25">
        <v>0.45</v>
      </c>
      <c r="L25" t="s">
        <v>10</v>
      </c>
      <c r="M25">
        <v>0.55000000000000004</v>
      </c>
      <c r="N25" s="2" t="s">
        <v>10</v>
      </c>
      <c r="O25">
        <v>768</v>
      </c>
      <c r="P25">
        <v>861</v>
      </c>
      <c r="Q25" s="2"/>
      <c r="R25" t="e">
        <f t="shared" si="5"/>
        <v>#VALUE!</v>
      </c>
      <c r="S25">
        <f t="shared" si="1"/>
        <v>782</v>
      </c>
      <c r="T25">
        <f t="shared" si="2"/>
        <v>-150.25</v>
      </c>
      <c r="U25">
        <f t="shared" si="3"/>
        <v>151.44999999999999</v>
      </c>
      <c r="V25">
        <f t="shared" si="4"/>
        <v>3865</v>
      </c>
    </row>
    <row r="26" spans="3:22" x14ac:dyDescent="0.3">
      <c r="C26" t="s">
        <v>57</v>
      </c>
      <c r="D26">
        <v>79</v>
      </c>
      <c r="E26">
        <v>145.80000000000001</v>
      </c>
      <c r="F26" t="s">
        <v>10</v>
      </c>
      <c r="G26" s="9">
        <v>147.1</v>
      </c>
      <c r="H26" t="s">
        <v>10</v>
      </c>
      <c r="I26" s="1">
        <v>44909</v>
      </c>
      <c r="J26">
        <v>3870</v>
      </c>
      <c r="K26">
        <v>0.6</v>
      </c>
      <c r="L26" t="s">
        <v>10</v>
      </c>
      <c r="M26">
        <v>0.7</v>
      </c>
      <c r="N26" s="2" t="s">
        <v>10</v>
      </c>
      <c r="O26">
        <v>116</v>
      </c>
      <c r="P26">
        <v>958</v>
      </c>
      <c r="Q26" s="2"/>
      <c r="R26" t="e">
        <f t="shared" si="5"/>
        <v>#VALUE!</v>
      </c>
      <c r="S26">
        <f t="shared" si="1"/>
        <v>879</v>
      </c>
      <c r="T26">
        <f t="shared" si="2"/>
        <v>-145.20000000000002</v>
      </c>
      <c r="U26">
        <f t="shared" si="3"/>
        <v>146.4</v>
      </c>
      <c r="V26">
        <f t="shared" si="4"/>
        <v>3870</v>
      </c>
    </row>
    <row r="27" spans="3:22" x14ac:dyDescent="0.3">
      <c r="C27" t="s">
        <v>57</v>
      </c>
      <c r="D27">
        <v>98</v>
      </c>
      <c r="E27">
        <v>140.9</v>
      </c>
      <c r="F27" t="s">
        <v>10</v>
      </c>
      <c r="G27" s="9">
        <v>142.30000000000001</v>
      </c>
      <c r="H27" t="s">
        <v>10</v>
      </c>
      <c r="I27" s="1">
        <v>44909</v>
      </c>
      <c r="J27">
        <v>3875</v>
      </c>
      <c r="K27">
        <v>0.75</v>
      </c>
      <c r="L27" t="s">
        <v>10</v>
      </c>
      <c r="M27">
        <v>0.85</v>
      </c>
      <c r="N27" s="2" t="s">
        <v>10</v>
      </c>
      <c r="O27">
        <v>66</v>
      </c>
      <c r="P27" s="2">
        <v>4774</v>
      </c>
      <c r="R27" t="e">
        <f t="shared" si="5"/>
        <v>#VALUE!</v>
      </c>
      <c r="S27">
        <f t="shared" si="1"/>
        <v>4676</v>
      </c>
      <c r="T27">
        <f t="shared" si="2"/>
        <v>-140.15</v>
      </c>
      <c r="U27">
        <f t="shared" si="3"/>
        <v>141.45000000000002</v>
      </c>
      <c r="V27">
        <f t="shared" si="4"/>
        <v>3875</v>
      </c>
    </row>
    <row r="28" spans="3:22" x14ac:dyDescent="0.3">
      <c r="C28" t="s">
        <v>57</v>
      </c>
      <c r="D28">
        <v>176</v>
      </c>
      <c r="E28">
        <v>136.1</v>
      </c>
      <c r="F28" t="s">
        <v>10</v>
      </c>
      <c r="G28" s="9">
        <v>137.5</v>
      </c>
      <c r="H28" t="s">
        <v>10</v>
      </c>
      <c r="I28" s="1">
        <v>44909</v>
      </c>
      <c r="J28">
        <v>3880</v>
      </c>
      <c r="K28">
        <v>0.95</v>
      </c>
      <c r="L28" t="s">
        <v>10</v>
      </c>
      <c r="M28">
        <v>1</v>
      </c>
      <c r="N28" t="s">
        <v>10</v>
      </c>
      <c r="O28">
        <v>156</v>
      </c>
      <c r="P28" s="2">
        <v>1258</v>
      </c>
      <c r="Q28" s="2"/>
      <c r="R28" t="e">
        <f t="shared" si="5"/>
        <v>#VALUE!</v>
      </c>
      <c r="S28">
        <f t="shared" si="1"/>
        <v>1082</v>
      </c>
      <c r="T28">
        <f t="shared" si="2"/>
        <v>-135.15</v>
      </c>
      <c r="U28">
        <f t="shared" si="3"/>
        <v>136.5</v>
      </c>
      <c r="V28">
        <f t="shared" si="4"/>
        <v>3880</v>
      </c>
    </row>
    <row r="29" spans="3:22" x14ac:dyDescent="0.3">
      <c r="C29" t="s">
        <v>57</v>
      </c>
      <c r="D29">
        <v>48</v>
      </c>
      <c r="E29">
        <v>131.30000000000001</v>
      </c>
      <c r="F29" t="s">
        <v>10</v>
      </c>
      <c r="G29" s="9">
        <v>132.69999999999999</v>
      </c>
      <c r="H29" t="s">
        <v>10</v>
      </c>
      <c r="I29" s="1">
        <v>44909</v>
      </c>
      <c r="J29">
        <v>3885</v>
      </c>
      <c r="K29">
        <v>1.1499999999999999</v>
      </c>
      <c r="L29" t="s">
        <v>10</v>
      </c>
      <c r="M29">
        <v>1.25</v>
      </c>
      <c r="N29" t="s">
        <v>10</v>
      </c>
      <c r="O29">
        <v>216</v>
      </c>
      <c r="P29" s="2">
        <v>1115</v>
      </c>
      <c r="Q29" s="2"/>
      <c r="R29" t="e">
        <f t="shared" si="5"/>
        <v>#VALUE!</v>
      </c>
      <c r="S29">
        <f t="shared" si="1"/>
        <v>1067</v>
      </c>
      <c r="T29">
        <f t="shared" si="2"/>
        <v>-130.15</v>
      </c>
      <c r="U29">
        <f t="shared" si="3"/>
        <v>131.44999999999999</v>
      </c>
      <c r="V29">
        <f t="shared" si="4"/>
        <v>3885</v>
      </c>
    </row>
    <row r="30" spans="3:22" x14ac:dyDescent="0.3">
      <c r="C30" t="s">
        <v>57</v>
      </c>
      <c r="D30">
        <v>110</v>
      </c>
      <c r="E30">
        <v>126.6</v>
      </c>
      <c r="F30" t="s">
        <v>10</v>
      </c>
      <c r="G30" s="9">
        <v>128</v>
      </c>
      <c r="H30" t="s">
        <v>10</v>
      </c>
      <c r="I30" s="1">
        <v>44909</v>
      </c>
      <c r="J30">
        <v>3890</v>
      </c>
      <c r="K30">
        <v>1.4</v>
      </c>
      <c r="L30" t="s">
        <v>10</v>
      </c>
      <c r="M30">
        <v>1.5</v>
      </c>
      <c r="N30" s="2" t="s">
        <v>10</v>
      </c>
      <c r="O30">
        <v>70</v>
      </c>
      <c r="P30" s="2">
        <v>1353</v>
      </c>
      <c r="Q30" s="2"/>
      <c r="R30" t="e">
        <f t="shared" si="5"/>
        <v>#VALUE!</v>
      </c>
      <c r="S30">
        <f t="shared" si="1"/>
        <v>1243</v>
      </c>
      <c r="T30">
        <f t="shared" si="2"/>
        <v>-125.19999999999999</v>
      </c>
      <c r="U30">
        <f t="shared" si="3"/>
        <v>126.5</v>
      </c>
      <c r="V30">
        <f t="shared" si="4"/>
        <v>3890</v>
      </c>
    </row>
    <row r="31" spans="3:22" x14ac:dyDescent="0.3">
      <c r="C31" t="s">
        <v>57</v>
      </c>
      <c r="D31">
        <v>42</v>
      </c>
      <c r="E31">
        <v>121.9</v>
      </c>
      <c r="F31" t="s">
        <v>10</v>
      </c>
      <c r="G31" s="9">
        <v>123.2</v>
      </c>
      <c r="H31" t="s">
        <v>10</v>
      </c>
      <c r="I31" s="1">
        <v>44909</v>
      </c>
      <c r="J31">
        <v>3895</v>
      </c>
      <c r="K31">
        <v>1.7</v>
      </c>
      <c r="L31" t="s">
        <v>10</v>
      </c>
      <c r="M31">
        <v>1.8</v>
      </c>
      <c r="N31" t="s">
        <v>10</v>
      </c>
      <c r="O31">
        <v>219</v>
      </c>
      <c r="P31" s="2">
        <v>3455</v>
      </c>
      <c r="Q31" s="2"/>
      <c r="R31" t="e">
        <f t="shared" si="5"/>
        <v>#VALUE!</v>
      </c>
      <c r="S31">
        <f t="shared" si="1"/>
        <v>3413</v>
      </c>
      <c r="T31">
        <f t="shared" si="2"/>
        <v>-120.2</v>
      </c>
      <c r="U31">
        <f t="shared" si="3"/>
        <v>121.4</v>
      </c>
      <c r="V31">
        <f t="shared" si="4"/>
        <v>3895</v>
      </c>
    </row>
    <row r="32" spans="3:22" x14ac:dyDescent="0.3">
      <c r="C32" t="s">
        <v>57</v>
      </c>
      <c r="D32">
        <v>199</v>
      </c>
      <c r="E32">
        <v>117.2</v>
      </c>
      <c r="F32" t="s">
        <v>10</v>
      </c>
      <c r="G32" s="9">
        <v>118.6</v>
      </c>
      <c r="H32" t="s">
        <v>10</v>
      </c>
      <c r="I32" s="1">
        <v>44909</v>
      </c>
      <c r="J32">
        <v>3900</v>
      </c>
      <c r="K32">
        <v>2.0499999999999998</v>
      </c>
      <c r="L32" t="s">
        <v>10</v>
      </c>
      <c r="M32">
        <v>2.15</v>
      </c>
      <c r="N32" t="s">
        <v>10</v>
      </c>
      <c r="O32">
        <v>754</v>
      </c>
      <c r="P32" s="2">
        <v>4933</v>
      </c>
      <c r="R32" t="e">
        <f t="shared" si="5"/>
        <v>#VALUE!</v>
      </c>
      <c r="S32">
        <f t="shared" si="1"/>
        <v>4734</v>
      </c>
      <c r="T32">
        <f t="shared" si="2"/>
        <v>-115.15</v>
      </c>
      <c r="U32">
        <f t="shared" si="3"/>
        <v>116.44999999999999</v>
      </c>
      <c r="V32">
        <f t="shared" si="4"/>
        <v>3900</v>
      </c>
    </row>
    <row r="33" spans="3:22" x14ac:dyDescent="0.3">
      <c r="C33">
        <v>4</v>
      </c>
      <c r="D33">
        <v>33</v>
      </c>
      <c r="E33">
        <v>112.6</v>
      </c>
      <c r="F33" t="s">
        <v>10</v>
      </c>
      <c r="G33" s="9">
        <v>114</v>
      </c>
      <c r="H33" t="s">
        <v>10</v>
      </c>
      <c r="I33" s="1">
        <v>44909</v>
      </c>
      <c r="J33">
        <v>3905</v>
      </c>
      <c r="K33">
        <v>2.5</v>
      </c>
      <c r="L33" t="s">
        <v>10</v>
      </c>
      <c r="M33">
        <v>2.5499999999999998</v>
      </c>
      <c r="N33" t="s">
        <v>10</v>
      </c>
      <c r="O33">
        <v>126</v>
      </c>
      <c r="P33">
        <v>510</v>
      </c>
      <c r="R33">
        <f t="shared" si="5"/>
        <v>122</v>
      </c>
      <c r="S33">
        <f t="shared" si="1"/>
        <v>477</v>
      </c>
      <c r="T33">
        <f t="shared" si="2"/>
        <v>-110.1</v>
      </c>
      <c r="U33">
        <f t="shared" si="3"/>
        <v>111.45</v>
      </c>
      <c r="V33">
        <f t="shared" si="4"/>
        <v>3905</v>
      </c>
    </row>
    <row r="34" spans="3:22" x14ac:dyDescent="0.3">
      <c r="C34">
        <v>2</v>
      </c>
      <c r="D34">
        <v>117</v>
      </c>
      <c r="E34">
        <v>108.1</v>
      </c>
      <c r="F34" t="s">
        <v>10</v>
      </c>
      <c r="G34" s="9">
        <v>109.5</v>
      </c>
      <c r="H34" t="s">
        <v>10</v>
      </c>
      <c r="I34" s="1">
        <v>44909</v>
      </c>
      <c r="J34">
        <v>3910</v>
      </c>
      <c r="K34">
        <v>2.9</v>
      </c>
      <c r="L34" t="s">
        <v>10</v>
      </c>
      <c r="M34">
        <v>3</v>
      </c>
      <c r="N34" t="s">
        <v>10</v>
      </c>
      <c r="O34">
        <v>100</v>
      </c>
      <c r="P34" s="2">
        <v>1364</v>
      </c>
      <c r="Q34" s="2"/>
      <c r="R34">
        <f t="shared" si="5"/>
        <v>98</v>
      </c>
      <c r="S34">
        <f t="shared" si="1"/>
        <v>1247</v>
      </c>
      <c r="T34">
        <f t="shared" si="2"/>
        <v>-105.19999999999999</v>
      </c>
      <c r="U34">
        <f t="shared" si="3"/>
        <v>106.5</v>
      </c>
      <c r="V34">
        <f t="shared" si="4"/>
        <v>3910</v>
      </c>
    </row>
    <row r="35" spans="3:22" x14ac:dyDescent="0.3">
      <c r="C35" t="s">
        <v>57</v>
      </c>
      <c r="D35">
        <v>73</v>
      </c>
      <c r="E35">
        <v>103.6</v>
      </c>
      <c r="F35" t="s">
        <v>10</v>
      </c>
      <c r="G35" s="9">
        <v>105</v>
      </c>
      <c r="H35" t="s">
        <v>10</v>
      </c>
      <c r="I35" s="1">
        <v>44909</v>
      </c>
      <c r="J35">
        <v>3915</v>
      </c>
      <c r="K35">
        <v>3.4</v>
      </c>
      <c r="L35" t="s">
        <v>10</v>
      </c>
      <c r="M35">
        <v>3.6</v>
      </c>
      <c r="N35" t="s">
        <v>10</v>
      </c>
      <c r="O35">
        <v>108</v>
      </c>
      <c r="P35">
        <v>764</v>
      </c>
      <c r="R35" t="e">
        <f t="shared" si="5"/>
        <v>#VALUE!</v>
      </c>
      <c r="S35">
        <f t="shared" si="1"/>
        <v>691</v>
      </c>
      <c r="T35">
        <f t="shared" si="2"/>
        <v>-100.19999999999999</v>
      </c>
      <c r="U35">
        <f t="shared" si="3"/>
        <v>101.4</v>
      </c>
      <c r="V35">
        <f t="shared" si="4"/>
        <v>3915</v>
      </c>
    </row>
    <row r="36" spans="3:22" x14ac:dyDescent="0.3">
      <c r="C36">
        <v>1</v>
      </c>
      <c r="D36">
        <v>342</v>
      </c>
      <c r="E36">
        <v>99.2</v>
      </c>
      <c r="F36" t="s">
        <v>10</v>
      </c>
      <c r="G36" s="9">
        <v>100.6</v>
      </c>
      <c r="H36" t="s">
        <v>10</v>
      </c>
      <c r="I36" s="1">
        <v>44909</v>
      </c>
      <c r="J36">
        <v>3920</v>
      </c>
      <c r="K36">
        <v>4</v>
      </c>
      <c r="L36" t="s">
        <v>10</v>
      </c>
      <c r="M36">
        <v>4.2</v>
      </c>
      <c r="N36" s="2" t="s">
        <v>10</v>
      </c>
      <c r="O36">
        <v>43</v>
      </c>
      <c r="P36">
        <v>709</v>
      </c>
      <c r="Q36" s="2"/>
      <c r="R36">
        <f t="shared" si="5"/>
        <v>42</v>
      </c>
      <c r="S36">
        <f t="shared" si="1"/>
        <v>367</v>
      </c>
      <c r="T36">
        <f t="shared" si="2"/>
        <v>-95.2</v>
      </c>
      <c r="U36">
        <f t="shared" si="3"/>
        <v>96.399999999999991</v>
      </c>
      <c r="V36">
        <f t="shared" si="4"/>
        <v>3920</v>
      </c>
    </row>
    <row r="37" spans="3:22" x14ac:dyDescent="0.3">
      <c r="C37" t="s">
        <v>57</v>
      </c>
      <c r="D37">
        <v>106</v>
      </c>
      <c r="E37">
        <v>94.9</v>
      </c>
      <c r="F37" t="s">
        <v>10</v>
      </c>
      <c r="G37" s="9">
        <v>96.3</v>
      </c>
      <c r="H37" t="s">
        <v>10</v>
      </c>
      <c r="I37" s="1">
        <v>44909</v>
      </c>
      <c r="J37">
        <v>3925</v>
      </c>
      <c r="K37">
        <v>4.7</v>
      </c>
      <c r="L37" t="s">
        <v>10</v>
      </c>
      <c r="M37">
        <v>4.9000000000000004</v>
      </c>
      <c r="N37" t="s">
        <v>10</v>
      </c>
      <c r="O37">
        <v>98</v>
      </c>
      <c r="P37" s="2">
        <v>1971</v>
      </c>
      <c r="R37" t="e">
        <f t="shared" si="5"/>
        <v>#VALUE!</v>
      </c>
      <c r="S37">
        <f t="shared" si="1"/>
        <v>1865</v>
      </c>
      <c r="T37">
        <f t="shared" si="2"/>
        <v>-90.2</v>
      </c>
      <c r="U37">
        <f t="shared" si="3"/>
        <v>91.399999999999991</v>
      </c>
      <c r="V37">
        <f t="shared" si="4"/>
        <v>3925</v>
      </c>
    </row>
    <row r="38" spans="3:22" x14ac:dyDescent="0.3">
      <c r="C38" t="s">
        <v>57</v>
      </c>
      <c r="D38">
        <v>169</v>
      </c>
      <c r="E38">
        <v>90.8</v>
      </c>
      <c r="F38" t="s">
        <v>10</v>
      </c>
      <c r="G38" s="9">
        <v>92</v>
      </c>
      <c r="H38" t="s">
        <v>10</v>
      </c>
      <c r="I38" s="1">
        <v>44909</v>
      </c>
      <c r="J38">
        <v>3930</v>
      </c>
      <c r="K38">
        <v>5.4</v>
      </c>
      <c r="L38" t="s">
        <v>10</v>
      </c>
      <c r="M38">
        <v>5.6</v>
      </c>
      <c r="N38" t="s">
        <v>10</v>
      </c>
      <c r="O38">
        <v>89</v>
      </c>
      <c r="P38" s="2">
        <v>2207</v>
      </c>
      <c r="R38" t="e">
        <f t="shared" si="5"/>
        <v>#VALUE!</v>
      </c>
      <c r="S38">
        <f t="shared" si="1"/>
        <v>2038</v>
      </c>
      <c r="T38">
        <f t="shared" si="2"/>
        <v>-85.399999999999991</v>
      </c>
      <c r="U38">
        <f t="shared" si="3"/>
        <v>86.4</v>
      </c>
      <c r="V38">
        <f t="shared" si="4"/>
        <v>3930</v>
      </c>
    </row>
    <row r="39" spans="3:22" x14ac:dyDescent="0.3">
      <c r="C39">
        <v>6</v>
      </c>
      <c r="D39">
        <v>164</v>
      </c>
      <c r="E39">
        <v>86.6</v>
      </c>
      <c r="F39" t="s">
        <v>10</v>
      </c>
      <c r="G39" s="9">
        <v>87.9</v>
      </c>
      <c r="H39" t="s">
        <v>10</v>
      </c>
      <c r="I39" s="1">
        <v>44909</v>
      </c>
      <c r="J39">
        <v>3935</v>
      </c>
      <c r="K39">
        <v>6.2</v>
      </c>
      <c r="L39" t="s">
        <v>10</v>
      </c>
      <c r="M39">
        <v>6.5</v>
      </c>
      <c r="N39" t="s">
        <v>10</v>
      </c>
      <c r="O39">
        <v>48</v>
      </c>
      <c r="P39">
        <v>785</v>
      </c>
      <c r="R39">
        <f t="shared" si="5"/>
        <v>42</v>
      </c>
      <c r="S39">
        <f t="shared" si="1"/>
        <v>621</v>
      </c>
      <c r="T39">
        <f t="shared" si="2"/>
        <v>-80.399999999999991</v>
      </c>
      <c r="U39">
        <f t="shared" si="3"/>
        <v>81.400000000000006</v>
      </c>
      <c r="V39">
        <f t="shared" si="4"/>
        <v>3935</v>
      </c>
    </row>
    <row r="40" spans="3:22" x14ac:dyDescent="0.3">
      <c r="C40">
        <v>5</v>
      </c>
      <c r="D40">
        <v>233</v>
      </c>
      <c r="E40">
        <v>82.6</v>
      </c>
      <c r="F40" t="s">
        <v>10</v>
      </c>
      <c r="G40" s="9">
        <v>83.8</v>
      </c>
      <c r="H40" t="s">
        <v>10</v>
      </c>
      <c r="I40" s="1">
        <v>44909</v>
      </c>
      <c r="J40">
        <v>3940</v>
      </c>
      <c r="K40">
        <v>7.2</v>
      </c>
      <c r="L40" t="s">
        <v>10</v>
      </c>
      <c r="M40">
        <v>7.4</v>
      </c>
      <c r="N40" s="2" t="s">
        <v>10</v>
      </c>
      <c r="O40">
        <v>65</v>
      </c>
      <c r="P40">
        <v>806</v>
      </c>
      <c r="Q40" s="2"/>
      <c r="R40">
        <f t="shared" si="5"/>
        <v>60</v>
      </c>
      <c r="S40">
        <f t="shared" si="1"/>
        <v>573</v>
      </c>
      <c r="T40">
        <f t="shared" si="2"/>
        <v>-75.399999999999991</v>
      </c>
      <c r="U40">
        <f t="shared" si="3"/>
        <v>76.399999999999991</v>
      </c>
      <c r="V40">
        <f t="shared" si="4"/>
        <v>3940</v>
      </c>
    </row>
    <row r="41" spans="3:22" x14ac:dyDescent="0.3">
      <c r="C41">
        <v>6</v>
      </c>
      <c r="D41">
        <v>140</v>
      </c>
      <c r="E41">
        <v>78.599999999999994</v>
      </c>
      <c r="F41" t="s">
        <v>10</v>
      </c>
      <c r="G41" s="9">
        <v>79.8</v>
      </c>
      <c r="H41" t="s">
        <v>10</v>
      </c>
      <c r="I41" s="1">
        <v>44909</v>
      </c>
      <c r="J41">
        <v>3945</v>
      </c>
      <c r="K41">
        <v>8.1999999999999993</v>
      </c>
      <c r="L41" t="s">
        <v>10</v>
      </c>
      <c r="M41">
        <v>8.4</v>
      </c>
      <c r="N41" t="s">
        <v>10</v>
      </c>
      <c r="O41">
        <v>10</v>
      </c>
      <c r="P41">
        <v>882</v>
      </c>
      <c r="R41">
        <f t="shared" si="5"/>
        <v>4</v>
      </c>
      <c r="S41">
        <f t="shared" si="1"/>
        <v>742</v>
      </c>
      <c r="T41">
        <f t="shared" si="2"/>
        <v>-70.399999999999991</v>
      </c>
      <c r="U41">
        <f t="shared" si="3"/>
        <v>71.399999999999991</v>
      </c>
      <c r="V41">
        <f t="shared" si="4"/>
        <v>3945</v>
      </c>
    </row>
    <row r="42" spans="3:22" x14ac:dyDescent="0.3">
      <c r="C42" t="s">
        <v>57</v>
      </c>
      <c r="D42" s="2">
        <v>2452</v>
      </c>
      <c r="E42">
        <v>74.8</v>
      </c>
      <c r="F42" t="s">
        <v>10</v>
      </c>
      <c r="G42" s="9">
        <v>75.900000000000006</v>
      </c>
      <c r="H42" t="s">
        <v>10</v>
      </c>
      <c r="I42" s="1">
        <v>44909</v>
      </c>
      <c r="J42">
        <v>3950</v>
      </c>
      <c r="K42">
        <v>9.3000000000000007</v>
      </c>
      <c r="L42" t="s">
        <v>10</v>
      </c>
      <c r="M42">
        <v>9.6</v>
      </c>
      <c r="N42" t="s">
        <v>10</v>
      </c>
      <c r="O42">
        <v>336</v>
      </c>
      <c r="P42" s="2">
        <v>5167</v>
      </c>
      <c r="R42" t="e">
        <f t="shared" si="5"/>
        <v>#VALUE!</v>
      </c>
      <c r="S42">
        <f t="shared" si="1"/>
        <v>2715</v>
      </c>
      <c r="T42">
        <f t="shared" si="2"/>
        <v>-65.5</v>
      </c>
      <c r="U42">
        <f t="shared" si="3"/>
        <v>66.300000000000011</v>
      </c>
      <c r="V42">
        <f t="shared" si="4"/>
        <v>3950</v>
      </c>
    </row>
    <row r="43" spans="3:22" x14ac:dyDescent="0.3">
      <c r="C43" t="s">
        <v>57</v>
      </c>
      <c r="D43">
        <v>130</v>
      </c>
      <c r="E43">
        <v>70.900000000000006</v>
      </c>
      <c r="F43" t="s">
        <v>10</v>
      </c>
      <c r="G43" s="9">
        <v>72.2</v>
      </c>
      <c r="H43" t="s">
        <v>10</v>
      </c>
      <c r="I43" s="1">
        <v>44909</v>
      </c>
      <c r="J43">
        <v>3955</v>
      </c>
      <c r="K43">
        <v>10.5</v>
      </c>
      <c r="L43" t="s">
        <v>10</v>
      </c>
      <c r="M43">
        <v>10.8</v>
      </c>
      <c r="N43" s="2" t="s">
        <v>10</v>
      </c>
      <c r="O43">
        <v>23</v>
      </c>
      <c r="P43">
        <v>534</v>
      </c>
      <c r="R43" t="e">
        <f t="shared" si="5"/>
        <v>#VALUE!</v>
      </c>
      <c r="S43">
        <f t="shared" si="1"/>
        <v>404</v>
      </c>
      <c r="T43">
        <f t="shared" si="2"/>
        <v>-60.400000000000006</v>
      </c>
      <c r="U43">
        <f t="shared" si="3"/>
        <v>61.400000000000006</v>
      </c>
      <c r="V43">
        <f t="shared" si="4"/>
        <v>3955</v>
      </c>
    </row>
    <row r="44" spans="3:22" x14ac:dyDescent="0.3">
      <c r="C44">
        <v>2</v>
      </c>
      <c r="D44">
        <v>524</v>
      </c>
      <c r="E44">
        <v>67.3</v>
      </c>
      <c r="F44" t="s">
        <v>10</v>
      </c>
      <c r="G44" s="9">
        <v>68.400000000000006</v>
      </c>
      <c r="H44" t="s">
        <v>10</v>
      </c>
      <c r="I44" s="1">
        <v>44909</v>
      </c>
      <c r="J44">
        <v>3960</v>
      </c>
      <c r="K44">
        <v>11.8</v>
      </c>
      <c r="L44" t="s">
        <v>10</v>
      </c>
      <c r="M44">
        <v>12.1</v>
      </c>
      <c r="N44" t="s">
        <v>10</v>
      </c>
      <c r="O44">
        <v>53</v>
      </c>
      <c r="P44">
        <v>739</v>
      </c>
      <c r="R44">
        <f t="shared" si="5"/>
        <v>51</v>
      </c>
      <c r="S44">
        <f t="shared" si="1"/>
        <v>215</v>
      </c>
      <c r="T44">
        <f t="shared" si="2"/>
        <v>-55.5</v>
      </c>
      <c r="U44">
        <f t="shared" si="3"/>
        <v>56.300000000000004</v>
      </c>
      <c r="V44">
        <f t="shared" si="4"/>
        <v>3960</v>
      </c>
    </row>
    <row r="45" spans="3:22" x14ac:dyDescent="0.3">
      <c r="C45" t="s">
        <v>57</v>
      </c>
      <c r="D45">
        <v>205</v>
      </c>
      <c r="E45">
        <v>62.6</v>
      </c>
      <c r="F45" t="s">
        <v>10</v>
      </c>
      <c r="G45" s="9">
        <v>66.099999999999994</v>
      </c>
      <c r="H45" t="s">
        <v>10</v>
      </c>
      <c r="I45" s="1">
        <v>44909</v>
      </c>
      <c r="J45">
        <v>3965</v>
      </c>
      <c r="K45">
        <v>13.2</v>
      </c>
      <c r="L45" t="s">
        <v>10</v>
      </c>
      <c r="M45">
        <v>13.5</v>
      </c>
      <c r="N45" s="2" t="s">
        <v>10</v>
      </c>
      <c r="O45">
        <v>8</v>
      </c>
      <c r="P45">
        <v>469</v>
      </c>
      <c r="R45" t="e">
        <f t="shared" si="5"/>
        <v>#VALUE!</v>
      </c>
      <c r="S45">
        <f t="shared" si="1"/>
        <v>264</v>
      </c>
      <c r="T45">
        <f t="shared" si="2"/>
        <v>-49.400000000000006</v>
      </c>
      <c r="U45">
        <f t="shared" si="3"/>
        <v>52.599999999999994</v>
      </c>
      <c r="V45">
        <f t="shared" si="4"/>
        <v>3965</v>
      </c>
    </row>
    <row r="46" spans="3:22" x14ac:dyDescent="0.3">
      <c r="C46" t="s">
        <v>57</v>
      </c>
      <c r="D46">
        <v>505</v>
      </c>
      <c r="E46">
        <v>59.1</v>
      </c>
      <c r="F46" t="s">
        <v>10</v>
      </c>
      <c r="G46" s="9">
        <v>62.6</v>
      </c>
      <c r="H46" t="s">
        <v>10</v>
      </c>
      <c r="I46" s="1">
        <v>44909</v>
      </c>
      <c r="J46">
        <v>3970</v>
      </c>
      <c r="K46">
        <v>14.7</v>
      </c>
      <c r="L46" t="s">
        <v>10</v>
      </c>
      <c r="M46">
        <v>15</v>
      </c>
      <c r="N46" t="s">
        <v>10</v>
      </c>
      <c r="O46">
        <v>19</v>
      </c>
      <c r="P46" s="2">
        <v>1428</v>
      </c>
      <c r="R46" t="e">
        <f t="shared" si="5"/>
        <v>#VALUE!</v>
      </c>
      <c r="S46">
        <f t="shared" si="1"/>
        <v>923</v>
      </c>
      <c r="T46">
        <f t="shared" si="2"/>
        <v>-44.400000000000006</v>
      </c>
      <c r="U46">
        <f t="shared" si="3"/>
        <v>47.6</v>
      </c>
      <c r="V46">
        <f t="shared" si="4"/>
        <v>3970</v>
      </c>
    </row>
    <row r="47" spans="3:22" x14ac:dyDescent="0.3">
      <c r="C47">
        <v>1</v>
      </c>
      <c r="D47">
        <v>221</v>
      </c>
      <c r="E47">
        <v>56.4</v>
      </c>
      <c r="F47" t="s">
        <v>10</v>
      </c>
      <c r="G47" s="9">
        <v>58.6</v>
      </c>
      <c r="H47" t="s">
        <v>10</v>
      </c>
      <c r="I47" s="1">
        <v>44909</v>
      </c>
      <c r="J47">
        <v>3975</v>
      </c>
      <c r="K47">
        <v>16.3</v>
      </c>
      <c r="L47" t="s">
        <v>10</v>
      </c>
      <c r="M47">
        <v>16.600000000000001</v>
      </c>
      <c r="N47" t="s">
        <v>10</v>
      </c>
      <c r="O47">
        <v>24</v>
      </c>
      <c r="P47" s="2">
        <v>1497</v>
      </c>
      <c r="R47">
        <f t="shared" si="5"/>
        <v>23</v>
      </c>
      <c r="S47">
        <f t="shared" si="1"/>
        <v>1276</v>
      </c>
      <c r="T47">
        <f t="shared" si="2"/>
        <v>-40.099999999999994</v>
      </c>
      <c r="U47">
        <f t="shared" si="3"/>
        <v>42</v>
      </c>
      <c r="V47">
        <f t="shared" si="4"/>
        <v>3975</v>
      </c>
    </row>
    <row r="48" spans="3:22" x14ac:dyDescent="0.3">
      <c r="C48" t="s">
        <v>57</v>
      </c>
      <c r="D48">
        <v>419</v>
      </c>
      <c r="E48">
        <v>53.6</v>
      </c>
      <c r="F48" t="s">
        <v>10</v>
      </c>
      <c r="G48" s="9">
        <v>54.3</v>
      </c>
      <c r="H48" t="s">
        <v>10</v>
      </c>
      <c r="I48" s="1">
        <v>44909</v>
      </c>
      <c r="J48">
        <v>3980</v>
      </c>
      <c r="K48">
        <v>18</v>
      </c>
      <c r="L48" t="s">
        <v>10</v>
      </c>
      <c r="M48">
        <v>18.3</v>
      </c>
      <c r="N48" t="s">
        <v>10</v>
      </c>
      <c r="O48">
        <v>41</v>
      </c>
      <c r="P48">
        <v>604</v>
      </c>
      <c r="R48" t="e">
        <f t="shared" si="5"/>
        <v>#VALUE!</v>
      </c>
      <c r="S48">
        <f t="shared" si="1"/>
        <v>185</v>
      </c>
      <c r="T48">
        <f t="shared" si="2"/>
        <v>-35.6</v>
      </c>
      <c r="U48">
        <f t="shared" si="3"/>
        <v>36</v>
      </c>
      <c r="V48">
        <f t="shared" si="4"/>
        <v>3980</v>
      </c>
    </row>
    <row r="49" spans="3:22" x14ac:dyDescent="0.3">
      <c r="C49" t="s">
        <v>57</v>
      </c>
      <c r="D49">
        <v>177</v>
      </c>
      <c r="E49">
        <v>50.6</v>
      </c>
      <c r="F49" t="s">
        <v>10</v>
      </c>
      <c r="G49" s="9">
        <v>51</v>
      </c>
      <c r="H49" t="s">
        <v>10</v>
      </c>
      <c r="I49" s="1">
        <v>44909</v>
      </c>
      <c r="J49">
        <v>3985</v>
      </c>
      <c r="K49">
        <v>19.8</v>
      </c>
      <c r="L49" t="s">
        <v>10</v>
      </c>
      <c r="M49">
        <v>20.2</v>
      </c>
      <c r="N49" t="s">
        <v>10</v>
      </c>
      <c r="O49">
        <v>48</v>
      </c>
      <c r="P49">
        <v>496</v>
      </c>
      <c r="Q49" s="2"/>
      <c r="R49" t="e">
        <f t="shared" si="5"/>
        <v>#VALUE!</v>
      </c>
      <c r="S49">
        <f t="shared" si="1"/>
        <v>319</v>
      </c>
      <c r="T49">
        <f t="shared" si="2"/>
        <v>-30.8</v>
      </c>
      <c r="U49">
        <f t="shared" si="3"/>
        <v>30.8</v>
      </c>
      <c r="V49">
        <f t="shared" si="4"/>
        <v>3985</v>
      </c>
    </row>
    <row r="50" spans="3:22" x14ac:dyDescent="0.3">
      <c r="C50">
        <v>1</v>
      </c>
      <c r="D50">
        <v>489</v>
      </c>
      <c r="E50">
        <v>47.5</v>
      </c>
      <c r="F50" t="s">
        <v>10</v>
      </c>
      <c r="G50" s="9">
        <v>47.9</v>
      </c>
      <c r="H50" t="s">
        <v>10</v>
      </c>
      <c r="I50" s="1">
        <v>44909</v>
      </c>
      <c r="J50">
        <v>3990</v>
      </c>
      <c r="K50">
        <v>21.7</v>
      </c>
      <c r="L50" t="s">
        <v>10</v>
      </c>
      <c r="M50">
        <v>22</v>
      </c>
      <c r="N50" s="2" t="s">
        <v>10</v>
      </c>
      <c r="O50">
        <v>18</v>
      </c>
      <c r="P50">
        <v>665</v>
      </c>
      <c r="R50">
        <f t="shared" si="5"/>
        <v>17</v>
      </c>
      <c r="S50">
        <f t="shared" si="1"/>
        <v>176</v>
      </c>
      <c r="T50">
        <f t="shared" si="2"/>
        <v>-25.8</v>
      </c>
      <c r="U50">
        <f t="shared" si="3"/>
        <v>25.9</v>
      </c>
      <c r="V50">
        <f t="shared" si="4"/>
        <v>3990</v>
      </c>
    </row>
    <row r="51" spans="3:22" x14ac:dyDescent="0.3">
      <c r="C51" t="s">
        <v>57</v>
      </c>
      <c r="D51">
        <v>275</v>
      </c>
      <c r="E51">
        <v>44.5</v>
      </c>
      <c r="F51" t="s">
        <v>10</v>
      </c>
      <c r="G51" s="9">
        <v>44.9</v>
      </c>
      <c r="H51" t="s">
        <v>10</v>
      </c>
      <c r="I51" s="1">
        <v>44909</v>
      </c>
      <c r="J51">
        <v>3995</v>
      </c>
      <c r="K51">
        <v>23.7</v>
      </c>
      <c r="L51" t="s">
        <v>10</v>
      </c>
      <c r="M51">
        <v>24.1</v>
      </c>
      <c r="N51" s="2" t="s">
        <v>10</v>
      </c>
      <c r="O51">
        <v>16</v>
      </c>
      <c r="P51">
        <v>415</v>
      </c>
      <c r="R51" t="e">
        <f t="shared" si="5"/>
        <v>#VALUE!</v>
      </c>
      <c r="S51">
        <f t="shared" si="1"/>
        <v>140</v>
      </c>
      <c r="T51">
        <f t="shared" si="2"/>
        <v>-20.8</v>
      </c>
      <c r="U51">
        <f t="shared" si="3"/>
        <v>20.799999999999997</v>
      </c>
      <c r="V51">
        <f t="shared" si="4"/>
        <v>3995</v>
      </c>
    </row>
    <row r="52" spans="3:22" x14ac:dyDescent="0.3">
      <c r="C52">
        <v>9</v>
      </c>
      <c r="D52" s="2">
        <v>1543</v>
      </c>
      <c r="E52">
        <v>41.6</v>
      </c>
      <c r="F52" t="s">
        <v>10</v>
      </c>
      <c r="G52" s="9">
        <v>42</v>
      </c>
      <c r="H52" t="s">
        <v>10</v>
      </c>
      <c r="I52" s="1">
        <v>44909</v>
      </c>
      <c r="J52">
        <v>4000</v>
      </c>
      <c r="K52">
        <v>25.8</v>
      </c>
      <c r="L52" t="s">
        <v>10</v>
      </c>
      <c r="M52">
        <v>26.2</v>
      </c>
      <c r="N52" t="s">
        <v>10</v>
      </c>
      <c r="O52">
        <v>156</v>
      </c>
      <c r="P52" s="2">
        <v>1920</v>
      </c>
      <c r="R52">
        <f t="shared" si="5"/>
        <v>147</v>
      </c>
      <c r="S52">
        <f t="shared" si="1"/>
        <v>377</v>
      </c>
      <c r="T52">
        <f t="shared" si="2"/>
        <v>-15.8</v>
      </c>
      <c r="U52">
        <f t="shared" si="3"/>
        <v>15.8</v>
      </c>
      <c r="V52">
        <f t="shared" si="4"/>
        <v>4000</v>
      </c>
    </row>
    <row r="53" spans="3:22" x14ac:dyDescent="0.3">
      <c r="C53">
        <v>6</v>
      </c>
      <c r="D53">
        <v>620</v>
      </c>
      <c r="E53">
        <v>38.799999999999997</v>
      </c>
      <c r="F53" t="s">
        <v>10</v>
      </c>
      <c r="G53" s="9">
        <v>39.200000000000003</v>
      </c>
      <c r="H53" t="s">
        <v>10</v>
      </c>
      <c r="I53" s="1">
        <v>44909</v>
      </c>
      <c r="J53">
        <v>4005</v>
      </c>
      <c r="K53">
        <v>28</v>
      </c>
      <c r="L53" t="s">
        <v>10</v>
      </c>
      <c r="M53">
        <v>28.4</v>
      </c>
      <c r="N53" t="s">
        <v>10</v>
      </c>
      <c r="O53">
        <v>6</v>
      </c>
      <c r="P53">
        <v>598</v>
      </c>
      <c r="R53">
        <f t="shared" si="5"/>
        <v>0</v>
      </c>
      <c r="S53">
        <f t="shared" si="1"/>
        <v>-22</v>
      </c>
      <c r="T53">
        <f t="shared" si="2"/>
        <v>-10.799999999999997</v>
      </c>
      <c r="U53">
        <f t="shared" si="3"/>
        <v>10.800000000000004</v>
      </c>
      <c r="V53">
        <f t="shared" si="4"/>
        <v>4005</v>
      </c>
    </row>
    <row r="54" spans="3:22" x14ac:dyDescent="0.3">
      <c r="C54">
        <v>9</v>
      </c>
      <c r="D54" s="2">
        <v>1893</v>
      </c>
      <c r="E54">
        <v>36.1</v>
      </c>
      <c r="F54" t="s">
        <v>10</v>
      </c>
      <c r="G54" s="9">
        <v>36.5</v>
      </c>
      <c r="H54" t="s">
        <v>10</v>
      </c>
      <c r="I54" s="1">
        <v>44909</v>
      </c>
      <c r="J54">
        <v>4010</v>
      </c>
      <c r="K54">
        <v>30.3</v>
      </c>
      <c r="L54" t="s">
        <v>10</v>
      </c>
      <c r="M54">
        <v>30.7</v>
      </c>
      <c r="N54" t="s">
        <v>10</v>
      </c>
      <c r="O54">
        <v>16</v>
      </c>
      <c r="P54">
        <v>718</v>
      </c>
      <c r="Q54" s="2"/>
      <c r="R54">
        <f t="shared" si="5"/>
        <v>7</v>
      </c>
      <c r="S54">
        <f t="shared" si="1"/>
        <v>-1175</v>
      </c>
      <c r="T54">
        <f t="shared" si="2"/>
        <v>-5.8000000000000007</v>
      </c>
      <c r="U54">
        <f t="shared" si="3"/>
        <v>5.8000000000000007</v>
      </c>
      <c r="V54">
        <f t="shared" si="4"/>
        <v>4010</v>
      </c>
    </row>
    <row r="55" spans="3:22" x14ac:dyDescent="0.3">
      <c r="C55">
        <v>15</v>
      </c>
      <c r="D55">
        <v>456</v>
      </c>
      <c r="E55">
        <v>33.5</v>
      </c>
      <c r="F55" t="s">
        <v>10</v>
      </c>
      <c r="G55" s="9">
        <v>33.9</v>
      </c>
      <c r="H55" t="s">
        <v>10</v>
      </c>
      <c r="I55" s="1">
        <v>44909</v>
      </c>
      <c r="J55">
        <v>4015</v>
      </c>
      <c r="K55">
        <v>32.700000000000003</v>
      </c>
      <c r="L55" t="s">
        <v>10</v>
      </c>
      <c r="M55">
        <v>33.1</v>
      </c>
      <c r="N55" s="2" t="s">
        <v>10</v>
      </c>
      <c r="O55">
        <v>6</v>
      </c>
      <c r="P55">
        <v>595</v>
      </c>
      <c r="R55">
        <f t="shared" si="5"/>
        <v>-9</v>
      </c>
      <c r="S55">
        <f t="shared" si="1"/>
        <v>139</v>
      </c>
      <c r="T55">
        <f t="shared" si="2"/>
        <v>-0.79999999999999716</v>
      </c>
      <c r="U55">
        <f t="shared" si="3"/>
        <v>0.79999999999999716</v>
      </c>
      <c r="V55">
        <f t="shared" si="4"/>
        <v>4015</v>
      </c>
    </row>
    <row r="56" spans="3:22" x14ac:dyDescent="0.3">
      <c r="C56">
        <v>61</v>
      </c>
      <c r="D56">
        <v>995</v>
      </c>
      <c r="E56">
        <v>31</v>
      </c>
      <c r="F56" t="s">
        <v>10</v>
      </c>
      <c r="G56" s="9">
        <v>31.4</v>
      </c>
      <c r="H56" t="s">
        <v>10</v>
      </c>
      <c r="I56" s="1">
        <v>44909</v>
      </c>
      <c r="J56">
        <v>4020</v>
      </c>
      <c r="K56">
        <v>35.200000000000003</v>
      </c>
      <c r="L56" t="s">
        <v>10</v>
      </c>
      <c r="M56">
        <v>35.6</v>
      </c>
      <c r="N56" t="s">
        <v>10</v>
      </c>
      <c r="O56">
        <v>23</v>
      </c>
      <c r="P56">
        <v>589</v>
      </c>
      <c r="R56">
        <f t="shared" si="5"/>
        <v>-38</v>
      </c>
      <c r="S56">
        <f t="shared" si="1"/>
        <v>-406</v>
      </c>
      <c r="T56">
        <f t="shared" si="2"/>
        <v>4.2000000000000028</v>
      </c>
      <c r="U56">
        <f t="shared" si="3"/>
        <v>-4.2000000000000028</v>
      </c>
      <c r="V56">
        <f t="shared" si="4"/>
        <v>4020</v>
      </c>
    </row>
    <row r="57" spans="3:22" x14ac:dyDescent="0.3">
      <c r="C57">
        <v>13</v>
      </c>
      <c r="D57">
        <v>856</v>
      </c>
      <c r="E57">
        <v>28.6</v>
      </c>
      <c r="F57" t="s">
        <v>10</v>
      </c>
      <c r="G57" s="9">
        <v>29</v>
      </c>
      <c r="H57" t="s">
        <v>10</v>
      </c>
      <c r="I57" s="1">
        <v>44909</v>
      </c>
      <c r="J57">
        <v>4025</v>
      </c>
      <c r="K57">
        <v>37.799999999999997</v>
      </c>
      <c r="L57" t="s">
        <v>10</v>
      </c>
      <c r="M57">
        <v>38.200000000000003</v>
      </c>
      <c r="N57" t="s">
        <v>10</v>
      </c>
      <c r="O57">
        <v>22</v>
      </c>
      <c r="P57">
        <v>746</v>
      </c>
      <c r="R57">
        <f t="shared" si="5"/>
        <v>9</v>
      </c>
      <c r="S57">
        <f t="shared" si="1"/>
        <v>-110</v>
      </c>
      <c r="T57">
        <f t="shared" si="2"/>
        <v>9.1999999999999957</v>
      </c>
      <c r="U57">
        <f t="shared" si="3"/>
        <v>-9.2000000000000028</v>
      </c>
      <c r="V57">
        <f t="shared" si="4"/>
        <v>4025</v>
      </c>
    </row>
    <row r="58" spans="3:22" x14ac:dyDescent="0.3">
      <c r="C58">
        <v>42</v>
      </c>
      <c r="D58">
        <v>920</v>
      </c>
      <c r="E58">
        <v>26.4</v>
      </c>
      <c r="F58" t="s">
        <v>10</v>
      </c>
      <c r="G58" s="9">
        <v>26.7</v>
      </c>
      <c r="H58" t="s">
        <v>10</v>
      </c>
      <c r="I58" s="1">
        <v>44909</v>
      </c>
      <c r="J58">
        <v>4030</v>
      </c>
      <c r="K58">
        <v>40.5</v>
      </c>
      <c r="L58" t="s">
        <v>10</v>
      </c>
      <c r="M58">
        <v>40.9</v>
      </c>
      <c r="N58" t="s">
        <v>10</v>
      </c>
      <c r="O58">
        <v>29</v>
      </c>
      <c r="P58">
        <v>634</v>
      </c>
      <c r="R58">
        <f t="shared" si="5"/>
        <v>-13</v>
      </c>
      <c r="S58">
        <f t="shared" si="1"/>
        <v>-286</v>
      </c>
      <c r="T58">
        <f t="shared" si="2"/>
        <v>14.100000000000001</v>
      </c>
      <c r="U58">
        <f t="shared" si="3"/>
        <v>-14.2</v>
      </c>
      <c r="V58">
        <f t="shared" si="4"/>
        <v>4030</v>
      </c>
    </row>
    <row r="59" spans="3:22" x14ac:dyDescent="0.3">
      <c r="C59">
        <v>31</v>
      </c>
      <c r="D59">
        <v>447</v>
      </c>
      <c r="E59">
        <v>24.2</v>
      </c>
      <c r="F59" t="s">
        <v>10</v>
      </c>
      <c r="G59" s="9">
        <v>24.5</v>
      </c>
      <c r="H59" t="s">
        <v>10</v>
      </c>
      <c r="I59" s="1">
        <v>44909</v>
      </c>
      <c r="J59">
        <v>4035</v>
      </c>
      <c r="K59">
        <v>43.3</v>
      </c>
      <c r="L59" t="s">
        <v>10</v>
      </c>
      <c r="M59">
        <v>43.8</v>
      </c>
      <c r="N59" t="s">
        <v>10</v>
      </c>
      <c r="O59">
        <v>32</v>
      </c>
      <c r="P59">
        <v>306</v>
      </c>
      <c r="Q59" s="2"/>
      <c r="R59">
        <f t="shared" si="5"/>
        <v>1</v>
      </c>
      <c r="S59">
        <f t="shared" si="1"/>
        <v>-141</v>
      </c>
      <c r="T59">
        <f t="shared" si="2"/>
        <v>19.099999999999998</v>
      </c>
      <c r="U59">
        <f t="shared" si="3"/>
        <v>-19.299999999999997</v>
      </c>
      <c r="V59">
        <f t="shared" si="4"/>
        <v>4035</v>
      </c>
    </row>
    <row r="60" spans="3:22" x14ac:dyDescent="0.3">
      <c r="C60">
        <v>40</v>
      </c>
      <c r="D60" s="2">
        <v>1716</v>
      </c>
      <c r="E60">
        <v>22.1</v>
      </c>
      <c r="F60" t="s">
        <v>10</v>
      </c>
      <c r="G60" s="9">
        <v>22.4</v>
      </c>
      <c r="H60" t="s">
        <v>10</v>
      </c>
      <c r="I60" s="1">
        <v>44909</v>
      </c>
      <c r="J60">
        <v>4040</v>
      </c>
      <c r="K60">
        <v>46.3</v>
      </c>
      <c r="L60" t="s">
        <v>10</v>
      </c>
      <c r="M60">
        <v>46.7</v>
      </c>
      <c r="N60" t="s">
        <v>10</v>
      </c>
      <c r="O60">
        <v>9</v>
      </c>
      <c r="P60">
        <v>397</v>
      </c>
      <c r="R60">
        <f t="shared" si="5"/>
        <v>-31</v>
      </c>
      <c r="S60">
        <f t="shared" si="1"/>
        <v>-1319</v>
      </c>
      <c r="T60">
        <f t="shared" si="2"/>
        <v>24.199999999999996</v>
      </c>
      <c r="U60">
        <f t="shared" si="3"/>
        <v>-24.300000000000004</v>
      </c>
      <c r="V60">
        <f t="shared" si="4"/>
        <v>4040</v>
      </c>
    </row>
    <row r="61" spans="3:22" x14ac:dyDescent="0.3">
      <c r="C61">
        <v>37</v>
      </c>
      <c r="D61">
        <v>308</v>
      </c>
      <c r="E61">
        <v>20.100000000000001</v>
      </c>
      <c r="F61" t="s">
        <v>10</v>
      </c>
      <c r="G61" s="9">
        <v>20.5</v>
      </c>
      <c r="H61" t="s">
        <v>10</v>
      </c>
      <c r="I61" s="1">
        <v>44909</v>
      </c>
      <c r="J61">
        <v>4045</v>
      </c>
      <c r="K61">
        <v>49.3</v>
      </c>
      <c r="L61" t="s">
        <v>10</v>
      </c>
      <c r="M61">
        <v>49.7</v>
      </c>
      <c r="N61" t="s">
        <v>10</v>
      </c>
      <c r="O61">
        <v>4</v>
      </c>
      <c r="P61">
        <v>406</v>
      </c>
      <c r="R61">
        <f t="shared" si="5"/>
        <v>-33</v>
      </c>
      <c r="S61">
        <f t="shared" si="1"/>
        <v>98</v>
      </c>
      <c r="T61">
        <f t="shared" si="2"/>
        <v>29.199999999999996</v>
      </c>
      <c r="U61">
        <f t="shared" si="3"/>
        <v>-29.200000000000003</v>
      </c>
      <c r="V61">
        <f t="shared" si="4"/>
        <v>4045</v>
      </c>
    </row>
    <row r="62" spans="3:22" x14ac:dyDescent="0.3">
      <c r="C62">
        <v>212</v>
      </c>
      <c r="D62" s="2">
        <v>3022</v>
      </c>
      <c r="E62">
        <v>18.3</v>
      </c>
      <c r="F62" t="s">
        <v>10</v>
      </c>
      <c r="G62" s="9">
        <v>18.600000000000001</v>
      </c>
      <c r="H62" t="s">
        <v>10</v>
      </c>
      <c r="I62" s="1">
        <v>44909</v>
      </c>
      <c r="J62">
        <v>4050</v>
      </c>
      <c r="K62">
        <v>52.4</v>
      </c>
      <c r="L62" t="s">
        <v>10</v>
      </c>
      <c r="M62">
        <v>52.9</v>
      </c>
      <c r="N62" s="2" t="s">
        <v>10</v>
      </c>
      <c r="O62">
        <v>20</v>
      </c>
      <c r="P62">
        <v>983</v>
      </c>
      <c r="R62">
        <f t="shared" si="5"/>
        <v>-192</v>
      </c>
      <c r="S62">
        <f t="shared" si="1"/>
        <v>-2039</v>
      </c>
      <c r="T62">
        <f t="shared" si="2"/>
        <v>34.099999999999994</v>
      </c>
      <c r="U62">
        <f t="shared" si="3"/>
        <v>-34.299999999999997</v>
      </c>
      <c r="V62">
        <f t="shared" si="4"/>
        <v>4050</v>
      </c>
    </row>
    <row r="63" spans="3:22" x14ac:dyDescent="0.3">
      <c r="C63">
        <v>19</v>
      </c>
      <c r="D63">
        <v>520</v>
      </c>
      <c r="E63">
        <v>16.5</v>
      </c>
      <c r="F63" t="s">
        <v>10</v>
      </c>
      <c r="G63" s="9">
        <v>16.8</v>
      </c>
      <c r="H63" t="s">
        <v>10</v>
      </c>
      <c r="I63" s="1">
        <v>44909</v>
      </c>
      <c r="J63">
        <v>4055</v>
      </c>
      <c r="K63">
        <v>55.7</v>
      </c>
      <c r="L63" t="s">
        <v>10</v>
      </c>
      <c r="M63">
        <v>56.1</v>
      </c>
      <c r="N63" t="s">
        <v>10</v>
      </c>
      <c r="O63">
        <v>2</v>
      </c>
      <c r="P63">
        <v>103</v>
      </c>
      <c r="R63">
        <f t="shared" si="5"/>
        <v>-17</v>
      </c>
      <c r="S63">
        <f t="shared" si="1"/>
        <v>-417</v>
      </c>
      <c r="T63">
        <f t="shared" si="2"/>
        <v>39.200000000000003</v>
      </c>
      <c r="U63">
        <f t="shared" si="3"/>
        <v>-39.299999999999997</v>
      </c>
      <c r="V63">
        <f t="shared" si="4"/>
        <v>4055</v>
      </c>
    </row>
    <row r="64" spans="3:22" x14ac:dyDescent="0.3">
      <c r="C64">
        <v>23</v>
      </c>
      <c r="D64" s="2">
        <v>1103</v>
      </c>
      <c r="E64">
        <v>14.9</v>
      </c>
      <c r="F64" t="s">
        <v>10</v>
      </c>
      <c r="G64" s="9">
        <v>15.2</v>
      </c>
      <c r="H64" t="s">
        <v>10</v>
      </c>
      <c r="I64" s="1">
        <v>44909</v>
      </c>
      <c r="J64">
        <v>4060</v>
      </c>
      <c r="K64">
        <v>57.1</v>
      </c>
      <c r="L64" t="s">
        <v>10</v>
      </c>
      <c r="M64">
        <v>61</v>
      </c>
      <c r="N64" t="s">
        <v>10</v>
      </c>
      <c r="O64">
        <v>11</v>
      </c>
      <c r="P64">
        <v>572</v>
      </c>
      <c r="Q64" s="2"/>
      <c r="R64">
        <f t="shared" si="5"/>
        <v>-12</v>
      </c>
      <c r="S64">
        <f t="shared" si="1"/>
        <v>-531</v>
      </c>
      <c r="T64">
        <f t="shared" si="2"/>
        <v>42.2</v>
      </c>
      <c r="U64">
        <f t="shared" si="3"/>
        <v>-45.8</v>
      </c>
      <c r="V64">
        <f t="shared" si="4"/>
        <v>4060</v>
      </c>
    </row>
    <row r="65" spans="3:24" x14ac:dyDescent="0.3">
      <c r="C65">
        <v>43</v>
      </c>
      <c r="D65">
        <v>504</v>
      </c>
      <c r="E65">
        <v>13.4</v>
      </c>
      <c r="F65" t="s">
        <v>10</v>
      </c>
      <c r="G65" s="9">
        <v>13.7</v>
      </c>
      <c r="H65" t="s">
        <v>10</v>
      </c>
      <c r="I65" s="1">
        <v>44909</v>
      </c>
      <c r="J65">
        <v>4065</v>
      </c>
      <c r="K65">
        <v>62.1</v>
      </c>
      <c r="L65" t="s">
        <v>10</v>
      </c>
      <c r="M65">
        <v>63.2</v>
      </c>
      <c r="N65" s="2" t="s">
        <v>10</v>
      </c>
      <c r="O65" t="s">
        <v>57</v>
      </c>
      <c r="P65">
        <v>92</v>
      </c>
      <c r="Q65" s="2"/>
      <c r="R65" t="e">
        <f t="shared" si="5"/>
        <v>#VALUE!</v>
      </c>
      <c r="S65">
        <f t="shared" si="1"/>
        <v>-412</v>
      </c>
      <c r="T65">
        <f t="shared" si="2"/>
        <v>48.7</v>
      </c>
      <c r="U65">
        <f t="shared" si="3"/>
        <v>-49.5</v>
      </c>
      <c r="V65">
        <f t="shared" si="4"/>
        <v>4065</v>
      </c>
    </row>
    <row r="66" spans="3:24" x14ac:dyDescent="0.3">
      <c r="C66">
        <v>53</v>
      </c>
      <c r="D66" s="2">
        <v>2577</v>
      </c>
      <c r="E66">
        <v>12</v>
      </c>
      <c r="F66" t="s">
        <v>10</v>
      </c>
      <c r="G66" s="9">
        <v>12.2</v>
      </c>
      <c r="H66" t="s">
        <v>10</v>
      </c>
      <c r="I66" s="1">
        <v>44909</v>
      </c>
      <c r="J66">
        <v>4070</v>
      </c>
      <c r="K66">
        <v>65.7</v>
      </c>
      <c r="L66" t="s">
        <v>10</v>
      </c>
      <c r="M66">
        <v>66.900000000000006</v>
      </c>
      <c r="N66" t="s">
        <v>10</v>
      </c>
      <c r="O66" t="s">
        <v>57</v>
      </c>
      <c r="P66">
        <v>327</v>
      </c>
      <c r="R66" t="e">
        <f t="shared" si="5"/>
        <v>#VALUE!</v>
      </c>
      <c r="S66">
        <f t="shared" si="1"/>
        <v>-2250</v>
      </c>
      <c r="T66">
        <f t="shared" si="2"/>
        <v>53.7</v>
      </c>
      <c r="U66">
        <f t="shared" si="3"/>
        <v>-54.7</v>
      </c>
      <c r="V66">
        <f t="shared" si="4"/>
        <v>4070</v>
      </c>
    </row>
    <row r="67" spans="3:24" x14ac:dyDescent="0.3">
      <c r="C67">
        <v>34</v>
      </c>
      <c r="D67" s="2">
        <v>2994</v>
      </c>
      <c r="E67">
        <v>10.7</v>
      </c>
      <c r="F67" t="s">
        <v>10</v>
      </c>
      <c r="G67" s="9">
        <v>10.9</v>
      </c>
      <c r="H67" t="s">
        <v>10</v>
      </c>
      <c r="I67" s="1">
        <v>44909</v>
      </c>
      <c r="J67">
        <v>4075</v>
      </c>
      <c r="K67">
        <v>69.3</v>
      </c>
      <c r="L67" t="s">
        <v>10</v>
      </c>
      <c r="M67">
        <v>70.400000000000006</v>
      </c>
      <c r="N67" t="s">
        <v>10</v>
      </c>
      <c r="O67">
        <v>1</v>
      </c>
      <c r="P67">
        <v>431</v>
      </c>
      <c r="R67">
        <f t="shared" si="5"/>
        <v>-33</v>
      </c>
      <c r="S67">
        <f t="shared" si="1"/>
        <v>-2563</v>
      </c>
      <c r="T67">
        <f t="shared" si="2"/>
        <v>58.599999999999994</v>
      </c>
      <c r="U67">
        <f t="shared" si="3"/>
        <v>-59.500000000000007</v>
      </c>
      <c r="V67">
        <f t="shared" si="4"/>
        <v>4075</v>
      </c>
    </row>
    <row r="68" spans="3:24" x14ac:dyDescent="0.3">
      <c r="C68">
        <v>83</v>
      </c>
      <c r="D68">
        <v>530</v>
      </c>
      <c r="E68">
        <v>9.4</v>
      </c>
      <c r="F68" t="s">
        <v>10</v>
      </c>
      <c r="G68" s="9">
        <v>9.6999999999999993</v>
      </c>
      <c r="H68" t="s">
        <v>10</v>
      </c>
      <c r="I68" s="1">
        <v>44909</v>
      </c>
      <c r="J68">
        <v>4080</v>
      </c>
      <c r="K68">
        <v>73.099999999999994</v>
      </c>
      <c r="L68" t="s">
        <v>10</v>
      </c>
      <c r="M68">
        <v>74.2</v>
      </c>
      <c r="N68" s="2" t="s">
        <v>10</v>
      </c>
      <c r="O68">
        <v>6</v>
      </c>
      <c r="P68">
        <v>400</v>
      </c>
      <c r="R68">
        <f t="shared" si="5"/>
        <v>-77</v>
      </c>
      <c r="S68">
        <f t="shared" ref="S68:S131" si="6">P68-D68</f>
        <v>-130</v>
      </c>
      <c r="T68">
        <f t="shared" ref="T68:T131" si="7">K68-E68</f>
        <v>63.699999999999996</v>
      </c>
      <c r="U68">
        <f t="shared" ref="U68:U131" si="8">G68-M68</f>
        <v>-64.5</v>
      </c>
      <c r="V68">
        <f t="shared" ref="V68:V131" si="9">J68</f>
        <v>4080</v>
      </c>
    </row>
    <row r="69" spans="3:24" x14ac:dyDescent="0.3">
      <c r="C69">
        <v>28</v>
      </c>
      <c r="D69" s="2">
        <v>1063</v>
      </c>
      <c r="E69">
        <v>8.3000000000000007</v>
      </c>
      <c r="F69" t="s">
        <v>10</v>
      </c>
      <c r="G69" s="9">
        <v>8.6</v>
      </c>
      <c r="H69" t="s">
        <v>10</v>
      </c>
      <c r="I69" s="1">
        <v>44909</v>
      </c>
      <c r="J69">
        <v>4085</v>
      </c>
      <c r="K69">
        <v>77</v>
      </c>
      <c r="L69" t="s">
        <v>10</v>
      </c>
      <c r="M69">
        <v>78.099999999999994</v>
      </c>
      <c r="N69" t="s">
        <v>10</v>
      </c>
      <c r="O69" t="s">
        <v>57</v>
      </c>
      <c r="P69">
        <v>365</v>
      </c>
      <c r="Q69" s="2"/>
      <c r="R69" t="e">
        <f t="shared" si="5"/>
        <v>#VALUE!</v>
      </c>
      <c r="S69">
        <f t="shared" si="6"/>
        <v>-698</v>
      </c>
      <c r="T69">
        <f t="shared" si="7"/>
        <v>68.7</v>
      </c>
      <c r="U69">
        <f t="shared" si="8"/>
        <v>-69.5</v>
      </c>
      <c r="V69">
        <f t="shared" si="9"/>
        <v>4085</v>
      </c>
    </row>
    <row r="70" spans="3:24" x14ac:dyDescent="0.3">
      <c r="C70">
        <v>29</v>
      </c>
      <c r="D70" s="2">
        <v>2686</v>
      </c>
      <c r="E70">
        <v>7.3</v>
      </c>
      <c r="F70" t="s">
        <v>10</v>
      </c>
      <c r="G70" s="9">
        <v>7.5</v>
      </c>
      <c r="H70" t="s">
        <v>10</v>
      </c>
      <c r="I70" s="1">
        <v>44909</v>
      </c>
      <c r="J70">
        <v>4090</v>
      </c>
      <c r="K70">
        <v>81</v>
      </c>
      <c r="L70" t="s">
        <v>10</v>
      </c>
      <c r="M70">
        <v>82.2</v>
      </c>
      <c r="N70" s="2" t="s">
        <v>10</v>
      </c>
      <c r="O70" t="s">
        <v>57</v>
      </c>
      <c r="P70">
        <v>615</v>
      </c>
      <c r="R70" t="e">
        <f t="shared" si="5"/>
        <v>#VALUE!</v>
      </c>
      <c r="S70">
        <f t="shared" si="6"/>
        <v>-2071</v>
      </c>
      <c r="T70">
        <f t="shared" si="7"/>
        <v>73.7</v>
      </c>
      <c r="U70">
        <f t="shared" si="8"/>
        <v>-74.7</v>
      </c>
      <c r="V70">
        <f t="shared" si="9"/>
        <v>4090</v>
      </c>
    </row>
    <row r="71" spans="3:24" x14ac:dyDescent="0.3">
      <c r="C71">
        <v>34</v>
      </c>
      <c r="D71">
        <v>417</v>
      </c>
      <c r="E71">
        <v>6.4</v>
      </c>
      <c r="F71" t="s">
        <v>10</v>
      </c>
      <c r="G71" s="9">
        <v>6.6</v>
      </c>
      <c r="H71" t="s">
        <v>10</v>
      </c>
      <c r="I71" s="1">
        <v>44909</v>
      </c>
      <c r="J71">
        <v>4095</v>
      </c>
      <c r="K71">
        <v>85</v>
      </c>
      <c r="L71" t="s">
        <v>10</v>
      </c>
      <c r="M71">
        <v>86.3</v>
      </c>
      <c r="N71" s="2" t="s">
        <v>10</v>
      </c>
      <c r="O71" t="s">
        <v>57</v>
      </c>
      <c r="P71">
        <v>370</v>
      </c>
      <c r="R71" t="e">
        <f t="shared" si="5"/>
        <v>#VALUE!</v>
      </c>
      <c r="S71">
        <f t="shared" si="6"/>
        <v>-47</v>
      </c>
      <c r="T71">
        <f t="shared" si="7"/>
        <v>78.599999999999994</v>
      </c>
      <c r="U71">
        <f t="shared" si="8"/>
        <v>-79.7</v>
      </c>
      <c r="V71">
        <f t="shared" si="9"/>
        <v>4095</v>
      </c>
    </row>
    <row r="72" spans="3:24" x14ac:dyDescent="0.3">
      <c r="C72">
        <v>449</v>
      </c>
      <c r="D72" s="2">
        <v>4948</v>
      </c>
      <c r="E72">
        <v>5.6</v>
      </c>
      <c r="F72" t="s">
        <v>10</v>
      </c>
      <c r="G72" s="9">
        <v>5.8</v>
      </c>
      <c r="H72" t="s">
        <v>10</v>
      </c>
      <c r="I72" s="1">
        <v>44909</v>
      </c>
      <c r="J72">
        <v>4100</v>
      </c>
      <c r="K72">
        <v>89.3</v>
      </c>
      <c r="L72" t="s">
        <v>10</v>
      </c>
      <c r="M72">
        <v>90.5</v>
      </c>
      <c r="N72" t="s">
        <v>10</v>
      </c>
      <c r="O72">
        <v>2</v>
      </c>
      <c r="P72">
        <v>439</v>
      </c>
      <c r="R72">
        <f t="shared" si="5"/>
        <v>-447</v>
      </c>
      <c r="S72">
        <f t="shared" si="6"/>
        <v>-4509</v>
      </c>
      <c r="T72">
        <f t="shared" si="7"/>
        <v>83.7</v>
      </c>
      <c r="U72">
        <f t="shared" si="8"/>
        <v>-84.7</v>
      </c>
      <c r="V72">
        <f t="shared" si="9"/>
        <v>4100</v>
      </c>
    </row>
    <row r="73" spans="3:24" x14ac:dyDescent="0.3">
      <c r="C73">
        <v>97</v>
      </c>
      <c r="D73">
        <v>607</v>
      </c>
      <c r="E73">
        <v>4.9000000000000004</v>
      </c>
      <c r="F73" t="s">
        <v>10</v>
      </c>
      <c r="G73" s="9">
        <v>5.0999999999999996</v>
      </c>
      <c r="H73" t="s">
        <v>10</v>
      </c>
      <c r="I73" s="1">
        <v>44909</v>
      </c>
      <c r="J73">
        <v>4105</v>
      </c>
      <c r="K73">
        <v>93.5</v>
      </c>
      <c r="L73" t="s">
        <v>10</v>
      </c>
      <c r="M73">
        <v>94.8</v>
      </c>
      <c r="N73" s="2" t="s">
        <v>10</v>
      </c>
      <c r="O73" t="s">
        <v>57</v>
      </c>
      <c r="P73">
        <v>52</v>
      </c>
      <c r="R73" t="e">
        <f t="shared" si="5"/>
        <v>#VALUE!</v>
      </c>
      <c r="S73">
        <f t="shared" si="6"/>
        <v>-555</v>
      </c>
      <c r="T73">
        <f t="shared" si="7"/>
        <v>88.6</v>
      </c>
      <c r="U73">
        <f t="shared" si="8"/>
        <v>-89.7</v>
      </c>
      <c r="V73">
        <f t="shared" si="9"/>
        <v>4105</v>
      </c>
    </row>
    <row r="74" spans="3:24" x14ac:dyDescent="0.3">
      <c r="C74">
        <v>22</v>
      </c>
      <c r="D74" s="2">
        <v>1667</v>
      </c>
      <c r="E74">
        <v>4.2</v>
      </c>
      <c r="F74" t="s">
        <v>10</v>
      </c>
      <c r="G74" s="9">
        <v>4.4000000000000004</v>
      </c>
      <c r="H74" t="s">
        <v>10</v>
      </c>
      <c r="I74" s="1">
        <v>44909</v>
      </c>
      <c r="J74">
        <v>4110</v>
      </c>
      <c r="K74">
        <v>97.8</v>
      </c>
      <c r="L74" t="s">
        <v>10</v>
      </c>
      <c r="M74">
        <v>99.2</v>
      </c>
      <c r="N74" t="s">
        <v>10</v>
      </c>
      <c r="O74" t="s">
        <v>57</v>
      </c>
      <c r="P74">
        <v>84</v>
      </c>
      <c r="Q74" s="2"/>
      <c r="R74" t="e">
        <f t="shared" si="5"/>
        <v>#VALUE!</v>
      </c>
      <c r="S74">
        <f t="shared" si="6"/>
        <v>-1583</v>
      </c>
      <c r="T74">
        <f t="shared" si="7"/>
        <v>93.6</v>
      </c>
      <c r="U74">
        <f t="shared" si="8"/>
        <v>-94.8</v>
      </c>
      <c r="V74">
        <f t="shared" si="9"/>
        <v>4110</v>
      </c>
    </row>
    <row r="75" spans="3:24" x14ac:dyDescent="0.3">
      <c r="C75">
        <v>20</v>
      </c>
      <c r="D75">
        <v>469</v>
      </c>
      <c r="E75">
        <v>3.7</v>
      </c>
      <c r="F75" t="s">
        <v>10</v>
      </c>
      <c r="G75" s="9">
        <v>3.8</v>
      </c>
      <c r="H75" t="s">
        <v>10</v>
      </c>
      <c r="I75" s="1">
        <v>44909</v>
      </c>
      <c r="J75">
        <v>4115</v>
      </c>
      <c r="K75">
        <v>102.2</v>
      </c>
      <c r="L75" t="s">
        <v>10</v>
      </c>
      <c r="M75">
        <v>103.6</v>
      </c>
      <c r="N75" s="2" t="s">
        <v>10</v>
      </c>
      <c r="O75" t="s">
        <v>57</v>
      </c>
      <c r="P75">
        <v>130</v>
      </c>
      <c r="R75" t="e">
        <f t="shared" si="5"/>
        <v>#VALUE!</v>
      </c>
      <c r="S75">
        <f t="shared" si="6"/>
        <v>-339</v>
      </c>
      <c r="T75">
        <f t="shared" si="7"/>
        <v>98.5</v>
      </c>
      <c r="U75">
        <f t="shared" si="8"/>
        <v>-99.8</v>
      </c>
      <c r="V75">
        <f t="shared" si="9"/>
        <v>4115</v>
      </c>
    </row>
    <row r="76" spans="3:24" x14ac:dyDescent="0.3">
      <c r="C76">
        <v>50</v>
      </c>
      <c r="D76">
        <v>603</v>
      </c>
      <c r="E76">
        <v>3.2</v>
      </c>
      <c r="F76" t="s">
        <v>10</v>
      </c>
      <c r="G76" s="9">
        <v>3.3</v>
      </c>
      <c r="H76" t="s">
        <v>10</v>
      </c>
      <c r="I76" s="1">
        <v>44909</v>
      </c>
      <c r="J76">
        <v>4120</v>
      </c>
      <c r="K76">
        <v>106.7</v>
      </c>
      <c r="L76" t="s">
        <v>10</v>
      </c>
      <c r="M76">
        <v>108.1</v>
      </c>
      <c r="N76" t="s">
        <v>10</v>
      </c>
      <c r="O76" t="s">
        <v>57</v>
      </c>
      <c r="P76">
        <v>184</v>
      </c>
      <c r="R76" t="e">
        <f t="shared" si="5"/>
        <v>#VALUE!</v>
      </c>
      <c r="S76">
        <f t="shared" si="6"/>
        <v>-419</v>
      </c>
      <c r="T76">
        <f t="shared" si="7"/>
        <v>103.5</v>
      </c>
      <c r="U76">
        <f t="shared" si="8"/>
        <v>-104.8</v>
      </c>
      <c r="V76">
        <f t="shared" si="9"/>
        <v>4120</v>
      </c>
    </row>
    <row r="77" spans="3:24" x14ac:dyDescent="0.3">
      <c r="C77">
        <v>126</v>
      </c>
      <c r="D77" s="2">
        <v>1268</v>
      </c>
      <c r="E77">
        <v>2.75</v>
      </c>
      <c r="F77" t="s">
        <v>10</v>
      </c>
      <c r="G77" s="9">
        <v>2.85</v>
      </c>
      <c r="H77" t="s">
        <v>10</v>
      </c>
      <c r="I77" s="1">
        <v>44909</v>
      </c>
      <c r="J77">
        <v>4125</v>
      </c>
      <c r="K77">
        <v>111.3</v>
      </c>
      <c r="L77" t="s">
        <v>10</v>
      </c>
      <c r="M77">
        <v>112.7</v>
      </c>
      <c r="N77" t="s">
        <v>10</v>
      </c>
      <c r="O77" t="s">
        <v>57</v>
      </c>
      <c r="P77">
        <v>30</v>
      </c>
      <c r="R77" t="e">
        <f t="shared" si="5"/>
        <v>#VALUE!</v>
      </c>
      <c r="S77">
        <f t="shared" si="6"/>
        <v>-1238</v>
      </c>
      <c r="T77">
        <f t="shared" si="7"/>
        <v>108.55</v>
      </c>
      <c r="U77">
        <f t="shared" si="8"/>
        <v>-109.85000000000001</v>
      </c>
      <c r="V77">
        <f t="shared" si="9"/>
        <v>4125</v>
      </c>
      <c r="W77" t="s">
        <v>20</v>
      </c>
      <c r="X77" t="s">
        <v>21</v>
      </c>
    </row>
    <row r="78" spans="3:24" x14ac:dyDescent="0.3">
      <c r="C78">
        <v>164</v>
      </c>
      <c r="D78" s="2">
        <v>1770</v>
      </c>
      <c r="E78">
        <v>2.35</v>
      </c>
      <c r="F78" t="s">
        <v>10</v>
      </c>
      <c r="G78" s="9">
        <v>2.4500000000000002</v>
      </c>
      <c r="H78" t="s">
        <v>10</v>
      </c>
      <c r="I78" s="1">
        <v>44909</v>
      </c>
      <c r="J78">
        <v>4130</v>
      </c>
      <c r="K78">
        <v>115.9</v>
      </c>
      <c r="L78" t="s">
        <v>10</v>
      </c>
      <c r="M78">
        <v>117.3</v>
      </c>
      <c r="N78" t="s">
        <v>10</v>
      </c>
      <c r="O78" t="s">
        <v>57</v>
      </c>
      <c r="P78">
        <v>33</v>
      </c>
      <c r="R78" t="e">
        <f t="shared" si="5"/>
        <v>#VALUE!</v>
      </c>
      <c r="S78">
        <f t="shared" si="6"/>
        <v>-1737</v>
      </c>
      <c r="T78">
        <f t="shared" si="7"/>
        <v>113.55000000000001</v>
      </c>
      <c r="U78">
        <f t="shared" si="8"/>
        <v>-114.85</v>
      </c>
      <c r="V78">
        <f t="shared" si="9"/>
        <v>4130</v>
      </c>
      <c r="W78" t="s">
        <v>22</v>
      </c>
      <c r="X78" t="s">
        <v>23</v>
      </c>
    </row>
    <row r="79" spans="3:24" x14ac:dyDescent="0.3">
      <c r="C79">
        <v>219</v>
      </c>
      <c r="D79">
        <v>669</v>
      </c>
      <c r="E79">
        <v>2</v>
      </c>
      <c r="F79" t="s">
        <v>10</v>
      </c>
      <c r="G79" s="9">
        <v>2.1</v>
      </c>
      <c r="H79" t="s">
        <v>10</v>
      </c>
      <c r="I79" s="1">
        <v>44909</v>
      </c>
      <c r="J79">
        <v>4135</v>
      </c>
      <c r="K79">
        <v>120.6</v>
      </c>
      <c r="L79" t="s">
        <v>10</v>
      </c>
      <c r="M79">
        <v>122</v>
      </c>
      <c r="N79" t="s">
        <v>10</v>
      </c>
      <c r="O79" t="s">
        <v>57</v>
      </c>
      <c r="P79">
        <v>11</v>
      </c>
      <c r="Q79" s="2"/>
      <c r="R79" t="e">
        <f t="shared" si="5"/>
        <v>#VALUE!</v>
      </c>
      <c r="S79">
        <f t="shared" si="6"/>
        <v>-658</v>
      </c>
      <c r="T79">
        <f t="shared" si="7"/>
        <v>118.6</v>
      </c>
      <c r="U79">
        <f t="shared" si="8"/>
        <v>-119.9</v>
      </c>
      <c r="V79">
        <f t="shared" si="9"/>
        <v>4135</v>
      </c>
      <c r="W79" t="s">
        <v>24</v>
      </c>
      <c r="X79" t="s">
        <v>25</v>
      </c>
    </row>
    <row r="80" spans="3:24" x14ac:dyDescent="0.3">
      <c r="C80">
        <v>86</v>
      </c>
      <c r="D80">
        <v>474</v>
      </c>
      <c r="E80">
        <v>1.7</v>
      </c>
      <c r="F80" t="s">
        <v>10</v>
      </c>
      <c r="G80" s="9">
        <v>1.8</v>
      </c>
      <c r="H80" t="s">
        <v>10</v>
      </c>
      <c r="I80" s="1">
        <v>44909</v>
      </c>
      <c r="J80">
        <v>4140</v>
      </c>
      <c r="K80">
        <v>125.3</v>
      </c>
      <c r="L80" t="s">
        <v>10</v>
      </c>
      <c r="M80">
        <v>126.7</v>
      </c>
      <c r="N80" t="s">
        <v>10</v>
      </c>
      <c r="O80" t="s">
        <v>57</v>
      </c>
      <c r="P80">
        <v>33</v>
      </c>
      <c r="R80" t="e">
        <f t="shared" si="5"/>
        <v>#VALUE!</v>
      </c>
      <c r="S80">
        <f t="shared" si="6"/>
        <v>-441</v>
      </c>
      <c r="T80">
        <f t="shared" si="7"/>
        <v>123.6</v>
      </c>
      <c r="U80">
        <f t="shared" si="8"/>
        <v>-124.9</v>
      </c>
      <c r="V80">
        <f t="shared" si="9"/>
        <v>4140</v>
      </c>
    </row>
    <row r="81" spans="3:22" x14ac:dyDescent="0.3">
      <c r="C81">
        <v>113</v>
      </c>
      <c r="D81">
        <v>382</v>
      </c>
      <c r="E81">
        <v>1.45</v>
      </c>
      <c r="F81" t="s">
        <v>10</v>
      </c>
      <c r="G81" s="9">
        <v>1.55</v>
      </c>
      <c r="H81" t="s">
        <v>10</v>
      </c>
      <c r="I81" s="1">
        <v>44909</v>
      </c>
      <c r="J81">
        <v>4145</v>
      </c>
      <c r="K81">
        <v>130</v>
      </c>
      <c r="L81" t="s">
        <v>10</v>
      </c>
      <c r="M81" s="2">
        <v>131.4</v>
      </c>
      <c r="N81" s="2" t="s">
        <v>10</v>
      </c>
      <c r="O81" t="s">
        <v>57</v>
      </c>
      <c r="P81">
        <v>66</v>
      </c>
      <c r="R81" t="e">
        <f t="shared" si="5"/>
        <v>#VALUE!</v>
      </c>
      <c r="S81">
        <f t="shared" si="6"/>
        <v>-316</v>
      </c>
      <c r="T81">
        <f t="shared" si="7"/>
        <v>128.55000000000001</v>
      </c>
      <c r="U81">
        <f t="shared" si="8"/>
        <v>-129.85</v>
      </c>
      <c r="V81">
        <f t="shared" si="9"/>
        <v>4145</v>
      </c>
    </row>
    <row r="82" spans="3:22" x14ac:dyDescent="0.3">
      <c r="C82">
        <v>779</v>
      </c>
      <c r="D82" s="2">
        <v>3195</v>
      </c>
      <c r="E82">
        <v>1.25</v>
      </c>
      <c r="F82" t="s">
        <v>10</v>
      </c>
      <c r="G82" s="9">
        <v>1.35</v>
      </c>
      <c r="H82" t="s">
        <v>10</v>
      </c>
      <c r="I82" s="1">
        <v>44909</v>
      </c>
      <c r="J82">
        <v>4150</v>
      </c>
      <c r="K82">
        <v>134.80000000000001</v>
      </c>
      <c r="L82" t="s">
        <v>10</v>
      </c>
      <c r="M82" s="2">
        <v>136.19999999999999</v>
      </c>
      <c r="N82" t="s">
        <v>10</v>
      </c>
      <c r="O82" t="s">
        <v>57</v>
      </c>
      <c r="P82">
        <v>36</v>
      </c>
      <c r="R82" t="e">
        <f t="shared" si="5"/>
        <v>#VALUE!</v>
      </c>
      <c r="S82">
        <f t="shared" si="6"/>
        <v>-3159</v>
      </c>
      <c r="T82">
        <f t="shared" si="7"/>
        <v>133.55000000000001</v>
      </c>
      <c r="U82">
        <f t="shared" si="8"/>
        <v>-134.85</v>
      </c>
      <c r="V82">
        <f t="shared" si="9"/>
        <v>4150</v>
      </c>
    </row>
    <row r="83" spans="3:22" x14ac:dyDescent="0.3">
      <c r="C83">
        <v>133</v>
      </c>
      <c r="D83">
        <v>605</v>
      </c>
      <c r="E83">
        <v>1.05</v>
      </c>
      <c r="F83" t="s">
        <v>10</v>
      </c>
      <c r="G83" s="9">
        <v>1.1499999999999999</v>
      </c>
      <c r="H83" t="s">
        <v>10</v>
      </c>
      <c r="I83" s="1">
        <v>44909</v>
      </c>
      <c r="J83">
        <v>4155</v>
      </c>
      <c r="K83">
        <v>139.6</v>
      </c>
      <c r="L83" t="s">
        <v>10</v>
      </c>
      <c r="M83" s="2">
        <v>141</v>
      </c>
      <c r="N83" s="2" t="s">
        <v>10</v>
      </c>
      <c r="O83" t="s">
        <v>57</v>
      </c>
      <c r="P83">
        <v>7</v>
      </c>
      <c r="R83" t="e">
        <f t="shared" si="5"/>
        <v>#VALUE!</v>
      </c>
      <c r="S83">
        <f t="shared" si="6"/>
        <v>-598</v>
      </c>
      <c r="T83">
        <f t="shared" si="7"/>
        <v>138.54999999999998</v>
      </c>
      <c r="U83">
        <f t="shared" si="8"/>
        <v>-139.85</v>
      </c>
      <c r="V83">
        <f t="shared" si="9"/>
        <v>4155</v>
      </c>
    </row>
    <row r="84" spans="3:22" x14ac:dyDescent="0.3">
      <c r="C84">
        <v>76</v>
      </c>
      <c r="D84" s="2">
        <v>1001</v>
      </c>
      <c r="E84">
        <v>0.9</v>
      </c>
      <c r="F84" t="s">
        <v>10</v>
      </c>
      <c r="G84" s="9">
        <v>1</v>
      </c>
      <c r="H84" t="s">
        <v>10</v>
      </c>
      <c r="I84" s="1">
        <v>44909</v>
      </c>
      <c r="J84">
        <v>4160</v>
      </c>
      <c r="K84">
        <v>144.5</v>
      </c>
      <c r="L84" t="s">
        <v>10</v>
      </c>
      <c r="M84" s="2">
        <v>145.80000000000001</v>
      </c>
      <c r="N84" s="2" t="s">
        <v>10</v>
      </c>
      <c r="O84" t="s">
        <v>57</v>
      </c>
      <c r="P84">
        <v>15</v>
      </c>
      <c r="R84" t="e">
        <f t="shared" ref="R84:R134" si="10">O84-C84</f>
        <v>#VALUE!</v>
      </c>
      <c r="S84">
        <f t="shared" si="6"/>
        <v>-986</v>
      </c>
      <c r="T84">
        <f t="shared" si="7"/>
        <v>143.6</v>
      </c>
      <c r="U84">
        <f t="shared" si="8"/>
        <v>-144.80000000000001</v>
      </c>
      <c r="V84">
        <f t="shared" si="9"/>
        <v>4160</v>
      </c>
    </row>
    <row r="85" spans="3:22" x14ac:dyDescent="0.3">
      <c r="C85">
        <v>51</v>
      </c>
      <c r="D85">
        <v>636</v>
      </c>
      <c r="E85">
        <v>0.75</v>
      </c>
      <c r="F85" t="s">
        <v>10</v>
      </c>
      <c r="G85" s="9">
        <v>0.85</v>
      </c>
      <c r="H85" t="s">
        <v>10</v>
      </c>
      <c r="I85" s="1">
        <v>44909</v>
      </c>
      <c r="J85">
        <v>4165</v>
      </c>
      <c r="K85">
        <v>149.30000000000001</v>
      </c>
      <c r="L85" t="s">
        <v>10</v>
      </c>
      <c r="M85" s="2">
        <v>150.69999999999999</v>
      </c>
      <c r="N85" s="2" t="s">
        <v>10</v>
      </c>
      <c r="O85" t="s">
        <v>57</v>
      </c>
      <c r="P85">
        <v>11</v>
      </c>
      <c r="R85" t="e">
        <f t="shared" si="10"/>
        <v>#VALUE!</v>
      </c>
      <c r="S85">
        <f t="shared" si="6"/>
        <v>-625</v>
      </c>
      <c r="T85">
        <f t="shared" si="7"/>
        <v>148.55000000000001</v>
      </c>
      <c r="U85">
        <f t="shared" si="8"/>
        <v>-149.85</v>
      </c>
      <c r="V85">
        <f t="shared" si="9"/>
        <v>4165</v>
      </c>
    </row>
    <row r="86" spans="3:22" x14ac:dyDescent="0.3">
      <c r="C86">
        <v>48</v>
      </c>
      <c r="D86">
        <v>871</v>
      </c>
      <c r="E86">
        <v>0.65</v>
      </c>
      <c r="F86" t="s">
        <v>10</v>
      </c>
      <c r="G86" s="9">
        <v>0.75</v>
      </c>
      <c r="H86" t="s">
        <v>10</v>
      </c>
      <c r="I86" s="1">
        <v>44909</v>
      </c>
      <c r="J86">
        <v>4170</v>
      </c>
      <c r="K86">
        <v>154.19999999999999</v>
      </c>
      <c r="L86" t="s">
        <v>10</v>
      </c>
      <c r="M86" s="2">
        <v>155.6</v>
      </c>
      <c r="N86" t="s">
        <v>10</v>
      </c>
      <c r="O86" t="s">
        <v>57</v>
      </c>
      <c r="P86">
        <v>2</v>
      </c>
      <c r="R86" t="e">
        <f t="shared" si="10"/>
        <v>#VALUE!</v>
      </c>
      <c r="S86">
        <f t="shared" si="6"/>
        <v>-869</v>
      </c>
      <c r="T86">
        <f t="shared" si="7"/>
        <v>153.54999999999998</v>
      </c>
      <c r="U86">
        <f t="shared" si="8"/>
        <v>-154.85</v>
      </c>
      <c r="V86">
        <f t="shared" si="9"/>
        <v>4170</v>
      </c>
    </row>
    <row r="87" spans="3:22" x14ac:dyDescent="0.3">
      <c r="C87">
        <v>42</v>
      </c>
      <c r="D87" s="2">
        <v>3344</v>
      </c>
      <c r="E87">
        <v>0.55000000000000004</v>
      </c>
      <c r="F87" t="s">
        <v>10</v>
      </c>
      <c r="G87" s="9">
        <v>0.65</v>
      </c>
      <c r="H87" t="s">
        <v>10</v>
      </c>
      <c r="I87" s="1">
        <v>44909</v>
      </c>
      <c r="J87">
        <v>4175</v>
      </c>
      <c r="K87">
        <v>159.1</v>
      </c>
      <c r="L87" t="s">
        <v>10</v>
      </c>
      <c r="M87" s="2">
        <v>160.5</v>
      </c>
      <c r="N87" t="s">
        <v>10</v>
      </c>
      <c r="O87" t="s">
        <v>57</v>
      </c>
      <c r="P87">
        <v>5</v>
      </c>
      <c r="R87" t="e">
        <f t="shared" si="10"/>
        <v>#VALUE!</v>
      </c>
      <c r="S87">
        <f t="shared" si="6"/>
        <v>-3339</v>
      </c>
      <c r="T87">
        <f t="shared" si="7"/>
        <v>158.54999999999998</v>
      </c>
      <c r="U87">
        <f t="shared" si="8"/>
        <v>-159.85</v>
      </c>
      <c r="V87">
        <f t="shared" si="9"/>
        <v>4175</v>
      </c>
    </row>
    <row r="88" spans="3:22" x14ac:dyDescent="0.3">
      <c r="C88">
        <v>86</v>
      </c>
      <c r="D88" s="2">
        <v>4688</v>
      </c>
      <c r="E88">
        <v>0.45</v>
      </c>
      <c r="F88" t="s">
        <v>10</v>
      </c>
      <c r="G88" s="9">
        <v>0.5</v>
      </c>
      <c r="H88" t="s">
        <v>10</v>
      </c>
      <c r="I88" s="1">
        <v>44909</v>
      </c>
      <c r="J88">
        <v>4180</v>
      </c>
      <c r="K88">
        <v>164</v>
      </c>
      <c r="L88" t="s">
        <v>10</v>
      </c>
      <c r="M88" s="2">
        <v>165.4</v>
      </c>
      <c r="N88" t="s">
        <v>10</v>
      </c>
      <c r="O88" t="s">
        <v>57</v>
      </c>
      <c r="P88">
        <v>110</v>
      </c>
      <c r="R88" t="e">
        <f t="shared" si="10"/>
        <v>#VALUE!</v>
      </c>
      <c r="S88">
        <f t="shared" si="6"/>
        <v>-4578</v>
      </c>
      <c r="T88">
        <f t="shared" si="7"/>
        <v>163.55000000000001</v>
      </c>
      <c r="U88">
        <f t="shared" si="8"/>
        <v>-164.9</v>
      </c>
      <c r="V88">
        <f t="shared" si="9"/>
        <v>4180</v>
      </c>
    </row>
    <row r="89" spans="3:22" x14ac:dyDescent="0.3">
      <c r="C89">
        <v>1</v>
      </c>
      <c r="D89">
        <v>0</v>
      </c>
      <c r="E89">
        <v>0.35</v>
      </c>
      <c r="F89" t="s">
        <v>10</v>
      </c>
      <c r="G89" s="9">
        <v>0.45</v>
      </c>
      <c r="H89" t="s">
        <v>10</v>
      </c>
      <c r="I89" s="1">
        <v>44909</v>
      </c>
      <c r="J89">
        <v>4185</v>
      </c>
      <c r="K89">
        <v>168.9</v>
      </c>
      <c r="L89" t="s">
        <v>10</v>
      </c>
      <c r="M89" s="2">
        <v>170.3</v>
      </c>
      <c r="N89" s="2" t="s">
        <v>10</v>
      </c>
      <c r="O89" t="s">
        <v>57</v>
      </c>
      <c r="P89">
        <v>0</v>
      </c>
      <c r="Q89" s="2"/>
      <c r="R89" t="e">
        <f t="shared" si="10"/>
        <v>#VALUE!</v>
      </c>
      <c r="S89">
        <f t="shared" si="6"/>
        <v>0</v>
      </c>
      <c r="T89">
        <f t="shared" si="7"/>
        <v>168.55</v>
      </c>
      <c r="U89">
        <f t="shared" si="8"/>
        <v>-169.85000000000002</v>
      </c>
      <c r="V89">
        <f t="shared" si="9"/>
        <v>4185</v>
      </c>
    </row>
    <row r="90" spans="3:22" x14ac:dyDescent="0.3">
      <c r="C90">
        <v>31</v>
      </c>
      <c r="D90" s="2">
        <v>4157</v>
      </c>
      <c r="E90">
        <v>0.3</v>
      </c>
      <c r="F90" t="s">
        <v>10</v>
      </c>
      <c r="G90" s="9">
        <v>0.4</v>
      </c>
      <c r="H90" t="s">
        <v>10</v>
      </c>
      <c r="I90" s="1">
        <v>44909</v>
      </c>
      <c r="J90">
        <v>4190</v>
      </c>
      <c r="K90">
        <v>173.8</v>
      </c>
      <c r="L90" t="s">
        <v>10</v>
      </c>
      <c r="M90" s="2">
        <v>175.2</v>
      </c>
      <c r="N90" s="2" t="s">
        <v>10</v>
      </c>
      <c r="O90" t="s">
        <v>57</v>
      </c>
      <c r="P90">
        <v>260</v>
      </c>
      <c r="R90" t="e">
        <f t="shared" si="10"/>
        <v>#VALUE!</v>
      </c>
      <c r="S90">
        <f t="shared" si="6"/>
        <v>-3897</v>
      </c>
      <c r="T90">
        <f t="shared" si="7"/>
        <v>173.5</v>
      </c>
      <c r="U90">
        <f t="shared" si="8"/>
        <v>-174.79999999999998</v>
      </c>
      <c r="V90">
        <f t="shared" si="9"/>
        <v>4190</v>
      </c>
    </row>
    <row r="91" spans="3:22" x14ac:dyDescent="0.3">
      <c r="C91">
        <v>2</v>
      </c>
      <c r="D91">
        <v>0</v>
      </c>
      <c r="E91">
        <v>0.25</v>
      </c>
      <c r="F91" t="s">
        <v>10</v>
      </c>
      <c r="G91" s="9">
        <v>0.35</v>
      </c>
      <c r="H91" t="s">
        <v>10</v>
      </c>
      <c r="I91" s="1">
        <v>44909</v>
      </c>
      <c r="J91">
        <v>4195</v>
      </c>
      <c r="K91">
        <v>178.8</v>
      </c>
      <c r="L91" t="s">
        <v>10</v>
      </c>
      <c r="M91" s="2">
        <v>180.2</v>
      </c>
      <c r="N91" t="s">
        <v>10</v>
      </c>
      <c r="O91" t="s">
        <v>57</v>
      </c>
      <c r="P91">
        <v>0</v>
      </c>
      <c r="R91" t="e">
        <f t="shared" si="10"/>
        <v>#VALUE!</v>
      </c>
      <c r="S91">
        <f t="shared" si="6"/>
        <v>0</v>
      </c>
      <c r="T91">
        <f t="shared" si="7"/>
        <v>178.55</v>
      </c>
      <c r="U91">
        <f t="shared" si="8"/>
        <v>-179.85</v>
      </c>
      <c r="V91">
        <f t="shared" si="9"/>
        <v>4195</v>
      </c>
    </row>
    <row r="92" spans="3:22" x14ac:dyDescent="0.3">
      <c r="C92">
        <v>232</v>
      </c>
      <c r="D92" s="2">
        <v>3014</v>
      </c>
      <c r="E92">
        <v>0.2</v>
      </c>
      <c r="F92" t="s">
        <v>10</v>
      </c>
      <c r="G92" s="9">
        <v>0.3</v>
      </c>
      <c r="H92" t="s">
        <v>10</v>
      </c>
      <c r="I92" s="1">
        <v>44909</v>
      </c>
      <c r="J92">
        <v>4200</v>
      </c>
      <c r="K92">
        <v>183.7</v>
      </c>
      <c r="L92" t="s">
        <v>10</v>
      </c>
      <c r="M92" s="2">
        <v>185.1</v>
      </c>
      <c r="N92" t="s">
        <v>10</v>
      </c>
      <c r="O92" t="s">
        <v>57</v>
      </c>
      <c r="P92">
        <v>447</v>
      </c>
      <c r="R92" t="e">
        <f t="shared" si="10"/>
        <v>#VALUE!</v>
      </c>
      <c r="S92">
        <f t="shared" si="6"/>
        <v>-2567</v>
      </c>
      <c r="T92">
        <f t="shared" si="7"/>
        <v>183.5</v>
      </c>
      <c r="U92">
        <f t="shared" si="8"/>
        <v>-184.79999999999998</v>
      </c>
      <c r="V92">
        <f t="shared" si="9"/>
        <v>4200</v>
      </c>
    </row>
    <row r="93" spans="3:22" x14ac:dyDescent="0.3">
      <c r="C93">
        <v>12</v>
      </c>
      <c r="D93" s="2">
        <v>1541</v>
      </c>
      <c r="E93">
        <v>0.15</v>
      </c>
      <c r="F93" t="s">
        <v>10</v>
      </c>
      <c r="G93" s="9">
        <v>0.2</v>
      </c>
      <c r="H93" t="s">
        <v>10</v>
      </c>
      <c r="I93" s="1">
        <v>44909</v>
      </c>
      <c r="J93">
        <v>4210</v>
      </c>
      <c r="K93">
        <v>193.7</v>
      </c>
      <c r="L93" t="s">
        <v>10</v>
      </c>
      <c r="M93" s="2">
        <v>195.1</v>
      </c>
      <c r="N93" t="s">
        <v>10</v>
      </c>
      <c r="O93" t="s">
        <v>57</v>
      </c>
      <c r="P93">
        <v>1</v>
      </c>
      <c r="R93" t="e">
        <f t="shared" si="10"/>
        <v>#VALUE!</v>
      </c>
      <c r="S93">
        <f t="shared" si="6"/>
        <v>-1540</v>
      </c>
      <c r="T93">
        <f t="shared" si="7"/>
        <v>193.54999999999998</v>
      </c>
      <c r="U93">
        <f t="shared" si="8"/>
        <v>-194.9</v>
      </c>
      <c r="V93">
        <f t="shared" si="9"/>
        <v>4210</v>
      </c>
    </row>
    <row r="94" spans="3:22" x14ac:dyDescent="0.3">
      <c r="C94">
        <v>24</v>
      </c>
      <c r="D94" s="2">
        <v>2969</v>
      </c>
      <c r="E94">
        <v>0.1</v>
      </c>
      <c r="F94" t="s">
        <v>10</v>
      </c>
      <c r="G94" s="9">
        <v>0.15</v>
      </c>
      <c r="H94" t="s">
        <v>10</v>
      </c>
      <c r="I94" s="1">
        <v>44909</v>
      </c>
      <c r="J94">
        <v>4220</v>
      </c>
      <c r="K94">
        <v>203.6</v>
      </c>
      <c r="L94" t="s">
        <v>10</v>
      </c>
      <c r="M94" s="2">
        <v>205</v>
      </c>
      <c r="N94" t="s">
        <v>10</v>
      </c>
      <c r="O94" t="s">
        <v>57</v>
      </c>
      <c r="P94">
        <v>64</v>
      </c>
      <c r="R94" t="e">
        <f t="shared" si="10"/>
        <v>#VALUE!</v>
      </c>
      <c r="S94">
        <f t="shared" si="6"/>
        <v>-2905</v>
      </c>
      <c r="T94">
        <f t="shared" si="7"/>
        <v>203.5</v>
      </c>
      <c r="U94">
        <f t="shared" si="8"/>
        <v>-204.85</v>
      </c>
      <c r="V94">
        <f t="shared" si="9"/>
        <v>4220</v>
      </c>
    </row>
    <row r="95" spans="3:22" x14ac:dyDescent="0.3">
      <c r="C95">
        <v>19</v>
      </c>
      <c r="D95" s="2">
        <v>2107</v>
      </c>
      <c r="E95">
        <v>0.1</v>
      </c>
      <c r="F95" t="s">
        <v>10</v>
      </c>
      <c r="G95" s="9">
        <v>0.15</v>
      </c>
      <c r="H95" t="s">
        <v>10</v>
      </c>
      <c r="I95" s="1">
        <v>44909</v>
      </c>
      <c r="J95">
        <v>4225</v>
      </c>
      <c r="K95">
        <v>208.6</v>
      </c>
      <c r="L95" t="s">
        <v>10</v>
      </c>
      <c r="M95" s="2">
        <v>210</v>
      </c>
      <c r="N95" s="2" t="s">
        <v>10</v>
      </c>
      <c r="O95" t="s">
        <v>57</v>
      </c>
      <c r="P95">
        <v>1</v>
      </c>
      <c r="R95" t="e">
        <f t="shared" si="10"/>
        <v>#VALUE!</v>
      </c>
      <c r="S95">
        <f t="shared" si="6"/>
        <v>-2106</v>
      </c>
      <c r="T95">
        <f t="shared" si="7"/>
        <v>208.5</v>
      </c>
      <c r="U95">
        <f t="shared" si="8"/>
        <v>-209.85</v>
      </c>
      <c r="V95">
        <f t="shared" si="9"/>
        <v>4225</v>
      </c>
    </row>
    <row r="96" spans="3:22" x14ac:dyDescent="0.3">
      <c r="C96">
        <v>85</v>
      </c>
      <c r="D96" s="2">
        <v>4711</v>
      </c>
      <c r="E96">
        <v>0.05</v>
      </c>
      <c r="F96" t="s">
        <v>10</v>
      </c>
      <c r="G96" s="9">
        <v>0.1</v>
      </c>
      <c r="H96" t="s">
        <v>10</v>
      </c>
      <c r="I96" s="1">
        <v>44909</v>
      </c>
      <c r="J96">
        <v>4250</v>
      </c>
      <c r="K96">
        <v>233.5</v>
      </c>
      <c r="L96" t="s">
        <v>10</v>
      </c>
      <c r="M96" s="2">
        <v>234.9</v>
      </c>
      <c r="N96" t="s">
        <v>10</v>
      </c>
      <c r="O96" t="s">
        <v>57</v>
      </c>
      <c r="P96">
        <v>76</v>
      </c>
      <c r="R96" t="e">
        <f t="shared" si="10"/>
        <v>#VALUE!</v>
      </c>
      <c r="S96">
        <f t="shared" si="6"/>
        <v>-4635</v>
      </c>
      <c r="T96">
        <f t="shared" si="7"/>
        <v>233.45</v>
      </c>
      <c r="U96">
        <f t="shared" si="8"/>
        <v>-234.8</v>
      </c>
      <c r="V96">
        <f t="shared" si="9"/>
        <v>4250</v>
      </c>
    </row>
    <row r="97" spans="3:22" x14ac:dyDescent="0.3">
      <c r="C97">
        <v>47</v>
      </c>
      <c r="D97" s="2">
        <v>4589</v>
      </c>
      <c r="E97">
        <v>0</v>
      </c>
      <c r="F97" t="s">
        <v>10</v>
      </c>
      <c r="G97" s="9">
        <v>0.05</v>
      </c>
      <c r="H97" t="s">
        <v>10</v>
      </c>
      <c r="I97" s="1">
        <v>44909</v>
      </c>
      <c r="J97">
        <v>4300</v>
      </c>
      <c r="K97">
        <v>283.5</v>
      </c>
      <c r="L97" t="s">
        <v>10</v>
      </c>
      <c r="M97" s="2">
        <v>284.89999999999998</v>
      </c>
      <c r="N97" s="2" t="s">
        <v>10</v>
      </c>
      <c r="O97" t="s">
        <v>57</v>
      </c>
      <c r="P97">
        <v>113</v>
      </c>
      <c r="R97" t="e">
        <f t="shared" si="10"/>
        <v>#VALUE!</v>
      </c>
      <c r="S97">
        <f t="shared" si="6"/>
        <v>-4476</v>
      </c>
      <c r="T97">
        <f t="shared" si="7"/>
        <v>283.5</v>
      </c>
      <c r="U97">
        <f t="shared" si="8"/>
        <v>-284.84999999999997</v>
      </c>
      <c r="V97">
        <f t="shared" si="9"/>
        <v>4300</v>
      </c>
    </row>
    <row r="98" spans="3:22" x14ac:dyDescent="0.3">
      <c r="C98" t="s">
        <v>57</v>
      </c>
      <c r="D98" s="2">
        <v>2633</v>
      </c>
      <c r="E98">
        <v>0</v>
      </c>
      <c r="F98" t="s">
        <v>10</v>
      </c>
      <c r="G98" s="9">
        <v>0.05</v>
      </c>
      <c r="H98" t="s">
        <v>10</v>
      </c>
      <c r="I98" s="1">
        <v>44909</v>
      </c>
      <c r="J98">
        <v>4400</v>
      </c>
      <c r="K98">
        <v>383.5</v>
      </c>
      <c r="L98" t="s">
        <v>10</v>
      </c>
      <c r="M98" s="2">
        <v>384.9</v>
      </c>
      <c r="N98" t="s">
        <v>10</v>
      </c>
      <c r="O98" t="s">
        <v>57</v>
      </c>
      <c r="P98">
        <v>42</v>
      </c>
      <c r="R98" t="e">
        <f t="shared" si="10"/>
        <v>#VALUE!</v>
      </c>
      <c r="S98">
        <f t="shared" si="6"/>
        <v>-2591</v>
      </c>
      <c r="T98">
        <f t="shared" si="7"/>
        <v>383.5</v>
      </c>
      <c r="U98">
        <f t="shared" si="8"/>
        <v>-384.84999999999997</v>
      </c>
      <c r="V98">
        <f t="shared" si="9"/>
        <v>4400</v>
      </c>
    </row>
    <row r="99" spans="3:22" x14ac:dyDescent="0.3">
      <c r="C99" t="s">
        <v>57</v>
      </c>
      <c r="D99">
        <v>386</v>
      </c>
      <c r="E99">
        <v>0</v>
      </c>
      <c r="F99" t="s">
        <v>10</v>
      </c>
      <c r="G99" s="9">
        <v>0.05</v>
      </c>
      <c r="H99" t="s">
        <v>10</v>
      </c>
      <c r="I99" s="1">
        <v>44909</v>
      </c>
      <c r="J99">
        <v>4500</v>
      </c>
      <c r="K99">
        <v>483.5</v>
      </c>
      <c r="L99" t="s">
        <v>10</v>
      </c>
      <c r="M99" s="2">
        <v>484.9</v>
      </c>
      <c r="N99" t="s">
        <v>10</v>
      </c>
      <c r="O99" t="s">
        <v>57</v>
      </c>
      <c r="P99">
        <v>9</v>
      </c>
      <c r="R99" t="e">
        <f t="shared" si="10"/>
        <v>#VALUE!</v>
      </c>
      <c r="S99">
        <f t="shared" si="6"/>
        <v>-377</v>
      </c>
      <c r="T99">
        <f t="shared" si="7"/>
        <v>483.5</v>
      </c>
      <c r="U99">
        <f t="shared" si="8"/>
        <v>-484.84999999999997</v>
      </c>
      <c r="V99">
        <f t="shared" si="9"/>
        <v>4500</v>
      </c>
    </row>
    <row r="100" spans="3:22" x14ac:dyDescent="0.3">
      <c r="C100" t="s">
        <v>57</v>
      </c>
      <c r="D100" s="2">
        <v>1483</v>
      </c>
      <c r="E100">
        <v>0</v>
      </c>
      <c r="F100" t="s">
        <v>10</v>
      </c>
      <c r="G100" s="9">
        <v>0.05</v>
      </c>
      <c r="H100" t="s">
        <v>10</v>
      </c>
      <c r="I100" s="1">
        <v>44909</v>
      </c>
      <c r="J100">
        <v>4600</v>
      </c>
      <c r="K100">
        <v>583.5</v>
      </c>
      <c r="L100" t="s">
        <v>10</v>
      </c>
      <c r="M100" s="2">
        <v>584.9</v>
      </c>
      <c r="N100" s="2" t="s">
        <v>10</v>
      </c>
      <c r="O100" t="s">
        <v>57</v>
      </c>
      <c r="P100">
        <v>36</v>
      </c>
      <c r="R100" t="e">
        <f t="shared" si="10"/>
        <v>#VALUE!</v>
      </c>
      <c r="S100">
        <f t="shared" si="6"/>
        <v>-1447</v>
      </c>
      <c r="T100">
        <f t="shared" si="7"/>
        <v>583.5</v>
      </c>
      <c r="U100">
        <f t="shared" si="8"/>
        <v>-584.85</v>
      </c>
      <c r="V100">
        <f t="shared" si="9"/>
        <v>4600</v>
      </c>
    </row>
    <row r="101" spans="3:22" x14ac:dyDescent="0.3">
      <c r="C101" t="s">
        <v>57</v>
      </c>
      <c r="D101">
        <v>42</v>
      </c>
      <c r="E101">
        <v>0</v>
      </c>
      <c r="F101" t="s">
        <v>10</v>
      </c>
      <c r="G101" s="9">
        <v>0.05</v>
      </c>
      <c r="H101" t="s">
        <v>10</v>
      </c>
      <c r="I101" s="1">
        <v>44909</v>
      </c>
      <c r="J101">
        <v>4800</v>
      </c>
      <c r="K101">
        <v>783.5</v>
      </c>
      <c r="L101" t="s">
        <v>10</v>
      </c>
      <c r="M101">
        <v>784.9</v>
      </c>
      <c r="N101" t="s">
        <v>10</v>
      </c>
      <c r="O101" t="s">
        <v>57</v>
      </c>
      <c r="P101">
        <v>35</v>
      </c>
      <c r="R101" t="e">
        <f t="shared" si="10"/>
        <v>#VALUE!</v>
      </c>
      <c r="S101">
        <f t="shared" si="6"/>
        <v>-7</v>
      </c>
      <c r="T101">
        <f t="shared" si="7"/>
        <v>783.5</v>
      </c>
      <c r="U101">
        <f t="shared" si="8"/>
        <v>-784.85</v>
      </c>
      <c r="V101">
        <f t="shared" si="9"/>
        <v>4800</v>
      </c>
    </row>
    <row r="102" spans="3:22" x14ac:dyDescent="0.3">
      <c r="C102" t="s">
        <v>57</v>
      </c>
      <c r="D102">
        <v>205</v>
      </c>
      <c r="E102">
        <v>0</v>
      </c>
      <c r="F102" t="s">
        <v>10</v>
      </c>
      <c r="G102" s="9">
        <v>0.05</v>
      </c>
      <c r="H102" t="s">
        <v>10</v>
      </c>
      <c r="I102" s="1">
        <v>44909</v>
      </c>
      <c r="J102">
        <v>5000</v>
      </c>
      <c r="K102">
        <v>983.5</v>
      </c>
      <c r="L102" t="s">
        <v>10</v>
      </c>
      <c r="M102">
        <v>984.9</v>
      </c>
      <c r="N102" t="s">
        <v>10</v>
      </c>
      <c r="O102" t="s">
        <v>57</v>
      </c>
      <c r="P102">
        <v>204</v>
      </c>
      <c r="R102" t="e">
        <f t="shared" si="10"/>
        <v>#VALUE!</v>
      </c>
      <c r="S102">
        <f t="shared" si="6"/>
        <v>-1</v>
      </c>
      <c r="T102">
        <f t="shared" si="7"/>
        <v>983.5</v>
      </c>
      <c r="U102">
        <f t="shared" si="8"/>
        <v>-984.85</v>
      </c>
      <c r="V102">
        <f t="shared" si="9"/>
        <v>5000</v>
      </c>
    </row>
    <row r="103" spans="3:22" x14ac:dyDescent="0.3">
      <c r="C103">
        <v>971</v>
      </c>
      <c r="D103" s="2">
        <v>1509</v>
      </c>
      <c r="E103">
        <v>1.35</v>
      </c>
      <c r="F103" t="s">
        <v>10</v>
      </c>
      <c r="G103">
        <v>1.5</v>
      </c>
      <c r="H103" t="s">
        <v>10</v>
      </c>
      <c r="I103" s="1">
        <v>44818</v>
      </c>
      <c r="J103">
        <v>4010</v>
      </c>
      <c r="K103">
        <v>68.2</v>
      </c>
      <c r="L103" t="s">
        <v>10</v>
      </c>
      <c r="M103">
        <v>69.8</v>
      </c>
      <c r="N103" t="s">
        <v>10</v>
      </c>
      <c r="O103">
        <v>0</v>
      </c>
      <c r="P103">
        <v>543</v>
      </c>
      <c r="R103">
        <f t="shared" si="10"/>
        <v>-971</v>
      </c>
      <c r="S103">
        <f t="shared" si="6"/>
        <v>-966</v>
      </c>
      <c r="T103">
        <f t="shared" si="7"/>
        <v>66.850000000000009</v>
      </c>
      <c r="U103">
        <f t="shared" si="8"/>
        <v>-68.3</v>
      </c>
      <c r="V103">
        <f t="shared" si="9"/>
        <v>4010</v>
      </c>
    </row>
    <row r="104" spans="3:22" x14ac:dyDescent="0.3">
      <c r="C104">
        <v>107</v>
      </c>
      <c r="D104">
        <v>973</v>
      </c>
      <c r="E104">
        <v>1.05</v>
      </c>
      <c r="F104" t="s">
        <v>10</v>
      </c>
      <c r="G104">
        <v>1.2</v>
      </c>
      <c r="H104" t="s">
        <v>10</v>
      </c>
      <c r="I104" s="1">
        <v>44818</v>
      </c>
      <c r="J104">
        <v>4015</v>
      </c>
      <c r="K104">
        <v>72.900000000000006</v>
      </c>
      <c r="L104" t="s">
        <v>10</v>
      </c>
      <c r="M104">
        <v>74.5</v>
      </c>
      <c r="N104" t="s">
        <v>10</v>
      </c>
      <c r="O104">
        <v>0</v>
      </c>
      <c r="P104">
        <v>321</v>
      </c>
      <c r="R104">
        <f t="shared" si="10"/>
        <v>-107</v>
      </c>
      <c r="S104">
        <f t="shared" si="6"/>
        <v>-652</v>
      </c>
      <c r="T104">
        <f t="shared" si="7"/>
        <v>71.850000000000009</v>
      </c>
      <c r="U104">
        <f t="shared" si="8"/>
        <v>-73.3</v>
      </c>
      <c r="V104">
        <f t="shared" si="9"/>
        <v>4015</v>
      </c>
    </row>
    <row r="105" spans="3:22" x14ac:dyDescent="0.3">
      <c r="C105">
        <v>756</v>
      </c>
      <c r="D105">
        <v>993</v>
      </c>
      <c r="E105">
        <v>0.75</v>
      </c>
      <c r="F105" t="s">
        <v>10</v>
      </c>
      <c r="G105">
        <v>0.9</v>
      </c>
      <c r="H105" t="s">
        <v>10</v>
      </c>
      <c r="I105" s="1">
        <v>44818</v>
      </c>
      <c r="J105">
        <v>4020</v>
      </c>
      <c r="K105">
        <v>77.599999999999994</v>
      </c>
      <c r="L105" t="s">
        <v>10</v>
      </c>
      <c r="M105">
        <v>79.2</v>
      </c>
      <c r="N105" t="s">
        <v>10</v>
      </c>
      <c r="O105">
        <v>0</v>
      </c>
      <c r="P105">
        <v>415</v>
      </c>
      <c r="R105">
        <f t="shared" si="10"/>
        <v>-756</v>
      </c>
      <c r="S105">
        <f t="shared" si="6"/>
        <v>-578</v>
      </c>
      <c r="T105">
        <f t="shared" si="7"/>
        <v>76.849999999999994</v>
      </c>
      <c r="U105">
        <f t="shared" si="8"/>
        <v>-78.3</v>
      </c>
      <c r="V105">
        <f t="shared" si="9"/>
        <v>4020</v>
      </c>
    </row>
    <row r="106" spans="3:22" x14ac:dyDescent="0.3">
      <c r="C106">
        <v>600</v>
      </c>
      <c r="D106" s="2">
        <v>1545</v>
      </c>
      <c r="E106">
        <v>0.6</v>
      </c>
      <c r="F106" t="s">
        <v>10</v>
      </c>
      <c r="G106">
        <v>0.75</v>
      </c>
      <c r="H106" t="s">
        <v>10</v>
      </c>
      <c r="I106" s="1">
        <v>44818</v>
      </c>
      <c r="J106">
        <v>4025</v>
      </c>
      <c r="K106">
        <v>82.4</v>
      </c>
      <c r="L106" t="s">
        <v>10</v>
      </c>
      <c r="M106">
        <v>84</v>
      </c>
      <c r="N106" t="s">
        <v>10</v>
      </c>
      <c r="O106">
        <v>1</v>
      </c>
      <c r="P106">
        <v>462</v>
      </c>
      <c r="R106">
        <f t="shared" si="10"/>
        <v>-599</v>
      </c>
      <c r="S106">
        <f t="shared" si="6"/>
        <v>-1083</v>
      </c>
      <c r="T106">
        <f t="shared" si="7"/>
        <v>81.800000000000011</v>
      </c>
      <c r="U106">
        <f t="shared" si="8"/>
        <v>-83.25</v>
      </c>
      <c r="V106">
        <f t="shared" si="9"/>
        <v>4025</v>
      </c>
    </row>
    <row r="107" spans="3:22" x14ac:dyDescent="0.3">
      <c r="C107">
        <v>243</v>
      </c>
      <c r="D107">
        <v>924</v>
      </c>
      <c r="E107">
        <v>0.45</v>
      </c>
      <c r="F107" t="s">
        <v>10</v>
      </c>
      <c r="G107">
        <v>0.6</v>
      </c>
      <c r="H107" t="s">
        <v>10</v>
      </c>
      <c r="I107" s="1">
        <v>44818</v>
      </c>
      <c r="J107">
        <v>4030</v>
      </c>
      <c r="K107">
        <v>87.2</v>
      </c>
      <c r="L107" t="s">
        <v>10</v>
      </c>
      <c r="M107">
        <v>88.8</v>
      </c>
      <c r="N107" t="s">
        <v>10</v>
      </c>
      <c r="O107">
        <v>0</v>
      </c>
      <c r="P107">
        <v>144</v>
      </c>
      <c r="R107">
        <f t="shared" si="10"/>
        <v>-243</v>
      </c>
      <c r="S107">
        <f t="shared" si="6"/>
        <v>-780</v>
      </c>
      <c r="T107">
        <f t="shared" si="7"/>
        <v>86.75</v>
      </c>
      <c r="U107">
        <f t="shared" si="8"/>
        <v>-88.2</v>
      </c>
      <c r="V107">
        <f t="shared" si="9"/>
        <v>4030</v>
      </c>
    </row>
    <row r="108" spans="3:22" x14ac:dyDescent="0.3">
      <c r="C108">
        <v>258</v>
      </c>
      <c r="D108" s="2">
        <v>1249</v>
      </c>
      <c r="E108">
        <v>0.35</v>
      </c>
      <c r="F108" t="s">
        <v>10</v>
      </c>
      <c r="G108">
        <v>0.45</v>
      </c>
      <c r="H108" t="s">
        <v>10</v>
      </c>
      <c r="I108" s="1">
        <v>44818</v>
      </c>
      <c r="J108">
        <v>4035</v>
      </c>
      <c r="K108">
        <v>92.1</v>
      </c>
      <c r="L108" t="s">
        <v>10</v>
      </c>
      <c r="M108">
        <v>93.7</v>
      </c>
      <c r="N108" t="s">
        <v>10</v>
      </c>
      <c r="O108">
        <v>0</v>
      </c>
      <c r="P108">
        <v>361</v>
      </c>
      <c r="R108">
        <f t="shared" si="10"/>
        <v>-258</v>
      </c>
      <c r="S108">
        <f t="shared" si="6"/>
        <v>-888</v>
      </c>
      <c r="T108">
        <f t="shared" si="7"/>
        <v>91.75</v>
      </c>
      <c r="U108">
        <f t="shared" si="8"/>
        <v>-93.25</v>
      </c>
      <c r="V108">
        <f t="shared" si="9"/>
        <v>4035</v>
      </c>
    </row>
    <row r="109" spans="3:22" x14ac:dyDescent="0.3">
      <c r="C109">
        <v>171</v>
      </c>
      <c r="D109" s="2">
        <v>1636</v>
      </c>
      <c r="E109">
        <v>0.25</v>
      </c>
      <c r="F109" t="s">
        <v>10</v>
      </c>
      <c r="G109">
        <v>0.35</v>
      </c>
      <c r="H109" t="s">
        <v>10</v>
      </c>
      <c r="I109" s="1">
        <v>44818</v>
      </c>
      <c r="J109">
        <v>4040</v>
      </c>
      <c r="K109">
        <v>97</v>
      </c>
      <c r="L109" t="s">
        <v>10</v>
      </c>
      <c r="M109">
        <v>98.6</v>
      </c>
      <c r="N109" t="s">
        <v>10</v>
      </c>
      <c r="O109">
        <v>150</v>
      </c>
      <c r="P109" s="2">
        <v>1354</v>
      </c>
      <c r="R109">
        <f t="shared" si="10"/>
        <v>-21</v>
      </c>
      <c r="S109">
        <f t="shared" si="6"/>
        <v>-282</v>
      </c>
      <c r="T109">
        <f t="shared" si="7"/>
        <v>96.75</v>
      </c>
      <c r="U109">
        <f t="shared" si="8"/>
        <v>-98.25</v>
      </c>
      <c r="V109">
        <f t="shared" si="9"/>
        <v>4040</v>
      </c>
    </row>
    <row r="110" spans="3:22" x14ac:dyDescent="0.3">
      <c r="C110">
        <v>57</v>
      </c>
      <c r="D110">
        <v>824</v>
      </c>
      <c r="E110">
        <v>0.15</v>
      </c>
      <c r="F110" t="s">
        <v>10</v>
      </c>
      <c r="G110">
        <v>0.3</v>
      </c>
      <c r="H110" t="s">
        <v>10</v>
      </c>
      <c r="I110" s="1">
        <v>44818</v>
      </c>
      <c r="J110">
        <v>4045</v>
      </c>
      <c r="K110">
        <v>101.9</v>
      </c>
      <c r="L110" t="s">
        <v>10</v>
      </c>
      <c r="M110">
        <v>103.5</v>
      </c>
      <c r="N110" t="s">
        <v>10</v>
      </c>
      <c r="O110">
        <v>0</v>
      </c>
      <c r="P110">
        <v>253</v>
      </c>
      <c r="R110">
        <f t="shared" si="10"/>
        <v>-57</v>
      </c>
      <c r="S110">
        <f t="shared" si="6"/>
        <v>-571</v>
      </c>
      <c r="T110">
        <f t="shared" si="7"/>
        <v>101.75</v>
      </c>
      <c r="U110">
        <f t="shared" si="8"/>
        <v>-103.2</v>
      </c>
      <c r="V110">
        <f t="shared" si="9"/>
        <v>4045</v>
      </c>
    </row>
    <row r="111" spans="3:22" x14ac:dyDescent="0.3">
      <c r="C111">
        <v>223</v>
      </c>
      <c r="D111" s="2">
        <v>2530</v>
      </c>
      <c r="E111">
        <v>0.15</v>
      </c>
      <c r="F111" t="s">
        <v>10</v>
      </c>
      <c r="G111">
        <v>0.25</v>
      </c>
      <c r="H111" t="s">
        <v>10</v>
      </c>
      <c r="I111" s="1">
        <v>44818</v>
      </c>
      <c r="J111">
        <v>4050</v>
      </c>
      <c r="K111">
        <v>106.9</v>
      </c>
      <c r="L111" t="s">
        <v>10</v>
      </c>
      <c r="M111">
        <v>108.5</v>
      </c>
      <c r="N111" t="s">
        <v>10</v>
      </c>
      <c r="O111">
        <v>790</v>
      </c>
      <c r="P111" s="2">
        <v>2619</v>
      </c>
      <c r="R111">
        <f t="shared" si="10"/>
        <v>567</v>
      </c>
      <c r="S111">
        <f t="shared" si="6"/>
        <v>89</v>
      </c>
      <c r="T111">
        <f t="shared" si="7"/>
        <v>106.75</v>
      </c>
      <c r="U111">
        <f t="shared" si="8"/>
        <v>-108.25</v>
      </c>
      <c r="V111">
        <f t="shared" si="9"/>
        <v>4050</v>
      </c>
    </row>
    <row r="112" spans="3:22" x14ac:dyDescent="0.3">
      <c r="C112">
        <v>60</v>
      </c>
      <c r="D112" s="2">
        <v>1013</v>
      </c>
      <c r="E112">
        <v>0.05</v>
      </c>
      <c r="F112" t="s">
        <v>10</v>
      </c>
      <c r="G112">
        <v>0.2</v>
      </c>
      <c r="H112" t="s">
        <v>10</v>
      </c>
      <c r="I112" s="1">
        <v>44818</v>
      </c>
      <c r="J112">
        <v>4055</v>
      </c>
      <c r="K112">
        <v>111.8</v>
      </c>
      <c r="L112" t="s">
        <v>10</v>
      </c>
      <c r="M112">
        <v>113.4</v>
      </c>
      <c r="N112" t="s">
        <v>10</v>
      </c>
      <c r="O112">
        <v>0</v>
      </c>
      <c r="P112">
        <v>240</v>
      </c>
      <c r="R112">
        <f t="shared" si="10"/>
        <v>-60</v>
      </c>
      <c r="S112">
        <f t="shared" si="6"/>
        <v>-773</v>
      </c>
      <c r="T112">
        <f t="shared" si="7"/>
        <v>111.75</v>
      </c>
      <c r="U112">
        <f t="shared" si="8"/>
        <v>-113.2</v>
      </c>
      <c r="V112">
        <f t="shared" si="9"/>
        <v>4055</v>
      </c>
    </row>
    <row r="113" spans="3:22" x14ac:dyDescent="0.3">
      <c r="C113">
        <v>75</v>
      </c>
      <c r="D113" s="2">
        <v>1057</v>
      </c>
      <c r="E113">
        <v>0.05</v>
      </c>
      <c r="F113" t="s">
        <v>10</v>
      </c>
      <c r="G113">
        <v>0.15</v>
      </c>
      <c r="H113" t="s">
        <v>10</v>
      </c>
      <c r="I113" s="1">
        <v>44818</v>
      </c>
      <c r="J113">
        <v>4060</v>
      </c>
      <c r="K113">
        <v>116.8</v>
      </c>
      <c r="L113" t="s">
        <v>10</v>
      </c>
      <c r="M113">
        <v>118.4</v>
      </c>
      <c r="N113" t="s">
        <v>10</v>
      </c>
      <c r="O113">
        <v>0</v>
      </c>
      <c r="P113">
        <v>402</v>
      </c>
      <c r="R113">
        <f t="shared" si="10"/>
        <v>-75</v>
      </c>
      <c r="S113">
        <f t="shared" si="6"/>
        <v>-655</v>
      </c>
      <c r="T113">
        <f t="shared" si="7"/>
        <v>116.75</v>
      </c>
      <c r="U113">
        <f t="shared" si="8"/>
        <v>-118.25</v>
      </c>
      <c r="V113">
        <f t="shared" si="9"/>
        <v>4060</v>
      </c>
    </row>
    <row r="114" spans="3:22" x14ac:dyDescent="0.3">
      <c r="C114">
        <v>62</v>
      </c>
      <c r="D114" s="2">
        <v>1162</v>
      </c>
      <c r="E114">
        <v>0</v>
      </c>
      <c r="F114" t="s">
        <v>10</v>
      </c>
      <c r="G114">
        <v>0.1</v>
      </c>
      <c r="H114" t="s">
        <v>10</v>
      </c>
      <c r="I114" s="1">
        <v>44818</v>
      </c>
      <c r="J114">
        <v>4065</v>
      </c>
      <c r="K114">
        <v>121.8</v>
      </c>
      <c r="L114" t="s">
        <v>10</v>
      </c>
      <c r="M114">
        <v>123.4</v>
      </c>
      <c r="N114" t="s">
        <v>10</v>
      </c>
      <c r="O114">
        <v>0</v>
      </c>
      <c r="P114">
        <v>417</v>
      </c>
      <c r="R114">
        <f t="shared" si="10"/>
        <v>-62</v>
      </c>
      <c r="S114">
        <f t="shared" si="6"/>
        <v>-745</v>
      </c>
      <c r="T114">
        <f t="shared" si="7"/>
        <v>121.8</v>
      </c>
      <c r="U114">
        <f t="shared" si="8"/>
        <v>-123.30000000000001</v>
      </c>
      <c r="V114">
        <f t="shared" si="9"/>
        <v>4065</v>
      </c>
    </row>
    <row r="115" spans="3:22" x14ac:dyDescent="0.3">
      <c r="C115">
        <v>37</v>
      </c>
      <c r="D115" s="2">
        <v>1781</v>
      </c>
      <c r="E115">
        <v>0.05</v>
      </c>
      <c r="F115" t="s">
        <v>10</v>
      </c>
      <c r="G115">
        <v>0.1</v>
      </c>
      <c r="H115" t="s">
        <v>10</v>
      </c>
      <c r="I115" s="1">
        <v>44818</v>
      </c>
      <c r="J115">
        <v>4070</v>
      </c>
      <c r="K115">
        <v>126.8</v>
      </c>
      <c r="L115" t="s">
        <v>10</v>
      </c>
      <c r="M115">
        <v>128.4</v>
      </c>
      <c r="N115" t="s">
        <v>10</v>
      </c>
      <c r="O115">
        <v>0</v>
      </c>
      <c r="P115">
        <v>377</v>
      </c>
      <c r="R115">
        <f t="shared" si="10"/>
        <v>-37</v>
      </c>
      <c r="S115">
        <f t="shared" si="6"/>
        <v>-1404</v>
      </c>
      <c r="T115">
        <f t="shared" si="7"/>
        <v>126.75</v>
      </c>
      <c r="U115">
        <f t="shared" si="8"/>
        <v>-128.30000000000001</v>
      </c>
      <c r="V115">
        <f t="shared" si="9"/>
        <v>4070</v>
      </c>
    </row>
    <row r="116" spans="3:22" x14ac:dyDescent="0.3">
      <c r="C116">
        <v>11</v>
      </c>
      <c r="D116" s="2">
        <v>1345</v>
      </c>
      <c r="E116">
        <v>0</v>
      </c>
      <c r="F116" t="s">
        <v>10</v>
      </c>
      <c r="G116">
        <v>0.1</v>
      </c>
      <c r="H116" t="s">
        <v>10</v>
      </c>
      <c r="I116" s="1">
        <v>44818</v>
      </c>
      <c r="J116">
        <v>4075</v>
      </c>
      <c r="K116">
        <v>131.69999999999999</v>
      </c>
      <c r="L116" t="s">
        <v>10</v>
      </c>
      <c r="M116">
        <v>133.30000000000001</v>
      </c>
      <c r="N116" t="s">
        <v>10</v>
      </c>
      <c r="O116">
        <v>0</v>
      </c>
      <c r="P116">
        <v>439</v>
      </c>
      <c r="R116">
        <f t="shared" si="10"/>
        <v>-11</v>
      </c>
      <c r="S116">
        <f t="shared" si="6"/>
        <v>-906</v>
      </c>
      <c r="T116">
        <f t="shared" si="7"/>
        <v>131.69999999999999</v>
      </c>
      <c r="U116">
        <f t="shared" si="8"/>
        <v>-133.20000000000002</v>
      </c>
      <c r="V116">
        <f t="shared" si="9"/>
        <v>4075</v>
      </c>
    </row>
    <row r="117" spans="3:22" x14ac:dyDescent="0.3">
      <c r="C117">
        <v>37</v>
      </c>
      <c r="D117" s="2">
        <v>1348</v>
      </c>
      <c r="E117">
        <v>0</v>
      </c>
      <c r="F117" t="s">
        <v>10</v>
      </c>
      <c r="G117">
        <v>0.1</v>
      </c>
      <c r="H117" t="s">
        <v>10</v>
      </c>
      <c r="I117" s="1">
        <v>44818</v>
      </c>
      <c r="J117">
        <v>4080</v>
      </c>
      <c r="K117">
        <v>136.69999999999999</v>
      </c>
      <c r="L117" t="s">
        <v>10</v>
      </c>
      <c r="M117">
        <v>138.30000000000001</v>
      </c>
      <c r="N117" t="s">
        <v>10</v>
      </c>
      <c r="O117">
        <v>200</v>
      </c>
      <c r="P117">
        <v>445</v>
      </c>
      <c r="R117">
        <f t="shared" si="10"/>
        <v>163</v>
      </c>
      <c r="S117">
        <f t="shared" si="6"/>
        <v>-903</v>
      </c>
      <c r="T117">
        <f t="shared" si="7"/>
        <v>136.69999999999999</v>
      </c>
      <c r="U117">
        <f t="shared" si="8"/>
        <v>-138.20000000000002</v>
      </c>
      <c r="V117">
        <f t="shared" si="9"/>
        <v>4080</v>
      </c>
    </row>
    <row r="118" spans="3:22" x14ac:dyDescent="0.3">
      <c r="C118">
        <v>4</v>
      </c>
      <c r="D118" s="2">
        <v>1738</v>
      </c>
      <c r="E118">
        <v>0</v>
      </c>
      <c r="F118" t="s">
        <v>10</v>
      </c>
      <c r="G118">
        <v>0.1</v>
      </c>
      <c r="H118" t="s">
        <v>10</v>
      </c>
      <c r="I118" s="1">
        <v>44818</v>
      </c>
      <c r="J118">
        <v>4085</v>
      </c>
      <c r="K118">
        <v>141.69999999999999</v>
      </c>
      <c r="L118" t="s">
        <v>10</v>
      </c>
      <c r="M118">
        <v>143.30000000000001</v>
      </c>
      <c r="N118" t="s">
        <v>10</v>
      </c>
      <c r="O118">
        <v>18</v>
      </c>
      <c r="P118">
        <v>317</v>
      </c>
      <c r="R118">
        <f t="shared" si="10"/>
        <v>14</v>
      </c>
      <c r="S118">
        <f t="shared" si="6"/>
        <v>-1421</v>
      </c>
      <c r="T118">
        <f t="shared" si="7"/>
        <v>141.69999999999999</v>
      </c>
      <c r="U118">
        <f t="shared" si="8"/>
        <v>-143.20000000000002</v>
      </c>
      <c r="V118">
        <f t="shared" si="9"/>
        <v>4085</v>
      </c>
    </row>
    <row r="119" spans="3:22" x14ac:dyDescent="0.3">
      <c r="C119">
        <v>40</v>
      </c>
      <c r="D119" s="2">
        <v>1946</v>
      </c>
      <c r="E119">
        <v>0</v>
      </c>
      <c r="F119" t="s">
        <v>10</v>
      </c>
      <c r="G119">
        <v>0.1</v>
      </c>
      <c r="H119" t="s">
        <v>10</v>
      </c>
      <c r="I119" s="1">
        <v>44818</v>
      </c>
      <c r="J119">
        <v>4090</v>
      </c>
      <c r="K119">
        <v>146.69999999999999</v>
      </c>
      <c r="L119" t="s">
        <v>10</v>
      </c>
      <c r="M119">
        <v>148.30000000000001</v>
      </c>
      <c r="N119" t="s">
        <v>10</v>
      </c>
      <c r="O119">
        <v>200</v>
      </c>
      <c r="P119">
        <v>460</v>
      </c>
      <c r="R119">
        <f t="shared" si="10"/>
        <v>160</v>
      </c>
      <c r="S119">
        <f t="shared" si="6"/>
        <v>-1486</v>
      </c>
      <c r="T119">
        <f t="shared" si="7"/>
        <v>146.69999999999999</v>
      </c>
      <c r="U119">
        <f t="shared" si="8"/>
        <v>-148.20000000000002</v>
      </c>
      <c r="V119">
        <f t="shared" si="9"/>
        <v>4090</v>
      </c>
    </row>
    <row r="120" spans="3:22" x14ac:dyDescent="0.3">
      <c r="C120">
        <v>4</v>
      </c>
      <c r="D120">
        <v>919</v>
      </c>
      <c r="E120">
        <v>0</v>
      </c>
      <c r="F120" t="s">
        <v>10</v>
      </c>
      <c r="G120">
        <v>0.05</v>
      </c>
      <c r="H120" t="s">
        <v>10</v>
      </c>
      <c r="I120" s="1">
        <v>44818</v>
      </c>
      <c r="J120">
        <v>4095</v>
      </c>
      <c r="K120">
        <v>151.69999999999999</v>
      </c>
      <c r="L120" t="s">
        <v>10</v>
      </c>
      <c r="M120">
        <v>153.30000000000001</v>
      </c>
      <c r="N120" t="s">
        <v>10</v>
      </c>
      <c r="O120">
        <v>0</v>
      </c>
      <c r="P120">
        <v>176</v>
      </c>
      <c r="R120">
        <f t="shared" si="10"/>
        <v>-4</v>
      </c>
      <c r="S120">
        <f t="shared" si="6"/>
        <v>-743</v>
      </c>
      <c r="T120">
        <f t="shared" si="7"/>
        <v>151.69999999999999</v>
      </c>
      <c r="U120">
        <f t="shared" si="8"/>
        <v>-153.25</v>
      </c>
      <c r="V120">
        <f t="shared" si="9"/>
        <v>4095</v>
      </c>
    </row>
    <row r="121" spans="3:22" x14ac:dyDescent="0.3">
      <c r="C121">
        <v>57</v>
      </c>
      <c r="D121" s="2">
        <v>2690</v>
      </c>
      <c r="E121">
        <v>0</v>
      </c>
      <c r="F121" t="s">
        <v>10</v>
      </c>
      <c r="G121">
        <v>0.05</v>
      </c>
      <c r="H121" t="s">
        <v>10</v>
      </c>
      <c r="I121" s="1">
        <v>44818</v>
      </c>
      <c r="J121">
        <v>4100</v>
      </c>
      <c r="K121">
        <v>156.69999999999999</v>
      </c>
      <c r="L121" t="s">
        <v>10</v>
      </c>
      <c r="M121">
        <v>158.30000000000001</v>
      </c>
      <c r="N121" t="s">
        <v>10</v>
      </c>
      <c r="O121">
        <v>0</v>
      </c>
      <c r="P121">
        <v>954</v>
      </c>
      <c r="R121">
        <f t="shared" si="10"/>
        <v>-57</v>
      </c>
      <c r="S121">
        <f t="shared" si="6"/>
        <v>-1736</v>
      </c>
      <c r="T121">
        <f t="shared" si="7"/>
        <v>156.69999999999999</v>
      </c>
      <c r="U121">
        <f t="shared" si="8"/>
        <v>-158.25</v>
      </c>
      <c r="V121">
        <f t="shared" si="9"/>
        <v>4100</v>
      </c>
    </row>
    <row r="122" spans="3:22" x14ac:dyDescent="0.3">
      <c r="C122">
        <v>0</v>
      </c>
      <c r="D122">
        <v>950</v>
      </c>
      <c r="E122">
        <v>0</v>
      </c>
      <c r="F122" t="s">
        <v>10</v>
      </c>
      <c r="G122">
        <v>0.1</v>
      </c>
      <c r="H122" t="s">
        <v>10</v>
      </c>
      <c r="I122" s="1">
        <v>44818</v>
      </c>
      <c r="J122">
        <v>4105</v>
      </c>
      <c r="K122">
        <v>161.6</v>
      </c>
      <c r="L122" t="s">
        <v>10</v>
      </c>
      <c r="M122">
        <v>163.30000000000001</v>
      </c>
      <c r="N122" t="s">
        <v>10</v>
      </c>
      <c r="O122">
        <v>0</v>
      </c>
      <c r="P122">
        <v>280</v>
      </c>
      <c r="R122">
        <f t="shared" si="10"/>
        <v>0</v>
      </c>
      <c r="S122">
        <f t="shared" si="6"/>
        <v>-670</v>
      </c>
      <c r="T122">
        <f t="shared" si="7"/>
        <v>161.6</v>
      </c>
      <c r="U122">
        <f t="shared" si="8"/>
        <v>-163.20000000000002</v>
      </c>
      <c r="V122">
        <f t="shared" si="9"/>
        <v>4105</v>
      </c>
    </row>
    <row r="123" spans="3:22" x14ac:dyDescent="0.3">
      <c r="C123">
        <v>0</v>
      </c>
      <c r="D123" s="2">
        <v>1397</v>
      </c>
      <c r="E123">
        <v>0</v>
      </c>
      <c r="F123" t="s">
        <v>10</v>
      </c>
      <c r="G123">
        <v>0.05</v>
      </c>
      <c r="H123" t="s">
        <v>10</v>
      </c>
      <c r="I123" s="1">
        <v>44818</v>
      </c>
      <c r="J123">
        <v>4110</v>
      </c>
      <c r="K123">
        <v>166.6</v>
      </c>
      <c r="L123" t="s">
        <v>10</v>
      </c>
      <c r="M123">
        <v>168.3</v>
      </c>
      <c r="N123" t="s">
        <v>10</v>
      </c>
      <c r="O123">
        <v>0</v>
      </c>
      <c r="P123">
        <v>535</v>
      </c>
      <c r="R123">
        <f t="shared" si="10"/>
        <v>0</v>
      </c>
      <c r="S123">
        <f t="shared" si="6"/>
        <v>-862</v>
      </c>
      <c r="T123">
        <f t="shared" si="7"/>
        <v>166.6</v>
      </c>
      <c r="U123">
        <f t="shared" si="8"/>
        <v>-168.25</v>
      </c>
      <c r="V123">
        <f t="shared" si="9"/>
        <v>4110</v>
      </c>
    </row>
    <row r="124" spans="3:22" x14ac:dyDescent="0.3">
      <c r="C124">
        <v>0</v>
      </c>
      <c r="D124" s="2">
        <v>1141</v>
      </c>
      <c r="E124">
        <v>0</v>
      </c>
      <c r="F124" t="s">
        <v>10</v>
      </c>
      <c r="G124">
        <v>0.05</v>
      </c>
      <c r="H124" t="s">
        <v>10</v>
      </c>
      <c r="I124" s="1">
        <v>44818</v>
      </c>
      <c r="J124">
        <v>4115</v>
      </c>
      <c r="K124">
        <v>171.6</v>
      </c>
      <c r="L124" t="s">
        <v>10</v>
      </c>
      <c r="M124">
        <v>173.3</v>
      </c>
      <c r="N124" t="s">
        <v>10</v>
      </c>
      <c r="O124">
        <v>0</v>
      </c>
      <c r="P124">
        <v>729</v>
      </c>
      <c r="R124">
        <f t="shared" si="10"/>
        <v>0</v>
      </c>
      <c r="S124">
        <f t="shared" si="6"/>
        <v>-412</v>
      </c>
      <c r="T124">
        <f t="shared" si="7"/>
        <v>171.6</v>
      </c>
      <c r="U124">
        <f t="shared" si="8"/>
        <v>-173.25</v>
      </c>
      <c r="V124">
        <f t="shared" si="9"/>
        <v>4115</v>
      </c>
    </row>
    <row r="125" spans="3:22" x14ac:dyDescent="0.3">
      <c r="C125">
        <v>1</v>
      </c>
      <c r="D125">
        <v>812</v>
      </c>
      <c r="E125">
        <v>0</v>
      </c>
      <c r="F125" t="s">
        <v>10</v>
      </c>
      <c r="G125">
        <v>0.05</v>
      </c>
      <c r="H125" t="s">
        <v>10</v>
      </c>
      <c r="I125" s="1">
        <v>44818</v>
      </c>
      <c r="J125">
        <v>4120</v>
      </c>
      <c r="K125">
        <v>176.6</v>
      </c>
      <c r="L125" t="s">
        <v>10</v>
      </c>
      <c r="M125">
        <v>178.3</v>
      </c>
      <c r="N125" t="s">
        <v>10</v>
      </c>
      <c r="O125">
        <v>0</v>
      </c>
      <c r="P125">
        <v>194</v>
      </c>
      <c r="R125">
        <f t="shared" si="10"/>
        <v>-1</v>
      </c>
      <c r="S125">
        <f t="shared" si="6"/>
        <v>-618</v>
      </c>
      <c r="T125">
        <f t="shared" si="7"/>
        <v>176.6</v>
      </c>
      <c r="U125">
        <f t="shared" si="8"/>
        <v>-178.25</v>
      </c>
      <c r="V125">
        <f t="shared" si="9"/>
        <v>4120</v>
      </c>
    </row>
    <row r="126" spans="3:22" x14ac:dyDescent="0.3">
      <c r="C126">
        <v>7</v>
      </c>
      <c r="D126" s="2">
        <v>1988</v>
      </c>
      <c r="E126">
        <v>0</v>
      </c>
      <c r="F126" t="s">
        <v>10</v>
      </c>
      <c r="G126">
        <v>0.05</v>
      </c>
      <c r="H126" t="s">
        <v>10</v>
      </c>
      <c r="I126" s="1">
        <v>44818</v>
      </c>
      <c r="J126">
        <v>4125</v>
      </c>
      <c r="K126">
        <v>181.6</v>
      </c>
      <c r="L126" t="s">
        <v>10</v>
      </c>
      <c r="M126">
        <v>183.3</v>
      </c>
      <c r="N126" t="s">
        <v>10</v>
      </c>
      <c r="O126">
        <v>0</v>
      </c>
      <c r="P126">
        <v>506</v>
      </c>
      <c r="R126">
        <f t="shared" si="10"/>
        <v>-7</v>
      </c>
      <c r="S126">
        <f t="shared" si="6"/>
        <v>-1482</v>
      </c>
      <c r="T126">
        <f t="shared" si="7"/>
        <v>181.6</v>
      </c>
      <c r="U126">
        <f t="shared" si="8"/>
        <v>-183.25</v>
      </c>
      <c r="V126">
        <f t="shared" si="9"/>
        <v>4125</v>
      </c>
    </row>
    <row r="127" spans="3:22" x14ac:dyDescent="0.3">
      <c r="C127">
        <v>0</v>
      </c>
      <c r="D127">
        <v>778</v>
      </c>
      <c r="E127">
        <v>0</v>
      </c>
      <c r="F127" t="s">
        <v>10</v>
      </c>
      <c r="G127">
        <v>0.05</v>
      </c>
      <c r="H127" t="s">
        <v>10</v>
      </c>
      <c r="I127" s="1">
        <v>44818</v>
      </c>
      <c r="J127">
        <v>4130</v>
      </c>
      <c r="K127">
        <v>186.6</v>
      </c>
      <c r="L127" t="s">
        <v>10</v>
      </c>
      <c r="M127">
        <v>188.3</v>
      </c>
      <c r="N127" t="s">
        <v>10</v>
      </c>
      <c r="O127">
        <v>0</v>
      </c>
      <c r="P127">
        <v>80</v>
      </c>
      <c r="R127">
        <f t="shared" si="10"/>
        <v>0</v>
      </c>
      <c r="S127">
        <f t="shared" si="6"/>
        <v>-698</v>
      </c>
      <c r="T127">
        <f t="shared" si="7"/>
        <v>186.6</v>
      </c>
      <c r="U127">
        <f t="shared" si="8"/>
        <v>-188.25</v>
      </c>
      <c r="V127">
        <f t="shared" si="9"/>
        <v>4130</v>
      </c>
    </row>
    <row r="128" spans="3:22" x14ac:dyDescent="0.3">
      <c r="C128">
        <v>0</v>
      </c>
      <c r="D128">
        <v>624</v>
      </c>
      <c r="E128">
        <v>0</v>
      </c>
      <c r="F128" t="s">
        <v>10</v>
      </c>
      <c r="G128">
        <v>0.05</v>
      </c>
      <c r="H128" t="s">
        <v>10</v>
      </c>
      <c r="I128" s="1">
        <v>44818</v>
      </c>
      <c r="J128">
        <v>4135</v>
      </c>
      <c r="K128">
        <v>191.6</v>
      </c>
      <c r="L128" t="s">
        <v>10</v>
      </c>
      <c r="M128">
        <v>193.3</v>
      </c>
      <c r="N128" t="s">
        <v>10</v>
      </c>
      <c r="O128">
        <v>0</v>
      </c>
      <c r="P128">
        <v>60</v>
      </c>
      <c r="R128">
        <f t="shared" si="10"/>
        <v>0</v>
      </c>
      <c r="S128">
        <f t="shared" si="6"/>
        <v>-564</v>
      </c>
      <c r="T128">
        <f t="shared" si="7"/>
        <v>191.6</v>
      </c>
      <c r="U128">
        <f t="shared" si="8"/>
        <v>-193.25</v>
      </c>
      <c r="V128">
        <f t="shared" si="9"/>
        <v>4135</v>
      </c>
    </row>
    <row r="129" spans="3:22" x14ac:dyDescent="0.3">
      <c r="C129">
        <v>0</v>
      </c>
      <c r="D129" s="2">
        <v>1214</v>
      </c>
      <c r="E129">
        <v>0</v>
      </c>
      <c r="F129" t="s">
        <v>10</v>
      </c>
      <c r="G129">
        <v>0.05</v>
      </c>
      <c r="H129" t="s">
        <v>10</v>
      </c>
      <c r="I129" s="1">
        <v>44818</v>
      </c>
      <c r="J129">
        <v>4140</v>
      </c>
      <c r="K129">
        <v>196.6</v>
      </c>
      <c r="L129" t="s">
        <v>10</v>
      </c>
      <c r="M129">
        <v>198.3</v>
      </c>
      <c r="N129" t="s">
        <v>10</v>
      </c>
      <c r="O129">
        <v>0</v>
      </c>
      <c r="P129">
        <v>76</v>
      </c>
      <c r="R129">
        <f t="shared" si="10"/>
        <v>0</v>
      </c>
      <c r="S129">
        <f t="shared" si="6"/>
        <v>-1138</v>
      </c>
      <c r="T129">
        <f t="shared" si="7"/>
        <v>196.6</v>
      </c>
      <c r="U129">
        <f t="shared" si="8"/>
        <v>-198.25</v>
      </c>
      <c r="V129">
        <f t="shared" si="9"/>
        <v>4140</v>
      </c>
    </row>
    <row r="130" spans="3:22" x14ac:dyDescent="0.3">
      <c r="C130">
        <v>25</v>
      </c>
      <c r="D130" s="2">
        <v>2209</v>
      </c>
      <c r="E130">
        <v>0</v>
      </c>
      <c r="F130" t="s">
        <v>10</v>
      </c>
      <c r="G130">
        <v>0.05</v>
      </c>
      <c r="H130" t="s">
        <v>10</v>
      </c>
      <c r="I130" s="1">
        <v>44818</v>
      </c>
      <c r="J130">
        <v>4145</v>
      </c>
      <c r="K130">
        <v>201.6</v>
      </c>
      <c r="L130" t="s">
        <v>10</v>
      </c>
      <c r="M130">
        <v>203.3</v>
      </c>
      <c r="N130" t="s">
        <v>10</v>
      </c>
      <c r="O130">
        <v>0</v>
      </c>
      <c r="P130">
        <v>160</v>
      </c>
      <c r="R130">
        <f t="shared" si="10"/>
        <v>-25</v>
      </c>
      <c r="S130">
        <f t="shared" si="6"/>
        <v>-2049</v>
      </c>
      <c r="T130">
        <f t="shared" si="7"/>
        <v>201.6</v>
      </c>
      <c r="U130">
        <f t="shared" si="8"/>
        <v>-203.25</v>
      </c>
      <c r="V130">
        <f t="shared" si="9"/>
        <v>4145</v>
      </c>
    </row>
    <row r="131" spans="3:22" x14ac:dyDescent="0.3">
      <c r="C131">
        <v>0</v>
      </c>
      <c r="D131" s="2">
        <v>1627</v>
      </c>
      <c r="E131">
        <v>0</v>
      </c>
      <c r="F131" t="s">
        <v>10</v>
      </c>
      <c r="G131">
        <v>0.05</v>
      </c>
      <c r="H131" t="s">
        <v>10</v>
      </c>
      <c r="I131" s="1">
        <v>44818</v>
      </c>
      <c r="J131">
        <v>4150</v>
      </c>
      <c r="K131">
        <v>206.6</v>
      </c>
      <c r="L131" t="s">
        <v>10</v>
      </c>
      <c r="M131">
        <v>208.3</v>
      </c>
      <c r="N131" t="s">
        <v>10</v>
      </c>
      <c r="O131">
        <v>0</v>
      </c>
      <c r="P131">
        <v>189</v>
      </c>
      <c r="R131">
        <f t="shared" si="10"/>
        <v>0</v>
      </c>
      <c r="S131">
        <f t="shared" si="6"/>
        <v>-1438</v>
      </c>
      <c r="T131">
        <f t="shared" si="7"/>
        <v>206.6</v>
      </c>
      <c r="U131">
        <f t="shared" si="8"/>
        <v>-208.25</v>
      </c>
      <c r="V131">
        <f t="shared" si="9"/>
        <v>4150</v>
      </c>
    </row>
    <row r="132" spans="3:22" x14ac:dyDescent="0.3">
      <c r="C132">
        <v>0</v>
      </c>
      <c r="D132">
        <v>488</v>
      </c>
      <c r="E132">
        <v>0</v>
      </c>
      <c r="F132" t="s">
        <v>10</v>
      </c>
      <c r="G132">
        <v>0.05</v>
      </c>
      <c r="H132" t="s">
        <v>10</v>
      </c>
      <c r="I132" s="1">
        <v>44818</v>
      </c>
      <c r="J132">
        <v>4155</v>
      </c>
      <c r="K132">
        <v>211.6</v>
      </c>
      <c r="L132" t="s">
        <v>10</v>
      </c>
      <c r="M132">
        <v>213.3</v>
      </c>
      <c r="N132" t="s">
        <v>10</v>
      </c>
      <c r="O132">
        <v>0</v>
      </c>
      <c r="P132">
        <v>147</v>
      </c>
      <c r="R132">
        <f t="shared" si="10"/>
        <v>0</v>
      </c>
      <c r="S132">
        <f t="shared" ref="S132:S190" si="11">P132-D132</f>
        <v>-341</v>
      </c>
      <c r="T132">
        <f t="shared" ref="T132:T190" si="12">K132-E132</f>
        <v>211.6</v>
      </c>
      <c r="U132">
        <f t="shared" ref="U132:U190" si="13">G132-M132</f>
        <v>-213.25</v>
      </c>
      <c r="V132">
        <f t="shared" ref="V132:V190" si="14">J132</f>
        <v>4155</v>
      </c>
    </row>
    <row r="133" spans="3:22" x14ac:dyDescent="0.3">
      <c r="C133">
        <v>0</v>
      </c>
      <c r="D133">
        <v>945</v>
      </c>
      <c r="E133">
        <v>0</v>
      </c>
      <c r="F133" t="s">
        <v>10</v>
      </c>
      <c r="G133">
        <v>0.05</v>
      </c>
      <c r="H133" t="s">
        <v>10</v>
      </c>
      <c r="I133" s="1">
        <v>44818</v>
      </c>
      <c r="J133">
        <v>4160</v>
      </c>
      <c r="K133">
        <v>216.6</v>
      </c>
      <c r="L133" t="s">
        <v>10</v>
      </c>
      <c r="M133">
        <v>218.3</v>
      </c>
      <c r="N133" t="s">
        <v>10</v>
      </c>
      <c r="O133">
        <v>0</v>
      </c>
      <c r="P133">
        <v>157</v>
      </c>
      <c r="R133">
        <f t="shared" si="10"/>
        <v>0</v>
      </c>
      <c r="S133">
        <f t="shared" si="11"/>
        <v>-788</v>
      </c>
      <c r="T133">
        <f t="shared" si="12"/>
        <v>216.6</v>
      </c>
      <c r="U133">
        <f t="shared" si="13"/>
        <v>-218.25</v>
      </c>
      <c r="V133">
        <f t="shared" si="14"/>
        <v>4160</v>
      </c>
    </row>
    <row r="134" spans="3:22" x14ac:dyDescent="0.3">
      <c r="C134">
        <v>0</v>
      </c>
      <c r="D134">
        <v>460</v>
      </c>
      <c r="E134">
        <v>0</v>
      </c>
      <c r="F134" t="s">
        <v>10</v>
      </c>
      <c r="G134">
        <v>0.05</v>
      </c>
      <c r="H134" t="s">
        <v>10</v>
      </c>
      <c r="I134" s="1">
        <v>44818</v>
      </c>
      <c r="J134">
        <v>4165</v>
      </c>
      <c r="K134">
        <v>221.6</v>
      </c>
      <c r="L134" t="s">
        <v>10</v>
      </c>
      <c r="M134">
        <v>223.3</v>
      </c>
      <c r="N134" t="s">
        <v>10</v>
      </c>
      <c r="O134">
        <v>0</v>
      </c>
      <c r="P134">
        <v>18</v>
      </c>
      <c r="R134">
        <f t="shared" si="10"/>
        <v>0</v>
      </c>
      <c r="S134">
        <f t="shared" si="11"/>
        <v>-442</v>
      </c>
      <c r="T134">
        <f t="shared" si="12"/>
        <v>221.6</v>
      </c>
      <c r="U134">
        <f t="shared" si="13"/>
        <v>-223.25</v>
      </c>
      <c r="V134">
        <f t="shared" si="14"/>
        <v>4165</v>
      </c>
    </row>
    <row r="135" spans="3:22" x14ac:dyDescent="0.3">
      <c r="C135">
        <v>0</v>
      </c>
      <c r="D135">
        <v>600</v>
      </c>
      <c r="E135">
        <v>0</v>
      </c>
      <c r="F135" t="s">
        <v>10</v>
      </c>
      <c r="G135">
        <v>0.05</v>
      </c>
      <c r="H135" t="s">
        <v>10</v>
      </c>
      <c r="I135" s="1">
        <v>44818</v>
      </c>
      <c r="J135">
        <v>4170</v>
      </c>
      <c r="K135">
        <v>226.6</v>
      </c>
      <c r="L135" t="s">
        <v>10</v>
      </c>
      <c r="M135">
        <v>228.3</v>
      </c>
      <c r="N135" t="s">
        <v>10</v>
      </c>
      <c r="O135">
        <v>0</v>
      </c>
      <c r="P135">
        <v>87</v>
      </c>
      <c r="R135">
        <f t="shared" ref="R135:R190" si="15">O135-C135</f>
        <v>0</v>
      </c>
      <c r="S135">
        <f t="shared" si="11"/>
        <v>-513</v>
      </c>
      <c r="T135">
        <f t="shared" si="12"/>
        <v>226.6</v>
      </c>
      <c r="U135">
        <f t="shared" si="13"/>
        <v>-228.25</v>
      </c>
      <c r="V135">
        <f t="shared" si="14"/>
        <v>4170</v>
      </c>
    </row>
    <row r="136" spans="3:22" x14ac:dyDescent="0.3">
      <c r="C136">
        <v>0</v>
      </c>
      <c r="D136" s="2">
        <v>1048</v>
      </c>
      <c r="E136">
        <v>0</v>
      </c>
      <c r="F136" t="s">
        <v>10</v>
      </c>
      <c r="G136">
        <v>0.05</v>
      </c>
      <c r="H136" t="s">
        <v>10</v>
      </c>
      <c r="I136" s="1">
        <v>44818</v>
      </c>
      <c r="J136">
        <v>4175</v>
      </c>
      <c r="K136">
        <v>231.6</v>
      </c>
      <c r="L136" t="s">
        <v>10</v>
      </c>
      <c r="M136">
        <v>233.3</v>
      </c>
      <c r="N136" t="s">
        <v>10</v>
      </c>
      <c r="O136">
        <v>0</v>
      </c>
      <c r="P136">
        <v>68</v>
      </c>
      <c r="R136">
        <f t="shared" si="15"/>
        <v>0</v>
      </c>
      <c r="S136">
        <f t="shared" si="11"/>
        <v>-980</v>
      </c>
      <c r="T136">
        <f t="shared" si="12"/>
        <v>231.6</v>
      </c>
      <c r="U136">
        <f t="shared" si="13"/>
        <v>-233.25</v>
      </c>
      <c r="V136">
        <f t="shared" si="14"/>
        <v>4175</v>
      </c>
    </row>
    <row r="137" spans="3:22" x14ac:dyDescent="0.3">
      <c r="C137">
        <v>0</v>
      </c>
      <c r="D137">
        <v>218</v>
      </c>
      <c r="E137">
        <v>0</v>
      </c>
      <c r="F137" t="s">
        <v>10</v>
      </c>
      <c r="G137">
        <v>0.05</v>
      </c>
      <c r="H137" t="s">
        <v>10</v>
      </c>
      <c r="I137" s="1">
        <v>44818</v>
      </c>
      <c r="J137">
        <v>4180</v>
      </c>
      <c r="K137">
        <v>236.6</v>
      </c>
      <c r="L137" t="s">
        <v>10</v>
      </c>
      <c r="M137">
        <v>238.3</v>
      </c>
      <c r="N137" t="s">
        <v>10</v>
      </c>
      <c r="O137">
        <v>0</v>
      </c>
      <c r="P137">
        <v>67</v>
      </c>
      <c r="R137">
        <f t="shared" si="15"/>
        <v>0</v>
      </c>
      <c r="S137">
        <f t="shared" si="11"/>
        <v>-151</v>
      </c>
      <c r="T137">
        <f t="shared" si="12"/>
        <v>236.6</v>
      </c>
      <c r="U137">
        <f t="shared" si="13"/>
        <v>-238.25</v>
      </c>
      <c r="V137">
        <f t="shared" si="14"/>
        <v>4180</v>
      </c>
    </row>
    <row r="138" spans="3:22" x14ac:dyDescent="0.3">
      <c r="C138">
        <v>0</v>
      </c>
      <c r="D138">
        <v>277</v>
      </c>
      <c r="E138">
        <v>0</v>
      </c>
      <c r="F138" t="s">
        <v>10</v>
      </c>
      <c r="G138">
        <v>0.05</v>
      </c>
      <c r="H138" t="s">
        <v>10</v>
      </c>
      <c r="I138" s="1">
        <v>44818</v>
      </c>
      <c r="J138">
        <v>4185</v>
      </c>
      <c r="K138">
        <v>241.6</v>
      </c>
      <c r="L138" t="s">
        <v>10</v>
      </c>
      <c r="M138">
        <v>243.3</v>
      </c>
      <c r="N138" t="s">
        <v>10</v>
      </c>
      <c r="O138">
        <v>0</v>
      </c>
      <c r="P138">
        <v>7</v>
      </c>
      <c r="R138">
        <f t="shared" si="15"/>
        <v>0</v>
      </c>
      <c r="S138">
        <f t="shared" si="11"/>
        <v>-270</v>
      </c>
      <c r="T138">
        <f t="shared" si="12"/>
        <v>241.6</v>
      </c>
      <c r="U138">
        <f t="shared" si="13"/>
        <v>-243.25</v>
      </c>
      <c r="V138">
        <f t="shared" si="14"/>
        <v>4185</v>
      </c>
    </row>
    <row r="139" spans="3:22" x14ac:dyDescent="0.3">
      <c r="C139">
        <v>0</v>
      </c>
      <c r="D139">
        <v>373</v>
      </c>
      <c r="E139">
        <v>0</v>
      </c>
      <c r="F139" t="s">
        <v>10</v>
      </c>
      <c r="G139">
        <v>0.05</v>
      </c>
      <c r="H139" t="s">
        <v>10</v>
      </c>
      <c r="I139" s="1">
        <v>44818</v>
      </c>
      <c r="J139">
        <v>4190</v>
      </c>
      <c r="K139">
        <v>246.6</v>
      </c>
      <c r="L139" t="s">
        <v>10</v>
      </c>
      <c r="M139">
        <v>248.3</v>
      </c>
      <c r="N139" t="s">
        <v>10</v>
      </c>
      <c r="O139">
        <v>0</v>
      </c>
      <c r="P139">
        <v>15</v>
      </c>
      <c r="R139">
        <f t="shared" si="15"/>
        <v>0</v>
      </c>
      <c r="S139">
        <f t="shared" si="11"/>
        <v>-358</v>
      </c>
      <c r="T139">
        <f t="shared" si="12"/>
        <v>246.6</v>
      </c>
      <c r="U139">
        <f t="shared" si="13"/>
        <v>-248.25</v>
      </c>
      <c r="V139">
        <f t="shared" si="14"/>
        <v>4190</v>
      </c>
    </row>
    <row r="140" spans="3:22" x14ac:dyDescent="0.3">
      <c r="C140">
        <v>0</v>
      </c>
      <c r="D140">
        <v>341</v>
      </c>
      <c r="E140">
        <v>0</v>
      </c>
      <c r="F140" t="s">
        <v>10</v>
      </c>
      <c r="G140">
        <v>0.05</v>
      </c>
      <c r="H140" t="s">
        <v>10</v>
      </c>
      <c r="I140" s="1">
        <v>44818</v>
      </c>
      <c r="J140">
        <v>4195</v>
      </c>
      <c r="K140">
        <v>251.6</v>
      </c>
      <c r="L140" t="s">
        <v>10</v>
      </c>
      <c r="M140">
        <v>253.3</v>
      </c>
      <c r="N140" t="s">
        <v>10</v>
      </c>
      <c r="O140">
        <v>0</v>
      </c>
      <c r="P140">
        <v>13</v>
      </c>
      <c r="R140">
        <f t="shared" si="15"/>
        <v>0</v>
      </c>
      <c r="S140">
        <f t="shared" si="11"/>
        <v>-328</v>
      </c>
      <c r="T140">
        <f t="shared" si="12"/>
        <v>251.6</v>
      </c>
      <c r="U140">
        <f t="shared" si="13"/>
        <v>-253.25</v>
      </c>
      <c r="V140">
        <f t="shared" si="14"/>
        <v>4195</v>
      </c>
    </row>
    <row r="141" spans="3:22" x14ac:dyDescent="0.3">
      <c r="C141">
        <v>0</v>
      </c>
      <c r="D141" s="2">
        <v>2124</v>
      </c>
      <c r="E141">
        <v>0</v>
      </c>
      <c r="F141" t="s">
        <v>10</v>
      </c>
      <c r="G141">
        <v>0.05</v>
      </c>
      <c r="H141" t="s">
        <v>10</v>
      </c>
      <c r="I141" s="1">
        <v>44818</v>
      </c>
      <c r="J141">
        <v>4200</v>
      </c>
      <c r="K141">
        <v>256.60000000000002</v>
      </c>
      <c r="L141" t="s">
        <v>10</v>
      </c>
      <c r="M141">
        <v>258.3</v>
      </c>
      <c r="N141" t="s">
        <v>10</v>
      </c>
      <c r="O141">
        <v>0</v>
      </c>
      <c r="P141">
        <v>240</v>
      </c>
      <c r="R141">
        <f t="shared" si="15"/>
        <v>0</v>
      </c>
      <c r="S141">
        <f t="shared" si="11"/>
        <v>-1884</v>
      </c>
      <c r="T141">
        <f t="shared" si="12"/>
        <v>256.60000000000002</v>
      </c>
      <c r="U141">
        <f t="shared" si="13"/>
        <v>-258.25</v>
      </c>
      <c r="V141">
        <f t="shared" si="14"/>
        <v>4200</v>
      </c>
    </row>
    <row r="142" spans="3:22" x14ac:dyDescent="0.3">
      <c r="C142">
        <v>0</v>
      </c>
      <c r="D142" s="2">
        <v>1179</v>
      </c>
      <c r="E142">
        <v>0</v>
      </c>
      <c r="F142" t="s">
        <v>10</v>
      </c>
      <c r="G142">
        <v>0.05</v>
      </c>
      <c r="H142" t="s">
        <v>10</v>
      </c>
      <c r="I142" s="1">
        <v>44818</v>
      </c>
      <c r="J142">
        <v>4205</v>
      </c>
      <c r="K142">
        <v>261.60000000000002</v>
      </c>
      <c r="L142" t="s">
        <v>10</v>
      </c>
      <c r="M142">
        <v>263.3</v>
      </c>
      <c r="N142" t="s">
        <v>10</v>
      </c>
      <c r="O142">
        <v>0</v>
      </c>
      <c r="P142">
        <v>17</v>
      </c>
      <c r="R142">
        <f t="shared" si="15"/>
        <v>0</v>
      </c>
      <c r="S142">
        <f t="shared" si="11"/>
        <v>-1162</v>
      </c>
      <c r="T142">
        <f t="shared" si="12"/>
        <v>261.60000000000002</v>
      </c>
      <c r="U142">
        <f t="shared" si="13"/>
        <v>-263.25</v>
      </c>
      <c r="V142">
        <f t="shared" si="14"/>
        <v>4205</v>
      </c>
    </row>
    <row r="143" spans="3:22" x14ac:dyDescent="0.3">
      <c r="C143">
        <v>0</v>
      </c>
      <c r="D143">
        <v>366</v>
      </c>
      <c r="E143">
        <v>0</v>
      </c>
      <c r="F143" t="s">
        <v>10</v>
      </c>
      <c r="G143">
        <v>0.05</v>
      </c>
      <c r="H143" t="s">
        <v>10</v>
      </c>
      <c r="I143" s="1">
        <v>44818</v>
      </c>
      <c r="J143">
        <v>4210</v>
      </c>
      <c r="K143">
        <v>266.60000000000002</v>
      </c>
      <c r="L143" t="s">
        <v>10</v>
      </c>
      <c r="M143">
        <v>268.3</v>
      </c>
      <c r="N143" t="s">
        <v>10</v>
      </c>
      <c r="O143">
        <v>0</v>
      </c>
      <c r="P143">
        <v>35</v>
      </c>
      <c r="R143">
        <f t="shared" si="15"/>
        <v>0</v>
      </c>
      <c r="S143">
        <f t="shared" si="11"/>
        <v>-331</v>
      </c>
      <c r="T143">
        <f t="shared" si="12"/>
        <v>266.60000000000002</v>
      </c>
      <c r="U143">
        <f t="shared" si="13"/>
        <v>-268.25</v>
      </c>
      <c r="V143">
        <f t="shared" si="14"/>
        <v>4210</v>
      </c>
    </row>
    <row r="144" spans="3:22" x14ac:dyDescent="0.3">
      <c r="C144">
        <v>0</v>
      </c>
      <c r="D144">
        <v>366</v>
      </c>
      <c r="E144">
        <v>0</v>
      </c>
      <c r="F144" t="s">
        <v>10</v>
      </c>
      <c r="G144">
        <v>0.05</v>
      </c>
      <c r="H144" t="s">
        <v>10</v>
      </c>
      <c r="I144" s="1">
        <v>44818</v>
      </c>
      <c r="J144">
        <v>4215</v>
      </c>
      <c r="K144">
        <v>271.60000000000002</v>
      </c>
      <c r="L144" t="s">
        <v>10</v>
      </c>
      <c r="M144">
        <v>273.3</v>
      </c>
      <c r="N144" t="s">
        <v>10</v>
      </c>
      <c r="O144">
        <v>0</v>
      </c>
      <c r="P144">
        <v>68</v>
      </c>
      <c r="R144">
        <f t="shared" si="15"/>
        <v>0</v>
      </c>
      <c r="S144">
        <f t="shared" si="11"/>
        <v>-298</v>
      </c>
      <c r="T144">
        <f t="shared" si="12"/>
        <v>271.60000000000002</v>
      </c>
      <c r="U144">
        <f t="shared" si="13"/>
        <v>-273.25</v>
      </c>
      <c r="V144">
        <f t="shared" si="14"/>
        <v>4215</v>
      </c>
    </row>
    <row r="145" spans="3:22" x14ac:dyDescent="0.3">
      <c r="C145">
        <v>0</v>
      </c>
      <c r="D145">
        <v>371</v>
      </c>
      <c r="E145">
        <v>0</v>
      </c>
      <c r="F145" t="s">
        <v>10</v>
      </c>
      <c r="G145">
        <v>0.05</v>
      </c>
      <c r="H145" t="s">
        <v>10</v>
      </c>
      <c r="I145" s="1">
        <v>44818</v>
      </c>
      <c r="J145">
        <v>4220</v>
      </c>
      <c r="K145">
        <v>276.60000000000002</v>
      </c>
      <c r="L145" t="s">
        <v>10</v>
      </c>
      <c r="M145">
        <v>278.3</v>
      </c>
      <c r="N145" t="s">
        <v>10</v>
      </c>
      <c r="O145">
        <v>0</v>
      </c>
      <c r="P145">
        <v>44</v>
      </c>
      <c r="R145">
        <f t="shared" si="15"/>
        <v>0</v>
      </c>
      <c r="S145">
        <f t="shared" si="11"/>
        <v>-327</v>
      </c>
      <c r="T145">
        <f t="shared" si="12"/>
        <v>276.60000000000002</v>
      </c>
      <c r="U145">
        <f t="shared" si="13"/>
        <v>-278.25</v>
      </c>
      <c r="V145">
        <f t="shared" si="14"/>
        <v>4220</v>
      </c>
    </row>
    <row r="146" spans="3:22" x14ac:dyDescent="0.3">
      <c r="C146">
        <v>0</v>
      </c>
      <c r="D146">
        <v>518</v>
      </c>
      <c r="E146">
        <v>0</v>
      </c>
      <c r="F146" t="s">
        <v>10</v>
      </c>
      <c r="G146">
        <v>0.05</v>
      </c>
      <c r="H146" t="s">
        <v>10</v>
      </c>
      <c r="I146" s="1">
        <v>44818</v>
      </c>
      <c r="J146">
        <v>4225</v>
      </c>
      <c r="K146">
        <v>281.60000000000002</v>
      </c>
      <c r="L146" t="s">
        <v>10</v>
      </c>
      <c r="M146">
        <v>283.3</v>
      </c>
      <c r="N146" t="s">
        <v>10</v>
      </c>
      <c r="O146">
        <v>0</v>
      </c>
      <c r="P146">
        <v>22</v>
      </c>
      <c r="R146">
        <f t="shared" si="15"/>
        <v>0</v>
      </c>
      <c r="S146">
        <f t="shared" si="11"/>
        <v>-496</v>
      </c>
      <c r="T146">
        <f t="shared" si="12"/>
        <v>281.60000000000002</v>
      </c>
      <c r="U146">
        <f t="shared" si="13"/>
        <v>-283.25</v>
      </c>
      <c r="V146">
        <f t="shared" si="14"/>
        <v>4225</v>
      </c>
    </row>
    <row r="147" spans="3:22" x14ac:dyDescent="0.3">
      <c r="C147">
        <v>0</v>
      </c>
      <c r="D147" s="2">
        <v>1607</v>
      </c>
      <c r="E147">
        <v>0</v>
      </c>
      <c r="F147" t="s">
        <v>10</v>
      </c>
      <c r="G147">
        <v>0.05</v>
      </c>
      <c r="H147" t="s">
        <v>10</v>
      </c>
      <c r="I147" s="1">
        <v>44818</v>
      </c>
      <c r="J147">
        <v>4230</v>
      </c>
      <c r="K147">
        <v>286.60000000000002</v>
      </c>
      <c r="L147" t="s">
        <v>10</v>
      </c>
      <c r="M147">
        <v>288.3</v>
      </c>
      <c r="N147" t="s">
        <v>10</v>
      </c>
      <c r="O147">
        <v>0</v>
      </c>
      <c r="P147">
        <v>26</v>
      </c>
      <c r="R147">
        <f t="shared" si="15"/>
        <v>0</v>
      </c>
      <c r="S147">
        <f t="shared" si="11"/>
        <v>-1581</v>
      </c>
      <c r="T147">
        <f t="shared" si="12"/>
        <v>286.60000000000002</v>
      </c>
      <c r="U147">
        <f t="shared" si="13"/>
        <v>-288.25</v>
      </c>
      <c r="V147">
        <f t="shared" si="14"/>
        <v>4230</v>
      </c>
    </row>
    <row r="148" spans="3:22" x14ac:dyDescent="0.3">
      <c r="C148">
        <v>0</v>
      </c>
      <c r="D148" s="2">
        <v>1000</v>
      </c>
      <c r="E148">
        <v>0</v>
      </c>
      <c r="F148" t="s">
        <v>10</v>
      </c>
      <c r="G148">
        <v>0.05</v>
      </c>
      <c r="H148" t="s">
        <v>10</v>
      </c>
      <c r="I148" s="1">
        <v>44818</v>
      </c>
      <c r="J148">
        <v>4235</v>
      </c>
      <c r="K148">
        <v>291.60000000000002</v>
      </c>
      <c r="L148" t="s">
        <v>10</v>
      </c>
      <c r="M148">
        <v>293.3</v>
      </c>
      <c r="N148" t="s">
        <v>10</v>
      </c>
      <c r="O148">
        <v>0</v>
      </c>
      <c r="P148">
        <v>8</v>
      </c>
      <c r="R148">
        <f t="shared" si="15"/>
        <v>0</v>
      </c>
      <c r="S148">
        <f t="shared" si="11"/>
        <v>-992</v>
      </c>
      <c r="T148">
        <f t="shared" si="12"/>
        <v>291.60000000000002</v>
      </c>
      <c r="U148">
        <f t="shared" si="13"/>
        <v>-293.25</v>
      </c>
      <c r="V148">
        <f t="shared" si="14"/>
        <v>4235</v>
      </c>
    </row>
    <row r="149" spans="3:22" x14ac:dyDescent="0.3">
      <c r="C149">
        <v>0</v>
      </c>
      <c r="D149">
        <v>315</v>
      </c>
      <c r="E149">
        <v>0</v>
      </c>
      <c r="F149" t="s">
        <v>10</v>
      </c>
      <c r="G149">
        <v>0.05</v>
      </c>
      <c r="H149" t="s">
        <v>10</v>
      </c>
      <c r="I149" s="1">
        <v>44818</v>
      </c>
      <c r="J149">
        <v>4240</v>
      </c>
      <c r="K149">
        <v>296.60000000000002</v>
      </c>
      <c r="L149" t="s">
        <v>10</v>
      </c>
      <c r="M149">
        <v>298.3</v>
      </c>
      <c r="N149" t="s">
        <v>10</v>
      </c>
      <c r="O149">
        <v>0</v>
      </c>
      <c r="P149">
        <v>71</v>
      </c>
      <c r="R149">
        <f t="shared" si="15"/>
        <v>0</v>
      </c>
      <c r="S149">
        <f t="shared" si="11"/>
        <v>-244</v>
      </c>
      <c r="T149">
        <f t="shared" si="12"/>
        <v>296.60000000000002</v>
      </c>
      <c r="U149">
        <f t="shared" si="13"/>
        <v>-298.25</v>
      </c>
      <c r="V149">
        <f t="shared" si="14"/>
        <v>4240</v>
      </c>
    </row>
    <row r="150" spans="3:22" x14ac:dyDescent="0.3">
      <c r="C150">
        <v>0</v>
      </c>
      <c r="D150">
        <v>618</v>
      </c>
      <c r="E150">
        <v>0</v>
      </c>
      <c r="F150" t="s">
        <v>10</v>
      </c>
      <c r="G150">
        <v>0.05</v>
      </c>
      <c r="H150" t="s">
        <v>10</v>
      </c>
      <c r="I150" s="1">
        <v>44818</v>
      </c>
      <c r="J150">
        <v>4245</v>
      </c>
      <c r="K150">
        <v>301.60000000000002</v>
      </c>
      <c r="L150" t="s">
        <v>10</v>
      </c>
      <c r="M150">
        <v>303.3</v>
      </c>
      <c r="N150" t="s">
        <v>10</v>
      </c>
      <c r="O150">
        <v>0</v>
      </c>
      <c r="P150">
        <v>13</v>
      </c>
      <c r="R150">
        <f t="shared" si="15"/>
        <v>0</v>
      </c>
      <c r="S150">
        <f t="shared" si="11"/>
        <v>-605</v>
      </c>
      <c r="T150">
        <f t="shared" si="12"/>
        <v>301.60000000000002</v>
      </c>
      <c r="U150">
        <f t="shared" si="13"/>
        <v>-303.25</v>
      </c>
      <c r="V150">
        <f t="shared" si="14"/>
        <v>4245</v>
      </c>
    </row>
    <row r="151" spans="3:22" x14ac:dyDescent="0.3">
      <c r="C151">
        <v>0</v>
      </c>
      <c r="D151" s="2">
        <v>1950</v>
      </c>
      <c r="E151">
        <v>0</v>
      </c>
      <c r="F151" t="s">
        <v>10</v>
      </c>
      <c r="G151">
        <v>0.05</v>
      </c>
      <c r="H151" t="s">
        <v>10</v>
      </c>
      <c r="I151" s="1">
        <v>44818</v>
      </c>
      <c r="J151">
        <v>4250</v>
      </c>
      <c r="K151">
        <v>306.60000000000002</v>
      </c>
      <c r="L151" t="s">
        <v>10</v>
      </c>
      <c r="M151">
        <v>308.3</v>
      </c>
      <c r="N151" t="s">
        <v>10</v>
      </c>
      <c r="O151">
        <v>0</v>
      </c>
      <c r="P151">
        <v>586</v>
      </c>
      <c r="R151">
        <f t="shared" si="15"/>
        <v>0</v>
      </c>
      <c r="S151">
        <f t="shared" si="11"/>
        <v>-1364</v>
      </c>
      <c r="T151">
        <f t="shared" si="12"/>
        <v>306.60000000000002</v>
      </c>
      <c r="U151">
        <f t="shared" si="13"/>
        <v>-308.25</v>
      </c>
      <c r="V151">
        <f t="shared" si="14"/>
        <v>4250</v>
      </c>
    </row>
    <row r="152" spans="3:22" x14ac:dyDescent="0.3">
      <c r="C152">
        <v>0</v>
      </c>
      <c r="D152">
        <v>162</v>
      </c>
      <c r="E152">
        <v>0</v>
      </c>
      <c r="F152" t="s">
        <v>10</v>
      </c>
      <c r="G152">
        <v>0.05</v>
      </c>
      <c r="H152" t="s">
        <v>10</v>
      </c>
      <c r="I152" s="1">
        <v>44818</v>
      </c>
      <c r="J152">
        <v>4255</v>
      </c>
      <c r="K152">
        <v>311.60000000000002</v>
      </c>
      <c r="L152" t="s">
        <v>10</v>
      </c>
      <c r="M152">
        <v>313.3</v>
      </c>
      <c r="N152" t="s">
        <v>10</v>
      </c>
      <c r="O152">
        <v>0</v>
      </c>
      <c r="P152">
        <v>44</v>
      </c>
      <c r="R152">
        <f t="shared" si="15"/>
        <v>0</v>
      </c>
      <c r="S152">
        <f t="shared" si="11"/>
        <v>-118</v>
      </c>
      <c r="T152">
        <f t="shared" si="12"/>
        <v>311.60000000000002</v>
      </c>
      <c r="U152">
        <f t="shared" si="13"/>
        <v>-313.25</v>
      </c>
      <c r="V152">
        <f t="shared" si="14"/>
        <v>4255</v>
      </c>
    </row>
    <row r="153" spans="3:22" x14ac:dyDescent="0.3">
      <c r="C153">
        <v>0</v>
      </c>
      <c r="D153">
        <v>222</v>
      </c>
      <c r="E153">
        <v>0</v>
      </c>
      <c r="F153" t="s">
        <v>10</v>
      </c>
      <c r="G153">
        <v>0.05</v>
      </c>
      <c r="H153" t="s">
        <v>10</v>
      </c>
      <c r="I153" s="1">
        <v>44818</v>
      </c>
      <c r="J153">
        <v>4260</v>
      </c>
      <c r="K153">
        <v>316.60000000000002</v>
      </c>
      <c r="L153" t="s">
        <v>10</v>
      </c>
      <c r="M153">
        <v>318.3</v>
      </c>
      <c r="N153" t="s">
        <v>10</v>
      </c>
      <c r="O153">
        <v>0</v>
      </c>
      <c r="P153">
        <v>41</v>
      </c>
      <c r="R153">
        <f t="shared" si="15"/>
        <v>0</v>
      </c>
      <c r="S153">
        <f t="shared" si="11"/>
        <v>-181</v>
      </c>
      <c r="T153">
        <f t="shared" si="12"/>
        <v>316.60000000000002</v>
      </c>
      <c r="U153">
        <f t="shared" si="13"/>
        <v>-318.25</v>
      </c>
      <c r="V153">
        <f t="shared" si="14"/>
        <v>4260</v>
      </c>
    </row>
    <row r="154" spans="3:22" x14ac:dyDescent="0.3">
      <c r="C154">
        <v>0</v>
      </c>
      <c r="D154">
        <v>284</v>
      </c>
      <c r="E154">
        <v>0</v>
      </c>
      <c r="F154" t="s">
        <v>10</v>
      </c>
      <c r="G154">
        <v>0.05</v>
      </c>
      <c r="H154" t="s">
        <v>10</v>
      </c>
      <c r="I154" s="1">
        <v>44818</v>
      </c>
      <c r="J154">
        <v>4265</v>
      </c>
      <c r="K154">
        <v>321.60000000000002</v>
      </c>
      <c r="L154" t="s">
        <v>10</v>
      </c>
      <c r="M154">
        <v>323.3</v>
      </c>
      <c r="N154" t="s">
        <v>10</v>
      </c>
      <c r="O154">
        <v>0</v>
      </c>
      <c r="P154">
        <v>5</v>
      </c>
      <c r="R154">
        <f t="shared" si="15"/>
        <v>0</v>
      </c>
      <c r="S154">
        <f t="shared" si="11"/>
        <v>-279</v>
      </c>
      <c r="T154">
        <f t="shared" si="12"/>
        <v>321.60000000000002</v>
      </c>
      <c r="U154">
        <f t="shared" si="13"/>
        <v>-323.25</v>
      </c>
      <c r="V154">
        <f t="shared" si="14"/>
        <v>4265</v>
      </c>
    </row>
    <row r="155" spans="3:22" x14ac:dyDescent="0.3">
      <c r="C155">
        <v>0</v>
      </c>
      <c r="D155">
        <v>194</v>
      </c>
      <c r="E155">
        <v>0</v>
      </c>
      <c r="F155" t="s">
        <v>10</v>
      </c>
      <c r="G155">
        <v>0.05</v>
      </c>
      <c r="H155" t="s">
        <v>10</v>
      </c>
      <c r="I155" s="1">
        <v>44818</v>
      </c>
      <c r="J155">
        <v>4270</v>
      </c>
      <c r="K155">
        <v>326.60000000000002</v>
      </c>
      <c r="L155" t="s">
        <v>10</v>
      </c>
      <c r="M155">
        <v>328.3</v>
      </c>
      <c r="N155" t="s">
        <v>10</v>
      </c>
      <c r="O155">
        <v>0</v>
      </c>
      <c r="P155">
        <v>114</v>
      </c>
      <c r="R155">
        <f t="shared" si="15"/>
        <v>0</v>
      </c>
      <c r="S155">
        <f t="shared" si="11"/>
        <v>-80</v>
      </c>
      <c r="T155">
        <f t="shared" si="12"/>
        <v>326.60000000000002</v>
      </c>
      <c r="U155">
        <f t="shared" si="13"/>
        <v>-328.25</v>
      </c>
      <c r="V155">
        <f t="shared" si="14"/>
        <v>4270</v>
      </c>
    </row>
    <row r="156" spans="3:22" x14ac:dyDescent="0.3">
      <c r="C156">
        <v>0</v>
      </c>
      <c r="D156">
        <v>958</v>
      </c>
      <c r="E156">
        <v>0</v>
      </c>
      <c r="F156" t="s">
        <v>10</v>
      </c>
      <c r="G156">
        <v>0.05</v>
      </c>
      <c r="H156" t="s">
        <v>10</v>
      </c>
      <c r="I156" s="1">
        <v>44818</v>
      </c>
      <c r="J156">
        <v>4275</v>
      </c>
      <c r="K156">
        <v>331.6</v>
      </c>
      <c r="L156" t="s">
        <v>10</v>
      </c>
      <c r="M156">
        <v>333.3</v>
      </c>
      <c r="N156" t="s">
        <v>10</v>
      </c>
      <c r="O156">
        <v>0</v>
      </c>
      <c r="P156">
        <v>3</v>
      </c>
      <c r="R156">
        <f t="shared" si="15"/>
        <v>0</v>
      </c>
      <c r="S156">
        <f t="shared" si="11"/>
        <v>-955</v>
      </c>
      <c r="T156">
        <f t="shared" si="12"/>
        <v>331.6</v>
      </c>
      <c r="U156">
        <f t="shared" si="13"/>
        <v>-333.25</v>
      </c>
      <c r="V156">
        <f t="shared" si="14"/>
        <v>4275</v>
      </c>
    </row>
    <row r="157" spans="3:22" x14ac:dyDescent="0.3">
      <c r="C157">
        <v>0</v>
      </c>
      <c r="D157">
        <v>325</v>
      </c>
      <c r="E157">
        <v>0</v>
      </c>
      <c r="F157" t="s">
        <v>10</v>
      </c>
      <c r="G157">
        <v>0.05</v>
      </c>
      <c r="H157" t="s">
        <v>10</v>
      </c>
      <c r="I157" s="1">
        <v>44818</v>
      </c>
      <c r="J157">
        <v>4280</v>
      </c>
      <c r="K157">
        <v>336.6</v>
      </c>
      <c r="L157" t="s">
        <v>10</v>
      </c>
      <c r="M157">
        <v>338.3</v>
      </c>
      <c r="N157" t="s">
        <v>10</v>
      </c>
      <c r="O157">
        <v>0</v>
      </c>
      <c r="P157">
        <v>10</v>
      </c>
      <c r="R157">
        <f t="shared" si="15"/>
        <v>0</v>
      </c>
      <c r="S157">
        <f t="shared" si="11"/>
        <v>-315</v>
      </c>
      <c r="T157">
        <f t="shared" si="12"/>
        <v>336.6</v>
      </c>
      <c r="U157">
        <f t="shared" si="13"/>
        <v>-338.25</v>
      </c>
      <c r="V157">
        <f t="shared" si="14"/>
        <v>4280</v>
      </c>
    </row>
    <row r="158" spans="3:22" x14ac:dyDescent="0.3">
      <c r="C158">
        <v>0</v>
      </c>
      <c r="D158">
        <v>139</v>
      </c>
      <c r="E158">
        <v>0</v>
      </c>
      <c r="F158" t="s">
        <v>10</v>
      </c>
      <c r="G158">
        <v>0.05</v>
      </c>
      <c r="H158" t="s">
        <v>10</v>
      </c>
      <c r="I158" s="1">
        <v>44818</v>
      </c>
      <c r="J158">
        <v>4285</v>
      </c>
      <c r="K158">
        <v>341.6</v>
      </c>
      <c r="L158" t="s">
        <v>10</v>
      </c>
      <c r="M158">
        <v>343.3</v>
      </c>
      <c r="N158" t="s">
        <v>10</v>
      </c>
      <c r="O158">
        <v>0</v>
      </c>
      <c r="P158">
        <v>32</v>
      </c>
      <c r="R158">
        <f t="shared" si="15"/>
        <v>0</v>
      </c>
      <c r="S158">
        <f t="shared" si="11"/>
        <v>-107</v>
      </c>
      <c r="T158">
        <f t="shared" si="12"/>
        <v>341.6</v>
      </c>
      <c r="U158">
        <f t="shared" si="13"/>
        <v>-343.25</v>
      </c>
      <c r="V158">
        <f t="shared" si="14"/>
        <v>4285</v>
      </c>
    </row>
    <row r="159" spans="3:22" x14ac:dyDescent="0.3">
      <c r="C159">
        <v>0</v>
      </c>
      <c r="D159">
        <v>166</v>
      </c>
      <c r="E159">
        <v>0</v>
      </c>
      <c r="F159" t="s">
        <v>10</v>
      </c>
      <c r="G159">
        <v>0.05</v>
      </c>
      <c r="H159" t="s">
        <v>10</v>
      </c>
      <c r="I159" s="1">
        <v>44818</v>
      </c>
      <c r="J159">
        <v>4290</v>
      </c>
      <c r="K159">
        <v>346.6</v>
      </c>
      <c r="L159" t="s">
        <v>10</v>
      </c>
      <c r="M159">
        <v>348.3</v>
      </c>
      <c r="N159" t="s">
        <v>10</v>
      </c>
      <c r="O159">
        <v>0</v>
      </c>
      <c r="P159">
        <v>49</v>
      </c>
      <c r="R159">
        <f t="shared" si="15"/>
        <v>0</v>
      </c>
      <c r="S159">
        <f t="shared" si="11"/>
        <v>-117</v>
      </c>
      <c r="T159">
        <f t="shared" si="12"/>
        <v>346.6</v>
      </c>
      <c r="U159">
        <f t="shared" si="13"/>
        <v>-348.25</v>
      </c>
      <c r="V159">
        <f t="shared" si="14"/>
        <v>4290</v>
      </c>
    </row>
    <row r="160" spans="3:22" x14ac:dyDescent="0.3">
      <c r="C160">
        <v>0</v>
      </c>
      <c r="D160">
        <v>97</v>
      </c>
      <c r="E160">
        <v>0</v>
      </c>
      <c r="F160" t="s">
        <v>10</v>
      </c>
      <c r="G160">
        <v>0.05</v>
      </c>
      <c r="H160" t="s">
        <v>10</v>
      </c>
      <c r="I160" s="1">
        <v>44818</v>
      </c>
      <c r="J160">
        <v>4295</v>
      </c>
      <c r="K160">
        <v>351.6</v>
      </c>
      <c r="L160" t="s">
        <v>10</v>
      </c>
      <c r="M160">
        <v>353.3</v>
      </c>
      <c r="N160" t="s">
        <v>10</v>
      </c>
      <c r="O160">
        <v>0</v>
      </c>
      <c r="P160">
        <v>1</v>
      </c>
      <c r="R160">
        <f t="shared" si="15"/>
        <v>0</v>
      </c>
      <c r="S160">
        <f t="shared" si="11"/>
        <v>-96</v>
      </c>
      <c r="T160">
        <f t="shared" si="12"/>
        <v>351.6</v>
      </c>
      <c r="U160">
        <f t="shared" si="13"/>
        <v>-353.25</v>
      </c>
      <c r="V160">
        <f t="shared" si="14"/>
        <v>4295</v>
      </c>
    </row>
    <row r="161" spans="3:22" x14ac:dyDescent="0.3">
      <c r="C161">
        <v>0</v>
      </c>
      <c r="D161">
        <v>830</v>
      </c>
      <c r="E161">
        <v>0</v>
      </c>
      <c r="F161" t="s">
        <v>10</v>
      </c>
      <c r="G161">
        <v>0.05</v>
      </c>
      <c r="H161" t="s">
        <v>10</v>
      </c>
      <c r="I161" s="1">
        <v>44818</v>
      </c>
      <c r="J161">
        <v>4300</v>
      </c>
      <c r="K161">
        <v>356.6</v>
      </c>
      <c r="L161" t="s">
        <v>10</v>
      </c>
      <c r="M161">
        <v>358.3</v>
      </c>
      <c r="N161" t="s">
        <v>10</v>
      </c>
      <c r="O161">
        <v>0</v>
      </c>
      <c r="P161">
        <v>118</v>
      </c>
      <c r="R161">
        <f t="shared" si="15"/>
        <v>0</v>
      </c>
      <c r="S161">
        <f t="shared" si="11"/>
        <v>-712</v>
      </c>
      <c r="T161">
        <f t="shared" si="12"/>
        <v>356.6</v>
      </c>
      <c r="U161">
        <f t="shared" si="13"/>
        <v>-358.25</v>
      </c>
      <c r="V161">
        <f t="shared" si="14"/>
        <v>4300</v>
      </c>
    </row>
    <row r="162" spans="3:22" x14ac:dyDescent="0.3">
      <c r="C162">
        <v>0</v>
      </c>
      <c r="D162">
        <v>76</v>
      </c>
      <c r="E162">
        <v>0</v>
      </c>
      <c r="F162" t="s">
        <v>10</v>
      </c>
      <c r="G162">
        <v>0.05</v>
      </c>
      <c r="H162" t="s">
        <v>10</v>
      </c>
      <c r="I162" s="1">
        <v>44818</v>
      </c>
      <c r="J162">
        <v>4305</v>
      </c>
      <c r="K162">
        <v>361.6</v>
      </c>
      <c r="L162" t="s">
        <v>10</v>
      </c>
      <c r="M162">
        <v>363.3</v>
      </c>
      <c r="N162" t="s">
        <v>10</v>
      </c>
      <c r="O162">
        <v>0</v>
      </c>
      <c r="P162">
        <v>17</v>
      </c>
      <c r="R162">
        <f t="shared" si="15"/>
        <v>0</v>
      </c>
      <c r="S162">
        <f t="shared" si="11"/>
        <v>-59</v>
      </c>
      <c r="T162">
        <f t="shared" si="12"/>
        <v>361.6</v>
      </c>
      <c r="U162">
        <f t="shared" si="13"/>
        <v>-363.25</v>
      </c>
      <c r="V162">
        <f t="shared" si="14"/>
        <v>4305</v>
      </c>
    </row>
    <row r="163" spans="3:22" x14ac:dyDescent="0.3">
      <c r="C163">
        <v>0</v>
      </c>
      <c r="D163" s="2">
        <v>1057</v>
      </c>
      <c r="E163">
        <v>0</v>
      </c>
      <c r="F163" t="s">
        <v>10</v>
      </c>
      <c r="G163">
        <v>0.05</v>
      </c>
      <c r="H163" t="s">
        <v>10</v>
      </c>
      <c r="I163" s="1">
        <v>44818</v>
      </c>
      <c r="J163">
        <v>4310</v>
      </c>
      <c r="K163">
        <v>366.6</v>
      </c>
      <c r="L163" t="s">
        <v>10</v>
      </c>
      <c r="M163">
        <v>368.3</v>
      </c>
      <c r="N163" t="s">
        <v>10</v>
      </c>
      <c r="O163">
        <v>0</v>
      </c>
      <c r="P163">
        <v>70</v>
      </c>
      <c r="R163">
        <f t="shared" si="15"/>
        <v>0</v>
      </c>
      <c r="S163">
        <f t="shared" si="11"/>
        <v>-987</v>
      </c>
      <c r="T163">
        <f t="shared" si="12"/>
        <v>366.6</v>
      </c>
      <c r="U163">
        <f t="shared" si="13"/>
        <v>-368.25</v>
      </c>
      <c r="V163">
        <f t="shared" si="14"/>
        <v>4310</v>
      </c>
    </row>
    <row r="164" spans="3:22" x14ac:dyDescent="0.3">
      <c r="C164">
        <v>0</v>
      </c>
      <c r="D164">
        <v>278</v>
      </c>
      <c r="E164">
        <v>0</v>
      </c>
      <c r="F164" t="s">
        <v>10</v>
      </c>
      <c r="G164">
        <v>0.05</v>
      </c>
      <c r="H164" t="s">
        <v>10</v>
      </c>
      <c r="I164" s="1">
        <v>44818</v>
      </c>
      <c r="J164">
        <v>4315</v>
      </c>
      <c r="K164">
        <v>371.6</v>
      </c>
      <c r="L164" t="s">
        <v>10</v>
      </c>
      <c r="M164">
        <v>373.3</v>
      </c>
      <c r="N164" t="s">
        <v>10</v>
      </c>
      <c r="O164">
        <v>0</v>
      </c>
      <c r="P164">
        <v>14</v>
      </c>
      <c r="R164">
        <f t="shared" si="15"/>
        <v>0</v>
      </c>
      <c r="S164">
        <f t="shared" si="11"/>
        <v>-264</v>
      </c>
      <c r="T164">
        <f t="shared" si="12"/>
        <v>371.6</v>
      </c>
      <c r="U164">
        <f t="shared" si="13"/>
        <v>-373.25</v>
      </c>
      <c r="V164">
        <f t="shared" si="14"/>
        <v>4315</v>
      </c>
    </row>
    <row r="165" spans="3:22" x14ac:dyDescent="0.3">
      <c r="C165">
        <v>0</v>
      </c>
      <c r="D165">
        <v>53</v>
      </c>
      <c r="E165">
        <v>0</v>
      </c>
      <c r="F165" t="s">
        <v>10</v>
      </c>
      <c r="G165">
        <v>0.05</v>
      </c>
      <c r="H165" t="s">
        <v>10</v>
      </c>
      <c r="I165" s="1">
        <v>44818</v>
      </c>
      <c r="J165">
        <v>4320</v>
      </c>
      <c r="K165">
        <v>376.6</v>
      </c>
      <c r="L165" t="s">
        <v>10</v>
      </c>
      <c r="M165">
        <v>378.3</v>
      </c>
      <c r="N165" t="s">
        <v>10</v>
      </c>
      <c r="O165">
        <v>0</v>
      </c>
      <c r="P165">
        <v>16</v>
      </c>
      <c r="R165">
        <f t="shared" si="15"/>
        <v>0</v>
      </c>
      <c r="S165">
        <f t="shared" si="11"/>
        <v>-37</v>
      </c>
      <c r="T165">
        <f t="shared" si="12"/>
        <v>376.6</v>
      </c>
      <c r="U165">
        <f t="shared" si="13"/>
        <v>-378.25</v>
      </c>
      <c r="V165">
        <f t="shared" si="14"/>
        <v>4320</v>
      </c>
    </row>
    <row r="166" spans="3:22" x14ac:dyDescent="0.3">
      <c r="C166">
        <v>0</v>
      </c>
      <c r="D166" s="2">
        <v>1858</v>
      </c>
      <c r="E166">
        <v>0</v>
      </c>
      <c r="F166" t="s">
        <v>10</v>
      </c>
      <c r="G166">
        <v>0.05</v>
      </c>
      <c r="H166" t="s">
        <v>10</v>
      </c>
      <c r="I166" s="1">
        <v>44818</v>
      </c>
      <c r="J166">
        <v>4325</v>
      </c>
      <c r="K166">
        <v>381.6</v>
      </c>
      <c r="L166" t="s">
        <v>10</v>
      </c>
      <c r="M166">
        <v>383.3</v>
      </c>
      <c r="N166" t="s">
        <v>10</v>
      </c>
      <c r="O166">
        <v>0</v>
      </c>
      <c r="P166">
        <v>0</v>
      </c>
      <c r="R166">
        <f t="shared" si="15"/>
        <v>0</v>
      </c>
      <c r="S166">
        <f t="shared" si="11"/>
        <v>-1858</v>
      </c>
      <c r="T166">
        <f t="shared" si="12"/>
        <v>381.6</v>
      </c>
      <c r="U166">
        <f t="shared" si="13"/>
        <v>-383.25</v>
      </c>
      <c r="V166">
        <f t="shared" si="14"/>
        <v>4325</v>
      </c>
    </row>
    <row r="167" spans="3:22" x14ac:dyDescent="0.3">
      <c r="C167">
        <v>0</v>
      </c>
      <c r="D167">
        <v>78</v>
      </c>
      <c r="E167">
        <v>0</v>
      </c>
      <c r="F167" t="s">
        <v>10</v>
      </c>
      <c r="G167">
        <v>0.05</v>
      </c>
      <c r="H167" t="s">
        <v>10</v>
      </c>
      <c r="I167" s="1">
        <v>44818</v>
      </c>
      <c r="J167">
        <v>4330</v>
      </c>
      <c r="K167">
        <v>386.6</v>
      </c>
      <c r="L167" t="s">
        <v>10</v>
      </c>
      <c r="M167">
        <v>388.3</v>
      </c>
      <c r="N167" t="s">
        <v>10</v>
      </c>
      <c r="O167">
        <v>0</v>
      </c>
      <c r="P167">
        <v>0</v>
      </c>
      <c r="R167">
        <f t="shared" si="15"/>
        <v>0</v>
      </c>
      <c r="S167">
        <f t="shared" si="11"/>
        <v>-78</v>
      </c>
      <c r="T167">
        <f t="shared" si="12"/>
        <v>386.6</v>
      </c>
      <c r="U167">
        <f t="shared" si="13"/>
        <v>-388.25</v>
      </c>
      <c r="V167">
        <f t="shared" si="14"/>
        <v>4330</v>
      </c>
    </row>
    <row r="168" spans="3:22" x14ac:dyDescent="0.3">
      <c r="C168">
        <v>0</v>
      </c>
      <c r="D168">
        <v>47</v>
      </c>
      <c r="E168">
        <v>0</v>
      </c>
      <c r="F168" t="s">
        <v>10</v>
      </c>
      <c r="G168">
        <v>0.05</v>
      </c>
      <c r="H168" t="s">
        <v>10</v>
      </c>
      <c r="I168" s="1">
        <v>44818</v>
      </c>
      <c r="J168">
        <v>4335</v>
      </c>
      <c r="K168">
        <v>391.6</v>
      </c>
      <c r="L168" t="s">
        <v>10</v>
      </c>
      <c r="M168">
        <v>393.3</v>
      </c>
      <c r="N168" t="s">
        <v>10</v>
      </c>
      <c r="O168">
        <v>0</v>
      </c>
      <c r="P168">
        <v>0</v>
      </c>
      <c r="R168">
        <f t="shared" si="15"/>
        <v>0</v>
      </c>
      <c r="S168">
        <f t="shared" si="11"/>
        <v>-47</v>
      </c>
      <c r="T168">
        <f t="shared" si="12"/>
        <v>391.6</v>
      </c>
      <c r="U168">
        <f t="shared" si="13"/>
        <v>-393.25</v>
      </c>
      <c r="V168">
        <f t="shared" si="14"/>
        <v>4335</v>
      </c>
    </row>
    <row r="169" spans="3:22" x14ac:dyDescent="0.3">
      <c r="C169">
        <v>0</v>
      </c>
      <c r="D169">
        <v>720</v>
      </c>
      <c r="E169">
        <v>0</v>
      </c>
      <c r="F169" t="s">
        <v>10</v>
      </c>
      <c r="G169">
        <v>0.05</v>
      </c>
      <c r="H169" t="s">
        <v>10</v>
      </c>
      <c r="I169" s="1">
        <v>44818</v>
      </c>
      <c r="J169">
        <v>4340</v>
      </c>
      <c r="K169">
        <v>396.6</v>
      </c>
      <c r="L169" t="s">
        <v>10</v>
      </c>
      <c r="M169">
        <v>398.3</v>
      </c>
      <c r="N169" t="s">
        <v>10</v>
      </c>
      <c r="O169">
        <v>0</v>
      </c>
      <c r="P169">
        <v>25</v>
      </c>
      <c r="R169">
        <f t="shared" si="15"/>
        <v>0</v>
      </c>
      <c r="S169">
        <f t="shared" si="11"/>
        <v>-695</v>
      </c>
      <c r="T169">
        <f t="shared" si="12"/>
        <v>396.6</v>
      </c>
      <c r="U169">
        <f t="shared" si="13"/>
        <v>-398.25</v>
      </c>
      <c r="V169">
        <f t="shared" si="14"/>
        <v>4340</v>
      </c>
    </row>
    <row r="170" spans="3:22" x14ac:dyDescent="0.3">
      <c r="C170">
        <v>0</v>
      </c>
      <c r="D170">
        <v>14</v>
      </c>
      <c r="E170">
        <v>0</v>
      </c>
      <c r="F170" t="s">
        <v>10</v>
      </c>
      <c r="G170">
        <v>0.05</v>
      </c>
      <c r="H170" t="s">
        <v>10</v>
      </c>
      <c r="I170" s="1">
        <v>44818</v>
      </c>
      <c r="J170">
        <v>4345</v>
      </c>
      <c r="K170">
        <v>401.6</v>
      </c>
      <c r="L170" t="s">
        <v>10</v>
      </c>
      <c r="M170">
        <v>403.3</v>
      </c>
      <c r="N170" t="s">
        <v>10</v>
      </c>
      <c r="O170">
        <v>0</v>
      </c>
      <c r="P170">
        <v>121</v>
      </c>
      <c r="R170">
        <f t="shared" si="15"/>
        <v>0</v>
      </c>
      <c r="S170">
        <f t="shared" si="11"/>
        <v>107</v>
      </c>
      <c r="T170">
        <f t="shared" si="12"/>
        <v>401.6</v>
      </c>
      <c r="U170">
        <f t="shared" si="13"/>
        <v>-403.25</v>
      </c>
      <c r="V170">
        <f t="shared" si="14"/>
        <v>4345</v>
      </c>
    </row>
    <row r="171" spans="3:22" x14ac:dyDescent="0.3">
      <c r="C171">
        <v>0</v>
      </c>
      <c r="D171">
        <v>269</v>
      </c>
      <c r="E171">
        <v>0</v>
      </c>
      <c r="F171" t="s">
        <v>10</v>
      </c>
      <c r="G171">
        <v>0.05</v>
      </c>
      <c r="H171" t="s">
        <v>10</v>
      </c>
      <c r="I171" s="1">
        <v>44818</v>
      </c>
      <c r="J171">
        <v>4350</v>
      </c>
      <c r="K171">
        <v>406.6</v>
      </c>
      <c r="L171" t="s">
        <v>10</v>
      </c>
      <c r="M171">
        <v>408.3</v>
      </c>
      <c r="N171" t="s">
        <v>10</v>
      </c>
      <c r="O171">
        <v>0</v>
      </c>
      <c r="P171">
        <v>21</v>
      </c>
      <c r="R171">
        <f t="shared" si="15"/>
        <v>0</v>
      </c>
      <c r="S171">
        <f t="shared" si="11"/>
        <v>-248</v>
      </c>
      <c r="T171">
        <f t="shared" si="12"/>
        <v>406.6</v>
      </c>
      <c r="U171">
        <f t="shared" si="13"/>
        <v>-408.25</v>
      </c>
      <c r="V171">
        <f t="shared" si="14"/>
        <v>4350</v>
      </c>
    </row>
    <row r="172" spans="3:22" x14ac:dyDescent="0.3">
      <c r="C172">
        <v>0</v>
      </c>
      <c r="D172">
        <v>43</v>
      </c>
      <c r="E172">
        <v>0</v>
      </c>
      <c r="F172" t="s">
        <v>10</v>
      </c>
      <c r="G172">
        <v>0.05</v>
      </c>
      <c r="H172" t="s">
        <v>10</v>
      </c>
      <c r="I172" s="1">
        <v>44818</v>
      </c>
      <c r="J172">
        <v>4355</v>
      </c>
      <c r="K172">
        <v>411.6</v>
      </c>
      <c r="L172" t="s">
        <v>10</v>
      </c>
      <c r="M172">
        <v>413.3</v>
      </c>
      <c r="N172" t="s">
        <v>10</v>
      </c>
      <c r="O172">
        <v>0</v>
      </c>
      <c r="P172">
        <v>21</v>
      </c>
      <c r="R172">
        <f t="shared" si="15"/>
        <v>0</v>
      </c>
      <c r="S172">
        <f t="shared" si="11"/>
        <v>-22</v>
      </c>
      <c r="T172">
        <f t="shared" si="12"/>
        <v>411.6</v>
      </c>
      <c r="U172">
        <f t="shared" si="13"/>
        <v>-413.25</v>
      </c>
      <c r="V172">
        <f t="shared" si="14"/>
        <v>4355</v>
      </c>
    </row>
    <row r="173" spans="3:22" x14ac:dyDescent="0.3">
      <c r="C173">
        <v>0</v>
      </c>
      <c r="D173">
        <v>97</v>
      </c>
      <c r="E173">
        <v>0</v>
      </c>
      <c r="F173" t="s">
        <v>10</v>
      </c>
      <c r="G173">
        <v>0.05</v>
      </c>
      <c r="H173" t="s">
        <v>10</v>
      </c>
      <c r="I173" s="1">
        <v>44818</v>
      </c>
      <c r="J173">
        <v>4360</v>
      </c>
      <c r="K173">
        <v>416.6</v>
      </c>
      <c r="L173" t="s">
        <v>10</v>
      </c>
      <c r="M173">
        <v>418.3</v>
      </c>
      <c r="N173" t="s">
        <v>10</v>
      </c>
      <c r="O173">
        <v>0</v>
      </c>
      <c r="P173">
        <v>21</v>
      </c>
      <c r="R173">
        <f t="shared" si="15"/>
        <v>0</v>
      </c>
      <c r="S173">
        <f t="shared" si="11"/>
        <v>-76</v>
      </c>
      <c r="T173">
        <f t="shared" si="12"/>
        <v>416.6</v>
      </c>
      <c r="U173">
        <f t="shared" si="13"/>
        <v>-418.25</v>
      </c>
      <c r="V173">
        <f t="shared" si="14"/>
        <v>4360</v>
      </c>
    </row>
    <row r="174" spans="3:22" x14ac:dyDescent="0.3">
      <c r="C174">
        <v>0</v>
      </c>
      <c r="D174">
        <v>95</v>
      </c>
      <c r="E174">
        <v>0</v>
      </c>
      <c r="F174" t="s">
        <v>10</v>
      </c>
      <c r="G174">
        <v>0.05</v>
      </c>
      <c r="H174" t="s">
        <v>10</v>
      </c>
      <c r="I174" s="1">
        <v>44818</v>
      </c>
      <c r="J174">
        <v>4365</v>
      </c>
      <c r="K174">
        <v>421.6</v>
      </c>
      <c r="L174" t="s">
        <v>10</v>
      </c>
      <c r="M174">
        <v>423.3</v>
      </c>
      <c r="N174" t="s">
        <v>10</v>
      </c>
      <c r="O174">
        <v>0</v>
      </c>
      <c r="P174">
        <v>21</v>
      </c>
      <c r="R174">
        <f t="shared" si="15"/>
        <v>0</v>
      </c>
      <c r="S174">
        <f t="shared" si="11"/>
        <v>-74</v>
      </c>
      <c r="T174">
        <f t="shared" si="12"/>
        <v>421.6</v>
      </c>
      <c r="U174">
        <f t="shared" si="13"/>
        <v>-423.25</v>
      </c>
      <c r="V174">
        <f t="shared" si="14"/>
        <v>4365</v>
      </c>
    </row>
    <row r="175" spans="3:22" x14ac:dyDescent="0.3">
      <c r="C175">
        <v>0</v>
      </c>
      <c r="D175">
        <v>300</v>
      </c>
      <c r="E175">
        <v>0</v>
      </c>
      <c r="F175" t="s">
        <v>10</v>
      </c>
      <c r="G175">
        <v>0.05</v>
      </c>
      <c r="H175" t="s">
        <v>10</v>
      </c>
      <c r="I175" s="1">
        <v>44818</v>
      </c>
      <c r="J175">
        <v>4370</v>
      </c>
      <c r="K175">
        <v>426.6</v>
      </c>
      <c r="L175" t="s">
        <v>10</v>
      </c>
      <c r="M175">
        <v>428.3</v>
      </c>
      <c r="N175" t="s">
        <v>10</v>
      </c>
      <c r="O175">
        <v>0</v>
      </c>
      <c r="P175">
        <v>15</v>
      </c>
      <c r="R175">
        <f t="shared" si="15"/>
        <v>0</v>
      </c>
      <c r="S175">
        <f t="shared" si="11"/>
        <v>-285</v>
      </c>
      <c r="T175">
        <f t="shared" si="12"/>
        <v>426.6</v>
      </c>
      <c r="U175">
        <f t="shared" si="13"/>
        <v>-428.25</v>
      </c>
      <c r="V175">
        <f t="shared" si="14"/>
        <v>4370</v>
      </c>
    </row>
    <row r="176" spans="3:22" x14ac:dyDescent="0.3">
      <c r="C176">
        <v>0</v>
      </c>
      <c r="D176">
        <v>82</v>
      </c>
      <c r="E176">
        <v>0</v>
      </c>
      <c r="F176" t="s">
        <v>10</v>
      </c>
      <c r="G176">
        <v>0.05</v>
      </c>
      <c r="H176" t="s">
        <v>10</v>
      </c>
      <c r="I176" s="1">
        <v>44818</v>
      </c>
      <c r="J176">
        <v>4375</v>
      </c>
      <c r="K176">
        <v>431.6</v>
      </c>
      <c r="L176" t="s">
        <v>10</v>
      </c>
      <c r="M176">
        <v>433.3</v>
      </c>
      <c r="N176" t="s">
        <v>10</v>
      </c>
      <c r="O176">
        <v>0</v>
      </c>
      <c r="P176">
        <v>0</v>
      </c>
      <c r="R176">
        <f t="shared" si="15"/>
        <v>0</v>
      </c>
      <c r="S176">
        <f t="shared" si="11"/>
        <v>-82</v>
      </c>
      <c r="T176">
        <f t="shared" si="12"/>
        <v>431.6</v>
      </c>
      <c r="U176">
        <f t="shared" si="13"/>
        <v>-433.25</v>
      </c>
      <c r="V176">
        <f t="shared" si="14"/>
        <v>4375</v>
      </c>
    </row>
    <row r="177" spans="1:22" x14ac:dyDescent="0.3">
      <c r="C177">
        <v>0</v>
      </c>
      <c r="D177">
        <v>80</v>
      </c>
      <c r="E177">
        <v>0</v>
      </c>
      <c r="F177" t="s">
        <v>10</v>
      </c>
      <c r="G177">
        <v>0.05</v>
      </c>
      <c r="H177" t="s">
        <v>10</v>
      </c>
      <c r="I177" s="1">
        <v>44818</v>
      </c>
      <c r="J177">
        <v>4380</v>
      </c>
      <c r="K177">
        <v>436.6</v>
      </c>
      <c r="L177" t="s">
        <v>10</v>
      </c>
      <c r="M177">
        <v>438.3</v>
      </c>
      <c r="N177" t="s">
        <v>10</v>
      </c>
      <c r="O177">
        <v>0</v>
      </c>
      <c r="P177">
        <v>0</v>
      </c>
      <c r="R177">
        <f t="shared" si="15"/>
        <v>0</v>
      </c>
      <c r="S177">
        <f t="shared" si="11"/>
        <v>-80</v>
      </c>
      <c r="T177">
        <f t="shared" si="12"/>
        <v>436.6</v>
      </c>
      <c r="U177">
        <f t="shared" si="13"/>
        <v>-438.25</v>
      </c>
      <c r="V177">
        <f t="shared" si="14"/>
        <v>4380</v>
      </c>
    </row>
    <row r="178" spans="1:22" x14ac:dyDescent="0.3">
      <c r="C178">
        <v>0</v>
      </c>
      <c r="D178">
        <v>157</v>
      </c>
      <c r="E178">
        <v>0</v>
      </c>
      <c r="F178" t="s">
        <v>10</v>
      </c>
      <c r="G178">
        <v>0.05</v>
      </c>
      <c r="H178" t="s">
        <v>10</v>
      </c>
      <c r="I178" s="1">
        <v>44818</v>
      </c>
      <c r="J178">
        <v>4390</v>
      </c>
      <c r="K178">
        <v>446.6</v>
      </c>
      <c r="L178" t="s">
        <v>10</v>
      </c>
      <c r="M178">
        <v>448.3</v>
      </c>
      <c r="N178" t="s">
        <v>10</v>
      </c>
      <c r="O178">
        <v>0</v>
      </c>
      <c r="P178">
        <v>0</v>
      </c>
      <c r="R178">
        <f t="shared" si="15"/>
        <v>0</v>
      </c>
      <c r="S178">
        <f t="shared" si="11"/>
        <v>-157</v>
      </c>
      <c r="T178">
        <f t="shared" si="12"/>
        <v>446.6</v>
      </c>
      <c r="U178">
        <f t="shared" si="13"/>
        <v>-448.25</v>
      </c>
      <c r="V178">
        <f t="shared" si="14"/>
        <v>4390</v>
      </c>
    </row>
    <row r="179" spans="1:22" x14ac:dyDescent="0.3">
      <c r="C179">
        <v>0</v>
      </c>
      <c r="D179">
        <v>219</v>
      </c>
      <c r="E179">
        <v>0</v>
      </c>
      <c r="F179" t="s">
        <v>10</v>
      </c>
      <c r="G179">
        <v>0.05</v>
      </c>
      <c r="H179" t="s">
        <v>10</v>
      </c>
      <c r="I179" s="1">
        <v>44818</v>
      </c>
      <c r="J179">
        <v>4400</v>
      </c>
      <c r="K179">
        <v>456.6</v>
      </c>
      <c r="L179" t="s">
        <v>10</v>
      </c>
      <c r="M179">
        <v>458.3</v>
      </c>
      <c r="N179" t="s">
        <v>10</v>
      </c>
      <c r="O179">
        <v>0</v>
      </c>
      <c r="P179">
        <v>16</v>
      </c>
      <c r="R179">
        <f t="shared" si="15"/>
        <v>0</v>
      </c>
      <c r="S179">
        <f t="shared" si="11"/>
        <v>-203</v>
      </c>
      <c r="T179">
        <f t="shared" si="12"/>
        <v>456.6</v>
      </c>
      <c r="U179">
        <f t="shared" si="13"/>
        <v>-458.25</v>
      </c>
      <c r="V179">
        <f t="shared" si="14"/>
        <v>4400</v>
      </c>
    </row>
    <row r="180" spans="1:22" x14ac:dyDescent="0.3">
      <c r="C180">
        <v>0</v>
      </c>
      <c r="D180">
        <v>319</v>
      </c>
      <c r="E180">
        <v>0</v>
      </c>
      <c r="F180" t="s">
        <v>10</v>
      </c>
      <c r="G180">
        <v>0.05</v>
      </c>
      <c r="H180" t="s">
        <v>10</v>
      </c>
      <c r="I180" s="1">
        <v>44818</v>
      </c>
      <c r="J180">
        <v>4410</v>
      </c>
      <c r="K180">
        <v>466.6</v>
      </c>
      <c r="L180" t="s">
        <v>10</v>
      </c>
      <c r="M180">
        <v>468.3</v>
      </c>
      <c r="N180" t="s">
        <v>10</v>
      </c>
      <c r="O180">
        <v>0</v>
      </c>
      <c r="P180">
        <v>7</v>
      </c>
      <c r="R180">
        <f t="shared" si="15"/>
        <v>0</v>
      </c>
      <c r="S180">
        <f t="shared" si="11"/>
        <v>-312</v>
      </c>
      <c r="T180">
        <f t="shared" si="12"/>
        <v>466.6</v>
      </c>
      <c r="U180">
        <f t="shared" si="13"/>
        <v>-468.25</v>
      </c>
      <c r="V180">
        <f t="shared" si="14"/>
        <v>4410</v>
      </c>
    </row>
    <row r="181" spans="1:22" x14ac:dyDescent="0.3">
      <c r="C181">
        <v>0</v>
      </c>
      <c r="D181">
        <v>302</v>
      </c>
      <c r="E181">
        <v>0</v>
      </c>
      <c r="F181" t="s">
        <v>10</v>
      </c>
      <c r="G181">
        <v>0.05</v>
      </c>
      <c r="H181" t="s">
        <v>10</v>
      </c>
      <c r="I181" s="1">
        <v>44818</v>
      </c>
      <c r="J181">
        <v>4420</v>
      </c>
      <c r="K181">
        <v>476.6</v>
      </c>
      <c r="L181" t="s">
        <v>10</v>
      </c>
      <c r="M181">
        <v>478.3</v>
      </c>
      <c r="N181" t="s">
        <v>10</v>
      </c>
      <c r="O181">
        <v>0</v>
      </c>
      <c r="P181">
        <v>0</v>
      </c>
      <c r="R181">
        <f t="shared" si="15"/>
        <v>0</v>
      </c>
      <c r="S181">
        <f t="shared" si="11"/>
        <v>-302</v>
      </c>
      <c r="T181">
        <f t="shared" si="12"/>
        <v>476.6</v>
      </c>
      <c r="U181">
        <f t="shared" si="13"/>
        <v>-478.25</v>
      </c>
      <c r="V181">
        <f t="shared" si="14"/>
        <v>4420</v>
      </c>
    </row>
    <row r="182" spans="1:22" x14ac:dyDescent="0.3">
      <c r="C182">
        <v>0</v>
      </c>
      <c r="D182">
        <v>247</v>
      </c>
      <c r="E182">
        <v>0</v>
      </c>
      <c r="F182" t="s">
        <v>10</v>
      </c>
      <c r="G182">
        <v>0.05</v>
      </c>
      <c r="H182" t="s">
        <v>10</v>
      </c>
      <c r="I182" s="1">
        <v>44818</v>
      </c>
      <c r="J182">
        <v>4425</v>
      </c>
      <c r="K182">
        <v>481.6</v>
      </c>
      <c r="L182" t="s">
        <v>10</v>
      </c>
      <c r="M182">
        <v>483.3</v>
      </c>
      <c r="N182" t="s">
        <v>10</v>
      </c>
      <c r="O182">
        <v>0</v>
      </c>
      <c r="P182">
        <v>0</v>
      </c>
      <c r="R182">
        <f t="shared" si="15"/>
        <v>0</v>
      </c>
      <c r="S182">
        <f t="shared" si="11"/>
        <v>-247</v>
      </c>
      <c r="T182">
        <f t="shared" si="12"/>
        <v>481.6</v>
      </c>
      <c r="U182">
        <f t="shared" si="13"/>
        <v>-483.25</v>
      </c>
      <c r="V182">
        <f t="shared" si="14"/>
        <v>4425</v>
      </c>
    </row>
    <row r="183" spans="1:22" x14ac:dyDescent="0.3">
      <c r="C183">
        <v>0</v>
      </c>
      <c r="D183">
        <v>561</v>
      </c>
      <c r="E183">
        <v>0</v>
      </c>
      <c r="F183" t="s">
        <v>10</v>
      </c>
      <c r="G183">
        <v>0.05</v>
      </c>
      <c r="H183" t="s">
        <v>10</v>
      </c>
      <c r="I183" s="1">
        <v>44818</v>
      </c>
      <c r="J183">
        <v>4450</v>
      </c>
      <c r="K183">
        <v>506.6</v>
      </c>
      <c r="L183" t="s">
        <v>10</v>
      </c>
      <c r="M183">
        <v>508.3</v>
      </c>
      <c r="N183" t="s">
        <v>10</v>
      </c>
      <c r="O183">
        <v>0</v>
      </c>
      <c r="P183">
        <v>13</v>
      </c>
      <c r="R183">
        <f t="shared" si="15"/>
        <v>0</v>
      </c>
      <c r="S183">
        <f t="shared" si="11"/>
        <v>-548</v>
      </c>
      <c r="T183">
        <f t="shared" si="12"/>
        <v>506.6</v>
      </c>
      <c r="U183">
        <f t="shared" si="13"/>
        <v>-508.25</v>
      </c>
      <c r="V183">
        <f t="shared" si="14"/>
        <v>4450</v>
      </c>
    </row>
    <row r="184" spans="1:22" x14ac:dyDescent="0.3">
      <c r="C184">
        <v>0</v>
      </c>
      <c r="D184">
        <v>711</v>
      </c>
      <c r="E184">
        <v>0</v>
      </c>
      <c r="F184" t="s">
        <v>10</v>
      </c>
      <c r="G184">
        <v>0.05</v>
      </c>
      <c r="H184" t="s">
        <v>10</v>
      </c>
      <c r="I184" s="1">
        <v>44818</v>
      </c>
      <c r="J184">
        <v>4500</v>
      </c>
      <c r="K184">
        <v>556.6</v>
      </c>
      <c r="L184" t="s">
        <v>10</v>
      </c>
      <c r="M184">
        <v>558.29999999999995</v>
      </c>
      <c r="N184" t="s">
        <v>10</v>
      </c>
      <c r="O184">
        <v>0</v>
      </c>
      <c r="P184">
        <v>14</v>
      </c>
      <c r="R184">
        <f t="shared" si="15"/>
        <v>0</v>
      </c>
      <c r="S184">
        <f t="shared" si="11"/>
        <v>-697</v>
      </c>
      <c r="T184">
        <f t="shared" si="12"/>
        <v>556.6</v>
      </c>
      <c r="U184">
        <f t="shared" si="13"/>
        <v>-558.25</v>
      </c>
      <c r="V184">
        <f t="shared" si="14"/>
        <v>4500</v>
      </c>
    </row>
    <row r="185" spans="1:22" x14ac:dyDescent="0.3">
      <c r="C185">
        <v>0</v>
      </c>
      <c r="D185">
        <v>11</v>
      </c>
      <c r="E185">
        <v>0</v>
      </c>
      <c r="F185" t="s">
        <v>10</v>
      </c>
      <c r="G185">
        <v>0.05</v>
      </c>
      <c r="H185" t="s">
        <v>10</v>
      </c>
      <c r="I185" s="1">
        <v>44818</v>
      </c>
      <c r="J185">
        <v>4525</v>
      </c>
      <c r="K185">
        <v>581.6</v>
      </c>
      <c r="L185" t="s">
        <v>10</v>
      </c>
      <c r="M185">
        <v>583.29999999999995</v>
      </c>
      <c r="N185" t="s">
        <v>10</v>
      </c>
      <c r="O185">
        <v>0</v>
      </c>
      <c r="P185">
        <v>0</v>
      </c>
      <c r="R185">
        <f t="shared" si="15"/>
        <v>0</v>
      </c>
      <c r="S185">
        <f t="shared" si="11"/>
        <v>-11</v>
      </c>
      <c r="T185">
        <f t="shared" si="12"/>
        <v>581.6</v>
      </c>
      <c r="U185">
        <f t="shared" si="13"/>
        <v>-583.25</v>
      </c>
      <c r="V185">
        <f t="shared" si="14"/>
        <v>4525</v>
      </c>
    </row>
    <row r="186" spans="1:22" x14ac:dyDescent="0.3">
      <c r="C186">
        <v>0</v>
      </c>
      <c r="D186">
        <v>539</v>
      </c>
      <c r="E186">
        <v>0</v>
      </c>
      <c r="F186" t="s">
        <v>10</v>
      </c>
      <c r="G186">
        <v>0.05</v>
      </c>
      <c r="H186" t="s">
        <v>10</v>
      </c>
      <c r="I186" s="1">
        <v>44818</v>
      </c>
      <c r="J186">
        <v>4600</v>
      </c>
      <c r="K186">
        <v>656.6</v>
      </c>
      <c r="L186" t="s">
        <v>10</v>
      </c>
      <c r="M186">
        <v>658.3</v>
      </c>
      <c r="N186" t="s">
        <v>10</v>
      </c>
      <c r="O186">
        <v>0</v>
      </c>
      <c r="P186">
        <v>7</v>
      </c>
      <c r="R186">
        <f t="shared" si="15"/>
        <v>0</v>
      </c>
      <c r="S186">
        <f t="shared" si="11"/>
        <v>-532</v>
      </c>
      <c r="T186">
        <f t="shared" si="12"/>
        <v>656.6</v>
      </c>
      <c r="U186">
        <f t="shared" si="13"/>
        <v>-658.25</v>
      </c>
      <c r="V186">
        <f t="shared" si="14"/>
        <v>4600</v>
      </c>
    </row>
    <row r="187" spans="1:22" x14ac:dyDescent="0.3">
      <c r="C187">
        <v>0</v>
      </c>
      <c r="D187">
        <v>16</v>
      </c>
      <c r="E187">
        <v>0</v>
      </c>
      <c r="F187" t="s">
        <v>10</v>
      </c>
      <c r="G187">
        <v>0.05</v>
      </c>
      <c r="H187" t="s">
        <v>10</v>
      </c>
      <c r="I187" s="1">
        <v>44818</v>
      </c>
      <c r="J187">
        <v>4700</v>
      </c>
      <c r="K187">
        <v>756.6</v>
      </c>
      <c r="L187" t="s">
        <v>10</v>
      </c>
      <c r="M187">
        <v>758.3</v>
      </c>
      <c r="N187" t="s">
        <v>10</v>
      </c>
      <c r="O187">
        <v>0</v>
      </c>
      <c r="P187">
        <v>0</v>
      </c>
      <c r="R187">
        <f t="shared" si="15"/>
        <v>0</v>
      </c>
      <c r="S187">
        <f t="shared" si="11"/>
        <v>-16</v>
      </c>
      <c r="T187">
        <f t="shared" si="12"/>
        <v>756.6</v>
      </c>
      <c r="U187">
        <f t="shared" si="13"/>
        <v>-758.25</v>
      </c>
      <c r="V187">
        <f t="shared" si="14"/>
        <v>4700</v>
      </c>
    </row>
    <row r="188" spans="1:22" x14ac:dyDescent="0.3">
      <c r="C188">
        <v>0</v>
      </c>
      <c r="D188">
        <v>19</v>
      </c>
      <c r="E188">
        <v>0</v>
      </c>
      <c r="F188" t="s">
        <v>10</v>
      </c>
      <c r="G188">
        <v>0.05</v>
      </c>
      <c r="H188" t="s">
        <v>10</v>
      </c>
      <c r="I188" s="1">
        <v>44818</v>
      </c>
      <c r="J188">
        <v>4800</v>
      </c>
      <c r="K188">
        <v>856.6</v>
      </c>
      <c r="L188" t="s">
        <v>10</v>
      </c>
      <c r="M188">
        <v>858.3</v>
      </c>
      <c r="N188" t="s">
        <v>10</v>
      </c>
      <c r="O188">
        <v>0</v>
      </c>
      <c r="P188">
        <v>0</v>
      </c>
      <c r="R188">
        <f t="shared" si="15"/>
        <v>0</v>
      </c>
      <c r="S188">
        <f t="shared" si="11"/>
        <v>-19</v>
      </c>
      <c r="T188">
        <f t="shared" si="12"/>
        <v>856.6</v>
      </c>
      <c r="U188">
        <f t="shared" si="13"/>
        <v>-858.25</v>
      </c>
      <c r="V188">
        <f t="shared" si="14"/>
        <v>4800</v>
      </c>
    </row>
    <row r="189" spans="1:22" x14ac:dyDescent="0.3">
      <c r="C189">
        <v>0</v>
      </c>
      <c r="D189">
        <v>49</v>
      </c>
      <c r="E189">
        <v>0</v>
      </c>
      <c r="F189" t="s">
        <v>10</v>
      </c>
      <c r="G189">
        <v>0.05</v>
      </c>
      <c r="H189" t="s">
        <v>10</v>
      </c>
      <c r="I189" s="1">
        <v>44818</v>
      </c>
      <c r="J189">
        <v>5000</v>
      </c>
      <c r="K189">
        <v>1056.5999999999999</v>
      </c>
      <c r="L189" t="s">
        <v>10</v>
      </c>
      <c r="M189">
        <v>1058.3</v>
      </c>
      <c r="N189" t="s">
        <v>10</v>
      </c>
      <c r="O189">
        <v>0</v>
      </c>
      <c r="P189">
        <v>0</v>
      </c>
      <c r="R189">
        <f t="shared" si="15"/>
        <v>0</v>
      </c>
      <c r="S189">
        <f t="shared" si="11"/>
        <v>-49</v>
      </c>
      <c r="T189">
        <f t="shared" si="12"/>
        <v>1056.5999999999999</v>
      </c>
      <c r="U189">
        <f t="shared" si="13"/>
        <v>-1058.25</v>
      </c>
      <c r="V189">
        <f t="shared" si="14"/>
        <v>5000</v>
      </c>
    </row>
    <row r="190" spans="1:22" x14ac:dyDescent="0.3">
      <c r="C190">
        <v>0</v>
      </c>
      <c r="D190">
        <v>0</v>
      </c>
      <c r="E190">
        <v>0</v>
      </c>
      <c r="F190" t="s">
        <v>10</v>
      </c>
      <c r="G190">
        <v>0.05</v>
      </c>
      <c r="H190" t="s">
        <v>10</v>
      </c>
      <c r="I190" s="1">
        <v>44818</v>
      </c>
      <c r="J190">
        <v>5200</v>
      </c>
      <c r="K190">
        <v>1256.5999999999999</v>
      </c>
      <c r="L190" t="s">
        <v>10</v>
      </c>
      <c r="M190">
        <v>1258.3</v>
      </c>
      <c r="N190" t="s">
        <v>10</v>
      </c>
      <c r="O190">
        <v>0</v>
      </c>
      <c r="P190">
        <v>5</v>
      </c>
      <c r="R190">
        <f t="shared" si="15"/>
        <v>0</v>
      </c>
      <c r="S190">
        <f t="shared" si="11"/>
        <v>5</v>
      </c>
      <c r="T190">
        <f t="shared" si="12"/>
        <v>1256.5999999999999</v>
      </c>
      <c r="U190">
        <f t="shared" si="13"/>
        <v>-1258.25</v>
      </c>
      <c r="V190">
        <f t="shared" si="14"/>
        <v>5200</v>
      </c>
    </row>
    <row r="192" spans="1:22" x14ac:dyDescent="0.3">
      <c r="A192" t="s">
        <v>19</v>
      </c>
    </row>
  </sheetData>
  <conditionalFormatting sqref="R3:U19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4"/>
  <sheetViews>
    <sheetView topLeftCell="A85" zoomScale="55" zoomScaleNormal="55" workbookViewId="0">
      <selection sqref="A1:P192"/>
    </sheetView>
  </sheetViews>
  <sheetFormatPr defaultRowHeight="14.4" x14ac:dyDescent="0.3"/>
  <sheetData>
    <row r="1" spans="1:19" x14ac:dyDescent="0.3">
      <c r="A1" t="s">
        <v>17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t="s">
        <v>5</v>
      </c>
      <c r="D3">
        <v>0</v>
      </c>
      <c r="E3">
        <v>2824.2</v>
      </c>
      <c r="F3" t="s">
        <v>10</v>
      </c>
      <c r="G3">
        <v>2825.9</v>
      </c>
      <c r="H3" t="s">
        <v>10</v>
      </c>
      <c r="I3" s="1">
        <v>44754</v>
      </c>
      <c r="J3">
        <v>1000</v>
      </c>
      <c r="K3">
        <v>0</v>
      </c>
      <c r="L3" t="s">
        <v>10</v>
      </c>
      <c r="M3">
        <v>0.05</v>
      </c>
      <c r="N3" t="s">
        <v>10</v>
      </c>
      <c r="O3" t="s">
        <v>5</v>
      </c>
      <c r="P3">
        <v>0</v>
      </c>
      <c r="R3" s="5" t="e">
        <f>O3-C3</f>
        <v>#VALUE!</v>
      </c>
      <c r="S3" s="5">
        <f>P3-D3</f>
        <v>0</v>
      </c>
    </row>
    <row r="4" spans="1:19" x14ac:dyDescent="0.3">
      <c r="C4" t="s">
        <v>5</v>
      </c>
      <c r="D4">
        <v>0</v>
      </c>
      <c r="E4">
        <v>2624.2</v>
      </c>
      <c r="F4" t="s">
        <v>10</v>
      </c>
      <c r="G4">
        <v>2625.9</v>
      </c>
      <c r="H4" t="s">
        <v>10</v>
      </c>
      <c r="I4" s="1">
        <v>44754</v>
      </c>
      <c r="J4">
        <v>1200</v>
      </c>
      <c r="K4">
        <v>0</v>
      </c>
      <c r="L4" t="s">
        <v>10</v>
      </c>
      <c r="M4">
        <v>0.05</v>
      </c>
      <c r="N4" t="s">
        <v>10</v>
      </c>
      <c r="O4" t="s">
        <v>5</v>
      </c>
      <c r="P4">
        <v>0</v>
      </c>
      <c r="R4" s="5" t="e">
        <f t="shared" ref="R4:S19" si="0">O4-C4</f>
        <v>#VALUE!</v>
      </c>
      <c r="S4" s="5">
        <f t="shared" si="0"/>
        <v>0</v>
      </c>
    </row>
    <row r="5" spans="1:19" x14ac:dyDescent="0.3">
      <c r="C5" t="s">
        <v>5</v>
      </c>
      <c r="D5">
        <v>0</v>
      </c>
      <c r="E5">
        <v>2424.1999999999998</v>
      </c>
      <c r="F5" t="s">
        <v>10</v>
      </c>
      <c r="G5">
        <v>2425.9</v>
      </c>
      <c r="H5" t="s">
        <v>10</v>
      </c>
      <c r="I5" s="1">
        <v>44754</v>
      </c>
      <c r="J5">
        <v>1400</v>
      </c>
      <c r="K5">
        <v>0</v>
      </c>
      <c r="L5" t="s">
        <v>10</v>
      </c>
      <c r="M5">
        <v>0.05</v>
      </c>
      <c r="N5" t="s">
        <v>10</v>
      </c>
      <c r="O5" t="s">
        <v>5</v>
      </c>
      <c r="P5">
        <v>0</v>
      </c>
      <c r="R5" s="5" t="e">
        <f t="shared" si="0"/>
        <v>#VALUE!</v>
      </c>
      <c r="S5" s="5">
        <f t="shared" si="0"/>
        <v>0</v>
      </c>
    </row>
    <row r="6" spans="1:19" x14ac:dyDescent="0.3">
      <c r="C6" t="s">
        <v>5</v>
      </c>
      <c r="D6">
        <v>0</v>
      </c>
      <c r="E6">
        <v>2224.1999999999998</v>
      </c>
      <c r="F6" t="s">
        <v>10</v>
      </c>
      <c r="G6">
        <v>2225.9</v>
      </c>
      <c r="H6" t="s">
        <v>10</v>
      </c>
      <c r="I6" s="1">
        <v>44754</v>
      </c>
      <c r="J6">
        <v>1600</v>
      </c>
      <c r="K6">
        <v>0</v>
      </c>
      <c r="L6" t="s">
        <v>10</v>
      </c>
      <c r="M6">
        <v>0.05</v>
      </c>
      <c r="N6" t="s">
        <v>10</v>
      </c>
      <c r="O6" t="s">
        <v>5</v>
      </c>
      <c r="P6">
        <v>0</v>
      </c>
      <c r="R6" s="5" t="e">
        <f t="shared" si="0"/>
        <v>#VALUE!</v>
      </c>
      <c r="S6" s="5">
        <f t="shared" si="0"/>
        <v>0</v>
      </c>
    </row>
    <row r="7" spans="1:19" x14ac:dyDescent="0.3">
      <c r="C7" t="s">
        <v>5</v>
      </c>
      <c r="D7">
        <v>0</v>
      </c>
      <c r="E7">
        <v>2024.2</v>
      </c>
      <c r="F7" t="s">
        <v>10</v>
      </c>
      <c r="G7">
        <v>2025.9</v>
      </c>
      <c r="H7" t="s">
        <v>10</v>
      </c>
      <c r="I7" s="1">
        <v>44754</v>
      </c>
      <c r="J7">
        <v>1800</v>
      </c>
      <c r="K7">
        <v>0</v>
      </c>
      <c r="L7" t="s">
        <v>10</v>
      </c>
      <c r="M7">
        <v>0.05</v>
      </c>
      <c r="N7" t="s">
        <v>10</v>
      </c>
      <c r="O7" t="s">
        <v>5</v>
      </c>
      <c r="P7">
        <v>0</v>
      </c>
      <c r="R7" s="5" t="e">
        <f t="shared" si="0"/>
        <v>#VALUE!</v>
      </c>
      <c r="S7" s="5">
        <f t="shared" si="0"/>
        <v>0</v>
      </c>
    </row>
    <row r="8" spans="1:19" x14ac:dyDescent="0.3">
      <c r="C8" t="s">
        <v>5</v>
      </c>
      <c r="D8">
        <v>0</v>
      </c>
      <c r="E8">
        <v>1824.2</v>
      </c>
      <c r="F8" t="s">
        <v>10</v>
      </c>
      <c r="G8">
        <v>1825.9</v>
      </c>
      <c r="H8" t="s">
        <v>10</v>
      </c>
      <c r="I8" s="1">
        <v>44754</v>
      </c>
      <c r="J8">
        <v>2000</v>
      </c>
      <c r="K8">
        <v>0</v>
      </c>
      <c r="L8" t="s">
        <v>10</v>
      </c>
      <c r="M8">
        <v>0.05</v>
      </c>
      <c r="N8" t="s">
        <v>10</v>
      </c>
      <c r="O8" t="s">
        <v>5</v>
      </c>
      <c r="P8">
        <v>10</v>
      </c>
      <c r="R8" s="5" t="e">
        <f t="shared" si="0"/>
        <v>#VALUE!</v>
      </c>
      <c r="S8" s="5">
        <f t="shared" si="0"/>
        <v>10</v>
      </c>
    </row>
    <row r="9" spans="1:19" x14ac:dyDescent="0.3">
      <c r="C9" t="s">
        <v>5</v>
      </c>
      <c r="D9">
        <v>0</v>
      </c>
      <c r="E9">
        <v>1624.2</v>
      </c>
      <c r="F9" t="s">
        <v>10</v>
      </c>
      <c r="G9">
        <v>1625.9</v>
      </c>
      <c r="H9" t="s">
        <v>10</v>
      </c>
      <c r="I9" s="1">
        <v>44754</v>
      </c>
      <c r="J9">
        <v>2200</v>
      </c>
      <c r="K9">
        <v>0</v>
      </c>
      <c r="L9" t="s">
        <v>10</v>
      </c>
      <c r="M9">
        <v>0.05</v>
      </c>
      <c r="N9" t="s">
        <v>10</v>
      </c>
      <c r="O9" t="s">
        <v>5</v>
      </c>
      <c r="P9">
        <v>20</v>
      </c>
      <c r="R9" s="5" t="e">
        <f t="shared" si="0"/>
        <v>#VALUE!</v>
      </c>
      <c r="S9" s="5">
        <f t="shared" si="0"/>
        <v>20</v>
      </c>
    </row>
    <row r="10" spans="1:19" x14ac:dyDescent="0.3">
      <c r="C10" t="s">
        <v>5</v>
      </c>
      <c r="D10">
        <v>0</v>
      </c>
      <c r="E10">
        <v>1424.2</v>
      </c>
      <c r="F10" t="s">
        <v>10</v>
      </c>
      <c r="G10">
        <v>1425.9</v>
      </c>
      <c r="H10" t="s">
        <v>10</v>
      </c>
      <c r="I10" s="1">
        <v>44754</v>
      </c>
      <c r="J10">
        <v>2400</v>
      </c>
      <c r="K10">
        <v>0</v>
      </c>
      <c r="L10" t="s">
        <v>10</v>
      </c>
      <c r="M10">
        <v>0.05</v>
      </c>
      <c r="N10" t="s">
        <v>10</v>
      </c>
      <c r="O10" t="s">
        <v>5</v>
      </c>
      <c r="P10">
        <v>20</v>
      </c>
      <c r="R10" s="5" t="e">
        <f t="shared" si="0"/>
        <v>#VALUE!</v>
      </c>
      <c r="S10" s="5">
        <f t="shared" si="0"/>
        <v>20</v>
      </c>
    </row>
    <row r="11" spans="1:19" x14ac:dyDescent="0.3">
      <c r="C11" t="s">
        <v>5</v>
      </c>
      <c r="D11">
        <v>0</v>
      </c>
      <c r="E11">
        <v>1224.2</v>
      </c>
      <c r="F11" t="s">
        <v>10</v>
      </c>
      <c r="G11">
        <v>1225.9000000000001</v>
      </c>
      <c r="H11" t="s">
        <v>10</v>
      </c>
      <c r="I11" s="1">
        <v>44754</v>
      </c>
      <c r="J11">
        <v>2600</v>
      </c>
      <c r="K11">
        <v>0</v>
      </c>
      <c r="L11" t="s">
        <v>10</v>
      </c>
      <c r="M11">
        <v>0.05</v>
      </c>
      <c r="N11" t="s">
        <v>10</v>
      </c>
      <c r="O11">
        <v>0</v>
      </c>
      <c r="P11">
        <v>38</v>
      </c>
      <c r="R11" s="5" t="e">
        <f t="shared" si="0"/>
        <v>#VALUE!</v>
      </c>
      <c r="S11" s="5">
        <f t="shared" si="0"/>
        <v>38</v>
      </c>
    </row>
    <row r="12" spans="1:19" x14ac:dyDescent="0.3">
      <c r="C12" t="s">
        <v>5</v>
      </c>
      <c r="D12">
        <v>0</v>
      </c>
      <c r="E12">
        <v>1024.2</v>
      </c>
      <c r="F12" t="s">
        <v>10</v>
      </c>
      <c r="G12">
        <v>1025.9000000000001</v>
      </c>
      <c r="H12" t="s">
        <v>10</v>
      </c>
      <c r="I12" s="1">
        <v>44754</v>
      </c>
      <c r="J12">
        <v>2800</v>
      </c>
      <c r="K12">
        <v>0</v>
      </c>
      <c r="L12" t="s">
        <v>10</v>
      </c>
      <c r="M12">
        <v>0.05</v>
      </c>
      <c r="N12" t="s">
        <v>10</v>
      </c>
      <c r="O12">
        <v>0</v>
      </c>
      <c r="P12">
        <v>16</v>
      </c>
      <c r="R12" s="5" t="e">
        <f t="shared" si="0"/>
        <v>#VALUE!</v>
      </c>
      <c r="S12" s="5">
        <f t="shared" si="0"/>
        <v>16</v>
      </c>
    </row>
    <row r="13" spans="1:19" x14ac:dyDescent="0.3">
      <c r="C13" t="s">
        <v>5</v>
      </c>
      <c r="D13">
        <v>0</v>
      </c>
      <c r="E13">
        <v>924.2</v>
      </c>
      <c r="F13" t="s">
        <v>10</v>
      </c>
      <c r="G13">
        <v>925.9</v>
      </c>
      <c r="H13" t="s">
        <v>10</v>
      </c>
      <c r="I13" s="1">
        <v>44754</v>
      </c>
      <c r="J13">
        <v>2900</v>
      </c>
      <c r="K13">
        <v>0</v>
      </c>
      <c r="L13" t="s">
        <v>10</v>
      </c>
      <c r="M13">
        <v>0.05</v>
      </c>
      <c r="N13" t="s">
        <v>10</v>
      </c>
      <c r="O13">
        <v>0</v>
      </c>
      <c r="P13">
        <v>130</v>
      </c>
      <c r="Q13" s="2"/>
      <c r="R13" s="5" t="e">
        <f t="shared" si="0"/>
        <v>#VALUE!</v>
      </c>
      <c r="S13" s="5">
        <f t="shared" si="0"/>
        <v>130</v>
      </c>
    </row>
    <row r="14" spans="1:19" x14ac:dyDescent="0.3">
      <c r="C14" t="s">
        <v>5</v>
      </c>
      <c r="D14">
        <v>0</v>
      </c>
      <c r="E14">
        <v>824.2</v>
      </c>
      <c r="F14" t="s">
        <v>10</v>
      </c>
      <c r="G14">
        <v>825.9</v>
      </c>
      <c r="H14" t="s">
        <v>10</v>
      </c>
      <c r="I14" s="1">
        <v>44754</v>
      </c>
      <c r="J14">
        <v>3000</v>
      </c>
      <c r="K14">
        <v>0</v>
      </c>
      <c r="L14" t="s">
        <v>10</v>
      </c>
      <c r="M14">
        <v>0.05</v>
      </c>
      <c r="N14" t="s">
        <v>10</v>
      </c>
      <c r="O14" t="s">
        <v>5</v>
      </c>
      <c r="P14">
        <v>385</v>
      </c>
      <c r="R14" s="5" t="e">
        <f t="shared" si="0"/>
        <v>#VALUE!</v>
      </c>
      <c r="S14" s="5">
        <f t="shared" si="0"/>
        <v>385</v>
      </c>
    </row>
    <row r="15" spans="1:19" x14ac:dyDescent="0.3">
      <c r="C15" t="s">
        <v>5</v>
      </c>
      <c r="D15">
        <v>0</v>
      </c>
      <c r="E15">
        <v>774.2</v>
      </c>
      <c r="F15" t="s">
        <v>10</v>
      </c>
      <c r="G15">
        <v>775.9</v>
      </c>
      <c r="H15" t="s">
        <v>10</v>
      </c>
      <c r="I15" s="1">
        <v>44754</v>
      </c>
      <c r="J15">
        <v>3050</v>
      </c>
      <c r="K15">
        <v>0</v>
      </c>
      <c r="L15" t="s">
        <v>10</v>
      </c>
      <c r="M15">
        <v>0.05</v>
      </c>
      <c r="N15" t="s">
        <v>10</v>
      </c>
      <c r="O15" t="s">
        <v>5</v>
      </c>
      <c r="P15">
        <v>2</v>
      </c>
      <c r="R15" s="5" t="e">
        <f t="shared" si="0"/>
        <v>#VALUE!</v>
      </c>
      <c r="S15" s="5">
        <f t="shared" si="0"/>
        <v>2</v>
      </c>
    </row>
    <row r="16" spans="1:19" x14ac:dyDescent="0.3">
      <c r="C16" t="s">
        <v>5</v>
      </c>
      <c r="D16">
        <v>0</v>
      </c>
      <c r="E16">
        <v>724.2</v>
      </c>
      <c r="F16" t="s">
        <v>10</v>
      </c>
      <c r="G16">
        <v>725.9</v>
      </c>
      <c r="H16" t="s">
        <v>10</v>
      </c>
      <c r="I16" s="1">
        <v>44754</v>
      </c>
      <c r="J16">
        <v>3100</v>
      </c>
      <c r="K16">
        <v>0</v>
      </c>
      <c r="L16" t="s">
        <v>10</v>
      </c>
      <c r="M16">
        <v>0.05</v>
      </c>
      <c r="N16" t="s">
        <v>10</v>
      </c>
      <c r="O16">
        <v>0</v>
      </c>
      <c r="P16">
        <v>26</v>
      </c>
      <c r="Q16" s="2"/>
      <c r="R16" s="5" t="e">
        <f t="shared" si="0"/>
        <v>#VALUE!</v>
      </c>
      <c r="S16" s="5">
        <f t="shared" si="0"/>
        <v>26</v>
      </c>
    </row>
    <row r="17" spans="3:19" x14ac:dyDescent="0.3">
      <c r="C17" t="s">
        <v>5</v>
      </c>
      <c r="D17">
        <v>0</v>
      </c>
      <c r="E17">
        <v>674.2</v>
      </c>
      <c r="F17" t="s">
        <v>10</v>
      </c>
      <c r="G17">
        <v>675.9</v>
      </c>
      <c r="H17" t="s">
        <v>10</v>
      </c>
      <c r="I17" s="1">
        <v>44754</v>
      </c>
      <c r="J17">
        <v>3150</v>
      </c>
      <c r="K17">
        <v>0</v>
      </c>
      <c r="L17" t="s">
        <v>10</v>
      </c>
      <c r="M17">
        <v>0.05</v>
      </c>
      <c r="N17" t="s">
        <v>10</v>
      </c>
      <c r="O17">
        <v>0</v>
      </c>
      <c r="P17" s="2">
        <v>1162</v>
      </c>
      <c r="R17" s="5" t="e">
        <f t="shared" si="0"/>
        <v>#VALUE!</v>
      </c>
      <c r="S17" s="5">
        <f t="shared" si="0"/>
        <v>1162</v>
      </c>
    </row>
    <row r="18" spans="3:19" x14ac:dyDescent="0.3">
      <c r="C18" t="s">
        <v>5</v>
      </c>
      <c r="D18">
        <v>0</v>
      </c>
      <c r="E18">
        <v>624.20000000000005</v>
      </c>
      <c r="F18" t="s">
        <v>10</v>
      </c>
      <c r="G18">
        <v>625.9</v>
      </c>
      <c r="H18" t="s">
        <v>10</v>
      </c>
      <c r="I18" s="1">
        <v>44754</v>
      </c>
      <c r="J18">
        <v>3200</v>
      </c>
      <c r="K18">
        <v>0</v>
      </c>
      <c r="L18" t="s">
        <v>10</v>
      </c>
      <c r="M18">
        <v>0.05</v>
      </c>
      <c r="N18" t="s">
        <v>10</v>
      </c>
      <c r="O18">
        <v>0</v>
      </c>
      <c r="P18" s="2">
        <v>6163</v>
      </c>
      <c r="R18" s="5" t="e">
        <f t="shared" si="0"/>
        <v>#VALUE!</v>
      </c>
      <c r="S18" s="5">
        <f t="shared" si="0"/>
        <v>6163</v>
      </c>
    </row>
    <row r="19" spans="3:19" x14ac:dyDescent="0.3">
      <c r="C19" t="s">
        <v>5</v>
      </c>
      <c r="D19">
        <v>0</v>
      </c>
      <c r="E19">
        <v>574.20000000000005</v>
      </c>
      <c r="F19" t="s">
        <v>10</v>
      </c>
      <c r="G19">
        <v>575.9</v>
      </c>
      <c r="H19" t="s">
        <v>10</v>
      </c>
      <c r="I19" s="1">
        <v>44754</v>
      </c>
      <c r="J19">
        <v>3250</v>
      </c>
      <c r="K19">
        <v>0</v>
      </c>
      <c r="L19" t="s">
        <v>10</v>
      </c>
      <c r="M19">
        <v>0.05</v>
      </c>
      <c r="N19" t="s">
        <v>10</v>
      </c>
      <c r="O19">
        <v>0</v>
      </c>
      <c r="P19" s="2">
        <v>3315</v>
      </c>
      <c r="Q19" s="2"/>
      <c r="R19" s="5" t="e">
        <f t="shared" si="0"/>
        <v>#VALUE!</v>
      </c>
      <c r="S19" s="5">
        <f t="shared" si="0"/>
        <v>3315</v>
      </c>
    </row>
    <row r="20" spans="3:19" x14ac:dyDescent="0.3">
      <c r="C20" t="s">
        <v>5</v>
      </c>
      <c r="D20">
        <v>0</v>
      </c>
      <c r="E20">
        <v>549.20000000000005</v>
      </c>
      <c r="F20" t="s">
        <v>10</v>
      </c>
      <c r="G20">
        <v>550.9</v>
      </c>
      <c r="H20" t="s">
        <v>10</v>
      </c>
      <c r="I20" s="1">
        <v>44754</v>
      </c>
      <c r="J20">
        <v>3275</v>
      </c>
      <c r="K20">
        <v>0</v>
      </c>
      <c r="L20" t="s">
        <v>10</v>
      </c>
      <c r="M20">
        <v>0.05</v>
      </c>
      <c r="N20" t="s">
        <v>10</v>
      </c>
      <c r="O20" t="s">
        <v>5</v>
      </c>
      <c r="P20">
        <v>0</v>
      </c>
      <c r="Q20" s="2"/>
      <c r="R20" s="5" t="e">
        <f t="shared" ref="R20:S83" si="1">O20-C20</f>
        <v>#VALUE!</v>
      </c>
      <c r="S20" s="5">
        <f t="shared" si="1"/>
        <v>0</v>
      </c>
    </row>
    <row r="21" spans="3:19" x14ac:dyDescent="0.3">
      <c r="C21" t="s">
        <v>5</v>
      </c>
      <c r="D21">
        <v>0</v>
      </c>
      <c r="E21">
        <v>524.20000000000005</v>
      </c>
      <c r="F21" t="s">
        <v>10</v>
      </c>
      <c r="G21">
        <v>525.9</v>
      </c>
      <c r="H21" t="s">
        <v>10</v>
      </c>
      <c r="I21" s="1">
        <v>44754</v>
      </c>
      <c r="J21">
        <v>3300</v>
      </c>
      <c r="K21">
        <v>0</v>
      </c>
      <c r="L21" t="s">
        <v>10</v>
      </c>
      <c r="M21">
        <v>0.05</v>
      </c>
      <c r="N21" t="s">
        <v>10</v>
      </c>
      <c r="O21">
        <v>0</v>
      </c>
      <c r="P21">
        <v>129</v>
      </c>
      <c r="Q21" s="2"/>
      <c r="R21" s="5" t="e">
        <f t="shared" si="1"/>
        <v>#VALUE!</v>
      </c>
      <c r="S21" s="5">
        <f t="shared" si="1"/>
        <v>129</v>
      </c>
    </row>
    <row r="22" spans="3:19" x14ac:dyDescent="0.3">
      <c r="C22" t="s">
        <v>5</v>
      </c>
      <c r="D22">
        <v>0</v>
      </c>
      <c r="E22">
        <v>499.2</v>
      </c>
      <c r="F22" t="s">
        <v>10</v>
      </c>
      <c r="G22">
        <v>500.9</v>
      </c>
      <c r="H22" t="s">
        <v>10</v>
      </c>
      <c r="I22" s="1">
        <v>44754</v>
      </c>
      <c r="J22">
        <v>3325</v>
      </c>
      <c r="K22">
        <v>0</v>
      </c>
      <c r="L22" t="s">
        <v>10</v>
      </c>
      <c r="M22">
        <v>0.05</v>
      </c>
      <c r="N22" t="s">
        <v>10</v>
      </c>
      <c r="O22" t="s">
        <v>5</v>
      </c>
      <c r="P22">
        <v>0</v>
      </c>
      <c r="Q22" s="2"/>
      <c r="R22" s="5" t="e">
        <f t="shared" si="1"/>
        <v>#VALUE!</v>
      </c>
      <c r="S22" s="5">
        <f t="shared" si="1"/>
        <v>0</v>
      </c>
    </row>
    <row r="23" spans="3:19" x14ac:dyDescent="0.3">
      <c r="C23">
        <v>0</v>
      </c>
      <c r="D23">
        <v>10</v>
      </c>
      <c r="E23">
        <v>474.2</v>
      </c>
      <c r="F23" t="s">
        <v>10</v>
      </c>
      <c r="G23">
        <v>475.9</v>
      </c>
      <c r="H23" t="s">
        <v>10</v>
      </c>
      <c r="I23" s="1">
        <v>44754</v>
      </c>
      <c r="J23">
        <v>3350</v>
      </c>
      <c r="K23">
        <v>0</v>
      </c>
      <c r="L23" t="s">
        <v>10</v>
      </c>
      <c r="M23">
        <v>0.05</v>
      </c>
      <c r="N23" t="s">
        <v>10</v>
      </c>
      <c r="O23">
        <v>0</v>
      </c>
      <c r="P23" s="2">
        <v>3472</v>
      </c>
      <c r="Q23" s="2"/>
      <c r="R23" s="5">
        <f t="shared" si="1"/>
        <v>0</v>
      </c>
      <c r="S23" s="5">
        <f t="shared" si="1"/>
        <v>3462</v>
      </c>
    </row>
    <row r="24" spans="3:19" x14ac:dyDescent="0.3">
      <c r="C24" t="s">
        <v>5</v>
      </c>
      <c r="D24">
        <v>0</v>
      </c>
      <c r="E24">
        <v>449.2</v>
      </c>
      <c r="F24" t="s">
        <v>10</v>
      </c>
      <c r="G24">
        <v>450.9</v>
      </c>
      <c r="H24" t="s">
        <v>10</v>
      </c>
      <c r="I24" s="1">
        <v>44754</v>
      </c>
      <c r="J24">
        <v>3375</v>
      </c>
      <c r="K24">
        <v>0</v>
      </c>
      <c r="L24" t="s">
        <v>10</v>
      </c>
      <c r="M24">
        <v>0.05</v>
      </c>
      <c r="N24" t="s">
        <v>10</v>
      </c>
      <c r="O24" t="s">
        <v>5</v>
      </c>
      <c r="P24">
        <v>0</v>
      </c>
      <c r="Q24" s="2"/>
      <c r="R24" s="5" t="e">
        <f t="shared" si="1"/>
        <v>#VALUE!</v>
      </c>
      <c r="S24" s="5">
        <f t="shared" si="1"/>
        <v>0</v>
      </c>
    </row>
    <row r="25" spans="3:19" x14ac:dyDescent="0.3">
      <c r="C25" t="s">
        <v>5</v>
      </c>
      <c r="D25">
        <v>0</v>
      </c>
      <c r="E25">
        <v>424.2</v>
      </c>
      <c r="F25" t="s">
        <v>10</v>
      </c>
      <c r="G25">
        <v>425.9</v>
      </c>
      <c r="H25" t="s">
        <v>10</v>
      </c>
      <c r="I25" s="1">
        <v>44754</v>
      </c>
      <c r="J25">
        <v>3400</v>
      </c>
      <c r="K25">
        <v>0</v>
      </c>
      <c r="L25" t="s">
        <v>10</v>
      </c>
      <c r="M25">
        <v>0.05</v>
      </c>
      <c r="N25" t="s">
        <v>10</v>
      </c>
      <c r="O25">
        <v>0</v>
      </c>
      <c r="P25" s="2">
        <v>10592</v>
      </c>
      <c r="Q25" s="2"/>
      <c r="R25" s="5" t="e">
        <f t="shared" si="1"/>
        <v>#VALUE!</v>
      </c>
      <c r="S25" s="5">
        <f t="shared" si="1"/>
        <v>10592</v>
      </c>
    </row>
    <row r="26" spans="3:19" x14ac:dyDescent="0.3">
      <c r="C26" t="s">
        <v>5</v>
      </c>
      <c r="D26">
        <v>0</v>
      </c>
      <c r="E26">
        <v>399.2</v>
      </c>
      <c r="F26" t="s">
        <v>10</v>
      </c>
      <c r="G26">
        <v>400.9</v>
      </c>
      <c r="H26" t="s">
        <v>10</v>
      </c>
      <c r="I26" s="1">
        <v>44754</v>
      </c>
      <c r="J26">
        <v>3425</v>
      </c>
      <c r="K26">
        <v>0</v>
      </c>
      <c r="L26" t="s">
        <v>10</v>
      </c>
      <c r="M26">
        <v>0.05</v>
      </c>
      <c r="N26" t="s">
        <v>10</v>
      </c>
      <c r="O26" t="s">
        <v>5</v>
      </c>
      <c r="P26">
        <v>0</v>
      </c>
      <c r="Q26" s="2"/>
      <c r="R26" s="5" t="e">
        <f t="shared" si="1"/>
        <v>#VALUE!</v>
      </c>
      <c r="S26" s="5">
        <f t="shared" si="1"/>
        <v>0</v>
      </c>
    </row>
    <row r="27" spans="3:19" x14ac:dyDescent="0.3">
      <c r="C27" t="s">
        <v>5</v>
      </c>
      <c r="D27">
        <v>0</v>
      </c>
      <c r="E27">
        <v>374.2</v>
      </c>
      <c r="F27" t="s">
        <v>10</v>
      </c>
      <c r="G27">
        <v>375.9</v>
      </c>
      <c r="H27" t="s">
        <v>10</v>
      </c>
      <c r="I27" s="1">
        <v>44754</v>
      </c>
      <c r="J27">
        <v>3450</v>
      </c>
      <c r="K27">
        <v>0</v>
      </c>
      <c r="L27" t="s">
        <v>10</v>
      </c>
      <c r="M27">
        <v>0.05</v>
      </c>
      <c r="N27" t="s">
        <v>10</v>
      </c>
      <c r="O27">
        <v>2</v>
      </c>
      <c r="P27" s="2">
        <v>2513</v>
      </c>
      <c r="R27" s="5" t="e">
        <f t="shared" si="1"/>
        <v>#VALUE!</v>
      </c>
      <c r="S27" s="5">
        <f t="shared" si="1"/>
        <v>2513</v>
      </c>
    </row>
    <row r="28" spans="3:19" x14ac:dyDescent="0.3">
      <c r="C28" t="s">
        <v>5</v>
      </c>
      <c r="D28">
        <v>0</v>
      </c>
      <c r="E28">
        <v>349.2</v>
      </c>
      <c r="F28" t="s">
        <v>10</v>
      </c>
      <c r="G28">
        <v>350.9</v>
      </c>
      <c r="H28" t="s">
        <v>10</v>
      </c>
      <c r="I28" s="1">
        <v>44754</v>
      </c>
      <c r="J28">
        <v>3475</v>
      </c>
      <c r="K28">
        <v>0</v>
      </c>
      <c r="L28" t="s">
        <v>10</v>
      </c>
      <c r="M28">
        <v>0.05</v>
      </c>
      <c r="N28" t="s">
        <v>10</v>
      </c>
      <c r="O28" t="s">
        <v>5</v>
      </c>
      <c r="P28">
        <v>0</v>
      </c>
      <c r="Q28" s="2"/>
      <c r="R28" s="5" t="e">
        <f t="shared" si="1"/>
        <v>#VALUE!</v>
      </c>
      <c r="S28" s="5">
        <f t="shared" si="1"/>
        <v>0</v>
      </c>
    </row>
    <row r="29" spans="3:19" x14ac:dyDescent="0.3">
      <c r="C29" t="s">
        <v>5</v>
      </c>
      <c r="D29">
        <v>0</v>
      </c>
      <c r="E29">
        <v>324.2</v>
      </c>
      <c r="F29" t="s">
        <v>10</v>
      </c>
      <c r="G29">
        <v>325.89999999999998</v>
      </c>
      <c r="H29" t="s">
        <v>10</v>
      </c>
      <c r="I29" s="1">
        <v>44754</v>
      </c>
      <c r="J29">
        <v>3500</v>
      </c>
      <c r="K29">
        <v>0</v>
      </c>
      <c r="L29" t="s">
        <v>10</v>
      </c>
      <c r="M29">
        <v>0.05</v>
      </c>
      <c r="N29" t="s">
        <v>10</v>
      </c>
      <c r="O29">
        <v>0</v>
      </c>
      <c r="P29" s="2">
        <v>1414</v>
      </c>
      <c r="Q29" s="2"/>
      <c r="R29" s="5" t="e">
        <f t="shared" si="1"/>
        <v>#VALUE!</v>
      </c>
      <c r="S29" s="5">
        <f t="shared" si="1"/>
        <v>1414</v>
      </c>
    </row>
    <row r="30" spans="3:19" x14ac:dyDescent="0.3">
      <c r="C30" t="s">
        <v>5</v>
      </c>
      <c r="D30">
        <v>0</v>
      </c>
      <c r="E30">
        <v>299.2</v>
      </c>
      <c r="F30" t="s">
        <v>10</v>
      </c>
      <c r="G30">
        <v>300.89999999999998</v>
      </c>
      <c r="H30" t="s">
        <v>10</v>
      </c>
      <c r="I30" s="1">
        <v>44754</v>
      </c>
      <c r="J30">
        <v>3525</v>
      </c>
      <c r="K30">
        <v>0</v>
      </c>
      <c r="L30" t="s">
        <v>10</v>
      </c>
      <c r="M30">
        <v>0.05</v>
      </c>
      <c r="N30" t="s">
        <v>10</v>
      </c>
      <c r="O30">
        <v>7</v>
      </c>
      <c r="P30" s="2">
        <v>1101</v>
      </c>
      <c r="Q30" s="2"/>
      <c r="R30" s="5" t="e">
        <f t="shared" si="1"/>
        <v>#VALUE!</v>
      </c>
      <c r="S30" s="5">
        <f t="shared" si="1"/>
        <v>1101</v>
      </c>
    </row>
    <row r="31" spans="3:19" x14ac:dyDescent="0.3">
      <c r="C31" t="s">
        <v>5</v>
      </c>
      <c r="D31">
        <v>0</v>
      </c>
      <c r="E31">
        <v>274.2</v>
      </c>
      <c r="F31" t="s">
        <v>10</v>
      </c>
      <c r="G31">
        <v>275.89999999999998</v>
      </c>
      <c r="H31" t="s">
        <v>10</v>
      </c>
      <c r="I31" s="1">
        <v>44754</v>
      </c>
      <c r="J31">
        <v>3550</v>
      </c>
      <c r="K31">
        <v>0</v>
      </c>
      <c r="L31" t="s">
        <v>10</v>
      </c>
      <c r="M31">
        <v>0.05</v>
      </c>
      <c r="N31" t="s">
        <v>10</v>
      </c>
      <c r="O31">
        <v>3</v>
      </c>
      <c r="P31" s="2">
        <v>1646</v>
      </c>
      <c r="Q31" s="2"/>
      <c r="R31" s="5" t="e">
        <f t="shared" si="1"/>
        <v>#VALUE!</v>
      </c>
      <c r="S31" s="5">
        <f t="shared" si="1"/>
        <v>1646</v>
      </c>
    </row>
    <row r="32" spans="3:19" x14ac:dyDescent="0.3">
      <c r="C32" t="s">
        <v>5</v>
      </c>
      <c r="D32">
        <v>0</v>
      </c>
      <c r="E32">
        <v>264.2</v>
      </c>
      <c r="F32" t="s">
        <v>10</v>
      </c>
      <c r="G32">
        <v>265.89999999999998</v>
      </c>
      <c r="H32" t="s">
        <v>10</v>
      </c>
      <c r="I32" s="1">
        <v>44754</v>
      </c>
      <c r="J32">
        <v>3560</v>
      </c>
      <c r="K32">
        <v>0</v>
      </c>
      <c r="L32" t="s">
        <v>10</v>
      </c>
      <c r="M32">
        <v>0.1</v>
      </c>
      <c r="N32" t="s">
        <v>10</v>
      </c>
      <c r="O32">
        <v>3</v>
      </c>
      <c r="P32">
        <v>55</v>
      </c>
      <c r="R32" s="5" t="e">
        <f t="shared" si="1"/>
        <v>#VALUE!</v>
      </c>
      <c r="S32" s="5">
        <f t="shared" si="1"/>
        <v>55</v>
      </c>
    </row>
    <row r="33" spans="3:19" x14ac:dyDescent="0.3">
      <c r="C33" t="s">
        <v>5</v>
      </c>
      <c r="D33">
        <v>0</v>
      </c>
      <c r="E33">
        <v>254.2</v>
      </c>
      <c r="F33" t="s">
        <v>10</v>
      </c>
      <c r="G33">
        <v>255.9</v>
      </c>
      <c r="H33" t="s">
        <v>10</v>
      </c>
      <c r="I33" s="1">
        <v>44754</v>
      </c>
      <c r="J33">
        <v>3570</v>
      </c>
      <c r="K33">
        <v>0</v>
      </c>
      <c r="L33" t="s">
        <v>10</v>
      </c>
      <c r="M33">
        <v>0.1</v>
      </c>
      <c r="N33" t="s">
        <v>10</v>
      </c>
      <c r="O33">
        <v>0</v>
      </c>
      <c r="P33">
        <v>27</v>
      </c>
      <c r="R33" s="5" t="e">
        <f t="shared" si="1"/>
        <v>#VALUE!</v>
      </c>
      <c r="S33" s="5">
        <f t="shared" si="1"/>
        <v>27</v>
      </c>
    </row>
    <row r="34" spans="3:19" x14ac:dyDescent="0.3">
      <c r="C34" t="s">
        <v>5</v>
      </c>
      <c r="D34">
        <v>0</v>
      </c>
      <c r="E34">
        <v>249.2</v>
      </c>
      <c r="F34" t="s">
        <v>10</v>
      </c>
      <c r="G34">
        <v>250.9</v>
      </c>
      <c r="H34" t="s">
        <v>10</v>
      </c>
      <c r="I34" s="1">
        <v>44754</v>
      </c>
      <c r="J34">
        <v>3575</v>
      </c>
      <c r="K34">
        <v>0</v>
      </c>
      <c r="L34" t="s">
        <v>10</v>
      </c>
      <c r="M34">
        <v>0.1</v>
      </c>
      <c r="N34" t="s">
        <v>10</v>
      </c>
      <c r="O34">
        <v>0</v>
      </c>
      <c r="P34" s="2">
        <v>3769</v>
      </c>
      <c r="Q34" s="2"/>
      <c r="R34" s="5" t="e">
        <f t="shared" si="1"/>
        <v>#VALUE!</v>
      </c>
      <c r="S34" s="5">
        <f t="shared" si="1"/>
        <v>3769</v>
      </c>
    </row>
    <row r="35" spans="3:19" x14ac:dyDescent="0.3">
      <c r="C35" t="s">
        <v>5</v>
      </c>
      <c r="D35">
        <v>0</v>
      </c>
      <c r="E35">
        <v>244.2</v>
      </c>
      <c r="F35" t="s">
        <v>10</v>
      </c>
      <c r="G35">
        <v>245.9</v>
      </c>
      <c r="H35" t="s">
        <v>10</v>
      </c>
      <c r="I35" s="1">
        <v>44754</v>
      </c>
      <c r="J35">
        <v>3580</v>
      </c>
      <c r="K35">
        <v>0</v>
      </c>
      <c r="L35" t="s">
        <v>10</v>
      </c>
      <c r="M35">
        <v>0.1</v>
      </c>
      <c r="N35" t="s">
        <v>10</v>
      </c>
      <c r="O35">
        <v>0</v>
      </c>
      <c r="P35">
        <v>209</v>
      </c>
      <c r="R35" s="5" t="e">
        <f t="shared" si="1"/>
        <v>#VALUE!</v>
      </c>
      <c r="S35" s="5">
        <f t="shared" si="1"/>
        <v>209</v>
      </c>
    </row>
    <row r="36" spans="3:19" x14ac:dyDescent="0.3">
      <c r="C36" t="s">
        <v>5</v>
      </c>
      <c r="D36">
        <v>0</v>
      </c>
      <c r="E36">
        <v>234.2</v>
      </c>
      <c r="F36" t="s">
        <v>10</v>
      </c>
      <c r="G36">
        <v>235.9</v>
      </c>
      <c r="H36" t="s">
        <v>10</v>
      </c>
      <c r="I36" s="1">
        <v>44754</v>
      </c>
      <c r="J36">
        <v>3590</v>
      </c>
      <c r="K36">
        <v>0</v>
      </c>
      <c r="L36" t="s">
        <v>10</v>
      </c>
      <c r="M36">
        <v>0.1</v>
      </c>
      <c r="N36" t="s">
        <v>10</v>
      </c>
      <c r="O36">
        <v>0</v>
      </c>
      <c r="P36">
        <v>87</v>
      </c>
      <c r="Q36" s="2"/>
      <c r="R36" s="5" t="e">
        <f t="shared" si="1"/>
        <v>#VALUE!</v>
      </c>
      <c r="S36" s="5">
        <f t="shared" si="1"/>
        <v>87</v>
      </c>
    </row>
    <row r="37" spans="3:19" x14ac:dyDescent="0.3">
      <c r="C37" t="s">
        <v>5</v>
      </c>
      <c r="D37">
        <v>0</v>
      </c>
      <c r="E37">
        <v>224.2</v>
      </c>
      <c r="F37" t="s">
        <v>10</v>
      </c>
      <c r="G37">
        <v>225.9</v>
      </c>
      <c r="H37" t="s">
        <v>10</v>
      </c>
      <c r="I37" s="1">
        <v>44754</v>
      </c>
      <c r="J37">
        <v>3600</v>
      </c>
      <c r="K37">
        <v>0</v>
      </c>
      <c r="L37" t="s">
        <v>10</v>
      </c>
      <c r="M37">
        <v>0.1</v>
      </c>
      <c r="N37" t="s">
        <v>10</v>
      </c>
      <c r="O37">
        <v>0</v>
      </c>
      <c r="P37">
        <v>996</v>
      </c>
      <c r="R37" s="5" t="e">
        <f t="shared" si="1"/>
        <v>#VALUE!</v>
      </c>
      <c r="S37" s="5">
        <f t="shared" si="1"/>
        <v>996</v>
      </c>
    </row>
    <row r="38" spans="3:19" x14ac:dyDescent="0.3">
      <c r="C38" t="s">
        <v>5</v>
      </c>
      <c r="D38">
        <v>0</v>
      </c>
      <c r="E38">
        <v>214.2</v>
      </c>
      <c r="F38" t="s">
        <v>10</v>
      </c>
      <c r="G38">
        <v>215.9</v>
      </c>
      <c r="H38" t="s">
        <v>10</v>
      </c>
      <c r="I38" s="1">
        <v>44754</v>
      </c>
      <c r="J38">
        <v>3610</v>
      </c>
      <c r="K38">
        <v>0</v>
      </c>
      <c r="L38" t="s">
        <v>10</v>
      </c>
      <c r="M38">
        <v>0.1</v>
      </c>
      <c r="N38" t="s">
        <v>10</v>
      </c>
      <c r="O38">
        <v>0</v>
      </c>
      <c r="P38">
        <v>357</v>
      </c>
      <c r="R38" s="5" t="e">
        <f t="shared" si="1"/>
        <v>#VALUE!</v>
      </c>
      <c r="S38" s="5">
        <f t="shared" si="1"/>
        <v>357</v>
      </c>
    </row>
    <row r="39" spans="3:19" x14ac:dyDescent="0.3">
      <c r="C39" t="s">
        <v>5</v>
      </c>
      <c r="D39">
        <v>0</v>
      </c>
      <c r="E39">
        <v>204.2</v>
      </c>
      <c r="F39" t="s">
        <v>10</v>
      </c>
      <c r="G39">
        <v>205.9</v>
      </c>
      <c r="H39" t="s">
        <v>10</v>
      </c>
      <c r="I39" s="1">
        <v>44754</v>
      </c>
      <c r="J39">
        <v>3620</v>
      </c>
      <c r="K39">
        <v>0</v>
      </c>
      <c r="L39" t="s">
        <v>10</v>
      </c>
      <c r="M39">
        <v>0.1</v>
      </c>
      <c r="N39" t="s">
        <v>10</v>
      </c>
      <c r="O39">
        <v>0</v>
      </c>
      <c r="P39">
        <v>15</v>
      </c>
      <c r="R39" s="5" t="e">
        <f t="shared" si="1"/>
        <v>#VALUE!</v>
      </c>
      <c r="S39" s="5">
        <f t="shared" si="1"/>
        <v>15</v>
      </c>
    </row>
    <row r="40" spans="3:19" x14ac:dyDescent="0.3">
      <c r="C40" t="s">
        <v>5</v>
      </c>
      <c r="D40">
        <v>0</v>
      </c>
      <c r="E40">
        <v>199.2</v>
      </c>
      <c r="F40" t="s">
        <v>10</v>
      </c>
      <c r="G40">
        <v>200.9</v>
      </c>
      <c r="H40" t="s">
        <v>10</v>
      </c>
      <c r="I40" s="1">
        <v>44754</v>
      </c>
      <c r="J40">
        <v>3625</v>
      </c>
      <c r="K40">
        <v>0</v>
      </c>
      <c r="L40" t="s">
        <v>10</v>
      </c>
      <c r="M40">
        <v>0.1</v>
      </c>
      <c r="N40" t="s">
        <v>10</v>
      </c>
      <c r="O40">
        <v>3</v>
      </c>
      <c r="P40">
        <v>232</v>
      </c>
      <c r="Q40" s="2"/>
      <c r="R40" s="5" t="e">
        <f t="shared" si="1"/>
        <v>#VALUE!</v>
      </c>
      <c r="S40" s="5">
        <f t="shared" si="1"/>
        <v>232</v>
      </c>
    </row>
    <row r="41" spans="3:19" x14ac:dyDescent="0.3">
      <c r="C41" t="s">
        <v>5</v>
      </c>
      <c r="D41">
        <v>0</v>
      </c>
      <c r="E41">
        <v>194.2</v>
      </c>
      <c r="F41" t="s">
        <v>10</v>
      </c>
      <c r="G41">
        <v>195.9</v>
      </c>
      <c r="H41" t="s">
        <v>10</v>
      </c>
      <c r="I41" s="1">
        <v>44754</v>
      </c>
      <c r="J41">
        <v>3630</v>
      </c>
      <c r="K41">
        <v>0</v>
      </c>
      <c r="L41" t="s">
        <v>10</v>
      </c>
      <c r="M41">
        <v>0.1</v>
      </c>
      <c r="N41" t="s">
        <v>10</v>
      </c>
      <c r="O41">
        <v>0</v>
      </c>
      <c r="P41">
        <v>170</v>
      </c>
      <c r="R41" s="5" t="e">
        <f t="shared" si="1"/>
        <v>#VALUE!</v>
      </c>
      <c r="S41" s="5">
        <f t="shared" si="1"/>
        <v>170</v>
      </c>
    </row>
    <row r="42" spans="3:19" x14ac:dyDescent="0.3">
      <c r="C42" t="s">
        <v>5</v>
      </c>
      <c r="D42">
        <v>0</v>
      </c>
      <c r="E42">
        <v>184.2</v>
      </c>
      <c r="F42" t="s">
        <v>10</v>
      </c>
      <c r="G42">
        <v>185.9</v>
      </c>
      <c r="H42" t="s">
        <v>10</v>
      </c>
      <c r="I42" s="1">
        <v>44754</v>
      </c>
      <c r="J42">
        <v>3640</v>
      </c>
      <c r="K42">
        <v>0</v>
      </c>
      <c r="L42" t="s">
        <v>10</v>
      </c>
      <c r="M42">
        <v>0.1</v>
      </c>
      <c r="N42" t="s">
        <v>10</v>
      </c>
      <c r="O42">
        <v>25</v>
      </c>
      <c r="P42">
        <v>114</v>
      </c>
      <c r="R42" s="5" t="e">
        <f t="shared" si="1"/>
        <v>#VALUE!</v>
      </c>
      <c r="S42" s="5">
        <f t="shared" si="1"/>
        <v>114</v>
      </c>
    </row>
    <row r="43" spans="3:19" x14ac:dyDescent="0.3">
      <c r="C43" t="s">
        <v>5</v>
      </c>
      <c r="D43">
        <v>0</v>
      </c>
      <c r="E43">
        <v>179.2</v>
      </c>
      <c r="F43" t="s">
        <v>10</v>
      </c>
      <c r="G43">
        <v>180.9</v>
      </c>
      <c r="H43" t="s">
        <v>10</v>
      </c>
      <c r="I43" s="1">
        <v>44754</v>
      </c>
      <c r="J43">
        <v>3645</v>
      </c>
      <c r="K43">
        <v>0</v>
      </c>
      <c r="L43" t="s">
        <v>10</v>
      </c>
      <c r="M43">
        <v>0.1</v>
      </c>
      <c r="N43" t="s">
        <v>10</v>
      </c>
      <c r="O43" t="s">
        <v>5</v>
      </c>
      <c r="P43">
        <v>106</v>
      </c>
      <c r="R43" s="5" t="e">
        <f t="shared" si="1"/>
        <v>#VALUE!</v>
      </c>
      <c r="S43" s="5">
        <f t="shared" si="1"/>
        <v>106</v>
      </c>
    </row>
    <row r="44" spans="3:19" x14ac:dyDescent="0.3">
      <c r="C44" t="s">
        <v>5</v>
      </c>
      <c r="D44">
        <v>0</v>
      </c>
      <c r="E44">
        <v>174.2</v>
      </c>
      <c r="F44" t="s">
        <v>10</v>
      </c>
      <c r="G44">
        <v>176</v>
      </c>
      <c r="H44" t="s">
        <v>10</v>
      </c>
      <c r="I44" s="1">
        <v>44754</v>
      </c>
      <c r="J44">
        <v>3650</v>
      </c>
      <c r="K44">
        <v>0</v>
      </c>
      <c r="L44" t="s">
        <v>10</v>
      </c>
      <c r="M44">
        <v>0.1</v>
      </c>
      <c r="N44" t="s">
        <v>10</v>
      </c>
      <c r="O44">
        <v>3</v>
      </c>
      <c r="P44" s="2">
        <v>7969</v>
      </c>
      <c r="R44" s="5" t="e">
        <f t="shared" si="1"/>
        <v>#VALUE!</v>
      </c>
      <c r="S44" s="5">
        <f t="shared" si="1"/>
        <v>7969</v>
      </c>
    </row>
    <row r="45" spans="3:19" x14ac:dyDescent="0.3">
      <c r="C45" t="s">
        <v>5</v>
      </c>
      <c r="D45">
        <v>0</v>
      </c>
      <c r="E45">
        <v>169.2</v>
      </c>
      <c r="F45" t="s">
        <v>10</v>
      </c>
      <c r="G45">
        <v>171</v>
      </c>
      <c r="H45" t="s">
        <v>10</v>
      </c>
      <c r="I45" s="1">
        <v>44754</v>
      </c>
      <c r="J45">
        <v>3655</v>
      </c>
      <c r="K45">
        <v>0</v>
      </c>
      <c r="L45" t="s">
        <v>10</v>
      </c>
      <c r="M45">
        <v>0.1</v>
      </c>
      <c r="N45" t="s">
        <v>10</v>
      </c>
      <c r="O45">
        <v>1</v>
      </c>
      <c r="P45">
        <v>121</v>
      </c>
      <c r="R45" s="5" t="e">
        <f t="shared" si="1"/>
        <v>#VALUE!</v>
      </c>
      <c r="S45" s="5">
        <f t="shared" si="1"/>
        <v>121</v>
      </c>
    </row>
    <row r="46" spans="3:19" x14ac:dyDescent="0.3">
      <c r="C46" t="s">
        <v>5</v>
      </c>
      <c r="D46">
        <v>14</v>
      </c>
      <c r="E46">
        <v>164.2</v>
      </c>
      <c r="F46" t="s">
        <v>10</v>
      </c>
      <c r="G46">
        <v>166</v>
      </c>
      <c r="H46" t="s">
        <v>10</v>
      </c>
      <c r="I46" s="1">
        <v>44754</v>
      </c>
      <c r="J46">
        <v>3660</v>
      </c>
      <c r="K46">
        <v>0</v>
      </c>
      <c r="L46" t="s">
        <v>10</v>
      </c>
      <c r="M46">
        <v>0.1</v>
      </c>
      <c r="N46" t="s">
        <v>10</v>
      </c>
      <c r="O46">
        <v>80</v>
      </c>
      <c r="P46">
        <v>973</v>
      </c>
      <c r="R46" s="5" t="e">
        <f t="shared" si="1"/>
        <v>#VALUE!</v>
      </c>
      <c r="S46" s="5">
        <f t="shared" si="1"/>
        <v>959</v>
      </c>
    </row>
    <row r="47" spans="3:19" x14ac:dyDescent="0.3">
      <c r="C47" t="s">
        <v>5</v>
      </c>
      <c r="D47">
        <v>0</v>
      </c>
      <c r="E47">
        <v>159.19999999999999</v>
      </c>
      <c r="F47" t="s">
        <v>10</v>
      </c>
      <c r="G47">
        <v>161</v>
      </c>
      <c r="H47" t="s">
        <v>10</v>
      </c>
      <c r="I47" s="1">
        <v>44754</v>
      </c>
      <c r="J47">
        <v>3665</v>
      </c>
      <c r="K47">
        <v>0</v>
      </c>
      <c r="L47" t="s">
        <v>10</v>
      </c>
      <c r="M47">
        <v>0.15</v>
      </c>
      <c r="N47" t="s">
        <v>10</v>
      </c>
      <c r="O47">
        <v>0</v>
      </c>
      <c r="P47">
        <v>94</v>
      </c>
      <c r="R47" s="5" t="e">
        <f t="shared" si="1"/>
        <v>#VALUE!</v>
      </c>
      <c r="S47" s="5">
        <f t="shared" si="1"/>
        <v>94</v>
      </c>
    </row>
    <row r="48" spans="3:19" x14ac:dyDescent="0.3">
      <c r="C48" t="s">
        <v>5</v>
      </c>
      <c r="D48">
        <v>16</v>
      </c>
      <c r="E48">
        <v>154.19999999999999</v>
      </c>
      <c r="F48" t="s">
        <v>10</v>
      </c>
      <c r="G48">
        <v>156</v>
      </c>
      <c r="H48" t="s">
        <v>10</v>
      </c>
      <c r="I48" s="1">
        <v>44754</v>
      </c>
      <c r="J48">
        <v>3670</v>
      </c>
      <c r="K48">
        <v>0</v>
      </c>
      <c r="L48" t="s">
        <v>10</v>
      </c>
      <c r="M48">
        <v>0.15</v>
      </c>
      <c r="N48" t="s">
        <v>10</v>
      </c>
      <c r="O48">
        <v>1</v>
      </c>
      <c r="P48">
        <v>122</v>
      </c>
      <c r="R48" s="5" t="e">
        <f t="shared" si="1"/>
        <v>#VALUE!</v>
      </c>
      <c r="S48" s="5">
        <f t="shared" si="1"/>
        <v>106</v>
      </c>
    </row>
    <row r="49" spans="3:19" x14ac:dyDescent="0.3">
      <c r="C49" t="s">
        <v>5</v>
      </c>
      <c r="D49">
        <v>30</v>
      </c>
      <c r="E49">
        <v>149</v>
      </c>
      <c r="F49" t="s">
        <v>10</v>
      </c>
      <c r="G49">
        <v>151</v>
      </c>
      <c r="H49" t="s">
        <v>10</v>
      </c>
      <c r="I49" s="1">
        <v>44754</v>
      </c>
      <c r="J49">
        <v>3675</v>
      </c>
      <c r="K49">
        <v>0</v>
      </c>
      <c r="L49" t="s">
        <v>10</v>
      </c>
      <c r="M49">
        <v>0.15</v>
      </c>
      <c r="N49" t="s">
        <v>10</v>
      </c>
      <c r="O49">
        <v>11</v>
      </c>
      <c r="P49">
        <v>844</v>
      </c>
      <c r="Q49" s="2"/>
      <c r="R49" s="5" t="e">
        <f t="shared" si="1"/>
        <v>#VALUE!</v>
      </c>
      <c r="S49" s="5">
        <f t="shared" si="1"/>
        <v>814</v>
      </c>
    </row>
    <row r="50" spans="3:19" x14ac:dyDescent="0.3">
      <c r="C50" t="s">
        <v>5</v>
      </c>
      <c r="D50">
        <v>16</v>
      </c>
      <c r="E50">
        <v>144</v>
      </c>
      <c r="F50" t="s">
        <v>10</v>
      </c>
      <c r="G50">
        <v>146</v>
      </c>
      <c r="H50" t="s">
        <v>10</v>
      </c>
      <c r="I50" s="1">
        <v>44754</v>
      </c>
      <c r="J50">
        <v>3680</v>
      </c>
      <c r="K50">
        <v>0</v>
      </c>
      <c r="L50" t="s">
        <v>10</v>
      </c>
      <c r="M50">
        <v>0.15</v>
      </c>
      <c r="N50" t="s">
        <v>10</v>
      </c>
      <c r="O50">
        <v>40</v>
      </c>
      <c r="P50">
        <v>198</v>
      </c>
      <c r="R50" s="5" t="e">
        <f t="shared" si="1"/>
        <v>#VALUE!</v>
      </c>
      <c r="S50" s="5">
        <f t="shared" si="1"/>
        <v>182</v>
      </c>
    </row>
    <row r="51" spans="3:19" x14ac:dyDescent="0.3">
      <c r="C51" t="s">
        <v>5</v>
      </c>
      <c r="D51">
        <v>0</v>
      </c>
      <c r="E51">
        <v>139</v>
      </c>
      <c r="F51" t="s">
        <v>10</v>
      </c>
      <c r="G51">
        <v>141</v>
      </c>
      <c r="H51" t="s">
        <v>10</v>
      </c>
      <c r="I51" s="1">
        <v>44754</v>
      </c>
      <c r="J51">
        <v>3685</v>
      </c>
      <c r="K51">
        <v>0.05</v>
      </c>
      <c r="L51" t="s">
        <v>10</v>
      </c>
      <c r="M51">
        <v>0.15</v>
      </c>
      <c r="N51" t="s">
        <v>10</v>
      </c>
      <c r="O51">
        <v>22</v>
      </c>
      <c r="P51">
        <v>144</v>
      </c>
      <c r="R51" s="5" t="e">
        <f t="shared" si="1"/>
        <v>#VALUE!</v>
      </c>
      <c r="S51" s="5">
        <f t="shared" si="1"/>
        <v>144</v>
      </c>
    </row>
    <row r="52" spans="3:19" x14ac:dyDescent="0.3">
      <c r="C52" t="s">
        <v>5</v>
      </c>
      <c r="D52">
        <v>0</v>
      </c>
      <c r="E52">
        <v>134</v>
      </c>
      <c r="F52" t="s">
        <v>10</v>
      </c>
      <c r="G52">
        <v>136</v>
      </c>
      <c r="H52" t="s">
        <v>10</v>
      </c>
      <c r="I52" s="1">
        <v>44754</v>
      </c>
      <c r="J52">
        <v>3690</v>
      </c>
      <c r="K52">
        <v>0.05</v>
      </c>
      <c r="L52" t="s">
        <v>10</v>
      </c>
      <c r="M52">
        <v>0.15</v>
      </c>
      <c r="N52" t="s">
        <v>10</v>
      </c>
      <c r="O52">
        <v>17</v>
      </c>
      <c r="P52">
        <v>266</v>
      </c>
      <c r="R52" s="5" t="e">
        <f t="shared" si="1"/>
        <v>#VALUE!</v>
      </c>
      <c r="S52" s="5">
        <f t="shared" si="1"/>
        <v>266</v>
      </c>
    </row>
    <row r="53" spans="3:19" x14ac:dyDescent="0.3">
      <c r="C53" t="s">
        <v>5</v>
      </c>
      <c r="D53">
        <v>3</v>
      </c>
      <c r="E53">
        <v>129</v>
      </c>
      <c r="F53" t="s">
        <v>10</v>
      </c>
      <c r="G53">
        <v>131</v>
      </c>
      <c r="H53" t="s">
        <v>10</v>
      </c>
      <c r="I53" s="1">
        <v>44754</v>
      </c>
      <c r="J53">
        <v>3695</v>
      </c>
      <c r="K53">
        <v>0.05</v>
      </c>
      <c r="L53" t="s">
        <v>10</v>
      </c>
      <c r="M53">
        <v>0.15</v>
      </c>
      <c r="N53" t="s">
        <v>10</v>
      </c>
      <c r="O53">
        <v>0</v>
      </c>
      <c r="P53">
        <v>157</v>
      </c>
      <c r="R53" s="5" t="e">
        <f t="shared" si="1"/>
        <v>#VALUE!</v>
      </c>
      <c r="S53" s="5">
        <f t="shared" si="1"/>
        <v>154</v>
      </c>
    </row>
    <row r="54" spans="3:19" x14ac:dyDescent="0.3">
      <c r="C54" t="s">
        <v>5</v>
      </c>
      <c r="D54">
        <v>13</v>
      </c>
      <c r="E54">
        <v>124</v>
      </c>
      <c r="F54" t="s">
        <v>10</v>
      </c>
      <c r="G54">
        <v>126</v>
      </c>
      <c r="H54" t="s">
        <v>10</v>
      </c>
      <c r="I54" s="1">
        <v>44754</v>
      </c>
      <c r="J54">
        <v>3700</v>
      </c>
      <c r="K54">
        <v>0.05</v>
      </c>
      <c r="L54" t="s">
        <v>10</v>
      </c>
      <c r="M54">
        <v>0.2</v>
      </c>
      <c r="N54" t="s">
        <v>10</v>
      </c>
      <c r="O54">
        <v>2</v>
      </c>
      <c r="P54" s="2">
        <v>2100</v>
      </c>
      <c r="Q54" s="2"/>
      <c r="R54" s="5" t="e">
        <f t="shared" si="1"/>
        <v>#VALUE!</v>
      </c>
      <c r="S54" s="5">
        <f t="shared" si="1"/>
        <v>2087</v>
      </c>
    </row>
    <row r="55" spans="3:19" x14ac:dyDescent="0.3">
      <c r="C55">
        <v>0</v>
      </c>
      <c r="D55">
        <v>21</v>
      </c>
      <c r="E55">
        <v>119.1</v>
      </c>
      <c r="F55" t="s">
        <v>10</v>
      </c>
      <c r="G55">
        <v>121</v>
      </c>
      <c r="H55" t="s">
        <v>10</v>
      </c>
      <c r="I55" s="1">
        <v>44754</v>
      </c>
      <c r="J55">
        <v>3705</v>
      </c>
      <c r="K55">
        <v>0.05</v>
      </c>
      <c r="L55" t="s">
        <v>10</v>
      </c>
      <c r="M55">
        <v>0.2</v>
      </c>
      <c r="N55" t="s">
        <v>10</v>
      </c>
      <c r="O55">
        <v>0</v>
      </c>
      <c r="P55">
        <v>130</v>
      </c>
      <c r="R55" s="5">
        <f t="shared" si="1"/>
        <v>0</v>
      </c>
      <c r="S55" s="5">
        <f t="shared" si="1"/>
        <v>109</v>
      </c>
    </row>
    <row r="56" spans="3:19" x14ac:dyDescent="0.3">
      <c r="C56" t="s">
        <v>5</v>
      </c>
      <c r="D56">
        <v>2</v>
      </c>
      <c r="E56">
        <v>114.1</v>
      </c>
      <c r="F56" t="s">
        <v>10</v>
      </c>
      <c r="G56">
        <v>116.1</v>
      </c>
      <c r="H56" t="s">
        <v>10</v>
      </c>
      <c r="I56" s="1">
        <v>44754</v>
      </c>
      <c r="J56">
        <v>3710</v>
      </c>
      <c r="K56">
        <v>0.1</v>
      </c>
      <c r="L56" t="s">
        <v>10</v>
      </c>
      <c r="M56">
        <v>0.25</v>
      </c>
      <c r="N56" t="s">
        <v>10</v>
      </c>
      <c r="O56">
        <v>5</v>
      </c>
      <c r="P56">
        <v>434</v>
      </c>
      <c r="R56" s="5" t="e">
        <f t="shared" si="1"/>
        <v>#VALUE!</v>
      </c>
      <c r="S56" s="5">
        <f t="shared" si="1"/>
        <v>432</v>
      </c>
    </row>
    <row r="57" spans="3:19" x14ac:dyDescent="0.3">
      <c r="C57" t="s">
        <v>5</v>
      </c>
      <c r="D57">
        <v>5</v>
      </c>
      <c r="E57">
        <v>109.1</v>
      </c>
      <c r="F57" t="s">
        <v>10</v>
      </c>
      <c r="G57">
        <v>111.1</v>
      </c>
      <c r="H57" t="s">
        <v>10</v>
      </c>
      <c r="I57" s="1">
        <v>44754</v>
      </c>
      <c r="J57">
        <v>3715</v>
      </c>
      <c r="K57">
        <v>0.1</v>
      </c>
      <c r="L57" t="s">
        <v>10</v>
      </c>
      <c r="M57">
        <v>0.25</v>
      </c>
      <c r="N57" t="s">
        <v>10</v>
      </c>
      <c r="O57">
        <v>7</v>
      </c>
      <c r="P57">
        <v>126</v>
      </c>
      <c r="R57" s="5" t="e">
        <f t="shared" si="1"/>
        <v>#VALUE!</v>
      </c>
      <c r="S57" s="5">
        <f t="shared" si="1"/>
        <v>121</v>
      </c>
    </row>
    <row r="58" spans="3:19" x14ac:dyDescent="0.3">
      <c r="C58" t="s">
        <v>5</v>
      </c>
      <c r="D58">
        <v>2</v>
      </c>
      <c r="E58">
        <v>104.1</v>
      </c>
      <c r="F58" t="s">
        <v>10</v>
      </c>
      <c r="G58">
        <v>106.1</v>
      </c>
      <c r="H58" t="s">
        <v>10</v>
      </c>
      <c r="I58" s="1">
        <v>44754</v>
      </c>
      <c r="J58">
        <v>3720</v>
      </c>
      <c r="K58">
        <v>0.15</v>
      </c>
      <c r="L58" t="s">
        <v>10</v>
      </c>
      <c r="M58">
        <v>0.3</v>
      </c>
      <c r="N58" t="s">
        <v>10</v>
      </c>
      <c r="O58">
        <v>5</v>
      </c>
      <c r="P58">
        <v>481</v>
      </c>
      <c r="R58" s="5" t="e">
        <f t="shared" si="1"/>
        <v>#VALUE!</v>
      </c>
      <c r="S58" s="5">
        <f t="shared" si="1"/>
        <v>479</v>
      </c>
    </row>
    <row r="59" spans="3:19" x14ac:dyDescent="0.3">
      <c r="C59" t="s">
        <v>5</v>
      </c>
      <c r="D59">
        <v>2</v>
      </c>
      <c r="E59">
        <v>99.2</v>
      </c>
      <c r="F59" t="s">
        <v>10</v>
      </c>
      <c r="G59">
        <v>101.2</v>
      </c>
      <c r="H59" t="s">
        <v>10</v>
      </c>
      <c r="I59" s="1">
        <v>44754</v>
      </c>
      <c r="J59">
        <v>3725</v>
      </c>
      <c r="K59">
        <v>0.2</v>
      </c>
      <c r="L59" t="s">
        <v>10</v>
      </c>
      <c r="M59">
        <v>0.3</v>
      </c>
      <c r="N59" t="s">
        <v>10</v>
      </c>
      <c r="O59">
        <v>13</v>
      </c>
      <c r="P59">
        <v>695</v>
      </c>
      <c r="Q59" s="2"/>
      <c r="R59" s="5" t="e">
        <f t="shared" si="1"/>
        <v>#VALUE!</v>
      </c>
      <c r="S59" s="5">
        <f t="shared" si="1"/>
        <v>693</v>
      </c>
    </row>
    <row r="60" spans="3:19" x14ac:dyDescent="0.3">
      <c r="C60" t="s">
        <v>5</v>
      </c>
      <c r="D60">
        <v>12</v>
      </c>
      <c r="E60">
        <v>94.2</v>
      </c>
      <c r="F60" t="s">
        <v>10</v>
      </c>
      <c r="G60">
        <v>96.2</v>
      </c>
      <c r="H60" t="s">
        <v>10</v>
      </c>
      <c r="I60" s="1">
        <v>44754</v>
      </c>
      <c r="J60">
        <v>3730</v>
      </c>
      <c r="K60">
        <v>0.25</v>
      </c>
      <c r="L60" t="s">
        <v>10</v>
      </c>
      <c r="M60">
        <v>0.35</v>
      </c>
      <c r="N60" t="s">
        <v>10</v>
      </c>
      <c r="O60">
        <v>20</v>
      </c>
      <c r="P60">
        <v>719</v>
      </c>
      <c r="R60" s="5" t="e">
        <f t="shared" si="1"/>
        <v>#VALUE!</v>
      </c>
      <c r="S60" s="5">
        <f t="shared" si="1"/>
        <v>707</v>
      </c>
    </row>
    <row r="61" spans="3:19" x14ac:dyDescent="0.3">
      <c r="C61" t="s">
        <v>5</v>
      </c>
      <c r="D61">
        <v>24</v>
      </c>
      <c r="E61">
        <v>89.3</v>
      </c>
      <c r="F61" t="s">
        <v>10</v>
      </c>
      <c r="G61">
        <v>91.3</v>
      </c>
      <c r="H61" t="s">
        <v>10</v>
      </c>
      <c r="I61" s="1">
        <v>44754</v>
      </c>
      <c r="J61">
        <v>3735</v>
      </c>
      <c r="K61">
        <v>0.3</v>
      </c>
      <c r="L61" t="s">
        <v>10</v>
      </c>
      <c r="M61">
        <v>0.45</v>
      </c>
      <c r="N61" t="s">
        <v>10</v>
      </c>
      <c r="O61">
        <v>216</v>
      </c>
      <c r="P61" s="2">
        <v>3121</v>
      </c>
      <c r="R61" s="5" t="e">
        <f t="shared" si="1"/>
        <v>#VALUE!</v>
      </c>
      <c r="S61" s="5">
        <f t="shared" si="1"/>
        <v>3097</v>
      </c>
    </row>
    <row r="62" spans="3:19" x14ac:dyDescent="0.3">
      <c r="C62" t="s">
        <v>5</v>
      </c>
      <c r="D62">
        <v>16</v>
      </c>
      <c r="E62">
        <v>84.4</v>
      </c>
      <c r="F62" t="s">
        <v>10</v>
      </c>
      <c r="G62">
        <v>86.4</v>
      </c>
      <c r="H62" t="s">
        <v>10</v>
      </c>
      <c r="I62" s="1">
        <v>44754</v>
      </c>
      <c r="J62">
        <v>3740</v>
      </c>
      <c r="K62">
        <v>0.4</v>
      </c>
      <c r="L62" t="s">
        <v>10</v>
      </c>
      <c r="M62">
        <v>0.55000000000000004</v>
      </c>
      <c r="N62" t="s">
        <v>10</v>
      </c>
      <c r="O62">
        <v>219</v>
      </c>
      <c r="P62">
        <v>606</v>
      </c>
      <c r="R62" s="5" t="e">
        <f t="shared" si="1"/>
        <v>#VALUE!</v>
      </c>
      <c r="S62" s="5">
        <f t="shared" si="1"/>
        <v>590</v>
      </c>
    </row>
    <row r="63" spans="3:19" x14ac:dyDescent="0.3">
      <c r="C63">
        <v>0</v>
      </c>
      <c r="D63">
        <v>52</v>
      </c>
      <c r="E63">
        <v>79.5</v>
      </c>
      <c r="F63" t="s">
        <v>10</v>
      </c>
      <c r="G63">
        <v>81.5</v>
      </c>
      <c r="H63" t="s">
        <v>10</v>
      </c>
      <c r="I63" s="1">
        <v>44754</v>
      </c>
      <c r="J63">
        <v>3745</v>
      </c>
      <c r="K63">
        <v>0.5</v>
      </c>
      <c r="L63" t="s">
        <v>10</v>
      </c>
      <c r="M63">
        <v>0.65</v>
      </c>
      <c r="N63" t="s">
        <v>10</v>
      </c>
      <c r="O63">
        <v>260</v>
      </c>
      <c r="P63">
        <v>418</v>
      </c>
      <c r="R63" s="5">
        <f t="shared" si="1"/>
        <v>260</v>
      </c>
      <c r="S63" s="5">
        <f t="shared" si="1"/>
        <v>366</v>
      </c>
    </row>
    <row r="64" spans="3:19" x14ac:dyDescent="0.3">
      <c r="C64">
        <v>10</v>
      </c>
      <c r="D64">
        <v>112</v>
      </c>
      <c r="E64">
        <v>74.7</v>
      </c>
      <c r="F64" t="s">
        <v>10</v>
      </c>
      <c r="G64">
        <v>76.7</v>
      </c>
      <c r="H64" t="s">
        <v>10</v>
      </c>
      <c r="I64" s="1">
        <v>44754</v>
      </c>
      <c r="J64">
        <v>3750</v>
      </c>
      <c r="K64">
        <v>0.65</v>
      </c>
      <c r="L64" t="s">
        <v>10</v>
      </c>
      <c r="M64">
        <v>0.8</v>
      </c>
      <c r="N64" t="s">
        <v>10</v>
      </c>
      <c r="O64">
        <v>292</v>
      </c>
      <c r="P64" s="2">
        <v>1793</v>
      </c>
      <c r="Q64" s="2"/>
      <c r="R64" s="5">
        <f t="shared" si="1"/>
        <v>282</v>
      </c>
      <c r="S64" s="5">
        <f t="shared" si="1"/>
        <v>1681</v>
      </c>
    </row>
    <row r="65" spans="3:19" x14ac:dyDescent="0.3">
      <c r="C65">
        <v>0</v>
      </c>
      <c r="D65">
        <v>40</v>
      </c>
      <c r="E65">
        <v>69.900000000000006</v>
      </c>
      <c r="F65" t="s">
        <v>10</v>
      </c>
      <c r="G65">
        <v>71.900000000000006</v>
      </c>
      <c r="H65" t="s">
        <v>10</v>
      </c>
      <c r="I65" s="1">
        <v>44754</v>
      </c>
      <c r="J65">
        <v>3755</v>
      </c>
      <c r="K65">
        <v>0.85</v>
      </c>
      <c r="L65" t="s">
        <v>10</v>
      </c>
      <c r="M65">
        <v>1</v>
      </c>
      <c r="N65" t="s">
        <v>10</v>
      </c>
      <c r="O65">
        <v>277</v>
      </c>
      <c r="P65">
        <v>338</v>
      </c>
      <c r="Q65" s="2"/>
      <c r="R65" s="5">
        <f t="shared" si="1"/>
        <v>277</v>
      </c>
      <c r="S65" s="5">
        <f t="shared" si="1"/>
        <v>298</v>
      </c>
    </row>
    <row r="66" spans="3:19" x14ac:dyDescent="0.3">
      <c r="C66">
        <v>0</v>
      </c>
      <c r="D66">
        <v>49</v>
      </c>
      <c r="E66">
        <v>65.2</v>
      </c>
      <c r="F66" t="s">
        <v>10</v>
      </c>
      <c r="G66">
        <v>67.099999999999994</v>
      </c>
      <c r="H66" t="s">
        <v>10</v>
      </c>
      <c r="I66" s="1">
        <v>44754</v>
      </c>
      <c r="J66">
        <v>3760</v>
      </c>
      <c r="K66">
        <v>1.1000000000000001</v>
      </c>
      <c r="L66" t="s">
        <v>10</v>
      </c>
      <c r="M66">
        <v>1.3</v>
      </c>
      <c r="N66" t="s">
        <v>10</v>
      </c>
      <c r="O66">
        <v>375</v>
      </c>
      <c r="P66">
        <v>463</v>
      </c>
      <c r="R66" s="5">
        <f t="shared" si="1"/>
        <v>375</v>
      </c>
      <c r="S66" s="5">
        <f t="shared" si="1"/>
        <v>414</v>
      </c>
    </row>
    <row r="67" spans="3:19" x14ac:dyDescent="0.3">
      <c r="C67">
        <v>0</v>
      </c>
      <c r="D67">
        <v>52</v>
      </c>
      <c r="E67">
        <v>60.5</v>
      </c>
      <c r="F67" t="s">
        <v>10</v>
      </c>
      <c r="G67">
        <v>62.4</v>
      </c>
      <c r="H67" t="s">
        <v>10</v>
      </c>
      <c r="I67" s="1">
        <v>44754</v>
      </c>
      <c r="J67">
        <v>3765</v>
      </c>
      <c r="K67">
        <v>1.45</v>
      </c>
      <c r="L67" t="s">
        <v>10</v>
      </c>
      <c r="M67">
        <v>1.65</v>
      </c>
      <c r="N67" t="s">
        <v>10</v>
      </c>
      <c r="O67">
        <v>274</v>
      </c>
      <c r="P67">
        <v>825</v>
      </c>
      <c r="R67" s="5">
        <f t="shared" si="1"/>
        <v>274</v>
      </c>
      <c r="S67" s="5">
        <f t="shared" si="1"/>
        <v>773</v>
      </c>
    </row>
    <row r="68" spans="3:19" x14ac:dyDescent="0.3">
      <c r="C68">
        <v>0</v>
      </c>
      <c r="D68">
        <v>44</v>
      </c>
      <c r="E68">
        <v>56</v>
      </c>
      <c r="F68" t="s">
        <v>10</v>
      </c>
      <c r="G68">
        <v>57.8</v>
      </c>
      <c r="H68" t="s">
        <v>10</v>
      </c>
      <c r="I68" s="1">
        <v>44754</v>
      </c>
      <c r="J68">
        <v>3770</v>
      </c>
      <c r="K68">
        <v>1.9</v>
      </c>
      <c r="L68" t="s">
        <v>10</v>
      </c>
      <c r="M68">
        <v>2.1</v>
      </c>
      <c r="N68" t="s">
        <v>10</v>
      </c>
      <c r="O68">
        <v>190</v>
      </c>
      <c r="P68" s="2">
        <v>1253</v>
      </c>
      <c r="R68" s="5">
        <f t="shared" si="1"/>
        <v>190</v>
      </c>
      <c r="S68" s="5">
        <f t="shared" si="1"/>
        <v>1209</v>
      </c>
    </row>
    <row r="69" spans="3:19" x14ac:dyDescent="0.3">
      <c r="C69">
        <v>0</v>
      </c>
      <c r="D69">
        <v>59</v>
      </c>
      <c r="E69">
        <v>51.5</v>
      </c>
      <c r="F69" t="s">
        <v>10</v>
      </c>
      <c r="G69">
        <v>53.4</v>
      </c>
      <c r="H69" t="s">
        <v>10</v>
      </c>
      <c r="I69" s="1">
        <v>44754</v>
      </c>
      <c r="J69">
        <v>3775</v>
      </c>
      <c r="K69">
        <v>2.4</v>
      </c>
      <c r="L69" t="s">
        <v>10</v>
      </c>
      <c r="M69">
        <v>2.6</v>
      </c>
      <c r="N69" t="s">
        <v>10</v>
      </c>
      <c r="O69">
        <v>316</v>
      </c>
      <c r="P69">
        <v>909</v>
      </c>
      <c r="Q69" s="2"/>
      <c r="R69" s="5">
        <f t="shared" si="1"/>
        <v>316</v>
      </c>
      <c r="S69" s="5">
        <f t="shared" si="1"/>
        <v>850</v>
      </c>
    </row>
    <row r="70" spans="3:19" x14ac:dyDescent="0.3">
      <c r="C70">
        <v>0</v>
      </c>
      <c r="D70">
        <v>329</v>
      </c>
      <c r="E70">
        <v>47.2</v>
      </c>
      <c r="F70" t="s">
        <v>10</v>
      </c>
      <c r="G70">
        <v>49</v>
      </c>
      <c r="H70" t="s">
        <v>10</v>
      </c>
      <c r="I70" s="1">
        <v>44754</v>
      </c>
      <c r="J70">
        <v>3780</v>
      </c>
      <c r="K70">
        <v>3.1</v>
      </c>
      <c r="L70" t="s">
        <v>10</v>
      </c>
      <c r="M70">
        <v>3.3</v>
      </c>
      <c r="N70" t="s">
        <v>10</v>
      </c>
      <c r="O70">
        <v>640</v>
      </c>
      <c r="P70">
        <v>959</v>
      </c>
      <c r="R70" s="5">
        <f t="shared" si="1"/>
        <v>640</v>
      </c>
      <c r="S70" s="5">
        <f t="shared" si="1"/>
        <v>630</v>
      </c>
    </row>
    <row r="71" spans="3:19" x14ac:dyDescent="0.3">
      <c r="C71">
        <v>1</v>
      </c>
      <c r="D71">
        <v>16</v>
      </c>
      <c r="E71">
        <v>43</v>
      </c>
      <c r="F71" t="s">
        <v>10</v>
      </c>
      <c r="G71">
        <v>44.7</v>
      </c>
      <c r="H71" t="s">
        <v>10</v>
      </c>
      <c r="I71" s="1">
        <v>44754</v>
      </c>
      <c r="J71">
        <v>3785</v>
      </c>
      <c r="K71">
        <v>3.8</v>
      </c>
      <c r="L71" t="s">
        <v>10</v>
      </c>
      <c r="M71">
        <v>4.0999999999999996</v>
      </c>
      <c r="N71" t="s">
        <v>10</v>
      </c>
      <c r="O71">
        <v>39</v>
      </c>
      <c r="P71">
        <v>461</v>
      </c>
      <c r="R71" s="5">
        <f t="shared" si="1"/>
        <v>38</v>
      </c>
      <c r="S71" s="5">
        <f t="shared" si="1"/>
        <v>445</v>
      </c>
    </row>
    <row r="72" spans="3:19" x14ac:dyDescent="0.3">
      <c r="C72">
        <v>0</v>
      </c>
      <c r="D72">
        <v>345</v>
      </c>
      <c r="E72">
        <v>38.9</v>
      </c>
      <c r="F72" t="s">
        <v>10</v>
      </c>
      <c r="G72">
        <v>40.6</v>
      </c>
      <c r="H72" t="s">
        <v>10</v>
      </c>
      <c r="I72" s="1">
        <v>44754</v>
      </c>
      <c r="J72">
        <v>3790</v>
      </c>
      <c r="K72">
        <v>4.7</v>
      </c>
      <c r="L72" t="s">
        <v>10</v>
      </c>
      <c r="M72">
        <v>5</v>
      </c>
      <c r="N72" t="s">
        <v>10</v>
      </c>
      <c r="O72">
        <v>140</v>
      </c>
      <c r="P72">
        <v>872</v>
      </c>
      <c r="R72" s="5">
        <f t="shared" si="1"/>
        <v>140</v>
      </c>
      <c r="S72" s="5">
        <f t="shared" si="1"/>
        <v>527</v>
      </c>
    </row>
    <row r="73" spans="3:19" x14ac:dyDescent="0.3">
      <c r="C73">
        <v>1</v>
      </c>
      <c r="D73">
        <v>53</v>
      </c>
      <c r="E73">
        <v>35</v>
      </c>
      <c r="F73" t="s">
        <v>10</v>
      </c>
      <c r="G73">
        <v>36.6</v>
      </c>
      <c r="H73" t="s">
        <v>10</v>
      </c>
      <c r="I73" s="1">
        <v>44754</v>
      </c>
      <c r="J73">
        <v>3795</v>
      </c>
      <c r="K73">
        <v>5.7</v>
      </c>
      <c r="L73" t="s">
        <v>10</v>
      </c>
      <c r="M73">
        <v>6</v>
      </c>
      <c r="N73" t="s">
        <v>10</v>
      </c>
      <c r="O73">
        <v>51</v>
      </c>
      <c r="P73">
        <v>613</v>
      </c>
      <c r="R73" s="5">
        <f t="shared" si="1"/>
        <v>50</v>
      </c>
      <c r="S73" s="5">
        <f t="shared" si="1"/>
        <v>560</v>
      </c>
    </row>
    <row r="74" spans="3:19" x14ac:dyDescent="0.3">
      <c r="C74">
        <v>0</v>
      </c>
      <c r="D74">
        <v>289</v>
      </c>
      <c r="E74">
        <v>31.3</v>
      </c>
      <c r="F74" t="s">
        <v>10</v>
      </c>
      <c r="G74">
        <v>32.799999999999997</v>
      </c>
      <c r="H74" t="s">
        <v>10</v>
      </c>
      <c r="I74" s="1">
        <v>44754</v>
      </c>
      <c r="J74">
        <v>3800</v>
      </c>
      <c r="K74">
        <v>7</v>
      </c>
      <c r="L74" t="s">
        <v>10</v>
      </c>
      <c r="M74">
        <v>7.3</v>
      </c>
      <c r="N74" t="s">
        <v>10</v>
      </c>
      <c r="O74">
        <v>453</v>
      </c>
      <c r="P74" s="2">
        <v>2003</v>
      </c>
      <c r="Q74" s="2"/>
      <c r="R74" s="5">
        <f t="shared" si="1"/>
        <v>453</v>
      </c>
      <c r="S74" s="5">
        <f t="shared" si="1"/>
        <v>1714</v>
      </c>
    </row>
    <row r="75" spans="3:19" x14ac:dyDescent="0.3">
      <c r="C75">
        <v>10</v>
      </c>
      <c r="D75">
        <v>477</v>
      </c>
      <c r="E75">
        <v>28.4</v>
      </c>
      <c r="F75" t="s">
        <v>10</v>
      </c>
      <c r="G75">
        <v>28.9</v>
      </c>
      <c r="H75" t="s">
        <v>10</v>
      </c>
      <c r="I75" s="1">
        <v>44754</v>
      </c>
      <c r="J75">
        <v>3805</v>
      </c>
      <c r="K75">
        <v>8.4</v>
      </c>
      <c r="L75" t="s">
        <v>10</v>
      </c>
      <c r="M75">
        <v>8.8000000000000007</v>
      </c>
      <c r="N75" t="s">
        <v>10</v>
      </c>
      <c r="O75">
        <v>4</v>
      </c>
      <c r="P75">
        <v>386</v>
      </c>
      <c r="R75" s="5">
        <f t="shared" si="1"/>
        <v>-6</v>
      </c>
      <c r="S75" s="5">
        <f t="shared" si="1"/>
        <v>-91</v>
      </c>
    </row>
    <row r="76" spans="3:19" x14ac:dyDescent="0.3">
      <c r="C76">
        <v>0</v>
      </c>
      <c r="D76">
        <v>93</v>
      </c>
      <c r="E76">
        <v>25</v>
      </c>
      <c r="F76" t="s">
        <v>10</v>
      </c>
      <c r="G76">
        <v>25.6</v>
      </c>
      <c r="H76" t="s">
        <v>10</v>
      </c>
      <c r="I76" s="1">
        <v>44754</v>
      </c>
      <c r="J76">
        <v>3810</v>
      </c>
      <c r="K76">
        <v>10</v>
      </c>
      <c r="L76" t="s">
        <v>10</v>
      </c>
      <c r="M76">
        <v>10.4</v>
      </c>
      <c r="N76" t="s">
        <v>10</v>
      </c>
      <c r="O76">
        <v>112</v>
      </c>
      <c r="P76">
        <v>623</v>
      </c>
      <c r="R76" s="5">
        <f t="shared" si="1"/>
        <v>112</v>
      </c>
      <c r="S76" s="5">
        <f t="shared" si="1"/>
        <v>530</v>
      </c>
    </row>
    <row r="77" spans="3:19" x14ac:dyDescent="0.3">
      <c r="C77">
        <v>1</v>
      </c>
      <c r="D77">
        <v>138</v>
      </c>
      <c r="E77">
        <v>21.8</v>
      </c>
      <c r="F77" t="s">
        <v>10</v>
      </c>
      <c r="G77">
        <v>22.4</v>
      </c>
      <c r="H77" t="s">
        <v>10</v>
      </c>
      <c r="I77" s="1">
        <v>44754</v>
      </c>
      <c r="J77">
        <v>3815</v>
      </c>
      <c r="K77">
        <v>11.8</v>
      </c>
      <c r="L77" t="s">
        <v>10</v>
      </c>
      <c r="M77">
        <v>12.3</v>
      </c>
      <c r="N77" t="s">
        <v>10</v>
      </c>
      <c r="O77">
        <v>673</v>
      </c>
      <c r="P77">
        <v>586</v>
      </c>
      <c r="R77" s="5">
        <f t="shared" si="1"/>
        <v>672</v>
      </c>
      <c r="S77" s="5">
        <f t="shared" si="1"/>
        <v>448</v>
      </c>
    </row>
    <row r="78" spans="3:19" x14ac:dyDescent="0.3">
      <c r="C78">
        <v>2</v>
      </c>
      <c r="D78">
        <v>168</v>
      </c>
      <c r="E78">
        <v>18.899999999999999</v>
      </c>
      <c r="F78" t="s">
        <v>10</v>
      </c>
      <c r="G78">
        <v>19.399999999999999</v>
      </c>
      <c r="H78" t="s">
        <v>10</v>
      </c>
      <c r="I78" s="1">
        <v>44754</v>
      </c>
      <c r="J78">
        <v>3820</v>
      </c>
      <c r="K78">
        <v>13.9</v>
      </c>
      <c r="L78" t="s">
        <v>10</v>
      </c>
      <c r="M78">
        <v>14.4</v>
      </c>
      <c r="N78" t="s">
        <v>10</v>
      </c>
      <c r="O78">
        <v>495</v>
      </c>
      <c r="P78">
        <v>610</v>
      </c>
      <c r="R78" s="5">
        <f t="shared" si="1"/>
        <v>493</v>
      </c>
      <c r="S78" s="5">
        <f t="shared" si="1"/>
        <v>442</v>
      </c>
    </row>
    <row r="79" spans="3:19" x14ac:dyDescent="0.3">
      <c r="C79">
        <v>88</v>
      </c>
      <c r="D79">
        <v>925</v>
      </c>
      <c r="E79">
        <v>16.2</v>
      </c>
      <c r="F79" t="s">
        <v>10</v>
      </c>
      <c r="G79">
        <v>16.7</v>
      </c>
      <c r="H79" t="s">
        <v>10</v>
      </c>
      <c r="I79" s="1">
        <v>44754</v>
      </c>
      <c r="J79">
        <v>3825</v>
      </c>
      <c r="K79">
        <v>16.100000000000001</v>
      </c>
      <c r="L79" t="s">
        <v>10</v>
      </c>
      <c r="M79">
        <v>16.7</v>
      </c>
      <c r="N79" t="s">
        <v>10</v>
      </c>
      <c r="O79">
        <v>161</v>
      </c>
      <c r="P79">
        <v>829</v>
      </c>
      <c r="Q79" s="2"/>
      <c r="R79" s="5">
        <f t="shared" si="1"/>
        <v>73</v>
      </c>
      <c r="S79" s="5">
        <f t="shared" si="1"/>
        <v>-96</v>
      </c>
    </row>
    <row r="80" spans="3:19" x14ac:dyDescent="0.3">
      <c r="C80">
        <v>29</v>
      </c>
      <c r="D80">
        <v>107</v>
      </c>
      <c r="E80">
        <v>13.8</v>
      </c>
      <c r="F80" t="s">
        <v>10</v>
      </c>
      <c r="G80">
        <v>14.3</v>
      </c>
      <c r="H80" t="s">
        <v>10</v>
      </c>
      <c r="I80" s="1">
        <v>44754</v>
      </c>
      <c r="J80">
        <v>3830</v>
      </c>
      <c r="K80">
        <v>18.7</v>
      </c>
      <c r="L80" t="s">
        <v>10</v>
      </c>
      <c r="M80">
        <v>19.2</v>
      </c>
      <c r="N80" t="s">
        <v>10</v>
      </c>
      <c r="O80">
        <v>181</v>
      </c>
      <c r="P80">
        <v>602</v>
      </c>
      <c r="R80" s="5">
        <f t="shared" si="1"/>
        <v>152</v>
      </c>
      <c r="S80" s="5">
        <f t="shared" si="1"/>
        <v>495</v>
      </c>
    </row>
    <row r="81" spans="3:19" x14ac:dyDescent="0.3">
      <c r="C81">
        <v>61</v>
      </c>
      <c r="D81">
        <v>150</v>
      </c>
      <c r="E81">
        <v>11.6</v>
      </c>
      <c r="F81" t="s">
        <v>10</v>
      </c>
      <c r="G81">
        <v>12</v>
      </c>
      <c r="H81" t="s">
        <v>10</v>
      </c>
      <c r="I81" s="1">
        <v>44754</v>
      </c>
      <c r="J81">
        <v>3835</v>
      </c>
      <c r="K81">
        <v>21.5</v>
      </c>
      <c r="L81" t="s">
        <v>10</v>
      </c>
      <c r="M81">
        <v>22</v>
      </c>
      <c r="N81" t="s">
        <v>10</v>
      </c>
      <c r="O81">
        <v>14</v>
      </c>
      <c r="P81">
        <v>307</v>
      </c>
      <c r="R81" s="5">
        <f t="shared" si="1"/>
        <v>-47</v>
      </c>
      <c r="S81" s="5">
        <f t="shared" si="1"/>
        <v>157</v>
      </c>
    </row>
    <row r="82" spans="3:19" x14ac:dyDescent="0.3">
      <c r="C82">
        <v>112</v>
      </c>
      <c r="D82">
        <v>72</v>
      </c>
      <c r="E82">
        <v>9.6</v>
      </c>
      <c r="F82" t="s">
        <v>10</v>
      </c>
      <c r="G82">
        <v>10</v>
      </c>
      <c r="H82" t="s">
        <v>10</v>
      </c>
      <c r="I82" s="1">
        <v>44754</v>
      </c>
      <c r="J82">
        <v>3840</v>
      </c>
      <c r="K82">
        <v>24.5</v>
      </c>
      <c r="L82" t="s">
        <v>10</v>
      </c>
      <c r="M82">
        <v>25.1</v>
      </c>
      <c r="N82" t="s">
        <v>10</v>
      </c>
      <c r="O82">
        <v>7</v>
      </c>
      <c r="P82">
        <v>386</v>
      </c>
      <c r="R82" s="5">
        <f t="shared" si="1"/>
        <v>-105</v>
      </c>
      <c r="S82" s="5">
        <f t="shared" si="1"/>
        <v>314</v>
      </c>
    </row>
    <row r="83" spans="3:19" x14ac:dyDescent="0.3">
      <c r="C83">
        <v>51</v>
      </c>
      <c r="D83">
        <v>63</v>
      </c>
      <c r="E83">
        <v>7.9</v>
      </c>
      <c r="F83" t="s">
        <v>10</v>
      </c>
      <c r="G83">
        <v>8.3000000000000007</v>
      </c>
      <c r="H83" t="s">
        <v>10</v>
      </c>
      <c r="I83" s="1">
        <v>44754</v>
      </c>
      <c r="J83">
        <v>3845</v>
      </c>
      <c r="K83">
        <v>27.8</v>
      </c>
      <c r="L83" t="s">
        <v>10</v>
      </c>
      <c r="M83">
        <v>28.4</v>
      </c>
      <c r="N83" t="s">
        <v>10</v>
      </c>
      <c r="O83">
        <v>4</v>
      </c>
      <c r="P83">
        <v>183</v>
      </c>
      <c r="R83" s="5">
        <f t="shared" si="1"/>
        <v>-47</v>
      </c>
      <c r="S83" s="5">
        <f t="shared" si="1"/>
        <v>120</v>
      </c>
    </row>
    <row r="84" spans="3:19" x14ac:dyDescent="0.3">
      <c r="C84">
        <v>218</v>
      </c>
      <c r="D84">
        <v>291</v>
      </c>
      <c r="E84">
        <v>6.5</v>
      </c>
      <c r="F84" t="s">
        <v>10</v>
      </c>
      <c r="G84">
        <v>6.8</v>
      </c>
      <c r="H84" t="s">
        <v>10</v>
      </c>
      <c r="I84" s="1">
        <v>44754</v>
      </c>
      <c r="J84">
        <v>3850</v>
      </c>
      <c r="K84">
        <v>31.2</v>
      </c>
      <c r="L84" t="s">
        <v>10</v>
      </c>
      <c r="M84">
        <v>31.9</v>
      </c>
      <c r="N84" t="s">
        <v>10</v>
      </c>
      <c r="O84">
        <v>10</v>
      </c>
      <c r="P84" s="2">
        <v>1002</v>
      </c>
      <c r="R84" s="5">
        <f t="shared" ref="R84:S134" si="2">O84-C84</f>
        <v>-208</v>
      </c>
      <c r="S84" s="5">
        <f t="shared" si="2"/>
        <v>711</v>
      </c>
    </row>
    <row r="85" spans="3:19" x14ac:dyDescent="0.3">
      <c r="C85">
        <v>253</v>
      </c>
      <c r="D85" s="2">
        <v>1409</v>
      </c>
      <c r="E85">
        <v>5.2</v>
      </c>
      <c r="F85" t="s">
        <v>10</v>
      </c>
      <c r="G85">
        <v>5.5</v>
      </c>
      <c r="H85" t="s">
        <v>10</v>
      </c>
      <c r="I85" s="1">
        <v>44754</v>
      </c>
      <c r="J85">
        <v>3855</v>
      </c>
      <c r="K85">
        <v>34.700000000000003</v>
      </c>
      <c r="L85" t="s">
        <v>10</v>
      </c>
      <c r="M85">
        <v>36.200000000000003</v>
      </c>
      <c r="N85" t="s">
        <v>10</v>
      </c>
      <c r="O85">
        <v>1</v>
      </c>
      <c r="P85">
        <v>358</v>
      </c>
      <c r="R85" s="5">
        <f t="shared" si="2"/>
        <v>-252</v>
      </c>
      <c r="S85" s="5">
        <f t="shared" si="2"/>
        <v>-1051</v>
      </c>
    </row>
    <row r="86" spans="3:19" x14ac:dyDescent="0.3">
      <c r="C86">
        <v>33</v>
      </c>
      <c r="D86" s="2">
        <v>1475</v>
      </c>
      <c r="E86">
        <v>4.2</v>
      </c>
      <c r="F86" t="s">
        <v>10</v>
      </c>
      <c r="G86">
        <v>4.5</v>
      </c>
      <c r="H86" t="s">
        <v>10</v>
      </c>
      <c r="I86" s="1">
        <v>44754</v>
      </c>
      <c r="J86">
        <v>3860</v>
      </c>
      <c r="K86">
        <v>38.6</v>
      </c>
      <c r="L86" t="s">
        <v>10</v>
      </c>
      <c r="M86">
        <v>40.200000000000003</v>
      </c>
      <c r="N86" t="s">
        <v>10</v>
      </c>
      <c r="O86">
        <v>7</v>
      </c>
      <c r="P86">
        <v>453</v>
      </c>
      <c r="R86" s="5">
        <f t="shared" si="2"/>
        <v>-26</v>
      </c>
      <c r="S86" s="5">
        <f t="shared" si="2"/>
        <v>-1022</v>
      </c>
    </row>
    <row r="87" spans="3:19" x14ac:dyDescent="0.3">
      <c r="C87">
        <v>81</v>
      </c>
      <c r="D87">
        <v>365</v>
      </c>
      <c r="E87">
        <v>3.3</v>
      </c>
      <c r="F87" t="s">
        <v>10</v>
      </c>
      <c r="G87">
        <v>3.6</v>
      </c>
      <c r="H87" t="s">
        <v>10</v>
      </c>
      <c r="I87" s="1">
        <v>44754</v>
      </c>
      <c r="J87">
        <v>3865</v>
      </c>
      <c r="K87">
        <v>42.6</v>
      </c>
      <c r="L87" t="s">
        <v>10</v>
      </c>
      <c r="M87">
        <v>44.4</v>
      </c>
      <c r="N87" t="s">
        <v>10</v>
      </c>
      <c r="O87">
        <v>4</v>
      </c>
      <c r="P87">
        <v>197</v>
      </c>
      <c r="R87" s="5">
        <f t="shared" si="2"/>
        <v>-77</v>
      </c>
      <c r="S87" s="5">
        <f t="shared" si="2"/>
        <v>-168</v>
      </c>
    </row>
    <row r="88" spans="3:19" x14ac:dyDescent="0.3">
      <c r="C88">
        <v>246</v>
      </c>
      <c r="D88">
        <v>300</v>
      </c>
      <c r="E88">
        <v>2.65</v>
      </c>
      <c r="F88" t="s">
        <v>10</v>
      </c>
      <c r="G88">
        <v>2.8</v>
      </c>
      <c r="H88" t="s">
        <v>10</v>
      </c>
      <c r="I88" s="1">
        <v>44754</v>
      </c>
      <c r="J88">
        <v>3870</v>
      </c>
      <c r="K88">
        <v>46.9</v>
      </c>
      <c r="L88" t="s">
        <v>10</v>
      </c>
      <c r="M88">
        <v>48.7</v>
      </c>
      <c r="N88" t="s">
        <v>10</v>
      </c>
      <c r="O88">
        <v>4</v>
      </c>
      <c r="P88">
        <v>460</v>
      </c>
      <c r="R88" s="5">
        <f t="shared" si="2"/>
        <v>-242</v>
      </c>
      <c r="S88" s="5">
        <f t="shared" si="2"/>
        <v>160</v>
      </c>
    </row>
    <row r="89" spans="3:19" x14ac:dyDescent="0.3">
      <c r="C89">
        <v>110</v>
      </c>
      <c r="D89" s="2">
        <v>2123</v>
      </c>
      <c r="E89">
        <v>2.1</v>
      </c>
      <c r="F89" t="s">
        <v>10</v>
      </c>
      <c r="G89">
        <v>2.25</v>
      </c>
      <c r="H89" t="s">
        <v>10</v>
      </c>
      <c r="I89" s="1">
        <v>44754</v>
      </c>
      <c r="J89">
        <v>3875</v>
      </c>
      <c r="K89">
        <v>51.3</v>
      </c>
      <c r="L89" t="s">
        <v>10</v>
      </c>
      <c r="M89">
        <v>53.1</v>
      </c>
      <c r="N89" t="s">
        <v>10</v>
      </c>
      <c r="O89">
        <v>0</v>
      </c>
      <c r="P89">
        <v>608</v>
      </c>
      <c r="Q89" s="2"/>
      <c r="R89" s="5">
        <f t="shared" si="2"/>
        <v>-110</v>
      </c>
      <c r="S89" s="5">
        <f t="shared" si="2"/>
        <v>-1515</v>
      </c>
    </row>
    <row r="90" spans="3:19" x14ac:dyDescent="0.3">
      <c r="C90">
        <v>94</v>
      </c>
      <c r="D90">
        <v>742</v>
      </c>
      <c r="E90">
        <v>1.6</v>
      </c>
      <c r="F90" t="s">
        <v>10</v>
      </c>
      <c r="G90">
        <v>1.75</v>
      </c>
      <c r="H90" t="s">
        <v>10</v>
      </c>
      <c r="I90" s="1">
        <v>44754</v>
      </c>
      <c r="J90">
        <v>3880</v>
      </c>
      <c r="K90">
        <v>55.8</v>
      </c>
      <c r="L90" t="s">
        <v>10</v>
      </c>
      <c r="M90">
        <v>57.7</v>
      </c>
      <c r="N90" t="s">
        <v>10</v>
      </c>
      <c r="O90">
        <v>0</v>
      </c>
      <c r="P90">
        <v>398</v>
      </c>
      <c r="R90" s="5">
        <f t="shared" si="2"/>
        <v>-94</v>
      </c>
      <c r="S90" s="5">
        <f t="shared" si="2"/>
        <v>-344</v>
      </c>
    </row>
    <row r="91" spans="3:19" x14ac:dyDescent="0.3">
      <c r="C91">
        <v>158</v>
      </c>
      <c r="D91">
        <v>578</v>
      </c>
      <c r="E91">
        <v>1.25</v>
      </c>
      <c r="F91" t="s">
        <v>10</v>
      </c>
      <c r="G91">
        <v>1.4</v>
      </c>
      <c r="H91" t="s">
        <v>10</v>
      </c>
      <c r="I91" s="1">
        <v>44754</v>
      </c>
      <c r="J91">
        <v>3885</v>
      </c>
      <c r="K91">
        <v>60.4</v>
      </c>
      <c r="L91" t="s">
        <v>10</v>
      </c>
      <c r="M91">
        <v>62.3</v>
      </c>
      <c r="N91" t="s">
        <v>10</v>
      </c>
      <c r="O91">
        <v>2</v>
      </c>
      <c r="P91">
        <v>179</v>
      </c>
      <c r="R91" s="5">
        <f t="shared" si="2"/>
        <v>-156</v>
      </c>
      <c r="S91" s="5">
        <f t="shared" si="2"/>
        <v>-399</v>
      </c>
    </row>
    <row r="92" spans="3:19" x14ac:dyDescent="0.3">
      <c r="C92">
        <v>70</v>
      </c>
      <c r="D92" s="2">
        <v>1008</v>
      </c>
      <c r="E92">
        <v>0.95</v>
      </c>
      <c r="F92" t="s">
        <v>10</v>
      </c>
      <c r="G92">
        <v>1.1000000000000001</v>
      </c>
      <c r="H92" t="s">
        <v>10</v>
      </c>
      <c r="I92" s="1">
        <v>44754</v>
      </c>
      <c r="J92">
        <v>3890</v>
      </c>
      <c r="K92">
        <v>65.099999999999994</v>
      </c>
      <c r="L92" t="s">
        <v>10</v>
      </c>
      <c r="M92">
        <v>67</v>
      </c>
      <c r="N92" t="s">
        <v>10</v>
      </c>
      <c r="O92">
        <v>0</v>
      </c>
      <c r="P92">
        <v>532</v>
      </c>
      <c r="R92" s="5">
        <f t="shared" si="2"/>
        <v>-70</v>
      </c>
      <c r="S92" s="5">
        <f t="shared" si="2"/>
        <v>-476</v>
      </c>
    </row>
    <row r="93" spans="3:19" x14ac:dyDescent="0.3">
      <c r="C93">
        <v>153</v>
      </c>
      <c r="D93">
        <v>453</v>
      </c>
      <c r="E93">
        <v>0.7</v>
      </c>
      <c r="F93" t="s">
        <v>10</v>
      </c>
      <c r="G93">
        <v>0.85</v>
      </c>
      <c r="H93" t="s">
        <v>10</v>
      </c>
      <c r="I93" s="1">
        <v>44754</v>
      </c>
      <c r="J93">
        <v>3895</v>
      </c>
      <c r="K93">
        <v>69.900000000000006</v>
      </c>
      <c r="L93" t="s">
        <v>10</v>
      </c>
      <c r="M93">
        <v>71.8</v>
      </c>
      <c r="N93" t="s">
        <v>10</v>
      </c>
      <c r="O93">
        <v>0</v>
      </c>
      <c r="P93">
        <v>79</v>
      </c>
      <c r="R93" s="5">
        <f t="shared" si="2"/>
        <v>-153</v>
      </c>
      <c r="S93" s="5">
        <f t="shared" si="2"/>
        <v>-374</v>
      </c>
    </row>
    <row r="94" spans="3:19" x14ac:dyDescent="0.3">
      <c r="C94" s="2">
        <v>1429</v>
      </c>
      <c r="D94" s="2">
        <v>2859</v>
      </c>
      <c r="E94">
        <v>0.5</v>
      </c>
      <c r="F94" t="s">
        <v>10</v>
      </c>
      <c r="G94">
        <v>0.6</v>
      </c>
      <c r="H94" t="s">
        <v>10</v>
      </c>
      <c r="I94" s="1">
        <v>44754</v>
      </c>
      <c r="J94">
        <v>3900</v>
      </c>
      <c r="K94">
        <v>74.7</v>
      </c>
      <c r="L94" t="s">
        <v>10</v>
      </c>
      <c r="M94">
        <v>76.599999999999994</v>
      </c>
      <c r="N94" t="s">
        <v>10</v>
      </c>
      <c r="O94">
        <v>15</v>
      </c>
      <c r="P94">
        <v>598</v>
      </c>
      <c r="R94" s="5">
        <f t="shared" si="2"/>
        <v>-1414</v>
      </c>
      <c r="S94" s="5">
        <f t="shared" si="2"/>
        <v>-2261</v>
      </c>
    </row>
    <row r="95" spans="3:19" x14ac:dyDescent="0.3">
      <c r="C95">
        <v>21</v>
      </c>
      <c r="D95">
        <v>485</v>
      </c>
      <c r="E95">
        <v>0.4</v>
      </c>
      <c r="F95" t="s">
        <v>10</v>
      </c>
      <c r="G95">
        <v>0.5</v>
      </c>
      <c r="H95" t="s">
        <v>10</v>
      </c>
      <c r="I95" s="1">
        <v>44754</v>
      </c>
      <c r="J95">
        <v>3905</v>
      </c>
      <c r="K95">
        <v>79.5</v>
      </c>
      <c r="L95" t="s">
        <v>10</v>
      </c>
      <c r="M95">
        <v>81.5</v>
      </c>
      <c r="N95" t="s">
        <v>10</v>
      </c>
      <c r="O95">
        <v>0</v>
      </c>
      <c r="P95">
        <v>293</v>
      </c>
      <c r="R95" s="5">
        <f t="shared" si="2"/>
        <v>-21</v>
      </c>
      <c r="S95" s="5">
        <f t="shared" si="2"/>
        <v>-192</v>
      </c>
    </row>
    <row r="96" spans="3:19" x14ac:dyDescent="0.3">
      <c r="C96">
        <v>166</v>
      </c>
      <c r="D96" s="2">
        <v>1044</v>
      </c>
      <c r="E96">
        <v>0.25</v>
      </c>
      <c r="F96" t="s">
        <v>10</v>
      </c>
      <c r="G96">
        <v>0.4</v>
      </c>
      <c r="H96" t="s">
        <v>10</v>
      </c>
      <c r="I96" s="1">
        <v>44754</v>
      </c>
      <c r="J96">
        <v>3910</v>
      </c>
      <c r="K96">
        <v>84.4</v>
      </c>
      <c r="L96" t="s">
        <v>10</v>
      </c>
      <c r="M96">
        <v>86.4</v>
      </c>
      <c r="N96" t="s">
        <v>10</v>
      </c>
      <c r="O96">
        <v>4</v>
      </c>
      <c r="P96">
        <v>256</v>
      </c>
      <c r="R96" s="5">
        <f t="shared" si="2"/>
        <v>-162</v>
      </c>
      <c r="S96" s="5">
        <f t="shared" si="2"/>
        <v>-788</v>
      </c>
    </row>
    <row r="97" spans="3:19" x14ac:dyDescent="0.3">
      <c r="C97">
        <v>42</v>
      </c>
      <c r="D97">
        <v>625</v>
      </c>
      <c r="E97">
        <v>0.2</v>
      </c>
      <c r="F97" t="s">
        <v>10</v>
      </c>
      <c r="G97">
        <v>0.3</v>
      </c>
      <c r="H97" t="s">
        <v>10</v>
      </c>
      <c r="I97" s="1">
        <v>44754</v>
      </c>
      <c r="J97">
        <v>3915</v>
      </c>
      <c r="K97">
        <v>89.3</v>
      </c>
      <c r="L97" t="s">
        <v>10</v>
      </c>
      <c r="M97">
        <v>91.3</v>
      </c>
      <c r="N97" t="s">
        <v>10</v>
      </c>
      <c r="O97">
        <v>0</v>
      </c>
      <c r="P97">
        <v>137</v>
      </c>
      <c r="R97" s="5">
        <f t="shared" si="2"/>
        <v>-42</v>
      </c>
      <c r="S97" s="5">
        <f t="shared" si="2"/>
        <v>-488</v>
      </c>
    </row>
    <row r="98" spans="3:19" x14ac:dyDescent="0.3">
      <c r="C98">
        <v>24</v>
      </c>
      <c r="D98" s="2">
        <v>1245</v>
      </c>
      <c r="E98">
        <v>0.1</v>
      </c>
      <c r="F98" t="s">
        <v>10</v>
      </c>
      <c r="G98">
        <v>0.25</v>
      </c>
      <c r="H98" t="s">
        <v>10</v>
      </c>
      <c r="I98" s="1">
        <v>44754</v>
      </c>
      <c r="J98">
        <v>3920</v>
      </c>
      <c r="K98">
        <v>94.2</v>
      </c>
      <c r="L98" t="s">
        <v>10</v>
      </c>
      <c r="M98">
        <v>96.2</v>
      </c>
      <c r="N98" t="s">
        <v>10</v>
      </c>
      <c r="O98">
        <v>0</v>
      </c>
      <c r="P98">
        <v>408</v>
      </c>
      <c r="R98" s="5">
        <f t="shared" si="2"/>
        <v>-24</v>
      </c>
      <c r="S98" s="5">
        <f t="shared" si="2"/>
        <v>-837</v>
      </c>
    </row>
    <row r="99" spans="3:19" x14ac:dyDescent="0.3">
      <c r="C99">
        <v>149</v>
      </c>
      <c r="D99" s="2">
        <v>1507</v>
      </c>
      <c r="E99">
        <v>0.05</v>
      </c>
      <c r="F99" t="s">
        <v>10</v>
      </c>
      <c r="G99">
        <v>0.2</v>
      </c>
      <c r="H99" t="s">
        <v>10</v>
      </c>
      <c r="I99" s="1">
        <v>44754</v>
      </c>
      <c r="J99">
        <v>3925</v>
      </c>
      <c r="K99">
        <v>99.2</v>
      </c>
      <c r="L99" t="s">
        <v>10</v>
      </c>
      <c r="M99">
        <v>101.2</v>
      </c>
      <c r="N99" t="s">
        <v>10</v>
      </c>
      <c r="O99">
        <v>0</v>
      </c>
      <c r="P99">
        <v>57</v>
      </c>
      <c r="R99" s="5">
        <f t="shared" si="2"/>
        <v>-149</v>
      </c>
      <c r="S99" s="5">
        <f t="shared" si="2"/>
        <v>-1450</v>
      </c>
    </row>
    <row r="100" spans="3:19" x14ac:dyDescent="0.3">
      <c r="C100">
        <v>165</v>
      </c>
      <c r="D100">
        <v>767</v>
      </c>
      <c r="E100">
        <v>0.05</v>
      </c>
      <c r="F100" t="s">
        <v>10</v>
      </c>
      <c r="G100">
        <v>0.15</v>
      </c>
      <c r="H100" t="s">
        <v>10</v>
      </c>
      <c r="I100" s="1">
        <v>44754</v>
      </c>
      <c r="J100">
        <v>3930</v>
      </c>
      <c r="K100">
        <v>104.2</v>
      </c>
      <c r="L100" t="s">
        <v>10</v>
      </c>
      <c r="M100">
        <v>106.2</v>
      </c>
      <c r="N100" t="s">
        <v>10</v>
      </c>
      <c r="O100">
        <v>0</v>
      </c>
      <c r="P100">
        <v>359</v>
      </c>
      <c r="R100" s="5">
        <f t="shared" si="2"/>
        <v>-165</v>
      </c>
      <c r="S100" s="5">
        <f t="shared" si="2"/>
        <v>-408</v>
      </c>
    </row>
    <row r="101" spans="3:19" x14ac:dyDescent="0.3">
      <c r="C101">
        <v>19</v>
      </c>
      <c r="D101">
        <v>748</v>
      </c>
      <c r="E101">
        <v>0.05</v>
      </c>
      <c r="F101" t="s">
        <v>10</v>
      </c>
      <c r="G101">
        <v>0.15</v>
      </c>
      <c r="H101" t="s">
        <v>10</v>
      </c>
      <c r="I101" s="1">
        <v>44754</v>
      </c>
      <c r="J101">
        <v>3935</v>
      </c>
      <c r="K101">
        <v>109.2</v>
      </c>
      <c r="L101" t="s">
        <v>10</v>
      </c>
      <c r="M101">
        <v>111.1</v>
      </c>
      <c r="N101" t="s">
        <v>10</v>
      </c>
      <c r="O101">
        <v>0</v>
      </c>
      <c r="P101">
        <v>29</v>
      </c>
      <c r="R101" s="5">
        <f t="shared" si="2"/>
        <v>-19</v>
      </c>
      <c r="S101" s="5">
        <f t="shared" si="2"/>
        <v>-719</v>
      </c>
    </row>
    <row r="102" spans="3:19" x14ac:dyDescent="0.3">
      <c r="C102">
        <v>5</v>
      </c>
      <c r="D102">
        <v>889</v>
      </c>
      <c r="E102">
        <v>0</v>
      </c>
      <c r="F102" t="s">
        <v>10</v>
      </c>
      <c r="G102">
        <v>0.1</v>
      </c>
      <c r="H102" t="s">
        <v>10</v>
      </c>
      <c r="I102" s="1">
        <v>44754</v>
      </c>
      <c r="J102">
        <v>3940</v>
      </c>
      <c r="K102">
        <v>114.1</v>
      </c>
      <c r="L102" t="s">
        <v>10</v>
      </c>
      <c r="M102">
        <v>116.1</v>
      </c>
      <c r="N102" t="s">
        <v>10</v>
      </c>
      <c r="O102">
        <v>0</v>
      </c>
      <c r="P102">
        <v>24</v>
      </c>
      <c r="R102" s="5">
        <f t="shared" si="2"/>
        <v>-5</v>
      </c>
      <c r="S102" s="5">
        <f t="shared" si="2"/>
        <v>-865</v>
      </c>
    </row>
    <row r="103" spans="3:19" x14ac:dyDescent="0.3">
      <c r="C103">
        <v>51</v>
      </c>
      <c r="D103" s="2">
        <v>1565</v>
      </c>
      <c r="E103">
        <v>0</v>
      </c>
      <c r="F103" t="s">
        <v>10</v>
      </c>
      <c r="G103">
        <v>0.1</v>
      </c>
      <c r="H103" t="s">
        <v>10</v>
      </c>
      <c r="I103" s="1">
        <v>44754</v>
      </c>
      <c r="J103">
        <v>3945</v>
      </c>
      <c r="K103">
        <v>119.1</v>
      </c>
      <c r="L103" t="s">
        <v>10</v>
      </c>
      <c r="M103">
        <v>121.1</v>
      </c>
      <c r="N103" t="s">
        <v>10</v>
      </c>
      <c r="O103">
        <v>0</v>
      </c>
      <c r="P103">
        <v>9</v>
      </c>
      <c r="R103" s="5">
        <f t="shared" si="2"/>
        <v>-51</v>
      </c>
      <c r="S103" s="5">
        <f t="shared" si="2"/>
        <v>-1556</v>
      </c>
    </row>
    <row r="104" spans="3:19" x14ac:dyDescent="0.3">
      <c r="C104">
        <v>12</v>
      </c>
      <c r="D104" s="2">
        <v>2796</v>
      </c>
      <c r="E104">
        <v>0</v>
      </c>
      <c r="F104" t="s">
        <v>10</v>
      </c>
      <c r="G104">
        <v>0.1</v>
      </c>
      <c r="H104" t="s">
        <v>10</v>
      </c>
      <c r="I104" s="1">
        <v>44754</v>
      </c>
      <c r="J104">
        <v>3950</v>
      </c>
      <c r="K104">
        <v>124.1</v>
      </c>
      <c r="L104" t="s">
        <v>10</v>
      </c>
      <c r="M104">
        <v>126.1</v>
      </c>
      <c r="N104" t="s">
        <v>10</v>
      </c>
      <c r="O104">
        <v>0</v>
      </c>
      <c r="P104">
        <v>38</v>
      </c>
      <c r="R104" s="5">
        <f t="shared" si="2"/>
        <v>-12</v>
      </c>
      <c r="S104" s="5">
        <f t="shared" si="2"/>
        <v>-2758</v>
      </c>
    </row>
    <row r="105" spans="3:19" x14ac:dyDescent="0.3">
      <c r="C105">
        <v>4</v>
      </c>
      <c r="D105" s="2">
        <v>1202</v>
      </c>
      <c r="E105">
        <v>0</v>
      </c>
      <c r="F105" t="s">
        <v>10</v>
      </c>
      <c r="G105">
        <v>0.1</v>
      </c>
      <c r="H105" t="s">
        <v>10</v>
      </c>
      <c r="I105" s="1">
        <v>44754</v>
      </c>
      <c r="J105">
        <v>3955</v>
      </c>
      <c r="K105">
        <v>129.1</v>
      </c>
      <c r="L105" t="s">
        <v>10</v>
      </c>
      <c r="M105">
        <v>131.1</v>
      </c>
      <c r="N105" t="s">
        <v>10</v>
      </c>
      <c r="O105">
        <v>0</v>
      </c>
      <c r="P105">
        <v>7</v>
      </c>
      <c r="R105" s="5">
        <f t="shared" si="2"/>
        <v>-4</v>
      </c>
      <c r="S105" s="5">
        <f t="shared" si="2"/>
        <v>-1195</v>
      </c>
    </row>
    <row r="106" spans="3:19" x14ac:dyDescent="0.3">
      <c r="C106">
        <v>18</v>
      </c>
      <c r="D106" s="2">
        <v>1241</v>
      </c>
      <c r="E106">
        <v>0</v>
      </c>
      <c r="F106" t="s">
        <v>10</v>
      </c>
      <c r="G106">
        <v>0.05</v>
      </c>
      <c r="H106" t="s">
        <v>10</v>
      </c>
      <c r="I106" s="1">
        <v>44754</v>
      </c>
      <c r="J106">
        <v>3960</v>
      </c>
      <c r="K106">
        <v>134.1</v>
      </c>
      <c r="L106" t="s">
        <v>10</v>
      </c>
      <c r="M106">
        <v>136.1</v>
      </c>
      <c r="N106" t="s">
        <v>10</v>
      </c>
      <c r="O106" t="s">
        <v>5</v>
      </c>
      <c r="P106">
        <v>9</v>
      </c>
      <c r="R106" s="5" t="e">
        <f t="shared" si="2"/>
        <v>#VALUE!</v>
      </c>
      <c r="S106" s="5">
        <f t="shared" si="2"/>
        <v>-1232</v>
      </c>
    </row>
    <row r="107" spans="3:19" x14ac:dyDescent="0.3">
      <c r="C107">
        <v>30</v>
      </c>
      <c r="D107" s="2">
        <v>1373</v>
      </c>
      <c r="E107">
        <v>0</v>
      </c>
      <c r="F107" t="s">
        <v>10</v>
      </c>
      <c r="G107">
        <v>0.1</v>
      </c>
      <c r="H107" t="s">
        <v>10</v>
      </c>
      <c r="I107" s="1">
        <v>44754</v>
      </c>
      <c r="J107">
        <v>3965</v>
      </c>
      <c r="K107">
        <v>139.1</v>
      </c>
      <c r="L107" t="s">
        <v>10</v>
      </c>
      <c r="M107">
        <v>141.1</v>
      </c>
      <c r="N107" t="s">
        <v>10</v>
      </c>
      <c r="O107">
        <v>0</v>
      </c>
      <c r="P107">
        <v>6</v>
      </c>
      <c r="R107" s="5">
        <f t="shared" si="2"/>
        <v>-30</v>
      </c>
      <c r="S107" s="5">
        <f t="shared" si="2"/>
        <v>-1367</v>
      </c>
    </row>
    <row r="108" spans="3:19" x14ac:dyDescent="0.3">
      <c r="C108">
        <v>0</v>
      </c>
      <c r="D108" s="2">
        <v>1916</v>
      </c>
      <c r="E108">
        <v>0</v>
      </c>
      <c r="F108" t="s">
        <v>10</v>
      </c>
      <c r="G108">
        <v>0.05</v>
      </c>
      <c r="H108" t="s">
        <v>10</v>
      </c>
      <c r="I108" s="1">
        <v>44754</v>
      </c>
      <c r="J108">
        <v>3970</v>
      </c>
      <c r="K108">
        <v>144.1</v>
      </c>
      <c r="L108" t="s">
        <v>10</v>
      </c>
      <c r="M108">
        <v>146.1</v>
      </c>
      <c r="N108" t="s">
        <v>10</v>
      </c>
      <c r="O108">
        <v>0</v>
      </c>
      <c r="P108">
        <v>16</v>
      </c>
      <c r="R108" s="5">
        <f t="shared" si="2"/>
        <v>0</v>
      </c>
      <c r="S108" s="5">
        <f t="shared" si="2"/>
        <v>-1900</v>
      </c>
    </row>
    <row r="109" spans="3:19" x14ac:dyDescent="0.3">
      <c r="C109">
        <v>83</v>
      </c>
      <c r="D109">
        <v>752</v>
      </c>
      <c r="E109">
        <v>0</v>
      </c>
      <c r="F109" t="s">
        <v>10</v>
      </c>
      <c r="G109">
        <v>0.05</v>
      </c>
      <c r="H109" t="s">
        <v>10</v>
      </c>
      <c r="I109" s="1">
        <v>44754</v>
      </c>
      <c r="J109">
        <v>3975</v>
      </c>
      <c r="K109">
        <v>149.1</v>
      </c>
      <c r="L109" t="s">
        <v>10</v>
      </c>
      <c r="M109">
        <v>151.1</v>
      </c>
      <c r="N109" t="s">
        <v>10</v>
      </c>
      <c r="O109">
        <v>0</v>
      </c>
      <c r="P109">
        <v>23</v>
      </c>
      <c r="R109" s="5">
        <f t="shared" si="2"/>
        <v>-83</v>
      </c>
      <c r="S109" s="5">
        <f t="shared" si="2"/>
        <v>-729</v>
      </c>
    </row>
    <row r="110" spans="3:19" x14ac:dyDescent="0.3">
      <c r="C110">
        <v>0</v>
      </c>
      <c r="D110">
        <v>852</v>
      </c>
      <c r="E110">
        <v>0</v>
      </c>
      <c r="F110" t="s">
        <v>10</v>
      </c>
      <c r="G110">
        <v>0.05</v>
      </c>
      <c r="H110" t="s">
        <v>10</v>
      </c>
      <c r="I110" s="1">
        <v>44754</v>
      </c>
      <c r="J110">
        <v>3980</v>
      </c>
      <c r="K110">
        <v>154.1</v>
      </c>
      <c r="L110" t="s">
        <v>10</v>
      </c>
      <c r="M110">
        <v>155.9</v>
      </c>
      <c r="N110" t="s">
        <v>10</v>
      </c>
      <c r="O110" t="s">
        <v>5</v>
      </c>
      <c r="P110">
        <v>13</v>
      </c>
      <c r="R110" s="5" t="e">
        <f t="shared" si="2"/>
        <v>#VALUE!</v>
      </c>
      <c r="S110" s="5">
        <f t="shared" si="2"/>
        <v>-839</v>
      </c>
    </row>
    <row r="111" spans="3:19" x14ac:dyDescent="0.3">
      <c r="C111">
        <v>0</v>
      </c>
      <c r="D111">
        <v>482</v>
      </c>
      <c r="E111">
        <v>0</v>
      </c>
      <c r="F111" t="s">
        <v>10</v>
      </c>
      <c r="G111">
        <v>0.05</v>
      </c>
      <c r="H111" t="s">
        <v>10</v>
      </c>
      <c r="I111" s="1">
        <v>44754</v>
      </c>
      <c r="J111">
        <v>3990</v>
      </c>
      <c r="K111">
        <v>164.1</v>
      </c>
      <c r="L111" t="s">
        <v>10</v>
      </c>
      <c r="M111">
        <v>165.9</v>
      </c>
      <c r="N111" t="s">
        <v>10</v>
      </c>
      <c r="O111">
        <v>0</v>
      </c>
      <c r="P111">
        <v>19</v>
      </c>
      <c r="R111" s="5">
        <f t="shared" si="2"/>
        <v>0</v>
      </c>
      <c r="S111" s="5">
        <f t="shared" si="2"/>
        <v>-463</v>
      </c>
    </row>
    <row r="112" spans="3:19" x14ac:dyDescent="0.3">
      <c r="C112">
        <v>0</v>
      </c>
      <c r="D112" s="2">
        <v>1871</v>
      </c>
      <c r="E112">
        <v>0</v>
      </c>
      <c r="F112" t="s">
        <v>10</v>
      </c>
      <c r="G112">
        <v>0.05</v>
      </c>
      <c r="H112" t="s">
        <v>10</v>
      </c>
      <c r="I112" s="1">
        <v>44754</v>
      </c>
      <c r="J112">
        <v>4000</v>
      </c>
      <c r="K112">
        <v>174.1</v>
      </c>
      <c r="L112" t="s">
        <v>10</v>
      </c>
      <c r="M112">
        <v>175.8</v>
      </c>
      <c r="N112" t="s">
        <v>10</v>
      </c>
      <c r="O112">
        <v>0</v>
      </c>
      <c r="P112">
        <v>24</v>
      </c>
      <c r="R112" s="5">
        <f t="shared" si="2"/>
        <v>0</v>
      </c>
      <c r="S112" s="5">
        <f t="shared" si="2"/>
        <v>-1847</v>
      </c>
    </row>
    <row r="113" spans="3:19" x14ac:dyDescent="0.3">
      <c r="C113">
        <v>0</v>
      </c>
      <c r="D113">
        <v>771</v>
      </c>
      <c r="E113">
        <v>0</v>
      </c>
      <c r="F113" t="s">
        <v>10</v>
      </c>
      <c r="G113">
        <v>0.05</v>
      </c>
      <c r="H113" t="s">
        <v>10</v>
      </c>
      <c r="I113" s="1">
        <v>44754</v>
      </c>
      <c r="J113">
        <v>4010</v>
      </c>
      <c r="K113">
        <v>184.1</v>
      </c>
      <c r="L113" t="s">
        <v>10</v>
      </c>
      <c r="M113">
        <v>185.8</v>
      </c>
      <c r="N113" t="s">
        <v>10</v>
      </c>
      <c r="O113">
        <v>0</v>
      </c>
      <c r="P113">
        <v>1</v>
      </c>
      <c r="R113" s="5">
        <f t="shared" si="2"/>
        <v>0</v>
      </c>
      <c r="S113" s="5">
        <f t="shared" si="2"/>
        <v>-770</v>
      </c>
    </row>
    <row r="114" spans="3:19" x14ac:dyDescent="0.3">
      <c r="C114">
        <v>0</v>
      </c>
      <c r="D114">
        <v>710</v>
      </c>
      <c r="E114">
        <v>0</v>
      </c>
      <c r="F114" t="s">
        <v>10</v>
      </c>
      <c r="G114">
        <v>0.05</v>
      </c>
      <c r="H114" t="s">
        <v>10</v>
      </c>
      <c r="I114" s="1">
        <v>44754</v>
      </c>
      <c r="J114">
        <v>4025</v>
      </c>
      <c r="K114">
        <v>199.1</v>
      </c>
      <c r="L114" t="s">
        <v>10</v>
      </c>
      <c r="M114">
        <v>200.8</v>
      </c>
      <c r="N114" t="s">
        <v>10</v>
      </c>
      <c r="O114" t="s">
        <v>5</v>
      </c>
      <c r="P114">
        <v>0</v>
      </c>
      <c r="R114" s="5" t="e">
        <f t="shared" si="2"/>
        <v>#VALUE!</v>
      </c>
      <c r="S114" s="5">
        <f t="shared" si="2"/>
        <v>-710</v>
      </c>
    </row>
    <row r="115" spans="3:19" x14ac:dyDescent="0.3">
      <c r="C115">
        <v>0</v>
      </c>
      <c r="D115" s="2">
        <v>1006</v>
      </c>
      <c r="E115">
        <v>0</v>
      </c>
      <c r="F115" t="s">
        <v>10</v>
      </c>
      <c r="G115">
        <v>0.05</v>
      </c>
      <c r="H115" t="s">
        <v>10</v>
      </c>
      <c r="I115" s="1">
        <v>44754</v>
      </c>
      <c r="J115">
        <v>4050</v>
      </c>
      <c r="K115">
        <v>224.1</v>
      </c>
      <c r="L115" t="s">
        <v>10</v>
      </c>
      <c r="M115">
        <v>225.8</v>
      </c>
      <c r="N115" t="s">
        <v>10</v>
      </c>
      <c r="O115">
        <v>0</v>
      </c>
      <c r="P115">
        <v>25</v>
      </c>
      <c r="R115" s="5">
        <f t="shared" si="2"/>
        <v>0</v>
      </c>
      <c r="S115" s="5">
        <f t="shared" si="2"/>
        <v>-981</v>
      </c>
    </row>
    <row r="116" spans="3:19" x14ac:dyDescent="0.3">
      <c r="C116" t="s">
        <v>5</v>
      </c>
      <c r="D116">
        <v>0</v>
      </c>
      <c r="E116">
        <v>0</v>
      </c>
      <c r="F116" t="s">
        <v>10</v>
      </c>
      <c r="G116">
        <v>0.05</v>
      </c>
      <c r="H116" t="s">
        <v>10</v>
      </c>
      <c r="I116" s="1">
        <v>44754</v>
      </c>
      <c r="J116">
        <v>4075</v>
      </c>
      <c r="K116">
        <v>249.1</v>
      </c>
      <c r="L116" t="s">
        <v>10</v>
      </c>
      <c r="M116">
        <v>250.8</v>
      </c>
      <c r="N116" t="s">
        <v>10</v>
      </c>
      <c r="O116" t="s">
        <v>5</v>
      </c>
      <c r="P116">
        <v>0</v>
      </c>
      <c r="R116" s="5" t="e">
        <f t="shared" si="2"/>
        <v>#VALUE!</v>
      </c>
      <c r="S116" s="5">
        <f t="shared" si="2"/>
        <v>0</v>
      </c>
    </row>
    <row r="117" spans="3:19" x14ac:dyDescent="0.3">
      <c r="C117">
        <v>0</v>
      </c>
      <c r="D117">
        <v>921</v>
      </c>
      <c r="E117">
        <v>0</v>
      </c>
      <c r="F117" t="s">
        <v>10</v>
      </c>
      <c r="G117">
        <v>0.05</v>
      </c>
      <c r="H117" t="s">
        <v>10</v>
      </c>
      <c r="I117" s="1">
        <v>44754</v>
      </c>
      <c r="J117">
        <v>4100</v>
      </c>
      <c r="K117">
        <v>274.10000000000002</v>
      </c>
      <c r="L117" t="s">
        <v>10</v>
      </c>
      <c r="M117">
        <v>275.8</v>
      </c>
      <c r="N117" t="s">
        <v>10</v>
      </c>
      <c r="O117">
        <v>0</v>
      </c>
      <c r="P117">
        <v>25</v>
      </c>
      <c r="R117" s="5">
        <f t="shared" si="2"/>
        <v>0</v>
      </c>
      <c r="S117" s="5">
        <f t="shared" si="2"/>
        <v>-896</v>
      </c>
    </row>
    <row r="118" spans="3:19" x14ac:dyDescent="0.3">
      <c r="C118" t="s">
        <v>5</v>
      </c>
      <c r="D118">
        <v>0</v>
      </c>
      <c r="E118">
        <v>0</v>
      </c>
      <c r="F118" t="s">
        <v>10</v>
      </c>
      <c r="G118">
        <v>0.05</v>
      </c>
      <c r="H118" t="s">
        <v>10</v>
      </c>
      <c r="I118" s="1">
        <v>44754</v>
      </c>
      <c r="J118">
        <v>4125</v>
      </c>
      <c r="K118">
        <v>299.10000000000002</v>
      </c>
      <c r="L118" t="s">
        <v>10</v>
      </c>
      <c r="M118">
        <v>300.8</v>
      </c>
      <c r="N118" t="s">
        <v>10</v>
      </c>
      <c r="O118" t="s">
        <v>5</v>
      </c>
      <c r="P118">
        <v>0</v>
      </c>
      <c r="R118" s="5" t="e">
        <f t="shared" si="2"/>
        <v>#VALUE!</v>
      </c>
      <c r="S118" s="5">
        <f t="shared" si="2"/>
        <v>0</v>
      </c>
    </row>
    <row r="119" spans="3:19" x14ac:dyDescent="0.3">
      <c r="C119">
        <v>0</v>
      </c>
      <c r="D119" s="2">
        <v>1138</v>
      </c>
      <c r="E119">
        <v>0</v>
      </c>
      <c r="F119" t="s">
        <v>10</v>
      </c>
      <c r="G119">
        <v>0.05</v>
      </c>
      <c r="H119" t="s">
        <v>10</v>
      </c>
      <c r="I119" s="1">
        <v>44754</v>
      </c>
      <c r="J119">
        <v>4200</v>
      </c>
      <c r="K119">
        <v>374.1</v>
      </c>
      <c r="L119" t="s">
        <v>10</v>
      </c>
      <c r="M119">
        <v>375.8</v>
      </c>
      <c r="N119" t="s">
        <v>10</v>
      </c>
      <c r="O119" t="s">
        <v>5</v>
      </c>
      <c r="P119">
        <v>0</v>
      </c>
      <c r="R119" s="5" t="e">
        <f t="shared" si="2"/>
        <v>#VALUE!</v>
      </c>
      <c r="S119" s="5">
        <f t="shared" si="2"/>
        <v>-1138</v>
      </c>
    </row>
    <row r="120" spans="3:19" x14ac:dyDescent="0.3">
      <c r="C120">
        <v>0</v>
      </c>
      <c r="D120">
        <v>26</v>
      </c>
      <c r="E120">
        <v>0</v>
      </c>
      <c r="F120" t="s">
        <v>10</v>
      </c>
      <c r="G120">
        <v>0.05</v>
      </c>
      <c r="H120" t="s">
        <v>10</v>
      </c>
      <c r="I120" s="1">
        <v>44754</v>
      </c>
      <c r="J120">
        <v>4300</v>
      </c>
      <c r="K120">
        <v>474.1</v>
      </c>
      <c r="L120" t="s">
        <v>10</v>
      </c>
      <c r="M120">
        <v>475.8</v>
      </c>
      <c r="N120" t="s">
        <v>10</v>
      </c>
      <c r="O120" t="s">
        <v>5</v>
      </c>
      <c r="P120">
        <v>0</v>
      </c>
      <c r="R120" s="5" t="e">
        <f t="shared" si="2"/>
        <v>#VALUE!</v>
      </c>
      <c r="S120" s="5">
        <f t="shared" si="2"/>
        <v>-26</v>
      </c>
    </row>
    <row r="121" spans="3:19" x14ac:dyDescent="0.3">
      <c r="C121">
        <v>0</v>
      </c>
      <c r="D121">
        <v>9</v>
      </c>
      <c r="E121">
        <v>0</v>
      </c>
      <c r="F121" t="s">
        <v>10</v>
      </c>
      <c r="G121">
        <v>0.05</v>
      </c>
      <c r="H121" t="s">
        <v>10</v>
      </c>
      <c r="I121" s="1">
        <v>44754</v>
      </c>
      <c r="J121">
        <v>4400</v>
      </c>
      <c r="K121">
        <v>574.1</v>
      </c>
      <c r="L121" t="s">
        <v>10</v>
      </c>
      <c r="M121">
        <v>575.79999999999995</v>
      </c>
      <c r="N121" t="s">
        <v>10</v>
      </c>
      <c r="O121">
        <v>0</v>
      </c>
      <c r="P121">
        <v>5</v>
      </c>
      <c r="R121" s="5">
        <f t="shared" si="2"/>
        <v>0</v>
      </c>
      <c r="S121" s="5">
        <f t="shared" si="2"/>
        <v>-4</v>
      </c>
    </row>
    <row r="122" spans="3:19" x14ac:dyDescent="0.3">
      <c r="C122" t="s">
        <v>5</v>
      </c>
      <c r="D122">
        <v>3</v>
      </c>
      <c r="E122">
        <v>0</v>
      </c>
      <c r="F122" t="s">
        <v>10</v>
      </c>
      <c r="G122">
        <v>0.05</v>
      </c>
      <c r="H122" t="s">
        <v>10</v>
      </c>
      <c r="I122" s="1">
        <v>44754</v>
      </c>
      <c r="J122">
        <v>4600</v>
      </c>
      <c r="K122">
        <v>774.1</v>
      </c>
      <c r="L122" t="s">
        <v>10</v>
      </c>
      <c r="M122">
        <v>775.8</v>
      </c>
      <c r="N122" t="s">
        <v>10</v>
      </c>
      <c r="O122" t="s">
        <v>5</v>
      </c>
      <c r="P122">
        <v>0</v>
      </c>
      <c r="R122" s="5" t="e">
        <f t="shared" si="2"/>
        <v>#VALUE!</v>
      </c>
      <c r="S122" s="5">
        <f t="shared" si="2"/>
        <v>-3</v>
      </c>
    </row>
    <row r="123" spans="3:19" x14ac:dyDescent="0.3">
      <c r="C123" t="s">
        <v>5</v>
      </c>
      <c r="D123">
        <v>0</v>
      </c>
      <c r="E123">
        <v>0</v>
      </c>
      <c r="F123" t="s">
        <v>10</v>
      </c>
      <c r="G123">
        <v>0.05</v>
      </c>
      <c r="H123" t="s">
        <v>10</v>
      </c>
      <c r="I123" s="1">
        <v>44754</v>
      </c>
      <c r="J123">
        <v>4800</v>
      </c>
      <c r="K123">
        <v>974.1</v>
      </c>
      <c r="L123" t="s">
        <v>10</v>
      </c>
      <c r="M123">
        <v>975.8</v>
      </c>
      <c r="N123" t="s">
        <v>10</v>
      </c>
      <c r="O123" t="s">
        <v>5</v>
      </c>
      <c r="P123">
        <v>7</v>
      </c>
      <c r="R123" s="5" t="e">
        <f t="shared" si="2"/>
        <v>#VALUE!</v>
      </c>
      <c r="S123" s="5">
        <f t="shared" si="2"/>
        <v>7</v>
      </c>
    </row>
    <row r="124" spans="3:19" x14ac:dyDescent="0.3">
      <c r="C124" t="s">
        <v>5</v>
      </c>
      <c r="D124">
        <v>0</v>
      </c>
      <c r="E124">
        <v>0</v>
      </c>
      <c r="F124" t="s">
        <v>10</v>
      </c>
      <c r="G124">
        <v>0.05</v>
      </c>
      <c r="H124" t="s">
        <v>10</v>
      </c>
      <c r="I124" s="1">
        <v>44754</v>
      </c>
      <c r="J124">
        <v>5000</v>
      </c>
      <c r="K124">
        <v>1174.0999999999999</v>
      </c>
      <c r="L124" t="s">
        <v>10</v>
      </c>
      <c r="M124">
        <v>1175.8</v>
      </c>
      <c r="N124" t="s">
        <v>10</v>
      </c>
      <c r="O124" t="s">
        <v>5</v>
      </c>
      <c r="P124">
        <v>0</v>
      </c>
      <c r="R124" s="5" t="e">
        <f t="shared" si="2"/>
        <v>#VALUE!</v>
      </c>
      <c r="S124" s="5">
        <f t="shared" si="2"/>
        <v>0</v>
      </c>
    </row>
    <row r="125" spans="3:19" x14ac:dyDescent="0.3">
      <c r="C125" s="3">
        <v>13</v>
      </c>
      <c r="D125" s="4">
        <v>1005</v>
      </c>
      <c r="E125">
        <v>0</v>
      </c>
      <c r="F125" t="s">
        <v>10</v>
      </c>
      <c r="G125">
        <v>0.1</v>
      </c>
      <c r="H125" t="s">
        <v>10</v>
      </c>
      <c r="I125" s="1">
        <v>44760</v>
      </c>
      <c r="J125" s="6">
        <v>4075</v>
      </c>
      <c r="K125">
        <v>204.8</v>
      </c>
      <c r="L125" t="s">
        <v>10</v>
      </c>
      <c r="M125">
        <v>217.8</v>
      </c>
      <c r="N125" t="s">
        <v>10</v>
      </c>
      <c r="O125" s="5">
        <v>0</v>
      </c>
      <c r="P125" s="5">
        <v>0</v>
      </c>
      <c r="R125" s="5">
        <f t="shared" si="2"/>
        <v>-13</v>
      </c>
      <c r="S125" s="5">
        <f t="shared" si="2"/>
        <v>-1005</v>
      </c>
    </row>
    <row r="126" spans="3:19" x14ac:dyDescent="0.3">
      <c r="C126" s="3">
        <v>36</v>
      </c>
      <c r="D126" s="4">
        <v>1616</v>
      </c>
      <c r="E126">
        <v>0</v>
      </c>
      <c r="F126" t="s">
        <v>10</v>
      </c>
      <c r="G126">
        <v>0.05</v>
      </c>
      <c r="H126" t="s">
        <v>10</v>
      </c>
      <c r="I126" s="1">
        <v>44760</v>
      </c>
      <c r="J126" s="6">
        <v>4100</v>
      </c>
      <c r="K126">
        <v>222</v>
      </c>
      <c r="L126" t="s">
        <v>10</v>
      </c>
      <c r="M126">
        <v>250</v>
      </c>
      <c r="N126" t="s">
        <v>10</v>
      </c>
      <c r="O126" s="5">
        <v>2</v>
      </c>
      <c r="P126" s="5">
        <v>15</v>
      </c>
      <c r="R126" s="5">
        <f t="shared" si="2"/>
        <v>-34</v>
      </c>
      <c r="S126" s="5">
        <f t="shared" si="2"/>
        <v>-1601</v>
      </c>
    </row>
    <row r="127" spans="3:19" x14ac:dyDescent="0.3">
      <c r="C127" s="3">
        <v>1</v>
      </c>
      <c r="D127" s="3">
        <v>12</v>
      </c>
      <c r="E127">
        <v>0</v>
      </c>
      <c r="F127" t="s">
        <v>10</v>
      </c>
      <c r="G127">
        <v>0.05</v>
      </c>
      <c r="H127" t="s">
        <v>10</v>
      </c>
      <c r="I127" s="1">
        <v>44760</v>
      </c>
      <c r="J127" s="6">
        <v>4125</v>
      </c>
      <c r="K127">
        <v>254.8</v>
      </c>
      <c r="L127" t="s">
        <v>10</v>
      </c>
      <c r="M127">
        <v>267.8</v>
      </c>
      <c r="N127" t="s">
        <v>10</v>
      </c>
      <c r="O127" s="5">
        <v>0</v>
      </c>
      <c r="P127" s="5">
        <v>0</v>
      </c>
      <c r="R127" s="5">
        <f t="shared" si="2"/>
        <v>-1</v>
      </c>
      <c r="S127" s="5">
        <f t="shared" si="2"/>
        <v>-12</v>
      </c>
    </row>
    <row r="128" spans="3:19" x14ac:dyDescent="0.3">
      <c r="C128" s="3">
        <v>0</v>
      </c>
      <c r="D128" s="3">
        <v>85</v>
      </c>
      <c r="E128">
        <v>0</v>
      </c>
      <c r="F128" t="s">
        <v>10</v>
      </c>
      <c r="G128">
        <v>0.05</v>
      </c>
      <c r="H128" t="s">
        <v>10</v>
      </c>
      <c r="I128" s="1">
        <v>44760</v>
      </c>
      <c r="J128" s="6">
        <v>4150</v>
      </c>
      <c r="K128">
        <v>279.7</v>
      </c>
      <c r="L128" t="s">
        <v>10</v>
      </c>
      <c r="M128">
        <v>292.8</v>
      </c>
      <c r="N128" t="s">
        <v>10</v>
      </c>
      <c r="O128" s="5">
        <v>11</v>
      </c>
      <c r="P128" s="5">
        <v>6</v>
      </c>
      <c r="R128" s="5">
        <f t="shared" si="2"/>
        <v>11</v>
      </c>
      <c r="S128" s="5">
        <f t="shared" si="2"/>
        <v>-79</v>
      </c>
    </row>
    <row r="129" spans="3:19" x14ac:dyDescent="0.3">
      <c r="C129" s="3">
        <v>13</v>
      </c>
      <c r="D129" s="4">
        <v>1148</v>
      </c>
      <c r="E129">
        <v>0</v>
      </c>
      <c r="F129" t="s">
        <v>10</v>
      </c>
      <c r="G129">
        <v>0.05</v>
      </c>
      <c r="H129" t="s">
        <v>10</v>
      </c>
      <c r="I129" s="1">
        <v>44760</v>
      </c>
      <c r="J129" s="6">
        <v>4200</v>
      </c>
      <c r="K129">
        <v>329.7</v>
      </c>
      <c r="L129" t="s">
        <v>10</v>
      </c>
      <c r="M129">
        <v>342.8</v>
      </c>
      <c r="N129" t="s">
        <v>10</v>
      </c>
      <c r="O129" s="5">
        <v>1</v>
      </c>
      <c r="P129" s="5">
        <v>8</v>
      </c>
      <c r="R129" s="5">
        <f t="shared" si="2"/>
        <v>-12</v>
      </c>
      <c r="S129" s="5">
        <f t="shared" si="2"/>
        <v>-1140</v>
      </c>
    </row>
    <row r="130" spans="3:19" x14ac:dyDescent="0.3">
      <c r="C130" s="3">
        <v>0</v>
      </c>
      <c r="D130" s="3">
        <v>47</v>
      </c>
      <c r="E130">
        <v>0</v>
      </c>
      <c r="F130" t="s">
        <v>10</v>
      </c>
      <c r="G130">
        <v>0.05</v>
      </c>
      <c r="H130" t="s">
        <v>10</v>
      </c>
      <c r="I130" s="1">
        <v>44760</v>
      </c>
      <c r="J130" s="6">
        <v>4300</v>
      </c>
      <c r="K130">
        <v>429.7</v>
      </c>
      <c r="L130" t="s">
        <v>10</v>
      </c>
      <c r="M130">
        <v>442.8</v>
      </c>
      <c r="N130" t="s">
        <v>10</v>
      </c>
      <c r="O130" s="5">
        <v>9</v>
      </c>
      <c r="P130" s="5">
        <v>0</v>
      </c>
      <c r="R130" s="5">
        <f t="shared" si="2"/>
        <v>9</v>
      </c>
      <c r="S130" s="5">
        <f t="shared" si="2"/>
        <v>-47</v>
      </c>
    </row>
    <row r="131" spans="3:19" x14ac:dyDescent="0.3">
      <c r="C131" s="3">
        <v>2</v>
      </c>
      <c r="D131" s="3">
        <v>199</v>
      </c>
      <c r="E131">
        <v>0</v>
      </c>
      <c r="F131" t="s">
        <v>10</v>
      </c>
      <c r="G131">
        <v>0.05</v>
      </c>
      <c r="H131" t="s">
        <v>10</v>
      </c>
      <c r="I131" s="1">
        <v>44760</v>
      </c>
      <c r="J131" s="6">
        <v>4400</v>
      </c>
      <c r="K131">
        <v>522.6</v>
      </c>
      <c r="L131" t="s">
        <v>10</v>
      </c>
      <c r="M131">
        <v>550</v>
      </c>
      <c r="N131" t="s">
        <v>10</v>
      </c>
      <c r="O131" s="5">
        <v>2</v>
      </c>
      <c r="P131" s="5">
        <v>2</v>
      </c>
      <c r="R131" s="5">
        <f t="shared" si="2"/>
        <v>0</v>
      </c>
      <c r="S131" s="5">
        <f t="shared" si="2"/>
        <v>-197</v>
      </c>
    </row>
    <row r="132" spans="3:19" x14ac:dyDescent="0.3">
      <c r="C132" s="3">
        <v>0</v>
      </c>
      <c r="D132" s="3">
        <v>28</v>
      </c>
      <c r="E132">
        <v>0</v>
      </c>
      <c r="F132" t="s">
        <v>10</v>
      </c>
      <c r="G132">
        <v>0.05</v>
      </c>
      <c r="H132" t="s">
        <v>10</v>
      </c>
      <c r="I132" s="1">
        <v>44760</v>
      </c>
      <c r="J132" s="6">
        <v>4600</v>
      </c>
      <c r="K132">
        <v>729.7</v>
      </c>
      <c r="L132" t="s">
        <v>10</v>
      </c>
      <c r="M132">
        <v>742.7</v>
      </c>
      <c r="N132" t="s">
        <v>10</v>
      </c>
      <c r="O132" s="5">
        <v>1</v>
      </c>
      <c r="P132" s="5">
        <v>0</v>
      </c>
      <c r="R132" s="5">
        <f t="shared" si="2"/>
        <v>1</v>
      </c>
      <c r="S132" s="5">
        <f t="shared" si="2"/>
        <v>-28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44760</v>
      </c>
      <c r="J133" s="6">
        <v>4800</v>
      </c>
      <c r="K133">
        <v>920.2</v>
      </c>
      <c r="L133" t="s">
        <v>10</v>
      </c>
      <c r="M133">
        <v>950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44760</v>
      </c>
      <c r="J134" s="6">
        <v>5000</v>
      </c>
      <c r="K134">
        <v>1129.7</v>
      </c>
      <c r="L134" t="s">
        <v>10</v>
      </c>
      <c r="M134">
        <v>1142.7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4"/>
  <sheetViews>
    <sheetView topLeftCell="A15" zoomScaleNormal="100" workbookViewId="0">
      <selection activeCell="Z15" sqref="Z15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7" bestFit="1" customWidth="1"/>
    <col min="12" max="12" width="3.33203125" bestFit="1" customWidth="1"/>
    <col min="13" max="13" width="7" bestFit="1" customWidth="1"/>
    <col min="14" max="14" width="3.44140625" bestFit="1" customWidth="1"/>
    <col min="15" max="15" width="8" bestFit="1" customWidth="1"/>
    <col min="16" max="16" width="8.88671875" bestFit="1" customWidth="1"/>
    <col min="18" max="19" width="6" bestFit="1" customWidth="1"/>
  </cols>
  <sheetData>
    <row r="1" spans="1:19" x14ac:dyDescent="0.3">
      <c r="A1" t="s">
        <v>6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2849.8</v>
      </c>
      <c r="F3" t="s">
        <v>10</v>
      </c>
      <c r="G3">
        <v>2880.2</v>
      </c>
      <c r="H3" t="s">
        <v>10</v>
      </c>
      <c r="I3" s="1">
        <v>44760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3</v>
      </c>
      <c r="R3" s="5">
        <f>O3-C3</f>
        <v>0</v>
      </c>
      <c r="S3" s="5">
        <f>P3-D3</f>
        <v>3</v>
      </c>
    </row>
    <row r="4" spans="1:19" x14ac:dyDescent="0.3">
      <c r="C4" s="3">
        <v>0</v>
      </c>
      <c r="D4" s="3">
        <v>0</v>
      </c>
      <c r="E4">
        <v>2649.8</v>
      </c>
      <c r="F4" t="s">
        <v>10</v>
      </c>
      <c r="G4">
        <v>2679.2</v>
      </c>
      <c r="H4" t="s">
        <v>10</v>
      </c>
      <c r="I4" s="1">
        <v>44760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2</v>
      </c>
      <c r="R4" s="5">
        <f t="shared" ref="R4:S19" si="0">O4-C4</f>
        <v>0</v>
      </c>
      <c r="S4" s="5">
        <f t="shared" si="0"/>
        <v>2</v>
      </c>
    </row>
    <row r="5" spans="1:19" x14ac:dyDescent="0.3">
      <c r="C5" s="3">
        <v>0</v>
      </c>
      <c r="D5" s="3">
        <v>0</v>
      </c>
      <c r="E5">
        <v>2449.8000000000002</v>
      </c>
      <c r="F5" t="s">
        <v>10</v>
      </c>
      <c r="G5">
        <v>2478.9</v>
      </c>
      <c r="H5" t="s">
        <v>10</v>
      </c>
      <c r="I5" s="1">
        <v>44760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0</v>
      </c>
      <c r="R5" s="5">
        <f t="shared" si="0"/>
        <v>0</v>
      </c>
      <c r="S5" s="5">
        <f t="shared" si="0"/>
        <v>0</v>
      </c>
    </row>
    <row r="6" spans="1:19" x14ac:dyDescent="0.3">
      <c r="C6" s="3">
        <v>0</v>
      </c>
      <c r="D6" s="3">
        <v>0</v>
      </c>
      <c r="E6">
        <v>2249.8000000000002</v>
      </c>
      <c r="F6" t="s">
        <v>10</v>
      </c>
      <c r="G6">
        <v>2279.1999999999998</v>
      </c>
      <c r="H6" t="s">
        <v>10</v>
      </c>
      <c r="I6" s="1">
        <v>44760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124</v>
      </c>
      <c r="R6" s="5">
        <f t="shared" si="0"/>
        <v>0</v>
      </c>
      <c r="S6" s="5">
        <f t="shared" si="0"/>
        <v>124</v>
      </c>
    </row>
    <row r="7" spans="1:19" x14ac:dyDescent="0.3">
      <c r="C7" s="3">
        <v>0</v>
      </c>
      <c r="D7" s="3">
        <v>0</v>
      </c>
      <c r="E7">
        <v>2049.8000000000002</v>
      </c>
      <c r="F7" t="s">
        <v>10</v>
      </c>
      <c r="G7">
        <v>2079.5</v>
      </c>
      <c r="H7" t="s">
        <v>10</v>
      </c>
      <c r="I7" s="1">
        <v>44760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1857.1</v>
      </c>
      <c r="F8" t="s">
        <v>10</v>
      </c>
      <c r="G8">
        <v>1870.2</v>
      </c>
      <c r="H8" t="s">
        <v>10</v>
      </c>
      <c r="I8" s="1">
        <v>44760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1</v>
      </c>
      <c r="R8" s="5">
        <f t="shared" si="0"/>
        <v>0</v>
      </c>
      <c r="S8" s="5">
        <f t="shared" si="0"/>
        <v>1</v>
      </c>
    </row>
    <row r="9" spans="1:19" x14ac:dyDescent="0.3">
      <c r="C9" s="3">
        <v>0</v>
      </c>
      <c r="D9" s="3">
        <v>0</v>
      </c>
      <c r="E9">
        <v>1657.1</v>
      </c>
      <c r="F9" t="s">
        <v>10</v>
      </c>
      <c r="G9">
        <v>1670.2</v>
      </c>
      <c r="H9" t="s">
        <v>10</v>
      </c>
      <c r="I9" s="1">
        <v>44760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0</v>
      </c>
      <c r="R9" s="5">
        <f t="shared" si="0"/>
        <v>0</v>
      </c>
      <c r="S9" s="5">
        <f t="shared" si="0"/>
        <v>0</v>
      </c>
    </row>
    <row r="10" spans="1:19" x14ac:dyDescent="0.3">
      <c r="C10" s="3">
        <v>0</v>
      </c>
      <c r="D10" s="3">
        <v>0</v>
      </c>
      <c r="E10">
        <v>1449.9</v>
      </c>
      <c r="F10" t="s">
        <v>10</v>
      </c>
      <c r="G10">
        <v>1478.9</v>
      </c>
      <c r="H10" t="s">
        <v>10</v>
      </c>
      <c r="I10" s="1">
        <v>44760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84</v>
      </c>
      <c r="R10" s="5">
        <f t="shared" si="0"/>
        <v>0</v>
      </c>
      <c r="S10" s="5">
        <f t="shared" si="0"/>
        <v>84</v>
      </c>
    </row>
    <row r="11" spans="1:19" x14ac:dyDescent="0.3">
      <c r="C11" s="3">
        <v>0</v>
      </c>
      <c r="D11" s="3">
        <v>0</v>
      </c>
      <c r="E11">
        <v>1257.2</v>
      </c>
      <c r="F11" t="s">
        <v>10</v>
      </c>
      <c r="G11">
        <v>1270.2</v>
      </c>
      <c r="H11" t="s">
        <v>10</v>
      </c>
      <c r="I11" s="1">
        <v>44760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496</v>
      </c>
      <c r="R11" s="5">
        <f t="shared" si="0"/>
        <v>0</v>
      </c>
      <c r="S11" s="5">
        <f t="shared" si="0"/>
        <v>496</v>
      </c>
    </row>
    <row r="12" spans="1:19" x14ac:dyDescent="0.3">
      <c r="C12" s="3">
        <v>0</v>
      </c>
      <c r="D12" s="3">
        <v>0</v>
      </c>
      <c r="E12">
        <v>1057.2</v>
      </c>
      <c r="F12" t="s">
        <v>10</v>
      </c>
      <c r="G12">
        <v>1070.2</v>
      </c>
      <c r="H12" t="s">
        <v>10</v>
      </c>
      <c r="I12" s="1">
        <v>44760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954</v>
      </c>
      <c r="R12" s="5">
        <f t="shared" si="0"/>
        <v>0</v>
      </c>
      <c r="S12" s="5">
        <f t="shared" si="0"/>
        <v>954</v>
      </c>
    </row>
    <row r="13" spans="1:19" x14ac:dyDescent="0.3">
      <c r="C13" s="3">
        <v>0</v>
      </c>
      <c r="D13" s="3">
        <v>0</v>
      </c>
      <c r="E13">
        <v>949.9</v>
      </c>
      <c r="F13" t="s">
        <v>10</v>
      </c>
      <c r="G13">
        <v>978.8</v>
      </c>
      <c r="H13" t="s">
        <v>10</v>
      </c>
      <c r="I13" s="1">
        <v>44760</v>
      </c>
      <c r="J13" s="6">
        <v>2900</v>
      </c>
      <c r="K13">
        <v>0</v>
      </c>
      <c r="L13" t="s">
        <v>10</v>
      </c>
      <c r="M13">
        <v>0.05</v>
      </c>
      <c r="N13" t="s">
        <v>10</v>
      </c>
      <c r="O13" s="5">
        <v>0</v>
      </c>
      <c r="P13" s="7">
        <v>1258</v>
      </c>
      <c r="Q13" s="2"/>
      <c r="R13" s="5">
        <f t="shared" si="0"/>
        <v>0</v>
      </c>
      <c r="S13" s="5">
        <f t="shared" si="0"/>
        <v>1258</v>
      </c>
    </row>
    <row r="14" spans="1:19" x14ac:dyDescent="0.3">
      <c r="C14" s="3">
        <v>0</v>
      </c>
      <c r="D14" s="3">
        <v>0</v>
      </c>
      <c r="E14">
        <v>899.9</v>
      </c>
      <c r="F14" t="s">
        <v>10</v>
      </c>
      <c r="G14">
        <v>929.8</v>
      </c>
      <c r="H14" t="s">
        <v>10</v>
      </c>
      <c r="I14" s="1">
        <v>44760</v>
      </c>
      <c r="J14" s="6">
        <v>2950</v>
      </c>
      <c r="K14">
        <v>0</v>
      </c>
      <c r="L14" t="s">
        <v>10</v>
      </c>
      <c r="M14">
        <v>0.05</v>
      </c>
      <c r="N14" t="s">
        <v>10</v>
      </c>
      <c r="O14" s="5">
        <v>0</v>
      </c>
      <c r="P14" s="5">
        <v>173</v>
      </c>
      <c r="R14" s="5">
        <f t="shared" si="0"/>
        <v>0</v>
      </c>
      <c r="S14" s="5">
        <f t="shared" si="0"/>
        <v>173</v>
      </c>
    </row>
    <row r="15" spans="1:19" x14ac:dyDescent="0.3">
      <c r="C15" s="3">
        <v>0</v>
      </c>
      <c r="D15" s="3">
        <v>0</v>
      </c>
      <c r="E15">
        <v>857.2</v>
      </c>
      <c r="F15" t="s">
        <v>10</v>
      </c>
      <c r="G15">
        <v>870.2</v>
      </c>
      <c r="H15" t="s">
        <v>10</v>
      </c>
      <c r="I15" s="1">
        <v>44760</v>
      </c>
      <c r="J15" s="6">
        <v>3000</v>
      </c>
      <c r="K15">
        <v>0</v>
      </c>
      <c r="L15" t="s">
        <v>10</v>
      </c>
      <c r="M15">
        <v>0.05</v>
      </c>
      <c r="N15" t="s">
        <v>10</v>
      </c>
      <c r="O15" s="5">
        <v>0</v>
      </c>
      <c r="P15" s="5">
        <v>454</v>
      </c>
      <c r="R15" s="5">
        <f t="shared" si="0"/>
        <v>0</v>
      </c>
      <c r="S15" s="5">
        <f t="shared" si="0"/>
        <v>454</v>
      </c>
    </row>
    <row r="16" spans="1:19" x14ac:dyDescent="0.3">
      <c r="C16" s="3">
        <v>0</v>
      </c>
      <c r="D16" s="3">
        <v>2</v>
      </c>
      <c r="E16">
        <v>807.2</v>
      </c>
      <c r="F16" t="s">
        <v>10</v>
      </c>
      <c r="G16">
        <v>820.2</v>
      </c>
      <c r="H16" t="s">
        <v>10</v>
      </c>
      <c r="I16" s="1">
        <v>44760</v>
      </c>
      <c r="J16" s="6">
        <v>3050</v>
      </c>
      <c r="K16">
        <v>0</v>
      </c>
      <c r="L16" t="s">
        <v>10</v>
      </c>
      <c r="M16">
        <v>0.05</v>
      </c>
      <c r="N16" t="s">
        <v>10</v>
      </c>
      <c r="O16" s="5">
        <v>1</v>
      </c>
      <c r="P16" s="7">
        <v>1151</v>
      </c>
      <c r="Q16" s="2"/>
      <c r="R16" s="5">
        <f t="shared" si="0"/>
        <v>1</v>
      </c>
      <c r="S16" s="5">
        <f t="shared" si="0"/>
        <v>1149</v>
      </c>
    </row>
    <row r="17" spans="3:19" x14ac:dyDescent="0.3">
      <c r="C17" s="3">
        <v>0</v>
      </c>
      <c r="D17" s="3">
        <v>5</v>
      </c>
      <c r="E17">
        <v>757.2</v>
      </c>
      <c r="F17" t="s">
        <v>10</v>
      </c>
      <c r="G17">
        <v>770.2</v>
      </c>
      <c r="H17" t="s">
        <v>10</v>
      </c>
      <c r="I17" s="1">
        <v>44760</v>
      </c>
      <c r="J17" s="6">
        <v>3100</v>
      </c>
      <c r="K17">
        <v>0</v>
      </c>
      <c r="L17" t="s">
        <v>10</v>
      </c>
      <c r="M17">
        <v>0.05</v>
      </c>
      <c r="N17" t="s">
        <v>10</v>
      </c>
      <c r="O17" s="5">
        <v>6</v>
      </c>
      <c r="P17" s="5">
        <v>957</v>
      </c>
      <c r="R17" s="5">
        <f t="shared" si="0"/>
        <v>6</v>
      </c>
      <c r="S17" s="5">
        <f t="shared" si="0"/>
        <v>952</v>
      </c>
    </row>
    <row r="18" spans="3:19" x14ac:dyDescent="0.3">
      <c r="C18" s="3">
        <v>2</v>
      </c>
      <c r="D18" s="3">
        <v>2</v>
      </c>
      <c r="E18">
        <v>700.2</v>
      </c>
      <c r="F18" t="s">
        <v>10</v>
      </c>
      <c r="G18">
        <v>728.1</v>
      </c>
      <c r="H18" t="s">
        <v>10</v>
      </c>
      <c r="I18" s="1">
        <v>44760</v>
      </c>
      <c r="J18" s="6">
        <v>3150</v>
      </c>
      <c r="K18">
        <v>0</v>
      </c>
      <c r="L18" t="s">
        <v>10</v>
      </c>
      <c r="M18">
        <v>0.05</v>
      </c>
      <c r="N18" t="s">
        <v>10</v>
      </c>
      <c r="O18" s="5">
        <v>9</v>
      </c>
      <c r="P18" s="5">
        <v>406</v>
      </c>
      <c r="R18" s="5">
        <f t="shared" si="0"/>
        <v>7</v>
      </c>
      <c r="S18" s="5">
        <f t="shared" si="0"/>
        <v>404</v>
      </c>
    </row>
    <row r="19" spans="3:19" x14ac:dyDescent="0.3">
      <c r="C19" s="3">
        <v>5</v>
      </c>
      <c r="D19" s="3">
        <v>0</v>
      </c>
      <c r="E19">
        <v>649.9</v>
      </c>
      <c r="F19" t="s">
        <v>10</v>
      </c>
      <c r="G19">
        <v>678.6</v>
      </c>
      <c r="H19" t="s">
        <v>10</v>
      </c>
      <c r="I19" s="1">
        <v>44760</v>
      </c>
      <c r="J19" s="6">
        <v>3200</v>
      </c>
      <c r="K19">
        <v>0</v>
      </c>
      <c r="L19" t="s">
        <v>10</v>
      </c>
      <c r="M19">
        <v>0.05</v>
      </c>
      <c r="N19" t="s">
        <v>10</v>
      </c>
      <c r="O19" s="5">
        <v>0</v>
      </c>
      <c r="P19" s="7">
        <v>6456</v>
      </c>
      <c r="Q19" s="2"/>
      <c r="R19" s="5">
        <f t="shared" si="0"/>
        <v>-5</v>
      </c>
      <c r="S19" s="5">
        <f t="shared" si="0"/>
        <v>6456</v>
      </c>
    </row>
    <row r="20" spans="3:19" x14ac:dyDescent="0.3">
      <c r="C20" s="3">
        <v>0</v>
      </c>
      <c r="D20" s="3">
        <v>1</v>
      </c>
      <c r="E20">
        <v>599.9</v>
      </c>
      <c r="F20" t="s">
        <v>10</v>
      </c>
      <c r="G20">
        <v>628.79999999999995</v>
      </c>
      <c r="H20" t="s">
        <v>10</v>
      </c>
      <c r="I20" s="1">
        <v>44760</v>
      </c>
      <c r="J20" s="6">
        <v>3250</v>
      </c>
      <c r="K20">
        <v>0</v>
      </c>
      <c r="L20" t="s">
        <v>10</v>
      </c>
      <c r="M20">
        <v>0.05</v>
      </c>
      <c r="N20" t="s">
        <v>10</v>
      </c>
      <c r="O20" s="5">
        <v>32</v>
      </c>
      <c r="P20" s="7">
        <v>4755</v>
      </c>
      <c r="Q20" s="2"/>
      <c r="R20" s="5">
        <f t="shared" ref="R20:S83" si="1">O20-C20</f>
        <v>32</v>
      </c>
      <c r="S20" s="5">
        <f t="shared" si="1"/>
        <v>4754</v>
      </c>
    </row>
    <row r="21" spans="3:19" x14ac:dyDescent="0.3">
      <c r="C21" s="3">
        <v>0</v>
      </c>
      <c r="D21" s="3">
        <v>0</v>
      </c>
      <c r="E21">
        <v>574.9</v>
      </c>
      <c r="F21" t="s">
        <v>10</v>
      </c>
      <c r="G21">
        <v>603.4</v>
      </c>
      <c r="H21" t="s">
        <v>10</v>
      </c>
      <c r="I21" s="1">
        <v>44760</v>
      </c>
      <c r="J21" s="6">
        <v>3275</v>
      </c>
      <c r="K21">
        <v>0</v>
      </c>
      <c r="L21" t="s">
        <v>10</v>
      </c>
      <c r="M21">
        <v>0.05</v>
      </c>
      <c r="N21" t="s">
        <v>10</v>
      </c>
      <c r="O21" s="5">
        <v>0</v>
      </c>
      <c r="P21" s="7">
        <v>5574</v>
      </c>
      <c r="Q21" s="2"/>
      <c r="R21" s="5">
        <f t="shared" si="1"/>
        <v>0</v>
      </c>
      <c r="S21" s="5">
        <f t="shared" si="1"/>
        <v>5574</v>
      </c>
    </row>
    <row r="22" spans="3:19" x14ac:dyDescent="0.3">
      <c r="C22" s="3">
        <v>0</v>
      </c>
      <c r="D22" s="3">
        <v>1</v>
      </c>
      <c r="E22">
        <v>557.20000000000005</v>
      </c>
      <c r="F22" t="s">
        <v>10</v>
      </c>
      <c r="G22">
        <v>570.20000000000005</v>
      </c>
      <c r="H22" t="s">
        <v>10</v>
      </c>
      <c r="I22" s="1">
        <v>44760</v>
      </c>
      <c r="J22" s="6">
        <v>3300</v>
      </c>
      <c r="K22">
        <v>0</v>
      </c>
      <c r="L22" t="s">
        <v>10</v>
      </c>
      <c r="M22">
        <v>0.05</v>
      </c>
      <c r="N22" t="s">
        <v>10</v>
      </c>
      <c r="O22" s="5">
        <v>257</v>
      </c>
      <c r="P22" s="7">
        <v>5741</v>
      </c>
      <c r="Q22" s="2"/>
      <c r="R22" s="5">
        <f t="shared" si="1"/>
        <v>257</v>
      </c>
      <c r="S22" s="5">
        <f t="shared" si="1"/>
        <v>5740</v>
      </c>
    </row>
    <row r="23" spans="3:19" x14ac:dyDescent="0.3">
      <c r="C23" s="3">
        <v>0</v>
      </c>
      <c r="D23" s="3">
        <v>0</v>
      </c>
      <c r="E23">
        <v>532.20000000000005</v>
      </c>
      <c r="F23" t="s">
        <v>10</v>
      </c>
      <c r="G23">
        <v>545.20000000000005</v>
      </c>
      <c r="H23" t="s">
        <v>10</v>
      </c>
      <c r="I23" s="1">
        <v>44760</v>
      </c>
      <c r="J23" s="6">
        <v>3325</v>
      </c>
      <c r="K23">
        <v>0</v>
      </c>
      <c r="L23" t="s">
        <v>10</v>
      </c>
      <c r="M23">
        <v>0.05</v>
      </c>
      <c r="N23" t="s">
        <v>10</v>
      </c>
      <c r="O23" s="7">
        <v>1049</v>
      </c>
      <c r="P23" s="7">
        <v>2038</v>
      </c>
      <c r="Q23" s="2"/>
      <c r="R23" s="5">
        <f t="shared" si="1"/>
        <v>1049</v>
      </c>
      <c r="S23" s="5">
        <f t="shared" si="1"/>
        <v>2038</v>
      </c>
    </row>
    <row r="24" spans="3:19" x14ac:dyDescent="0.3">
      <c r="C24" s="3">
        <v>0</v>
      </c>
      <c r="D24" s="3">
        <v>4</v>
      </c>
      <c r="E24">
        <v>507.2</v>
      </c>
      <c r="F24" t="s">
        <v>10</v>
      </c>
      <c r="G24">
        <v>520.29999999999995</v>
      </c>
      <c r="H24" t="s">
        <v>10</v>
      </c>
      <c r="I24" s="1">
        <v>44760</v>
      </c>
      <c r="J24" s="6">
        <v>3350</v>
      </c>
      <c r="K24">
        <v>0</v>
      </c>
      <c r="L24" t="s">
        <v>10</v>
      </c>
      <c r="M24">
        <v>0.05</v>
      </c>
      <c r="N24" t="s">
        <v>10</v>
      </c>
      <c r="O24" s="7">
        <v>3404</v>
      </c>
      <c r="P24" s="7">
        <v>2181</v>
      </c>
      <c r="Q24" s="2"/>
      <c r="R24" s="5">
        <f t="shared" si="1"/>
        <v>3404</v>
      </c>
      <c r="S24" s="5">
        <f t="shared" si="1"/>
        <v>2177</v>
      </c>
    </row>
    <row r="25" spans="3:19" x14ac:dyDescent="0.3">
      <c r="C25" s="3">
        <v>0</v>
      </c>
      <c r="D25" s="3">
        <v>0</v>
      </c>
      <c r="E25">
        <v>482.2</v>
      </c>
      <c r="F25" t="s">
        <v>10</v>
      </c>
      <c r="G25">
        <v>495.3</v>
      </c>
      <c r="H25" t="s">
        <v>10</v>
      </c>
      <c r="I25" s="1">
        <v>44760</v>
      </c>
      <c r="J25" s="6">
        <v>3375</v>
      </c>
      <c r="K25">
        <v>0</v>
      </c>
      <c r="L25" t="s">
        <v>10</v>
      </c>
      <c r="M25">
        <v>0.05</v>
      </c>
      <c r="N25" t="s">
        <v>10</v>
      </c>
      <c r="O25" s="7">
        <v>4831</v>
      </c>
      <c r="P25" s="7">
        <v>3038</v>
      </c>
      <c r="Q25" s="2"/>
      <c r="R25" s="5">
        <f t="shared" si="1"/>
        <v>4831</v>
      </c>
      <c r="S25" s="5">
        <f t="shared" si="1"/>
        <v>3038</v>
      </c>
    </row>
    <row r="26" spans="3:19" x14ac:dyDescent="0.3">
      <c r="C26" s="3">
        <v>0</v>
      </c>
      <c r="D26" s="3">
        <v>9</v>
      </c>
      <c r="E26">
        <v>457.2</v>
      </c>
      <c r="F26" t="s">
        <v>10</v>
      </c>
      <c r="G26">
        <v>470.3</v>
      </c>
      <c r="H26" t="s">
        <v>10</v>
      </c>
      <c r="I26" s="1">
        <v>44760</v>
      </c>
      <c r="J26" s="6">
        <v>3400</v>
      </c>
      <c r="K26">
        <v>0</v>
      </c>
      <c r="L26" t="s">
        <v>10</v>
      </c>
      <c r="M26">
        <v>0.05</v>
      </c>
      <c r="N26" t="s">
        <v>10</v>
      </c>
      <c r="O26" s="7">
        <v>3676</v>
      </c>
      <c r="P26" s="7">
        <v>23530</v>
      </c>
      <c r="Q26" s="2"/>
      <c r="R26" s="5">
        <f t="shared" si="1"/>
        <v>3676</v>
      </c>
      <c r="S26" s="5">
        <f t="shared" si="1"/>
        <v>23521</v>
      </c>
    </row>
    <row r="27" spans="3:19" x14ac:dyDescent="0.3">
      <c r="C27" s="3">
        <v>0</v>
      </c>
      <c r="D27" s="3">
        <v>1</v>
      </c>
      <c r="E27">
        <v>425</v>
      </c>
      <c r="F27" t="s">
        <v>10</v>
      </c>
      <c r="G27">
        <v>452.4</v>
      </c>
      <c r="H27" t="s">
        <v>10</v>
      </c>
      <c r="I27" s="1">
        <v>44760</v>
      </c>
      <c r="J27" s="6">
        <v>3425</v>
      </c>
      <c r="K27">
        <v>0</v>
      </c>
      <c r="L27" t="s">
        <v>10</v>
      </c>
      <c r="M27">
        <v>0.05</v>
      </c>
      <c r="N27" t="s">
        <v>10</v>
      </c>
      <c r="O27" s="7">
        <v>1588</v>
      </c>
      <c r="P27" s="5">
        <v>610</v>
      </c>
      <c r="R27" s="5">
        <f t="shared" si="1"/>
        <v>1588</v>
      </c>
      <c r="S27" s="5">
        <f t="shared" si="1"/>
        <v>609</v>
      </c>
    </row>
    <row r="28" spans="3:19" x14ac:dyDescent="0.3">
      <c r="C28" s="3">
        <v>0</v>
      </c>
      <c r="D28" s="3">
        <v>4</v>
      </c>
      <c r="E28">
        <v>407.2</v>
      </c>
      <c r="F28" t="s">
        <v>10</v>
      </c>
      <c r="G28">
        <v>420.3</v>
      </c>
      <c r="H28" t="s">
        <v>10</v>
      </c>
      <c r="I28" s="1">
        <v>44760</v>
      </c>
      <c r="J28" s="6">
        <v>3450</v>
      </c>
      <c r="K28">
        <v>0</v>
      </c>
      <c r="L28" t="s">
        <v>10</v>
      </c>
      <c r="M28">
        <v>0.1</v>
      </c>
      <c r="N28" t="s">
        <v>10</v>
      </c>
      <c r="O28" s="7">
        <v>6752</v>
      </c>
      <c r="P28" s="7">
        <v>4396</v>
      </c>
      <c r="Q28" s="2"/>
      <c r="R28" s="5">
        <f t="shared" si="1"/>
        <v>6752</v>
      </c>
      <c r="S28" s="5">
        <f t="shared" si="1"/>
        <v>4392</v>
      </c>
    </row>
    <row r="29" spans="3:19" x14ac:dyDescent="0.3">
      <c r="C29" s="3">
        <v>0</v>
      </c>
      <c r="D29" s="3">
        <v>0</v>
      </c>
      <c r="E29">
        <v>382.2</v>
      </c>
      <c r="F29" t="s">
        <v>10</v>
      </c>
      <c r="G29">
        <v>395.3</v>
      </c>
      <c r="H29" t="s">
        <v>10</v>
      </c>
      <c r="I29" s="1">
        <v>44760</v>
      </c>
      <c r="J29" s="6">
        <v>3475</v>
      </c>
      <c r="K29">
        <v>0</v>
      </c>
      <c r="L29" t="s">
        <v>10</v>
      </c>
      <c r="M29">
        <v>0.1</v>
      </c>
      <c r="N29" t="s">
        <v>10</v>
      </c>
      <c r="O29" s="5">
        <v>446</v>
      </c>
      <c r="P29" s="7">
        <v>5380</v>
      </c>
      <c r="Q29" s="2"/>
      <c r="R29" s="5">
        <f t="shared" si="1"/>
        <v>446</v>
      </c>
      <c r="S29" s="5">
        <f t="shared" si="1"/>
        <v>5380</v>
      </c>
    </row>
    <row r="30" spans="3:19" x14ac:dyDescent="0.3">
      <c r="C30" s="3">
        <v>0</v>
      </c>
      <c r="D30" s="3">
        <v>8</v>
      </c>
      <c r="E30">
        <v>357.2</v>
      </c>
      <c r="F30" t="s">
        <v>10</v>
      </c>
      <c r="G30">
        <v>370.3</v>
      </c>
      <c r="H30" t="s">
        <v>10</v>
      </c>
      <c r="I30" s="1">
        <v>44760</v>
      </c>
      <c r="J30" s="6">
        <v>3500</v>
      </c>
      <c r="K30">
        <v>0</v>
      </c>
      <c r="L30" t="s">
        <v>10</v>
      </c>
      <c r="M30">
        <v>0.1</v>
      </c>
      <c r="N30" t="s">
        <v>10</v>
      </c>
      <c r="O30" s="5">
        <v>995</v>
      </c>
      <c r="P30" s="7">
        <v>3341</v>
      </c>
      <c r="Q30" s="2"/>
      <c r="R30" s="5">
        <f t="shared" si="1"/>
        <v>995</v>
      </c>
      <c r="S30" s="5">
        <f t="shared" si="1"/>
        <v>3333</v>
      </c>
    </row>
    <row r="31" spans="3:19" x14ac:dyDescent="0.3">
      <c r="C31" s="3">
        <v>0</v>
      </c>
      <c r="D31" s="3">
        <v>0</v>
      </c>
      <c r="E31">
        <v>335</v>
      </c>
      <c r="F31" t="s">
        <v>10</v>
      </c>
      <c r="G31">
        <v>342.5</v>
      </c>
      <c r="H31" t="s">
        <v>10</v>
      </c>
      <c r="I31" s="1">
        <v>44760</v>
      </c>
      <c r="J31" s="6">
        <v>3525</v>
      </c>
      <c r="K31">
        <v>0</v>
      </c>
      <c r="L31" t="s">
        <v>10</v>
      </c>
      <c r="M31">
        <v>0.1</v>
      </c>
      <c r="N31" t="s">
        <v>10</v>
      </c>
      <c r="O31" s="7">
        <v>1451</v>
      </c>
      <c r="P31" s="7">
        <v>1401</v>
      </c>
      <c r="Q31" s="2"/>
      <c r="R31" s="5">
        <f t="shared" si="1"/>
        <v>1451</v>
      </c>
      <c r="S31" s="5">
        <f t="shared" si="1"/>
        <v>1401</v>
      </c>
    </row>
    <row r="32" spans="3:19" x14ac:dyDescent="0.3">
      <c r="C32" s="3">
        <v>0</v>
      </c>
      <c r="D32" s="3">
        <v>1</v>
      </c>
      <c r="E32">
        <v>330</v>
      </c>
      <c r="F32" t="s">
        <v>10</v>
      </c>
      <c r="G32">
        <v>337.5</v>
      </c>
      <c r="H32" t="s">
        <v>10</v>
      </c>
      <c r="I32" s="1">
        <v>44760</v>
      </c>
      <c r="J32" s="6">
        <v>3530</v>
      </c>
      <c r="K32">
        <v>0</v>
      </c>
      <c r="L32" t="s">
        <v>10</v>
      </c>
      <c r="M32">
        <v>0.1</v>
      </c>
      <c r="N32" t="s">
        <v>10</v>
      </c>
      <c r="O32" s="5">
        <v>11</v>
      </c>
      <c r="P32" s="5">
        <v>392</v>
      </c>
      <c r="R32" s="5">
        <f t="shared" si="1"/>
        <v>11</v>
      </c>
      <c r="S32" s="5">
        <f t="shared" si="1"/>
        <v>391</v>
      </c>
    </row>
    <row r="33" spans="3:19" x14ac:dyDescent="0.3">
      <c r="C33" s="3">
        <v>0</v>
      </c>
      <c r="D33" s="3">
        <v>2</v>
      </c>
      <c r="E33">
        <v>320</v>
      </c>
      <c r="F33" t="s">
        <v>10</v>
      </c>
      <c r="G33">
        <v>327.5</v>
      </c>
      <c r="H33" t="s">
        <v>10</v>
      </c>
      <c r="I33" s="1">
        <v>44760</v>
      </c>
      <c r="J33" s="6">
        <v>3540</v>
      </c>
      <c r="K33">
        <v>0</v>
      </c>
      <c r="L33" t="s">
        <v>10</v>
      </c>
      <c r="M33">
        <v>0.1</v>
      </c>
      <c r="N33" t="s">
        <v>10</v>
      </c>
      <c r="O33" s="5">
        <v>872</v>
      </c>
      <c r="P33" s="5">
        <v>397</v>
      </c>
      <c r="R33" s="5">
        <f t="shared" si="1"/>
        <v>872</v>
      </c>
      <c r="S33" s="5">
        <f t="shared" si="1"/>
        <v>395</v>
      </c>
    </row>
    <row r="34" spans="3:19" x14ac:dyDescent="0.3">
      <c r="C34" s="3">
        <v>0</v>
      </c>
      <c r="D34" s="3">
        <v>2</v>
      </c>
      <c r="E34">
        <v>310</v>
      </c>
      <c r="F34" t="s">
        <v>10</v>
      </c>
      <c r="G34">
        <v>317.5</v>
      </c>
      <c r="H34" t="s">
        <v>10</v>
      </c>
      <c r="I34" s="1">
        <v>44760</v>
      </c>
      <c r="J34" s="6">
        <v>3550</v>
      </c>
      <c r="K34">
        <v>0</v>
      </c>
      <c r="L34" t="s">
        <v>10</v>
      </c>
      <c r="M34">
        <v>0.1</v>
      </c>
      <c r="N34" t="s">
        <v>10</v>
      </c>
      <c r="O34" s="7">
        <v>1950</v>
      </c>
      <c r="P34" s="7">
        <v>2720</v>
      </c>
      <c r="Q34" s="2"/>
      <c r="R34" s="5">
        <f t="shared" si="1"/>
        <v>1950</v>
      </c>
      <c r="S34" s="5">
        <f t="shared" si="1"/>
        <v>2718</v>
      </c>
    </row>
    <row r="35" spans="3:19" x14ac:dyDescent="0.3">
      <c r="C35" s="3">
        <v>0</v>
      </c>
      <c r="D35" s="3">
        <v>0</v>
      </c>
      <c r="E35">
        <v>300</v>
      </c>
      <c r="F35" t="s">
        <v>10</v>
      </c>
      <c r="G35">
        <v>307.5</v>
      </c>
      <c r="H35" t="s">
        <v>10</v>
      </c>
      <c r="I35" s="1">
        <v>44760</v>
      </c>
      <c r="J35" s="6">
        <v>3560</v>
      </c>
      <c r="K35">
        <v>0</v>
      </c>
      <c r="L35" t="s">
        <v>10</v>
      </c>
      <c r="M35">
        <v>0.1</v>
      </c>
      <c r="N35" t="s">
        <v>10</v>
      </c>
      <c r="O35" s="5">
        <v>195</v>
      </c>
      <c r="P35" s="5">
        <v>408</v>
      </c>
      <c r="R35" s="5">
        <f t="shared" si="1"/>
        <v>195</v>
      </c>
      <c r="S35" s="5">
        <f t="shared" si="1"/>
        <v>408</v>
      </c>
    </row>
    <row r="36" spans="3:19" x14ac:dyDescent="0.3">
      <c r="C36" s="3">
        <v>0</v>
      </c>
      <c r="D36" s="3">
        <v>1</v>
      </c>
      <c r="E36">
        <v>290</v>
      </c>
      <c r="F36" t="s">
        <v>10</v>
      </c>
      <c r="G36">
        <v>297.5</v>
      </c>
      <c r="H36" t="s">
        <v>10</v>
      </c>
      <c r="I36" s="1">
        <v>44760</v>
      </c>
      <c r="J36" s="6">
        <v>3570</v>
      </c>
      <c r="K36">
        <v>0</v>
      </c>
      <c r="L36" t="s">
        <v>10</v>
      </c>
      <c r="M36">
        <v>0.1</v>
      </c>
      <c r="N36" t="s">
        <v>10</v>
      </c>
      <c r="O36" s="7">
        <v>1778</v>
      </c>
      <c r="P36" s="7">
        <v>5676</v>
      </c>
      <c r="Q36" s="2"/>
      <c r="R36" s="5">
        <f t="shared" si="1"/>
        <v>1778</v>
      </c>
      <c r="S36" s="5">
        <f t="shared" si="1"/>
        <v>5675</v>
      </c>
    </row>
    <row r="37" spans="3:19" x14ac:dyDescent="0.3">
      <c r="C37" s="3">
        <v>0</v>
      </c>
      <c r="D37" s="3">
        <v>0</v>
      </c>
      <c r="E37">
        <v>285</v>
      </c>
      <c r="F37" t="s">
        <v>10</v>
      </c>
      <c r="G37">
        <v>292.5</v>
      </c>
      <c r="H37" t="s">
        <v>10</v>
      </c>
      <c r="I37" s="1">
        <v>44760</v>
      </c>
      <c r="J37" s="6">
        <v>3575</v>
      </c>
      <c r="K37">
        <v>0</v>
      </c>
      <c r="L37" t="s">
        <v>10</v>
      </c>
      <c r="M37">
        <v>0.1</v>
      </c>
      <c r="N37" t="s">
        <v>10</v>
      </c>
      <c r="O37" s="7">
        <v>2076</v>
      </c>
      <c r="P37" s="5">
        <v>576</v>
      </c>
      <c r="R37" s="5">
        <f t="shared" si="1"/>
        <v>2076</v>
      </c>
      <c r="S37" s="5">
        <f t="shared" si="1"/>
        <v>576</v>
      </c>
    </row>
    <row r="38" spans="3:19" x14ac:dyDescent="0.3">
      <c r="C38" s="3">
        <v>0</v>
      </c>
      <c r="D38" s="3">
        <v>3</v>
      </c>
      <c r="E38">
        <v>280</v>
      </c>
      <c r="F38" t="s">
        <v>10</v>
      </c>
      <c r="G38">
        <v>287.5</v>
      </c>
      <c r="H38" t="s">
        <v>10</v>
      </c>
      <c r="I38" s="1">
        <v>44760</v>
      </c>
      <c r="J38" s="6">
        <v>3580</v>
      </c>
      <c r="K38">
        <v>0</v>
      </c>
      <c r="L38" t="s">
        <v>10</v>
      </c>
      <c r="M38">
        <v>0.1</v>
      </c>
      <c r="N38" t="s">
        <v>10</v>
      </c>
      <c r="O38" s="5">
        <v>41</v>
      </c>
      <c r="P38" s="5">
        <v>331</v>
      </c>
      <c r="R38" s="5">
        <f t="shared" si="1"/>
        <v>41</v>
      </c>
      <c r="S38" s="5">
        <f t="shared" si="1"/>
        <v>328</v>
      </c>
    </row>
    <row r="39" spans="3:19" x14ac:dyDescent="0.3">
      <c r="C39" s="3">
        <v>10</v>
      </c>
      <c r="D39" s="3">
        <v>1</v>
      </c>
      <c r="E39">
        <v>270</v>
      </c>
      <c r="F39" t="s">
        <v>10</v>
      </c>
      <c r="G39">
        <v>277.5</v>
      </c>
      <c r="H39" t="s">
        <v>10</v>
      </c>
      <c r="I39" s="1">
        <v>44760</v>
      </c>
      <c r="J39" s="6">
        <v>3590</v>
      </c>
      <c r="K39">
        <v>0</v>
      </c>
      <c r="L39" t="s">
        <v>10</v>
      </c>
      <c r="M39">
        <v>0.15</v>
      </c>
      <c r="N39" t="s">
        <v>10</v>
      </c>
      <c r="O39" s="5">
        <v>333</v>
      </c>
      <c r="P39" s="5">
        <v>262</v>
      </c>
      <c r="R39" s="5">
        <f t="shared" si="1"/>
        <v>323</v>
      </c>
      <c r="S39" s="5">
        <f t="shared" si="1"/>
        <v>261</v>
      </c>
    </row>
    <row r="40" spans="3:19" x14ac:dyDescent="0.3">
      <c r="C40" s="3">
        <v>0</v>
      </c>
      <c r="D40" s="3">
        <v>7</v>
      </c>
      <c r="E40">
        <v>260</v>
      </c>
      <c r="F40" t="s">
        <v>10</v>
      </c>
      <c r="G40">
        <v>267.5</v>
      </c>
      <c r="H40" t="s">
        <v>10</v>
      </c>
      <c r="I40" s="1">
        <v>44760</v>
      </c>
      <c r="J40" s="6">
        <v>3600</v>
      </c>
      <c r="K40">
        <v>0</v>
      </c>
      <c r="L40" t="s">
        <v>10</v>
      </c>
      <c r="M40">
        <v>0.15</v>
      </c>
      <c r="N40" t="s">
        <v>10</v>
      </c>
      <c r="O40" s="7">
        <v>13641</v>
      </c>
      <c r="P40" s="7">
        <v>2579</v>
      </c>
      <c r="Q40" s="2"/>
      <c r="R40" s="5">
        <f t="shared" si="1"/>
        <v>13641</v>
      </c>
      <c r="S40" s="5">
        <f t="shared" si="1"/>
        <v>2572</v>
      </c>
    </row>
    <row r="41" spans="3:19" x14ac:dyDescent="0.3">
      <c r="C41" s="3">
        <v>0</v>
      </c>
      <c r="D41" s="3">
        <v>2</v>
      </c>
      <c r="E41">
        <v>250</v>
      </c>
      <c r="F41" t="s">
        <v>10</v>
      </c>
      <c r="G41">
        <v>257.5</v>
      </c>
      <c r="H41" t="s">
        <v>10</v>
      </c>
      <c r="I41" s="1">
        <v>44760</v>
      </c>
      <c r="J41" s="6">
        <v>3610</v>
      </c>
      <c r="K41">
        <v>0.05</v>
      </c>
      <c r="L41" t="s">
        <v>10</v>
      </c>
      <c r="M41">
        <v>0.15</v>
      </c>
      <c r="N41" t="s">
        <v>10</v>
      </c>
      <c r="O41" s="5">
        <v>45</v>
      </c>
      <c r="P41" s="5">
        <v>277</v>
      </c>
      <c r="R41" s="5">
        <f t="shared" si="1"/>
        <v>45</v>
      </c>
      <c r="S41" s="5">
        <f t="shared" si="1"/>
        <v>275</v>
      </c>
    </row>
    <row r="42" spans="3:19" x14ac:dyDescent="0.3">
      <c r="C42" s="3">
        <v>0</v>
      </c>
      <c r="D42" s="3">
        <v>0</v>
      </c>
      <c r="E42">
        <v>245</v>
      </c>
      <c r="F42" t="s">
        <v>10</v>
      </c>
      <c r="G42">
        <v>252.5</v>
      </c>
      <c r="H42" t="s">
        <v>10</v>
      </c>
      <c r="I42" s="1">
        <v>44760</v>
      </c>
      <c r="J42" s="6">
        <v>3615</v>
      </c>
      <c r="K42">
        <v>0</v>
      </c>
      <c r="L42" t="s">
        <v>10</v>
      </c>
      <c r="M42">
        <v>0.15</v>
      </c>
      <c r="N42" t="s">
        <v>10</v>
      </c>
      <c r="O42" s="5">
        <v>561</v>
      </c>
      <c r="P42" s="5">
        <v>299</v>
      </c>
      <c r="R42" s="5">
        <f t="shared" si="1"/>
        <v>561</v>
      </c>
      <c r="S42" s="5">
        <f t="shared" si="1"/>
        <v>299</v>
      </c>
    </row>
    <row r="43" spans="3:19" x14ac:dyDescent="0.3">
      <c r="C43" s="3">
        <v>0</v>
      </c>
      <c r="D43" s="3">
        <v>0</v>
      </c>
      <c r="E43">
        <v>240</v>
      </c>
      <c r="F43" t="s">
        <v>10</v>
      </c>
      <c r="G43">
        <v>247.5</v>
      </c>
      <c r="H43" t="s">
        <v>10</v>
      </c>
      <c r="I43" s="1">
        <v>44760</v>
      </c>
      <c r="J43" s="6">
        <v>3620</v>
      </c>
      <c r="K43">
        <v>0</v>
      </c>
      <c r="L43" t="s">
        <v>10</v>
      </c>
      <c r="M43">
        <v>0.15</v>
      </c>
      <c r="N43" t="s">
        <v>10</v>
      </c>
      <c r="O43" s="5">
        <v>224</v>
      </c>
      <c r="P43" s="5">
        <v>395</v>
      </c>
      <c r="R43" s="5">
        <f t="shared" si="1"/>
        <v>224</v>
      </c>
      <c r="S43" s="5">
        <f t="shared" si="1"/>
        <v>395</v>
      </c>
    </row>
    <row r="44" spans="3:19" x14ac:dyDescent="0.3">
      <c r="C44" s="3">
        <v>0</v>
      </c>
      <c r="D44" s="3">
        <v>10</v>
      </c>
      <c r="E44">
        <v>235</v>
      </c>
      <c r="F44" t="s">
        <v>10</v>
      </c>
      <c r="G44">
        <v>242.5</v>
      </c>
      <c r="H44" t="s">
        <v>10</v>
      </c>
      <c r="I44" s="1">
        <v>44760</v>
      </c>
      <c r="J44" s="6">
        <v>3625</v>
      </c>
      <c r="K44">
        <v>0</v>
      </c>
      <c r="L44" t="s">
        <v>10</v>
      </c>
      <c r="M44">
        <v>0.15</v>
      </c>
      <c r="N44" t="s">
        <v>10</v>
      </c>
      <c r="O44" s="7">
        <v>2180</v>
      </c>
      <c r="P44" s="5">
        <v>996</v>
      </c>
      <c r="R44" s="5">
        <f t="shared" si="1"/>
        <v>2180</v>
      </c>
      <c r="S44" s="5">
        <f t="shared" si="1"/>
        <v>986</v>
      </c>
    </row>
    <row r="45" spans="3:19" x14ac:dyDescent="0.3">
      <c r="C45" s="3">
        <v>0</v>
      </c>
      <c r="D45" s="3">
        <v>2</v>
      </c>
      <c r="E45">
        <v>230</v>
      </c>
      <c r="F45" t="s">
        <v>10</v>
      </c>
      <c r="G45">
        <v>237.5</v>
      </c>
      <c r="H45" t="s">
        <v>10</v>
      </c>
      <c r="I45" s="1">
        <v>44760</v>
      </c>
      <c r="J45" s="6">
        <v>3630</v>
      </c>
      <c r="K45">
        <v>0</v>
      </c>
      <c r="L45" t="s">
        <v>10</v>
      </c>
      <c r="M45">
        <v>0.15</v>
      </c>
      <c r="N45" t="s">
        <v>10</v>
      </c>
      <c r="O45" s="5">
        <v>611</v>
      </c>
      <c r="P45" s="5">
        <v>316</v>
      </c>
      <c r="R45" s="5">
        <f t="shared" si="1"/>
        <v>611</v>
      </c>
      <c r="S45" s="5">
        <f t="shared" si="1"/>
        <v>314</v>
      </c>
    </row>
    <row r="46" spans="3:19" x14ac:dyDescent="0.3">
      <c r="C46" s="3">
        <v>0</v>
      </c>
      <c r="D46" s="3">
        <v>5</v>
      </c>
      <c r="E46">
        <v>225</v>
      </c>
      <c r="F46" t="s">
        <v>10</v>
      </c>
      <c r="G46">
        <v>232.5</v>
      </c>
      <c r="H46" t="s">
        <v>10</v>
      </c>
      <c r="I46" s="1">
        <v>44760</v>
      </c>
      <c r="J46" s="6">
        <v>3635</v>
      </c>
      <c r="K46">
        <v>0</v>
      </c>
      <c r="L46" t="s">
        <v>10</v>
      </c>
      <c r="M46">
        <v>0.15</v>
      </c>
      <c r="N46" t="s">
        <v>10</v>
      </c>
      <c r="O46" s="5">
        <v>96</v>
      </c>
      <c r="P46" s="5">
        <v>274</v>
      </c>
      <c r="R46" s="5">
        <f t="shared" si="1"/>
        <v>96</v>
      </c>
      <c r="S46" s="5">
        <f t="shared" si="1"/>
        <v>269</v>
      </c>
    </row>
    <row r="47" spans="3:19" x14ac:dyDescent="0.3">
      <c r="C47" s="3">
        <v>0</v>
      </c>
      <c r="D47" s="3">
        <v>8</v>
      </c>
      <c r="E47">
        <v>220</v>
      </c>
      <c r="F47" t="s">
        <v>10</v>
      </c>
      <c r="G47">
        <v>227.5</v>
      </c>
      <c r="H47" t="s">
        <v>10</v>
      </c>
      <c r="I47" s="1">
        <v>44760</v>
      </c>
      <c r="J47" s="6">
        <v>3640</v>
      </c>
      <c r="K47">
        <v>0</v>
      </c>
      <c r="L47" t="s">
        <v>10</v>
      </c>
      <c r="M47">
        <v>0.15</v>
      </c>
      <c r="N47" t="s">
        <v>10</v>
      </c>
      <c r="O47" s="5">
        <v>634</v>
      </c>
      <c r="P47" s="5">
        <v>503</v>
      </c>
      <c r="R47" s="5">
        <f t="shared" si="1"/>
        <v>634</v>
      </c>
      <c r="S47" s="5">
        <f t="shared" si="1"/>
        <v>495</v>
      </c>
    </row>
    <row r="48" spans="3:19" x14ac:dyDescent="0.3">
      <c r="C48" s="3">
        <v>0</v>
      </c>
      <c r="D48" s="3">
        <v>1</v>
      </c>
      <c r="E48">
        <v>215</v>
      </c>
      <c r="F48" t="s">
        <v>10</v>
      </c>
      <c r="G48">
        <v>222.5</v>
      </c>
      <c r="H48" t="s">
        <v>10</v>
      </c>
      <c r="I48" s="1">
        <v>44760</v>
      </c>
      <c r="J48" s="6">
        <v>3645</v>
      </c>
      <c r="K48">
        <v>0</v>
      </c>
      <c r="L48" t="s">
        <v>10</v>
      </c>
      <c r="M48">
        <v>0.15</v>
      </c>
      <c r="N48" t="s">
        <v>10</v>
      </c>
      <c r="O48" s="5">
        <v>170</v>
      </c>
      <c r="P48" s="5">
        <v>261</v>
      </c>
      <c r="R48" s="5">
        <f t="shared" si="1"/>
        <v>170</v>
      </c>
      <c r="S48" s="5">
        <f t="shared" si="1"/>
        <v>260</v>
      </c>
    </row>
    <row r="49" spans="3:19" x14ac:dyDescent="0.3">
      <c r="C49" s="3">
        <v>10</v>
      </c>
      <c r="D49" s="3">
        <v>23</v>
      </c>
      <c r="E49">
        <v>210</v>
      </c>
      <c r="F49" t="s">
        <v>10</v>
      </c>
      <c r="G49">
        <v>217.5</v>
      </c>
      <c r="H49" t="s">
        <v>10</v>
      </c>
      <c r="I49" s="1">
        <v>44760</v>
      </c>
      <c r="J49" s="6">
        <v>3650</v>
      </c>
      <c r="K49">
        <v>0</v>
      </c>
      <c r="L49" t="s">
        <v>10</v>
      </c>
      <c r="M49">
        <v>0.15</v>
      </c>
      <c r="N49" t="s">
        <v>10</v>
      </c>
      <c r="O49" s="7">
        <v>2434</v>
      </c>
      <c r="P49" s="7">
        <v>3247</v>
      </c>
      <c r="Q49" s="2"/>
      <c r="R49" s="5">
        <f t="shared" si="1"/>
        <v>2424</v>
      </c>
      <c r="S49" s="5">
        <f t="shared" si="1"/>
        <v>3224</v>
      </c>
    </row>
    <row r="50" spans="3:19" x14ac:dyDescent="0.3">
      <c r="C50" s="3">
        <v>13</v>
      </c>
      <c r="D50" s="3">
        <v>14</v>
      </c>
      <c r="E50">
        <v>196.5</v>
      </c>
      <c r="F50" t="s">
        <v>10</v>
      </c>
      <c r="G50">
        <v>225.5</v>
      </c>
      <c r="H50" t="s">
        <v>10</v>
      </c>
      <c r="I50" s="1">
        <v>44760</v>
      </c>
      <c r="J50" s="6">
        <v>3655</v>
      </c>
      <c r="K50">
        <v>0</v>
      </c>
      <c r="L50" t="s">
        <v>10</v>
      </c>
      <c r="M50">
        <v>0.15</v>
      </c>
      <c r="N50" t="s">
        <v>10</v>
      </c>
      <c r="O50" s="7">
        <v>3422</v>
      </c>
      <c r="P50" s="5">
        <v>336</v>
      </c>
      <c r="R50" s="5">
        <f t="shared" si="1"/>
        <v>3409</v>
      </c>
      <c r="S50" s="5">
        <f t="shared" si="1"/>
        <v>322</v>
      </c>
    </row>
    <row r="51" spans="3:19" x14ac:dyDescent="0.3">
      <c r="C51" s="3">
        <v>2</v>
      </c>
      <c r="D51" s="3">
        <v>40</v>
      </c>
      <c r="E51">
        <v>200</v>
      </c>
      <c r="F51" t="s">
        <v>10</v>
      </c>
      <c r="G51">
        <v>207.5</v>
      </c>
      <c r="H51" t="s">
        <v>10</v>
      </c>
      <c r="I51" s="1">
        <v>44760</v>
      </c>
      <c r="J51" s="6">
        <v>3660</v>
      </c>
      <c r="K51">
        <v>0</v>
      </c>
      <c r="L51" t="s">
        <v>10</v>
      </c>
      <c r="M51">
        <v>0.15</v>
      </c>
      <c r="N51" t="s">
        <v>10</v>
      </c>
      <c r="O51" s="5">
        <v>593</v>
      </c>
      <c r="P51" s="5">
        <v>403</v>
      </c>
      <c r="R51" s="5">
        <f t="shared" si="1"/>
        <v>591</v>
      </c>
      <c r="S51" s="5">
        <f t="shared" si="1"/>
        <v>363</v>
      </c>
    </row>
    <row r="52" spans="3:19" x14ac:dyDescent="0.3">
      <c r="C52" s="3">
        <v>0</v>
      </c>
      <c r="D52" s="3">
        <v>16</v>
      </c>
      <c r="E52">
        <v>195</v>
      </c>
      <c r="F52" t="s">
        <v>10</v>
      </c>
      <c r="G52">
        <v>202.5</v>
      </c>
      <c r="H52" t="s">
        <v>10</v>
      </c>
      <c r="I52" s="1">
        <v>44760</v>
      </c>
      <c r="J52" s="6">
        <v>3665</v>
      </c>
      <c r="K52">
        <v>0.05</v>
      </c>
      <c r="L52" t="s">
        <v>10</v>
      </c>
      <c r="M52">
        <v>0.2</v>
      </c>
      <c r="N52" t="s">
        <v>10</v>
      </c>
      <c r="O52" s="5">
        <v>429</v>
      </c>
      <c r="P52" s="5">
        <v>256</v>
      </c>
      <c r="R52" s="5">
        <f t="shared" si="1"/>
        <v>429</v>
      </c>
      <c r="S52" s="5">
        <f t="shared" si="1"/>
        <v>240</v>
      </c>
    </row>
    <row r="53" spans="3:19" x14ac:dyDescent="0.3">
      <c r="C53" s="3">
        <v>1</v>
      </c>
      <c r="D53" s="3">
        <v>20</v>
      </c>
      <c r="E53">
        <v>190.1</v>
      </c>
      <c r="F53" t="s">
        <v>10</v>
      </c>
      <c r="G53">
        <v>197.5</v>
      </c>
      <c r="H53" t="s">
        <v>10</v>
      </c>
      <c r="I53" s="1">
        <v>44760</v>
      </c>
      <c r="J53" s="6">
        <v>3670</v>
      </c>
      <c r="K53">
        <v>0.05</v>
      </c>
      <c r="L53" t="s">
        <v>10</v>
      </c>
      <c r="M53">
        <v>0.2</v>
      </c>
      <c r="N53" t="s">
        <v>10</v>
      </c>
      <c r="O53" s="5">
        <v>492</v>
      </c>
      <c r="P53" s="5">
        <v>692</v>
      </c>
      <c r="R53" s="5">
        <f t="shared" si="1"/>
        <v>491</v>
      </c>
      <c r="S53" s="5">
        <f t="shared" si="1"/>
        <v>672</v>
      </c>
    </row>
    <row r="54" spans="3:19" x14ac:dyDescent="0.3">
      <c r="C54" s="3">
        <v>17</v>
      </c>
      <c r="D54" s="3">
        <v>24</v>
      </c>
      <c r="E54">
        <v>185.1</v>
      </c>
      <c r="F54" t="s">
        <v>10</v>
      </c>
      <c r="G54">
        <v>192.5</v>
      </c>
      <c r="H54" t="s">
        <v>10</v>
      </c>
      <c r="I54" s="1">
        <v>44760</v>
      </c>
      <c r="J54" s="6">
        <v>3675</v>
      </c>
      <c r="K54">
        <v>0.05</v>
      </c>
      <c r="L54" t="s">
        <v>10</v>
      </c>
      <c r="M54">
        <v>0.2</v>
      </c>
      <c r="N54" t="s">
        <v>10</v>
      </c>
      <c r="O54" s="7">
        <v>1718</v>
      </c>
      <c r="P54" s="7">
        <v>1910</v>
      </c>
      <c r="Q54" s="2"/>
      <c r="R54" s="5">
        <f t="shared" si="1"/>
        <v>1701</v>
      </c>
      <c r="S54" s="5">
        <f t="shared" si="1"/>
        <v>1886</v>
      </c>
    </row>
    <row r="55" spans="3:19" x14ac:dyDescent="0.3">
      <c r="C55" s="3">
        <v>6</v>
      </c>
      <c r="D55" s="3">
        <v>21</v>
      </c>
      <c r="E55">
        <v>180.1</v>
      </c>
      <c r="F55" t="s">
        <v>10</v>
      </c>
      <c r="G55">
        <v>187.5</v>
      </c>
      <c r="H55" t="s">
        <v>10</v>
      </c>
      <c r="I55" s="1">
        <v>44760</v>
      </c>
      <c r="J55" s="6">
        <v>3680</v>
      </c>
      <c r="K55">
        <v>0.05</v>
      </c>
      <c r="L55" t="s">
        <v>10</v>
      </c>
      <c r="M55">
        <v>0.2</v>
      </c>
      <c r="N55" t="s">
        <v>10</v>
      </c>
      <c r="O55" s="7">
        <v>2591</v>
      </c>
      <c r="P55" s="5">
        <v>599</v>
      </c>
      <c r="R55" s="5">
        <f t="shared" si="1"/>
        <v>2585</v>
      </c>
      <c r="S55" s="5">
        <f t="shared" si="1"/>
        <v>578</v>
      </c>
    </row>
    <row r="56" spans="3:19" x14ac:dyDescent="0.3">
      <c r="C56" s="3">
        <v>0</v>
      </c>
      <c r="D56" s="3">
        <v>8</v>
      </c>
      <c r="E56">
        <v>175.1</v>
      </c>
      <c r="F56" t="s">
        <v>10</v>
      </c>
      <c r="G56">
        <v>182.5</v>
      </c>
      <c r="H56" t="s">
        <v>10</v>
      </c>
      <c r="I56" s="1">
        <v>44760</v>
      </c>
      <c r="J56" s="6">
        <v>3685</v>
      </c>
      <c r="K56">
        <v>0.05</v>
      </c>
      <c r="L56" t="s">
        <v>10</v>
      </c>
      <c r="M56">
        <v>0.2</v>
      </c>
      <c r="N56" t="s">
        <v>10</v>
      </c>
      <c r="O56" s="7">
        <v>1204</v>
      </c>
      <c r="P56" s="5">
        <v>249</v>
      </c>
      <c r="R56" s="5">
        <f t="shared" si="1"/>
        <v>1204</v>
      </c>
      <c r="S56" s="5">
        <f t="shared" si="1"/>
        <v>241</v>
      </c>
    </row>
    <row r="57" spans="3:19" x14ac:dyDescent="0.3">
      <c r="C57" s="3">
        <v>6</v>
      </c>
      <c r="D57" s="3">
        <v>21</v>
      </c>
      <c r="E57">
        <v>170.1</v>
      </c>
      <c r="F57" t="s">
        <v>10</v>
      </c>
      <c r="G57">
        <v>177.5</v>
      </c>
      <c r="H57" t="s">
        <v>10</v>
      </c>
      <c r="I57" s="1">
        <v>44760</v>
      </c>
      <c r="J57" s="6">
        <v>3690</v>
      </c>
      <c r="K57">
        <v>0.05</v>
      </c>
      <c r="L57" t="s">
        <v>10</v>
      </c>
      <c r="M57">
        <v>0.2</v>
      </c>
      <c r="N57" t="s">
        <v>10</v>
      </c>
      <c r="O57" s="5">
        <v>511</v>
      </c>
      <c r="P57" s="5">
        <v>487</v>
      </c>
      <c r="R57" s="5">
        <f t="shared" si="1"/>
        <v>505</v>
      </c>
      <c r="S57" s="5">
        <f t="shared" si="1"/>
        <v>466</v>
      </c>
    </row>
    <row r="58" spans="3:19" x14ac:dyDescent="0.3">
      <c r="C58" s="3">
        <v>1</v>
      </c>
      <c r="D58" s="3">
        <v>6</v>
      </c>
      <c r="E58">
        <v>165.1</v>
      </c>
      <c r="F58" t="s">
        <v>10</v>
      </c>
      <c r="G58">
        <v>172.5</v>
      </c>
      <c r="H58" t="s">
        <v>10</v>
      </c>
      <c r="I58" s="1">
        <v>44760</v>
      </c>
      <c r="J58" s="6">
        <v>3695</v>
      </c>
      <c r="K58">
        <v>0.05</v>
      </c>
      <c r="L58" t="s">
        <v>10</v>
      </c>
      <c r="M58">
        <v>0.2</v>
      </c>
      <c r="N58" t="s">
        <v>10</v>
      </c>
      <c r="O58" s="5">
        <v>411</v>
      </c>
      <c r="P58" s="5">
        <v>223</v>
      </c>
      <c r="R58" s="5">
        <f t="shared" si="1"/>
        <v>410</v>
      </c>
      <c r="S58" s="5">
        <f t="shared" si="1"/>
        <v>217</v>
      </c>
    </row>
    <row r="59" spans="3:19" x14ac:dyDescent="0.3">
      <c r="C59" s="3">
        <v>65</v>
      </c>
      <c r="D59" s="3">
        <v>32</v>
      </c>
      <c r="E59">
        <v>160.1</v>
      </c>
      <c r="F59" t="s">
        <v>10</v>
      </c>
      <c r="G59">
        <v>167.5</v>
      </c>
      <c r="H59" t="s">
        <v>10</v>
      </c>
      <c r="I59" s="1">
        <v>44760</v>
      </c>
      <c r="J59" s="6">
        <v>3700</v>
      </c>
      <c r="K59">
        <v>0.1</v>
      </c>
      <c r="L59" t="s">
        <v>10</v>
      </c>
      <c r="M59">
        <v>0.25</v>
      </c>
      <c r="N59" t="s">
        <v>10</v>
      </c>
      <c r="O59" s="7">
        <v>3998</v>
      </c>
      <c r="P59" s="7">
        <v>2609</v>
      </c>
      <c r="Q59" s="2"/>
      <c r="R59" s="5">
        <f t="shared" si="1"/>
        <v>3933</v>
      </c>
      <c r="S59" s="5">
        <f t="shared" si="1"/>
        <v>2577</v>
      </c>
    </row>
    <row r="60" spans="3:19" x14ac:dyDescent="0.3">
      <c r="C60" s="3">
        <v>26</v>
      </c>
      <c r="D60" s="3">
        <v>40</v>
      </c>
      <c r="E60">
        <v>149.5</v>
      </c>
      <c r="F60" t="s">
        <v>10</v>
      </c>
      <c r="G60">
        <v>168.9</v>
      </c>
      <c r="H60" t="s">
        <v>10</v>
      </c>
      <c r="I60" s="1">
        <v>44760</v>
      </c>
      <c r="J60" s="6">
        <v>3705</v>
      </c>
      <c r="K60">
        <v>0.1</v>
      </c>
      <c r="L60" t="s">
        <v>10</v>
      </c>
      <c r="M60">
        <v>0.25</v>
      </c>
      <c r="N60" t="s">
        <v>10</v>
      </c>
      <c r="O60" s="7">
        <v>1312</v>
      </c>
      <c r="P60" s="5">
        <v>238</v>
      </c>
      <c r="R60" s="5">
        <f t="shared" si="1"/>
        <v>1286</v>
      </c>
      <c r="S60" s="5">
        <f t="shared" si="1"/>
        <v>198</v>
      </c>
    </row>
    <row r="61" spans="3:19" x14ac:dyDescent="0.3">
      <c r="C61" s="3">
        <v>21</v>
      </c>
      <c r="D61" s="3">
        <v>39</v>
      </c>
      <c r="E61">
        <v>150.1</v>
      </c>
      <c r="F61" t="s">
        <v>10</v>
      </c>
      <c r="G61">
        <v>157.6</v>
      </c>
      <c r="H61" t="s">
        <v>10</v>
      </c>
      <c r="I61" s="1">
        <v>44760</v>
      </c>
      <c r="J61" s="6">
        <v>3710</v>
      </c>
      <c r="K61">
        <v>0.1</v>
      </c>
      <c r="L61" t="s">
        <v>10</v>
      </c>
      <c r="M61">
        <v>0.25</v>
      </c>
      <c r="N61" t="s">
        <v>10</v>
      </c>
      <c r="O61" s="7">
        <v>1070</v>
      </c>
      <c r="P61" s="5">
        <v>271</v>
      </c>
      <c r="R61" s="5">
        <f t="shared" si="1"/>
        <v>1049</v>
      </c>
      <c r="S61" s="5">
        <f t="shared" si="1"/>
        <v>232</v>
      </c>
    </row>
    <row r="62" spans="3:19" x14ac:dyDescent="0.3">
      <c r="C62" s="3">
        <v>57</v>
      </c>
      <c r="D62" s="3">
        <v>14</v>
      </c>
      <c r="E62">
        <v>145.19999999999999</v>
      </c>
      <c r="F62" t="s">
        <v>10</v>
      </c>
      <c r="G62">
        <v>152.6</v>
      </c>
      <c r="H62" t="s">
        <v>10</v>
      </c>
      <c r="I62" s="1">
        <v>44760</v>
      </c>
      <c r="J62" s="6">
        <v>3715</v>
      </c>
      <c r="K62">
        <v>0.1</v>
      </c>
      <c r="L62" t="s">
        <v>10</v>
      </c>
      <c r="M62">
        <v>0.25</v>
      </c>
      <c r="N62" t="s">
        <v>10</v>
      </c>
      <c r="O62" s="7">
        <v>1361</v>
      </c>
      <c r="P62" s="5">
        <v>175</v>
      </c>
      <c r="R62" s="5">
        <f t="shared" si="1"/>
        <v>1304</v>
      </c>
      <c r="S62" s="5">
        <f t="shared" si="1"/>
        <v>161</v>
      </c>
    </row>
    <row r="63" spans="3:19" x14ac:dyDescent="0.3">
      <c r="C63" s="3">
        <v>16</v>
      </c>
      <c r="D63" s="3">
        <v>42</v>
      </c>
      <c r="E63">
        <v>140.19999999999999</v>
      </c>
      <c r="F63" t="s">
        <v>10</v>
      </c>
      <c r="G63">
        <v>147.6</v>
      </c>
      <c r="H63" t="s">
        <v>10</v>
      </c>
      <c r="I63" s="1">
        <v>44760</v>
      </c>
      <c r="J63" s="6">
        <v>3720</v>
      </c>
      <c r="K63">
        <v>0.1</v>
      </c>
      <c r="L63" t="s">
        <v>10</v>
      </c>
      <c r="M63">
        <v>0.2</v>
      </c>
      <c r="N63" t="s">
        <v>10</v>
      </c>
      <c r="O63" s="7">
        <v>1669</v>
      </c>
      <c r="P63" s="5">
        <v>275</v>
      </c>
      <c r="R63" s="5">
        <f t="shared" si="1"/>
        <v>1653</v>
      </c>
      <c r="S63" s="5">
        <f t="shared" si="1"/>
        <v>233</v>
      </c>
    </row>
    <row r="64" spans="3:19" x14ac:dyDescent="0.3">
      <c r="C64" s="3">
        <v>84</v>
      </c>
      <c r="D64" s="3">
        <v>58</v>
      </c>
      <c r="E64">
        <v>135.19999999999999</v>
      </c>
      <c r="F64" t="s">
        <v>10</v>
      </c>
      <c r="G64">
        <v>142.6</v>
      </c>
      <c r="H64" t="s">
        <v>10</v>
      </c>
      <c r="I64" s="1">
        <v>44760</v>
      </c>
      <c r="J64" s="6">
        <v>3725</v>
      </c>
      <c r="K64">
        <v>0.15</v>
      </c>
      <c r="L64" t="s">
        <v>10</v>
      </c>
      <c r="M64">
        <v>0.3</v>
      </c>
      <c r="N64" t="s">
        <v>10</v>
      </c>
      <c r="O64" s="7">
        <v>3215</v>
      </c>
      <c r="P64" s="7">
        <v>1984</v>
      </c>
      <c r="Q64" s="2"/>
      <c r="R64" s="5">
        <f t="shared" si="1"/>
        <v>3131</v>
      </c>
      <c r="S64" s="5">
        <f t="shared" si="1"/>
        <v>1926</v>
      </c>
    </row>
    <row r="65" spans="3:19" x14ac:dyDescent="0.3">
      <c r="C65" s="3">
        <v>127</v>
      </c>
      <c r="D65" s="3">
        <v>101</v>
      </c>
      <c r="E65">
        <v>130.19999999999999</v>
      </c>
      <c r="F65" t="s">
        <v>10</v>
      </c>
      <c r="G65">
        <v>137.6</v>
      </c>
      <c r="H65" t="s">
        <v>10</v>
      </c>
      <c r="I65" s="1">
        <v>44760</v>
      </c>
      <c r="J65" s="6">
        <v>3730</v>
      </c>
      <c r="K65">
        <v>0.15</v>
      </c>
      <c r="L65" t="s">
        <v>10</v>
      </c>
      <c r="M65">
        <v>0.25</v>
      </c>
      <c r="N65" t="s">
        <v>10</v>
      </c>
      <c r="O65" s="7">
        <v>2492</v>
      </c>
      <c r="P65" s="7">
        <v>1601</v>
      </c>
      <c r="Q65" s="2"/>
      <c r="R65" s="5">
        <f t="shared" si="1"/>
        <v>2365</v>
      </c>
      <c r="S65" s="5">
        <f t="shared" si="1"/>
        <v>1500</v>
      </c>
    </row>
    <row r="66" spans="3:19" x14ac:dyDescent="0.3">
      <c r="C66" s="3">
        <v>76</v>
      </c>
      <c r="D66" s="3">
        <v>59</v>
      </c>
      <c r="E66">
        <v>125.3</v>
      </c>
      <c r="F66" t="s">
        <v>10</v>
      </c>
      <c r="G66">
        <v>132.6</v>
      </c>
      <c r="H66" t="s">
        <v>10</v>
      </c>
      <c r="I66" s="1">
        <v>44760</v>
      </c>
      <c r="J66" s="6">
        <v>3735</v>
      </c>
      <c r="K66">
        <v>0.2</v>
      </c>
      <c r="L66" t="s">
        <v>10</v>
      </c>
      <c r="M66">
        <v>0.4</v>
      </c>
      <c r="N66" t="s">
        <v>10</v>
      </c>
      <c r="O66" s="7">
        <v>1630</v>
      </c>
      <c r="P66" s="5">
        <v>220</v>
      </c>
      <c r="R66" s="5">
        <f t="shared" si="1"/>
        <v>1554</v>
      </c>
      <c r="S66" s="5">
        <f t="shared" si="1"/>
        <v>161</v>
      </c>
    </row>
    <row r="67" spans="3:19" x14ac:dyDescent="0.3">
      <c r="C67" s="3">
        <v>75</v>
      </c>
      <c r="D67" s="3">
        <v>67</v>
      </c>
      <c r="E67">
        <v>120.3</v>
      </c>
      <c r="F67" t="s">
        <v>10</v>
      </c>
      <c r="G67">
        <v>127.7</v>
      </c>
      <c r="H67" t="s">
        <v>10</v>
      </c>
      <c r="I67" s="1">
        <v>44760</v>
      </c>
      <c r="J67" s="6">
        <v>3740</v>
      </c>
      <c r="K67">
        <v>0.25</v>
      </c>
      <c r="L67" t="s">
        <v>10</v>
      </c>
      <c r="M67">
        <v>0.35</v>
      </c>
      <c r="N67" t="s">
        <v>10</v>
      </c>
      <c r="O67" s="7">
        <v>3704</v>
      </c>
      <c r="P67" s="5">
        <v>346</v>
      </c>
      <c r="R67" s="5">
        <f t="shared" si="1"/>
        <v>3629</v>
      </c>
      <c r="S67" s="5">
        <f t="shared" si="1"/>
        <v>279</v>
      </c>
    </row>
    <row r="68" spans="3:19" x14ac:dyDescent="0.3">
      <c r="C68" s="3">
        <v>65</v>
      </c>
      <c r="D68" s="3">
        <v>38</v>
      </c>
      <c r="E68">
        <v>115.4</v>
      </c>
      <c r="F68" t="s">
        <v>10</v>
      </c>
      <c r="G68">
        <v>122.7</v>
      </c>
      <c r="H68" t="s">
        <v>10</v>
      </c>
      <c r="I68" s="1">
        <v>44760</v>
      </c>
      <c r="J68" s="6">
        <v>3745</v>
      </c>
      <c r="K68">
        <v>0.3</v>
      </c>
      <c r="L68" t="s">
        <v>10</v>
      </c>
      <c r="M68">
        <v>0.4</v>
      </c>
      <c r="N68" t="s">
        <v>10</v>
      </c>
      <c r="O68" s="5">
        <v>982</v>
      </c>
      <c r="P68" s="5">
        <v>403</v>
      </c>
      <c r="R68" s="5">
        <f t="shared" si="1"/>
        <v>917</v>
      </c>
      <c r="S68" s="5">
        <f t="shared" si="1"/>
        <v>365</v>
      </c>
    </row>
    <row r="69" spans="3:19" x14ac:dyDescent="0.3">
      <c r="C69" s="3">
        <v>154</v>
      </c>
      <c r="D69" s="3">
        <v>285</v>
      </c>
      <c r="E69">
        <v>110.5</v>
      </c>
      <c r="F69" t="s">
        <v>10</v>
      </c>
      <c r="G69">
        <v>117.7</v>
      </c>
      <c r="H69" t="s">
        <v>10</v>
      </c>
      <c r="I69" s="1">
        <v>44760</v>
      </c>
      <c r="J69" s="6">
        <v>3750</v>
      </c>
      <c r="K69">
        <v>0.35</v>
      </c>
      <c r="L69" t="s">
        <v>10</v>
      </c>
      <c r="M69">
        <v>0.5</v>
      </c>
      <c r="N69" t="s">
        <v>10</v>
      </c>
      <c r="O69" s="7">
        <v>5337</v>
      </c>
      <c r="P69" s="7">
        <v>3022</v>
      </c>
      <c r="Q69" s="2"/>
      <c r="R69" s="5">
        <f t="shared" si="1"/>
        <v>5183</v>
      </c>
      <c r="S69" s="5">
        <f t="shared" si="1"/>
        <v>2737</v>
      </c>
    </row>
    <row r="70" spans="3:19" x14ac:dyDescent="0.3">
      <c r="C70" s="3">
        <v>56</v>
      </c>
      <c r="D70" s="3">
        <v>66</v>
      </c>
      <c r="E70">
        <v>105.6</v>
      </c>
      <c r="F70" t="s">
        <v>10</v>
      </c>
      <c r="G70">
        <v>112.8</v>
      </c>
      <c r="H70" t="s">
        <v>10</v>
      </c>
      <c r="I70" s="1">
        <v>44760</v>
      </c>
      <c r="J70" s="6">
        <v>3755</v>
      </c>
      <c r="K70">
        <v>0.4</v>
      </c>
      <c r="L70" t="s">
        <v>10</v>
      </c>
      <c r="M70">
        <v>0.65</v>
      </c>
      <c r="N70" t="s">
        <v>10</v>
      </c>
      <c r="O70" s="7">
        <v>1312</v>
      </c>
      <c r="P70" s="5">
        <v>135</v>
      </c>
      <c r="R70" s="5">
        <f t="shared" si="1"/>
        <v>1256</v>
      </c>
      <c r="S70" s="5">
        <f t="shared" si="1"/>
        <v>69</v>
      </c>
    </row>
    <row r="71" spans="3:19" x14ac:dyDescent="0.3">
      <c r="C71" s="3">
        <v>183</v>
      </c>
      <c r="D71" s="3">
        <v>133</v>
      </c>
      <c r="E71">
        <v>100.8</v>
      </c>
      <c r="F71" t="s">
        <v>10</v>
      </c>
      <c r="G71">
        <v>107.9</v>
      </c>
      <c r="H71" t="s">
        <v>10</v>
      </c>
      <c r="I71" s="1">
        <v>44760</v>
      </c>
      <c r="J71" s="6">
        <v>3760</v>
      </c>
      <c r="K71">
        <v>0.5</v>
      </c>
      <c r="L71" t="s">
        <v>10</v>
      </c>
      <c r="M71">
        <v>0.65</v>
      </c>
      <c r="N71" t="s">
        <v>10</v>
      </c>
      <c r="O71" s="7">
        <v>1767</v>
      </c>
      <c r="P71" s="5">
        <v>514</v>
      </c>
      <c r="R71" s="5">
        <f t="shared" si="1"/>
        <v>1584</v>
      </c>
      <c r="S71" s="5">
        <f t="shared" si="1"/>
        <v>381</v>
      </c>
    </row>
    <row r="72" spans="3:19" x14ac:dyDescent="0.3">
      <c r="C72" s="3">
        <v>44</v>
      </c>
      <c r="D72" s="3">
        <v>73</v>
      </c>
      <c r="E72">
        <v>96</v>
      </c>
      <c r="F72" t="s">
        <v>10</v>
      </c>
      <c r="G72">
        <v>103</v>
      </c>
      <c r="H72" t="s">
        <v>10</v>
      </c>
      <c r="I72" s="1">
        <v>44760</v>
      </c>
      <c r="J72" s="6">
        <v>3765</v>
      </c>
      <c r="K72">
        <v>0.65</v>
      </c>
      <c r="L72" t="s">
        <v>10</v>
      </c>
      <c r="M72">
        <v>0.85</v>
      </c>
      <c r="N72" t="s">
        <v>10</v>
      </c>
      <c r="O72" s="7">
        <v>1062</v>
      </c>
      <c r="P72" s="5">
        <v>512</v>
      </c>
      <c r="R72" s="5">
        <f t="shared" si="1"/>
        <v>1018</v>
      </c>
      <c r="S72" s="5">
        <f t="shared" si="1"/>
        <v>439</v>
      </c>
    </row>
    <row r="73" spans="3:19" x14ac:dyDescent="0.3">
      <c r="C73" s="3">
        <v>131</v>
      </c>
      <c r="D73" s="3">
        <v>116</v>
      </c>
      <c r="E73">
        <v>91.3</v>
      </c>
      <c r="F73" t="s">
        <v>10</v>
      </c>
      <c r="G73">
        <v>98.1</v>
      </c>
      <c r="H73" t="s">
        <v>10</v>
      </c>
      <c r="I73" s="1">
        <v>44760</v>
      </c>
      <c r="J73" s="6">
        <v>3770</v>
      </c>
      <c r="K73">
        <v>0.85</v>
      </c>
      <c r="L73" t="s">
        <v>10</v>
      </c>
      <c r="M73">
        <v>1.05</v>
      </c>
      <c r="N73" t="s">
        <v>10</v>
      </c>
      <c r="O73" s="7">
        <v>3807</v>
      </c>
      <c r="P73" s="5">
        <v>253</v>
      </c>
      <c r="R73" s="5">
        <f t="shared" si="1"/>
        <v>3676</v>
      </c>
      <c r="S73" s="5">
        <f t="shared" si="1"/>
        <v>137</v>
      </c>
    </row>
    <row r="74" spans="3:19" x14ac:dyDescent="0.3">
      <c r="C74" s="3">
        <v>177</v>
      </c>
      <c r="D74" s="3">
        <v>263</v>
      </c>
      <c r="E74">
        <v>86.6</v>
      </c>
      <c r="F74" t="s">
        <v>10</v>
      </c>
      <c r="G74">
        <v>93.2</v>
      </c>
      <c r="H74" t="s">
        <v>10</v>
      </c>
      <c r="I74" s="1">
        <v>44760</v>
      </c>
      <c r="J74" s="6">
        <v>3775</v>
      </c>
      <c r="K74">
        <v>1.1000000000000001</v>
      </c>
      <c r="L74" t="s">
        <v>10</v>
      </c>
      <c r="M74">
        <v>1.25</v>
      </c>
      <c r="N74" t="s">
        <v>10</v>
      </c>
      <c r="O74" s="7">
        <v>3845</v>
      </c>
      <c r="P74" s="7">
        <v>1212</v>
      </c>
      <c r="Q74" s="2"/>
      <c r="R74" s="5">
        <f t="shared" si="1"/>
        <v>3668</v>
      </c>
      <c r="S74" s="5">
        <f t="shared" si="1"/>
        <v>949</v>
      </c>
    </row>
    <row r="75" spans="3:19" x14ac:dyDescent="0.3">
      <c r="C75" s="3">
        <v>149</v>
      </c>
      <c r="D75" s="3">
        <v>226</v>
      </c>
      <c r="E75">
        <v>81.900000000000006</v>
      </c>
      <c r="F75" t="s">
        <v>10</v>
      </c>
      <c r="G75">
        <v>88.4</v>
      </c>
      <c r="H75" t="s">
        <v>10</v>
      </c>
      <c r="I75" s="1">
        <v>44760</v>
      </c>
      <c r="J75" s="6">
        <v>3780</v>
      </c>
      <c r="K75">
        <v>1.2</v>
      </c>
      <c r="L75" t="s">
        <v>10</v>
      </c>
      <c r="M75">
        <v>1.5</v>
      </c>
      <c r="N75" t="s">
        <v>10</v>
      </c>
      <c r="O75" s="7">
        <v>1369</v>
      </c>
      <c r="P75" s="5">
        <v>349</v>
      </c>
      <c r="R75" s="5">
        <f t="shared" si="1"/>
        <v>1220</v>
      </c>
      <c r="S75" s="5">
        <f t="shared" si="1"/>
        <v>123</v>
      </c>
    </row>
    <row r="76" spans="3:19" x14ac:dyDescent="0.3">
      <c r="C76" s="3">
        <v>107</v>
      </c>
      <c r="D76" s="3">
        <v>435</v>
      </c>
      <c r="E76">
        <v>77.400000000000006</v>
      </c>
      <c r="F76" t="s">
        <v>10</v>
      </c>
      <c r="G76">
        <v>83.7</v>
      </c>
      <c r="H76" t="s">
        <v>10</v>
      </c>
      <c r="I76" s="1">
        <v>44760</v>
      </c>
      <c r="J76" s="6">
        <v>3785</v>
      </c>
      <c r="K76">
        <v>1.5</v>
      </c>
      <c r="L76" t="s">
        <v>10</v>
      </c>
      <c r="M76">
        <v>1.8</v>
      </c>
      <c r="N76" t="s">
        <v>10</v>
      </c>
      <c r="O76" s="7">
        <v>1498</v>
      </c>
      <c r="P76" s="5">
        <v>495</v>
      </c>
      <c r="R76" s="5">
        <f t="shared" si="1"/>
        <v>1391</v>
      </c>
      <c r="S76" s="5">
        <f t="shared" si="1"/>
        <v>60</v>
      </c>
    </row>
    <row r="77" spans="3:19" x14ac:dyDescent="0.3">
      <c r="C77" s="3">
        <v>89</v>
      </c>
      <c r="D77" s="3">
        <v>130</v>
      </c>
      <c r="E77">
        <v>72.900000000000006</v>
      </c>
      <c r="F77" t="s">
        <v>10</v>
      </c>
      <c r="G77">
        <v>79</v>
      </c>
      <c r="H77" t="s">
        <v>10</v>
      </c>
      <c r="I77" s="1">
        <v>44760</v>
      </c>
      <c r="J77" s="6">
        <v>3790</v>
      </c>
      <c r="K77">
        <v>1.9</v>
      </c>
      <c r="L77" t="s">
        <v>10</v>
      </c>
      <c r="M77">
        <v>2.2000000000000002</v>
      </c>
      <c r="N77" t="s">
        <v>10</v>
      </c>
      <c r="O77" s="7">
        <v>1220</v>
      </c>
      <c r="P77" s="5">
        <v>278</v>
      </c>
      <c r="R77" s="5">
        <f t="shared" si="1"/>
        <v>1131</v>
      </c>
      <c r="S77" s="5">
        <f t="shared" si="1"/>
        <v>148</v>
      </c>
    </row>
    <row r="78" spans="3:19" x14ac:dyDescent="0.3">
      <c r="C78" s="3">
        <v>101</v>
      </c>
      <c r="D78" s="3">
        <v>258</v>
      </c>
      <c r="E78">
        <v>68.400000000000006</v>
      </c>
      <c r="F78" t="s">
        <v>10</v>
      </c>
      <c r="G78">
        <v>74.400000000000006</v>
      </c>
      <c r="H78" t="s">
        <v>10</v>
      </c>
      <c r="I78" s="1">
        <v>44760</v>
      </c>
      <c r="J78" s="6">
        <v>3795</v>
      </c>
      <c r="K78">
        <v>2.35</v>
      </c>
      <c r="L78" t="s">
        <v>10</v>
      </c>
      <c r="M78">
        <v>2.65</v>
      </c>
      <c r="N78" t="s">
        <v>10</v>
      </c>
      <c r="O78" s="7">
        <v>1447</v>
      </c>
      <c r="P78" s="5">
        <v>183</v>
      </c>
      <c r="R78" s="5">
        <f t="shared" si="1"/>
        <v>1346</v>
      </c>
      <c r="S78" s="5">
        <f t="shared" si="1"/>
        <v>-75</v>
      </c>
    </row>
    <row r="79" spans="3:19" x14ac:dyDescent="0.3">
      <c r="C79" s="3">
        <v>608</v>
      </c>
      <c r="D79" s="3">
        <v>736</v>
      </c>
      <c r="E79">
        <v>62</v>
      </c>
      <c r="F79" t="s">
        <v>10</v>
      </c>
      <c r="G79">
        <v>71.900000000000006</v>
      </c>
      <c r="H79" t="s">
        <v>10</v>
      </c>
      <c r="I79" s="1">
        <v>44760</v>
      </c>
      <c r="J79" s="6">
        <v>3800</v>
      </c>
      <c r="K79">
        <v>2.8</v>
      </c>
      <c r="L79" t="s">
        <v>10</v>
      </c>
      <c r="M79">
        <v>3.2</v>
      </c>
      <c r="N79" t="s">
        <v>10</v>
      </c>
      <c r="O79" s="7">
        <v>6320</v>
      </c>
      <c r="P79" s="7">
        <v>3120</v>
      </c>
      <c r="Q79" s="2"/>
      <c r="R79" s="5">
        <f t="shared" si="1"/>
        <v>5712</v>
      </c>
      <c r="S79" s="5">
        <f t="shared" si="1"/>
        <v>2384</v>
      </c>
    </row>
    <row r="80" spans="3:19" x14ac:dyDescent="0.3">
      <c r="C80" s="3">
        <v>234</v>
      </c>
      <c r="D80" s="3">
        <v>243</v>
      </c>
      <c r="E80">
        <v>59.8</v>
      </c>
      <c r="F80" t="s">
        <v>10</v>
      </c>
      <c r="G80">
        <v>65.3</v>
      </c>
      <c r="H80" t="s">
        <v>10</v>
      </c>
      <c r="I80" s="1">
        <v>44760</v>
      </c>
      <c r="J80" s="6">
        <v>3805</v>
      </c>
      <c r="K80">
        <v>3.4</v>
      </c>
      <c r="L80" t="s">
        <v>10</v>
      </c>
      <c r="M80">
        <v>3.8</v>
      </c>
      <c r="N80" t="s">
        <v>10</v>
      </c>
      <c r="O80" s="7">
        <v>1544</v>
      </c>
      <c r="P80" s="5">
        <v>402</v>
      </c>
      <c r="R80" s="5">
        <f t="shared" si="1"/>
        <v>1310</v>
      </c>
      <c r="S80" s="5">
        <f t="shared" si="1"/>
        <v>159</v>
      </c>
    </row>
    <row r="81" spans="3:19" x14ac:dyDescent="0.3">
      <c r="C81" s="3">
        <v>294</v>
      </c>
      <c r="D81" s="3">
        <v>242</v>
      </c>
      <c r="E81">
        <v>55.6</v>
      </c>
      <c r="F81" t="s">
        <v>10</v>
      </c>
      <c r="G81">
        <v>60.9</v>
      </c>
      <c r="H81" t="s">
        <v>10</v>
      </c>
      <c r="I81" s="1">
        <v>44760</v>
      </c>
      <c r="J81" s="6">
        <v>3810</v>
      </c>
      <c r="K81">
        <v>4</v>
      </c>
      <c r="L81" t="s">
        <v>10</v>
      </c>
      <c r="M81">
        <v>4.5</v>
      </c>
      <c r="N81" t="s">
        <v>10</v>
      </c>
      <c r="O81" s="7">
        <v>1105</v>
      </c>
      <c r="P81" s="5">
        <v>366</v>
      </c>
      <c r="R81" s="5">
        <f t="shared" si="1"/>
        <v>811</v>
      </c>
      <c r="S81" s="5">
        <f t="shared" si="1"/>
        <v>124</v>
      </c>
    </row>
    <row r="82" spans="3:19" x14ac:dyDescent="0.3">
      <c r="C82" s="3">
        <v>255</v>
      </c>
      <c r="D82" s="3">
        <v>226</v>
      </c>
      <c r="E82">
        <v>51.5</v>
      </c>
      <c r="F82" t="s">
        <v>10</v>
      </c>
      <c r="G82">
        <v>56.5</v>
      </c>
      <c r="H82" t="s">
        <v>10</v>
      </c>
      <c r="I82" s="1">
        <v>44760</v>
      </c>
      <c r="J82" s="6">
        <v>3815</v>
      </c>
      <c r="K82">
        <v>4.8</v>
      </c>
      <c r="L82" t="s">
        <v>10</v>
      </c>
      <c r="M82">
        <v>5.3</v>
      </c>
      <c r="N82" t="s">
        <v>10</v>
      </c>
      <c r="O82" s="5">
        <v>702</v>
      </c>
      <c r="P82" s="5">
        <v>206</v>
      </c>
      <c r="R82" s="5">
        <f t="shared" si="1"/>
        <v>447</v>
      </c>
      <c r="S82" s="5">
        <f t="shared" si="1"/>
        <v>-20</v>
      </c>
    </row>
    <row r="83" spans="3:19" x14ac:dyDescent="0.3">
      <c r="C83" s="3">
        <v>646</v>
      </c>
      <c r="D83" s="3">
        <v>295</v>
      </c>
      <c r="E83">
        <v>47.5</v>
      </c>
      <c r="F83" t="s">
        <v>10</v>
      </c>
      <c r="G83">
        <v>52.2</v>
      </c>
      <c r="H83" t="s">
        <v>10</v>
      </c>
      <c r="I83" s="1">
        <v>44760</v>
      </c>
      <c r="J83" s="6">
        <v>3820</v>
      </c>
      <c r="K83">
        <v>5.6</v>
      </c>
      <c r="L83" t="s">
        <v>10</v>
      </c>
      <c r="M83">
        <v>6.2</v>
      </c>
      <c r="N83" t="s">
        <v>10</v>
      </c>
      <c r="O83" s="7">
        <v>2332</v>
      </c>
      <c r="P83" s="5">
        <v>180</v>
      </c>
      <c r="R83" s="5">
        <f t="shared" si="1"/>
        <v>1686</v>
      </c>
      <c r="S83" s="5">
        <f t="shared" si="1"/>
        <v>-115</v>
      </c>
    </row>
    <row r="84" spans="3:19" x14ac:dyDescent="0.3">
      <c r="C84" s="3">
        <v>884</v>
      </c>
      <c r="D84" s="3">
        <v>197</v>
      </c>
      <c r="E84">
        <v>43.6</v>
      </c>
      <c r="F84" t="s">
        <v>10</v>
      </c>
      <c r="G84">
        <v>48.1</v>
      </c>
      <c r="H84" t="s">
        <v>10</v>
      </c>
      <c r="I84" s="1">
        <v>44760</v>
      </c>
      <c r="J84" s="6">
        <v>3825</v>
      </c>
      <c r="K84">
        <v>6.6</v>
      </c>
      <c r="L84" t="s">
        <v>10</v>
      </c>
      <c r="M84">
        <v>7.2</v>
      </c>
      <c r="N84" t="s">
        <v>10</v>
      </c>
      <c r="O84" s="7">
        <v>1377</v>
      </c>
      <c r="P84" s="5">
        <v>323</v>
      </c>
      <c r="R84" s="5">
        <f t="shared" ref="R84:S134" si="2">O84-C84</f>
        <v>493</v>
      </c>
      <c r="S84" s="5">
        <f t="shared" si="2"/>
        <v>126</v>
      </c>
    </row>
    <row r="85" spans="3:19" x14ac:dyDescent="0.3">
      <c r="C85" s="3">
        <v>560</v>
      </c>
      <c r="D85" s="3">
        <v>199</v>
      </c>
      <c r="E85">
        <v>39.9</v>
      </c>
      <c r="F85" t="s">
        <v>10</v>
      </c>
      <c r="G85">
        <v>44</v>
      </c>
      <c r="H85" t="s">
        <v>10</v>
      </c>
      <c r="I85" s="1">
        <v>44760</v>
      </c>
      <c r="J85" s="6">
        <v>3830</v>
      </c>
      <c r="K85">
        <v>7.7</v>
      </c>
      <c r="L85" t="s">
        <v>10</v>
      </c>
      <c r="M85">
        <v>8.3000000000000007</v>
      </c>
      <c r="N85" t="s">
        <v>10</v>
      </c>
      <c r="O85" s="7">
        <v>1091</v>
      </c>
      <c r="P85" s="5">
        <v>156</v>
      </c>
      <c r="R85" s="5">
        <f t="shared" si="2"/>
        <v>531</v>
      </c>
      <c r="S85" s="5">
        <f t="shared" si="2"/>
        <v>-43</v>
      </c>
    </row>
    <row r="86" spans="3:19" x14ac:dyDescent="0.3">
      <c r="C86" s="3">
        <v>562</v>
      </c>
      <c r="D86" s="3">
        <v>288</v>
      </c>
      <c r="E86">
        <v>36.200000000000003</v>
      </c>
      <c r="F86" t="s">
        <v>10</v>
      </c>
      <c r="G86">
        <v>40.1</v>
      </c>
      <c r="H86" t="s">
        <v>10</v>
      </c>
      <c r="I86" s="1">
        <v>44760</v>
      </c>
      <c r="J86" s="6">
        <v>3835</v>
      </c>
      <c r="K86">
        <v>8.9</v>
      </c>
      <c r="L86" t="s">
        <v>10</v>
      </c>
      <c r="M86">
        <v>9.5</v>
      </c>
      <c r="N86" t="s">
        <v>10</v>
      </c>
      <c r="O86" s="7">
        <v>1837</v>
      </c>
      <c r="P86" s="5">
        <v>117</v>
      </c>
      <c r="R86" s="5">
        <f t="shared" si="2"/>
        <v>1275</v>
      </c>
      <c r="S86" s="5">
        <f t="shared" si="2"/>
        <v>-171</v>
      </c>
    </row>
    <row r="87" spans="3:19" x14ac:dyDescent="0.3">
      <c r="C87" s="4">
        <v>1171</v>
      </c>
      <c r="D87" s="3">
        <v>308</v>
      </c>
      <c r="E87">
        <v>32.700000000000003</v>
      </c>
      <c r="F87" t="s">
        <v>10</v>
      </c>
      <c r="G87">
        <v>36.4</v>
      </c>
      <c r="H87" t="s">
        <v>10</v>
      </c>
      <c r="I87" s="1">
        <v>44760</v>
      </c>
      <c r="J87" s="6">
        <v>3840</v>
      </c>
      <c r="K87">
        <v>10.199999999999999</v>
      </c>
      <c r="L87" t="s">
        <v>10</v>
      </c>
      <c r="M87">
        <v>10.9</v>
      </c>
      <c r="N87" t="s">
        <v>10</v>
      </c>
      <c r="O87" s="7">
        <v>2666</v>
      </c>
      <c r="P87" s="5">
        <v>716</v>
      </c>
      <c r="R87" s="5">
        <f t="shared" si="2"/>
        <v>1495</v>
      </c>
      <c r="S87" s="5">
        <f t="shared" si="2"/>
        <v>408</v>
      </c>
    </row>
    <row r="88" spans="3:19" x14ac:dyDescent="0.3">
      <c r="C88" s="4">
        <v>1429</v>
      </c>
      <c r="D88" s="3">
        <v>619</v>
      </c>
      <c r="E88">
        <v>23.1</v>
      </c>
      <c r="F88" t="s">
        <v>10</v>
      </c>
      <c r="G88">
        <v>36.200000000000003</v>
      </c>
      <c r="H88" t="s">
        <v>10</v>
      </c>
      <c r="I88" s="1">
        <v>44760</v>
      </c>
      <c r="J88" s="6">
        <v>3845</v>
      </c>
      <c r="K88">
        <v>11.7</v>
      </c>
      <c r="L88" t="s">
        <v>10</v>
      </c>
      <c r="M88">
        <v>12.4</v>
      </c>
      <c r="N88" t="s">
        <v>10</v>
      </c>
      <c r="O88" s="5">
        <v>759</v>
      </c>
      <c r="P88" s="5">
        <v>66</v>
      </c>
      <c r="R88" s="5">
        <f t="shared" si="2"/>
        <v>-670</v>
      </c>
      <c r="S88" s="5">
        <f t="shared" si="2"/>
        <v>-553</v>
      </c>
    </row>
    <row r="89" spans="3:19" x14ac:dyDescent="0.3">
      <c r="C89" s="4">
        <v>4889</v>
      </c>
      <c r="D89" s="4">
        <v>1837</v>
      </c>
      <c r="E89">
        <v>26.3</v>
      </c>
      <c r="F89" t="s">
        <v>10</v>
      </c>
      <c r="G89">
        <v>29.3</v>
      </c>
      <c r="H89" t="s">
        <v>10</v>
      </c>
      <c r="I89" s="1">
        <v>44760</v>
      </c>
      <c r="J89" s="6">
        <v>3850</v>
      </c>
      <c r="K89">
        <v>13.4</v>
      </c>
      <c r="L89" t="s">
        <v>10</v>
      </c>
      <c r="M89">
        <v>14.1</v>
      </c>
      <c r="N89" t="s">
        <v>10</v>
      </c>
      <c r="O89" s="7">
        <v>3941</v>
      </c>
      <c r="P89" s="7">
        <v>1402</v>
      </c>
      <c r="Q89" s="2"/>
      <c r="R89" s="5">
        <f t="shared" si="2"/>
        <v>-948</v>
      </c>
      <c r="S89" s="5">
        <f t="shared" si="2"/>
        <v>-435</v>
      </c>
    </row>
    <row r="90" spans="3:19" x14ac:dyDescent="0.3">
      <c r="C90" s="4">
        <v>2127</v>
      </c>
      <c r="D90" s="3">
        <v>202</v>
      </c>
      <c r="E90">
        <v>23.3</v>
      </c>
      <c r="F90" t="s">
        <v>10</v>
      </c>
      <c r="G90">
        <v>26</v>
      </c>
      <c r="H90" t="s">
        <v>10</v>
      </c>
      <c r="I90" s="1">
        <v>44760</v>
      </c>
      <c r="J90" s="6">
        <v>3855</v>
      </c>
      <c r="K90">
        <v>15.2</v>
      </c>
      <c r="L90" t="s">
        <v>10</v>
      </c>
      <c r="M90">
        <v>15.9</v>
      </c>
      <c r="N90" t="s">
        <v>10</v>
      </c>
      <c r="O90" s="7">
        <v>3999</v>
      </c>
      <c r="P90" s="5">
        <v>119</v>
      </c>
      <c r="R90" s="5">
        <f t="shared" si="2"/>
        <v>1872</v>
      </c>
      <c r="S90" s="5">
        <f t="shared" si="2"/>
        <v>-83</v>
      </c>
    </row>
    <row r="91" spans="3:19" x14ac:dyDescent="0.3">
      <c r="C91" s="4">
        <v>2119</v>
      </c>
      <c r="D91" s="3">
        <v>234</v>
      </c>
      <c r="E91">
        <v>21.3</v>
      </c>
      <c r="F91" t="s">
        <v>10</v>
      </c>
      <c r="G91">
        <v>22</v>
      </c>
      <c r="H91" t="s">
        <v>10</v>
      </c>
      <c r="I91" s="1">
        <v>44760</v>
      </c>
      <c r="J91" s="6">
        <v>3860</v>
      </c>
      <c r="K91">
        <v>17.3</v>
      </c>
      <c r="L91" t="s">
        <v>10</v>
      </c>
      <c r="M91">
        <v>18.100000000000001</v>
      </c>
      <c r="N91" t="s">
        <v>10</v>
      </c>
      <c r="O91" s="5">
        <v>951</v>
      </c>
      <c r="P91" s="5">
        <v>187</v>
      </c>
      <c r="R91" s="5">
        <f t="shared" si="2"/>
        <v>-1168</v>
      </c>
      <c r="S91" s="5">
        <f t="shared" si="2"/>
        <v>-47</v>
      </c>
    </row>
    <row r="92" spans="3:19" x14ac:dyDescent="0.3">
      <c r="C92" s="4">
        <v>2385</v>
      </c>
      <c r="D92" s="3">
        <v>205</v>
      </c>
      <c r="E92">
        <v>18.5</v>
      </c>
      <c r="F92" t="s">
        <v>10</v>
      </c>
      <c r="G92">
        <v>19.2</v>
      </c>
      <c r="H92" t="s">
        <v>10</v>
      </c>
      <c r="I92" s="1">
        <v>44760</v>
      </c>
      <c r="J92" s="6">
        <v>3865</v>
      </c>
      <c r="K92">
        <v>19.600000000000001</v>
      </c>
      <c r="L92" t="s">
        <v>10</v>
      </c>
      <c r="M92">
        <v>20.3</v>
      </c>
      <c r="N92" t="s">
        <v>10</v>
      </c>
      <c r="O92" s="5">
        <v>643</v>
      </c>
      <c r="P92" s="5">
        <v>84</v>
      </c>
      <c r="R92" s="5">
        <f t="shared" si="2"/>
        <v>-1742</v>
      </c>
      <c r="S92" s="5">
        <f t="shared" si="2"/>
        <v>-121</v>
      </c>
    </row>
    <row r="93" spans="3:19" x14ac:dyDescent="0.3">
      <c r="C93" s="4">
        <v>1425</v>
      </c>
      <c r="D93" s="3">
        <v>584</v>
      </c>
      <c r="E93">
        <v>16</v>
      </c>
      <c r="F93" t="s">
        <v>10</v>
      </c>
      <c r="G93">
        <v>16.7</v>
      </c>
      <c r="H93" t="s">
        <v>10</v>
      </c>
      <c r="I93" s="1">
        <v>44760</v>
      </c>
      <c r="J93" s="6">
        <v>3870</v>
      </c>
      <c r="K93">
        <v>21.5</v>
      </c>
      <c r="L93" t="s">
        <v>10</v>
      </c>
      <c r="M93">
        <v>23.9</v>
      </c>
      <c r="N93" t="s">
        <v>10</v>
      </c>
      <c r="O93" s="5">
        <v>159</v>
      </c>
      <c r="P93" s="5">
        <v>38</v>
      </c>
      <c r="R93" s="5">
        <f t="shared" si="2"/>
        <v>-1266</v>
      </c>
      <c r="S93" s="5">
        <f t="shared" si="2"/>
        <v>-546</v>
      </c>
    </row>
    <row r="94" spans="3:19" x14ac:dyDescent="0.3">
      <c r="C94" s="4">
        <v>2753</v>
      </c>
      <c r="D94" s="3">
        <v>592</v>
      </c>
      <c r="E94">
        <v>13.7</v>
      </c>
      <c r="F94" t="s">
        <v>10</v>
      </c>
      <c r="G94">
        <v>14.4</v>
      </c>
      <c r="H94" t="s">
        <v>10</v>
      </c>
      <c r="I94" s="1">
        <v>44760</v>
      </c>
      <c r="J94" s="6">
        <v>3875</v>
      </c>
      <c r="K94">
        <v>24.1</v>
      </c>
      <c r="L94" t="s">
        <v>10</v>
      </c>
      <c r="M94">
        <v>26.7</v>
      </c>
      <c r="N94" t="s">
        <v>10</v>
      </c>
      <c r="O94" s="5">
        <v>391</v>
      </c>
      <c r="P94" s="5">
        <v>194</v>
      </c>
      <c r="R94" s="5">
        <f t="shared" si="2"/>
        <v>-2362</v>
      </c>
      <c r="S94" s="5">
        <f t="shared" si="2"/>
        <v>-398</v>
      </c>
    </row>
    <row r="95" spans="3:19" x14ac:dyDescent="0.3">
      <c r="C95" s="4">
        <v>2161</v>
      </c>
      <c r="D95" s="3">
        <v>416</v>
      </c>
      <c r="E95">
        <v>11.6</v>
      </c>
      <c r="F95" t="s">
        <v>10</v>
      </c>
      <c r="G95">
        <v>12.3</v>
      </c>
      <c r="H95" t="s">
        <v>10</v>
      </c>
      <c r="I95" s="1">
        <v>44760</v>
      </c>
      <c r="J95" s="6">
        <v>3880</v>
      </c>
      <c r="K95">
        <v>26.8</v>
      </c>
      <c r="L95" t="s">
        <v>10</v>
      </c>
      <c r="M95">
        <v>29.7</v>
      </c>
      <c r="N95" t="s">
        <v>10</v>
      </c>
      <c r="O95" s="5">
        <v>139</v>
      </c>
      <c r="P95" s="5">
        <v>59</v>
      </c>
      <c r="R95" s="5">
        <f t="shared" si="2"/>
        <v>-2022</v>
      </c>
      <c r="S95" s="5">
        <f t="shared" si="2"/>
        <v>-357</v>
      </c>
    </row>
    <row r="96" spans="3:19" x14ac:dyDescent="0.3">
      <c r="C96" s="4">
        <v>1227</v>
      </c>
      <c r="D96" s="3">
        <v>167</v>
      </c>
      <c r="E96">
        <v>9.6999999999999993</v>
      </c>
      <c r="F96" t="s">
        <v>10</v>
      </c>
      <c r="G96">
        <v>10.4</v>
      </c>
      <c r="H96" t="s">
        <v>10</v>
      </c>
      <c r="I96" s="1">
        <v>44760</v>
      </c>
      <c r="J96" s="6">
        <v>3885</v>
      </c>
      <c r="K96">
        <v>29.7</v>
      </c>
      <c r="L96" t="s">
        <v>10</v>
      </c>
      <c r="M96">
        <v>33</v>
      </c>
      <c r="N96" t="s">
        <v>10</v>
      </c>
      <c r="O96" s="5">
        <v>51</v>
      </c>
      <c r="P96" s="5">
        <v>30</v>
      </c>
      <c r="R96" s="5">
        <f t="shared" si="2"/>
        <v>-1176</v>
      </c>
      <c r="S96" s="5">
        <f t="shared" si="2"/>
        <v>-137</v>
      </c>
    </row>
    <row r="97" spans="3:19" x14ac:dyDescent="0.3">
      <c r="C97" s="4">
        <v>2376</v>
      </c>
      <c r="D97" s="3">
        <v>781</v>
      </c>
      <c r="E97">
        <v>8</v>
      </c>
      <c r="F97" t="s">
        <v>10</v>
      </c>
      <c r="G97">
        <v>8.6</v>
      </c>
      <c r="H97" t="s">
        <v>10</v>
      </c>
      <c r="I97" s="1">
        <v>44760</v>
      </c>
      <c r="J97" s="6">
        <v>3890</v>
      </c>
      <c r="K97">
        <v>32.799999999999997</v>
      </c>
      <c r="L97" t="s">
        <v>10</v>
      </c>
      <c r="M97">
        <v>36.5</v>
      </c>
      <c r="N97" t="s">
        <v>10</v>
      </c>
      <c r="O97" s="5">
        <v>270</v>
      </c>
      <c r="P97" s="5">
        <v>39</v>
      </c>
      <c r="R97" s="5">
        <f t="shared" si="2"/>
        <v>-2106</v>
      </c>
      <c r="S97" s="5">
        <f t="shared" si="2"/>
        <v>-742</v>
      </c>
    </row>
    <row r="98" spans="3:19" x14ac:dyDescent="0.3">
      <c r="C98" s="3">
        <v>693</v>
      </c>
      <c r="D98" s="3">
        <v>136</v>
      </c>
      <c r="E98">
        <v>6.5</v>
      </c>
      <c r="F98" t="s">
        <v>10</v>
      </c>
      <c r="G98">
        <v>7.1</v>
      </c>
      <c r="H98" t="s">
        <v>10</v>
      </c>
      <c r="I98" s="1">
        <v>44760</v>
      </c>
      <c r="J98" s="6">
        <v>3895</v>
      </c>
      <c r="K98">
        <v>36.1</v>
      </c>
      <c r="L98" t="s">
        <v>10</v>
      </c>
      <c r="M98">
        <v>40.200000000000003</v>
      </c>
      <c r="N98" t="s">
        <v>10</v>
      </c>
      <c r="O98" s="5">
        <v>236</v>
      </c>
      <c r="P98" s="5">
        <v>33</v>
      </c>
      <c r="R98" s="5">
        <f t="shared" si="2"/>
        <v>-457</v>
      </c>
      <c r="S98" s="5">
        <f t="shared" si="2"/>
        <v>-103</v>
      </c>
    </row>
    <row r="99" spans="3:19" x14ac:dyDescent="0.3">
      <c r="C99" s="4">
        <v>9216</v>
      </c>
      <c r="D99" s="3">
        <v>965</v>
      </c>
      <c r="E99">
        <v>5.2</v>
      </c>
      <c r="F99" t="s">
        <v>10</v>
      </c>
      <c r="G99">
        <v>5.8</v>
      </c>
      <c r="H99" t="s">
        <v>10</v>
      </c>
      <c r="I99" s="1">
        <v>44760</v>
      </c>
      <c r="J99" s="6">
        <v>3900</v>
      </c>
      <c r="K99">
        <v>38</v>
      </c>
      <c r="L99" t="s">
        <v>10</v>
      </c>
      <c r="M99">
        <v>45.6</v>
      </c>
      <c r="N99" t="s">
        <v>10</v>
      </c>
      <c r="O99" s="5">
        <v>446</v>
      </c>
      <c r="P99" s="5">
        <v>183</v>
      </c>
      <c r="R99" s="5">
        <f t="shared" si="2"/>
        <v>-8770</v>
      </c>
      <c r="S99" s="5">
        <f t="shared" si="2"/>
        <v>-782</v>
      </c>
    </row>
    <row r="100" spans="3:19" x14ac:dyDescent="0.3">
      <c r="C100" s="4">
        <v>1368</v>
      </c>
      <c r="D100" s="3">
        <v>502</v>
      </c>
      <c r="E100">
        <v>4.2</v>
      </c>
      <c r="F100" t="s">
        <v>10</v>
      </c>
      <c r="G100">
        <v>4.7</v>
      </c>
      <c r="H100" t="s">
        <v>10</v>
      </c>
      <c r="I100" s="1">
        <v>44760</v>
      </c>
      <c r="J100" s="6">
        <v>3905</v>
      </c>
      <c r="K100">
        <v>43.2</v>
      </c>
      <c r="L100" t="s">
        <v>10</v>
      </c>
      <c r="M100">
        <v>48.1</v>
      </c>
      <c r="N100" t="s">
        <v>10</v>
      </c>
      <c r="O100" s="5">
        <v>10</v>
      </c>
      <c r="P100" s="5">
        <v>112</v>
      </c>
      <c r="R100" s="5">
        <f t="shared" si="2"/>
        <v>-1358</v>
      </c>
      <c r="S100" s="5">
        <f t="shared" si="2"/>
        <v>-390</v>
      </c>
    </row>
    <row r="101" spans="3:19" x14ac:dyDescent="0.3">
      <c r="C101" s="4">
        <v>1563</v>
      </c>
      <c r="D101" s="3">
        <v>269</v>
      </c>
      <c r="E101">
        <v>3.3</v>
      </c>
      <c r="F101" t="s">
        <v>10</v>
      </c>
      <c r="G101">
        <v>3.8</v>
      </c>
      <c r="H101" t="s">
        <v>10</v>
      </c>
      <c r="I101" s="1">
        <v>44760</v>
      </c>
      <c r="J101" s="6">
        <v>3910</v>
      </c>
      <c r="K101">
        <v>47.1</v>
      </c>
      <c r="L101" t="s">
        <v>10</v>
      </c>
      <c r="M101">
        <v>52.4</v>
      </c>
      <c r="N101" t="s">
        <v>10</v>
      </c>
      <c r="O101" s="5">
        <v>36</v>
      </c>
      <c r="P101" s="5">
        <v>21</v>
      </c>
      <c r="R101" s="5">
        <f t="shared" si="2"/>
        <v>-1527</v>
      </c>
      <c r="S101" s="5">
        <f t="shared" si="2"/>
        <v>-248</v>
      </c>
    </row>
    <row r="102" spans="3:19" x14ac:dyDescent="0.3">
      <c r="C102" s="3">
        <v>712</v>
      </c>
      <c r="D102" s="3">
        <v>182</v>
      </c>
      <c r="E102">
        <v>2.5499999999999998</v>
      </c>
      <c r="F102" t="s">
        <v>10</v>
      </c>
      <c r="G102">
        <v>3</v>
      </c>
      <c r="H102" t="s">
        <v>10</v>
      </c>
      <c r="I102" s="1">
        <v>44760</v>
      </c>
      <c r="J102" s="6">
        <v>3915</v>
      </c>
      <c r="K102">
        <v>51.1</v>
      </c>
      <c r="L102" t="s">
        <v>10</v>
      </c>
      <c r="M102">
        <v>56.8</v>
      </c>
      <c r="N102" t="s">
        <v>10</v>
      </c>
      <c r="O102" s="5">
        <v>31</v>
      </c>
      <c r="P102" s="5">
        <v>34</v>
      </c>
      <c r="R102" s="5">
        <f t="shared" si="2"/>
        <v>-681</v>
      </c>
      <c r="S102" s="5">
        <f t="shared" si="2"/>
        <v>-148</v>
      </c>
    </row>
    <row r="103" spans="3:19" x14ac:dyDescent="0.3">
      <c r="C103" s="4">
        <v>2098</v>
      </c>
      <c r="D103" s="3">
        <v>350</v>
      </c>
      <c r="E103">
        <v>1.95</v>
      </c>
      <c r="F103" t="s">
        <v>10</v>
      </c>
      <c r="G103">
        <v>2.35</v>
      </c>
      <c r="H103" t="s">
        <v>10</v>
      </c>
      <c r="I103" s="1">
        <v>44760</v>
      </c>
      <c r="J103" s="6">
        <v>3920</v>
      </c>
      <c r="K103">
        <v>55.3</v>
      </c>
      <c r="L103" t="s">
        <v>10</v>
      </c>
      <c r="M103">
        <v>61.4</v>
      </c>
      <c r="N103" t="s">
        <v>10</v>
      </c>
      <c r="O103" s="5">
        <v>16</v>
      </c>
      <c r="P103" s="5">
        <v>17</v>
      </c>
      <c r="R103" s="5">
        <f t="shared" si="2"/>
        <v>-2082</v>
      </c>
      <c r="S103" s="5">
        <f t="shared" si="2"/>
        <v>-333</v>
      </c>
    </row>
    <row r="104" spans="3:19" x14ac:dyDescent="0.3">
      <c r="C104" s="4">
        <v>2149</v>
      </c>
      <c r="D104" s="4">
        <v>1724</v>
      </c>
      <c r="E104">
        <v>1.45</v>
      </c>
      <c r="F104" t="s">
        <v>10</v>
      </c>
      <c r="G104">
        <v>1.8</v>
      </c>
      <c r="H104" t="s">
        <v>10</v>
      </c>
      <c r="I104" s="1">
        <v>44760</v>
      </c>
      <c r="J104" s="6">
        <v>3925</v>
      </c>
      <c r="K104">
        <v>59.6</v>
      </c>
      <c r="L104" t="s">
        <v>10</v>
      </c>
      <c r="M104">
        <v>66</v>
      </c>
      <c r="N104" t="s">
        <v>10</v>
      </c>
      <c r="O104" s="5">
        <v>47</v>
      </c>
      <c r="P104" s="5">
        <v>138</v>
      </c>
      <c r="R104" s="5">
        <f t="shared" si="2"/>
        <v>-2102</v>
      </c>
      <c r="S104" s="5">
        <f t="shared" si="2"/>
        <v>-1586</v>
      </c>
    </row>
    <row r="105" spans="3:19" x14ac:dyDescent="0.3">
      <c r="C105" s="4">
        <v>1219</v>
      </c>
      <c r="D105" s="3">
        <v>337</v>
      </c>
      <c r="E105">
        <v>1.1000000000000001</v>
      </c>
      <c r="F105" t="s">
        <v>10</v>
      </c>
      <c r="G105">
        <v>1.4</v>
      </c>
      <c r="H105" t="s">
        <v>10</v>
      </c>
      <c r="I105" s="1">
        <v>44760</v>
      </c>
      <c r="J105" s="6">
        <v>3930</v>
      </c>
      <c r="K105">
        <v>64.099999999999994</v>
      </c>
      <c r="L105" t="s">
        <v>10</v>
      </c>
      <c r="M105">
        <v>70.7</v>
      </c>
      <c r="N105" t="s">
        <v>10</v>
      </c>
      <c r="O105" s="5">
        <v>2</v>
      </c>
      <c r="P105" s="5">
        <v>18</v>
      </c>
      <c r="R105" s="5">
        <f t="shared" si="2"/>
        <v>-1217</v>
      </c>
      <c r="S105" s="5">
        <f t="shared" si="2"/>
        <v>-319</v>
      </c>
    </row>
    <row r="106" spans="3:19" x14ac:dyDescent="0.3">
      <c r="C106" s="4">
        <v>1057</v>
      </c>
      <c r="D106" s="3">
        <v>210</v>
      </c>
      <c r="E106">
        <v>0.8</v>
      </c>
      <c r="F106" t="s">
        <v>10</v>
      </c>
      <c r="G106">
        <v>1.1000000000000001</v>
      </c>
      <c r="H106" t="s">
        <v>10</v>
      </c>
      <c r="I106" s="1">
        <v>44760</v>
      </c>
      <c r="J106" s="6">
        <v>3935</v>
      </c>
      <c r="K106">
        <v>68.7</v>
      </c>
      <c r="L106" t="s">
        <v>10</v>
      </c>
      <c r="M106">
        <v>75.5</v>
      </c>
      <c r="N106" t="s">
        <v>10</v>
      </c>
      <c r="O106" s="5">
        <v>22</v>
      </c>
      <c r="P106" s="5">
        <v>73</v>
      </c>
      <c r="R106" s="5">
        <f t="shared" si="2"/>
        <v>-1035</v>
      </c>
      <c r="S106" s="5">
        <f t="shared" si="2"/>
        <v>-137</v>
      </c>
    </row>
    <row r="107" spans="3:19" x14ac:dyDescent="0.3">
      <c r="C107" s="4">
        <v>1740</v>
      </c>
      <c r="D107" s="3">
        <v>279</v>
      </c>
      <c r="E107">
        <v>0.6</v>
      </c>
      <c r="F107" t="s">
        <v>10</v>
      </c>
      <c r="G107">
        <v>0.85</v>
      </c>
      <c r="H107" t="s">
        <v>10</v>
      </c>
      <c r="I107" s="1">
        <v>44760</v>
      </c>
      <c r="J107" s="6">
        <v>3940</v>
      </c>
      <c r="K107">
        <v>73.400000000000006</v>
      </c>
      <c r="L107" t="s">
        <v>10</v>
      </c>
      <c r="M107">
        <v>80.400000000000006</v>
      </c>
      <c r="N107" t="s">
        <v>10</v>
      </c>
      <c r="O107" s="5">
        <v>1</v>
      </c>
      <c r="P107" s="5">
        <v>37</v>
      </c>
      <c r="R107" s="5">
        <f t="shared" si="2"/>
        <v>-1739</v>
      </c>
      <c r="S107" s="5">
        <f t="shared" si="2"/>
        <v>-242</v>
      </c>
    </row>
    <row r="108" spans="3:19" x14ac:dyDescent="0.3">
      <c r="C108" s="3">
        <v>649</v>
      </c>
      <c r="D108" s="3">
        <v>185</v>
      </c>
      <c r="E108">
        <v>0.4</v>
      </c>
      <c r="F108" t="s">
        <v>10</v>
      </c>
      <c r="G108">
        <v>0.65</v>
      </c>
      <c r="H108" t="s">
        <v>10</v>
      </c>
      <c r="I108" s="1">
        <v>44760</v>
      </c>
      <c r="J108" s="6">
        <v>3945</v>
      </c>
      <c r="K108">
        <v>78.2</v>
      </c>
      <c r="L108" t="s">
        <v>10</v>
      </c>
      <c r="M108">
        <v>85.3</v>
      </c>
      <c r="N108" t="s">
        <v>10</v>
      </c>
      <c r="O108" s="5">
        <v>0</v>
      </c>
      <c r="P108" s="5">
        <v>9</v>
      </c>
      <c r="R108" s="5">
        <f t="shared" si="2"/>
        <v>-649</v>
      </c>
      <c r="S108" s="5">
        <f t="shared" si="2"/>
        <v>-176</v>
      </c>
    </row>
    <row r="109" spans="3:19" x14ac:dyDescent="0.3">
      <c r="C109" s="4">
        <v>1974</v>
      </c>
      <c r="D109" s="4">
        <v>1097</v>
      </c>
      <c r="E109">
        <v>0.25</v>
      </c>
      <c r="F109" t="s">
        <v>10</v>
      </c>
      <c r="G109">
        <v>0.5</v>
      </c>
      <c r="H109" t="s">
        <v>10</v>
      </c>
      <c r="I109" s="1">
        <v>44760</v>
      </c>
      <c r="J109" s="6">
        <v>3950</v>
      </c>
      <c r="K109">
        <v>81.599999999999994</v>
      </c>
      <c r="L109" t="s">
        <v>10</v>
      </c>
      <c r="M109">
        <v>91.5</v>
      </c>
      <c r="N109" t="s">
        <v>10</v>
      </c>
      <c r="O109" s="5">
        <v>37</v>
      </c>
      <c r="P109" s="5">
        <v>31</v>
      </c>
      <c r="R109" s="5">
        <f t="shared" si="2"/>
        <v>-1937</v>
      </c>
      <c r="S109" s="5">
        <f t="shared" si="2"/>
        <v>-1066</v>
      </c>
    </row>
    <row r="110" spans="3:19" x14ac:dyDescent="0.3">
      <c r="C110" s="3">
        <v>641</v>
      </c>
      <c r="D110" s="3">
        <v>906</v>
      </c>
      <c r="E110">
        <v>0.15</v>
      </c>
      <c r="F110" t="s">
        <v>10</v>
      </c>
      <c r="G110">
        <v>0.35</v>
      </c>
      <c r="H110" t="s">
        <v>10</v>
      </c>
      <c r="I110" s="1">
        <v>44760</v>
      </c>
      <c r="J110" s="6">
        <v>3955</v>
      </c>
      <c r="K110">
        <v>86.5</v>
      </c>
      <c r="L110" t="s">
        <v>10</v>
      </c>
      <c r="M110">
        <v>96.4</v>
      </c>
      <c r="N110" t="s">
        <v>10</v>
      </c>
      <c r="O110" s="5">
        <v>0</v>
      </c>
      <c r="P110" s="5">
        <v>2</v>
      </c>
      <c r="R110" s="5">
        <f t="shared" si="2"/>
        <v>-641</v>
      </c>
      <c r="S110" s="5">
        <f t="shared" si="2"/>
        <v>-904</v>
      </c>
    </row>
    <row r="111" spans="3:19" x14ac:dyDescent="0.3">
      <c r="C111" s="3">
        <v>723</v>
      </c>
      <c r="D111" s="3">
        <v>348</v>
      </c>
      <c r="E111">
        <v>0.1</v>
      </c>
      <c r="F111" t="s">
        <v>10</v>
      </c>
      <c r="G111">
        <v>0.3</v>
      </c>
      <c r="H111" t="s">
        <v>10</v>
      </c>
      <c r="I111" s="1">
        <v>44760</v>
      </c>
      <c r="J111" s="6">
        <v>3960</v>
      </c>
      <c r="K111">
        <v>91.5</v>
      </c>
      <c r="L111" t="s">
        <v>10</v>
      </c>
      <c r="M111">
        <v>101.4</v>
      </c>
      <c r="N111" t="s">
        <v>10</v>
      </c>
      <c r="O111" s="5">
        <v>6</v>
      </c>
      <c r="P111" s="5">
        <v>15</v>
      </c>
      <c r="R111" s="5">
        <f t="shared" si="2"/>
        <v>-717</v>
      </c>
      <c r="S111" s="5">
        <f t="shared" si="2"/>
        <v>-333</v>
      </c>
    </row>
    <row r="112" spans="3:19" x14ac:dyDescent="0.3">
      <c r="C112" s="3">
        <v>979</v>
      </c>
      <c r="D112" s="4">
        <v>1152</v>
      </c>
      <c r="E112">
        <v>0.05</v>
      </c>
      <c r="F112" t="s">
        <v>10</v>
      </c>
      <c r="G112">
        <v>0.2</v>
      </c>
      <c r="H112" t="s">
        <v>10</v>
      </c>
      <c r="I112" s="1">
        <v>44760</v>
      </c>
      <c r="J112" s="6">
        <v>3965</v>
      </c>
      <c r="K112">
        <v>96.4</v>
      </c>
      <c r="L112" t="s">
        <v>10</v>
      </c>
      <c r="M112">
        <v>106.3</v>
      </c>
      <c r="N112" t="s">
        <v>10</v>
      </c>
      <c r="O112" s="5">
        <v>5</v>
      </c>
      <c r="P112" s="5">
        <v>8</v>
      </c>
      <c r="R112" s="5">
        <f t="shared" si="2"/>
        <v>-974</v>
      </c>
      <c r="S112" s="5">
        <f t="shared" si="2"/>
        <v>-1144</v>
      </c>
    </row>
    <row r="113" spans="3:19" x14ac:dyDescent="0.3">
      <c r="C113" s="4">
        <v>1142</v>
      </c>
      <c r="D113" s="3">
        <v>186</v>
      </c>
      <c r="E113">
        <v>0.05</v>
      </c>
      <c r="F113" t="s">
        <v>10</v>
      </c>
      <c r="G113">
        <v>0.15</v>
      </c>
      <c r="H113" t="s">
        <v>10</v>
      </c>
      <c r="I113" s="1">
        <v>44760</v>
      </c>
      <c r="J113" s="6">
        <v>3970</v>
      </c>
      <c r="K113">
        <v>100.1</v>
      </c>
      <c r="L113" t="s">
        <v>10</v>
      </c>
      <c r="M113">
        <v>116</v>
      </c>
      <c r="N113" t="s">
        <v>10</v>
      </c>
      <c r="O113" s="5">
        <v>3</v>
      </c>
      <c r="P113" s="5">
        <v>10</v>
      </c>
      <c r="R113" s="5">
        <f t="shared" si="2"/>
        <v>-1139</v>
      </c>
      <c r="S113" s="5">
        <f t="shared" si="2"/>
        <v>-176</v>
      </c>
    </row>
    <row r="114" spans="3:19" x14ac:dyDescent="0.3">
      <c r="C114" s="3">
        <v>484</v>
      </c>
      <c r="D114" s="3">
        <v>784</v>
      </c>
      <c r="E114">
        <v>0</v>
      </c>
      <c r="F114" t="s">
        <v>10</v>
      </c>
      <c r="G114">
        <v>0.05</v>
      </c>
      <c r="H114" t="s">
        <v>10</v>
      </c>
      <c r="I114" s="1">
        <v>44760</v>
      </c>
      <c r="J114" s="6">
        <v>3975</v>
      </c>
      <c r="K114">
        <v>101.3</v>
      </c>
      <c r="L114" t="s">
        <v>10</v>
      </c>
      <c r="M114">
        <v>123.5</v>
      </c>
      <c r="N114" t="s">
        <v>10</v>
      </c>
      <c r="O114" s="5">
        <v>0</v>
      </c>
      <c r="P114" s="5">
        <v>116</v>
      </c>
      <c r="R114" s="5">
        <f t="shared" si="2"/>
        <v>-484</v>
      </c>
      <c r="S114" s="5">
        <f t="shared" si="2"/>
        <v>-668</v>
      </c>
    </row>
    <row r="115" spans="3:19" x14ac:dyDescent="0.3">
      <c r="C115" s="3">
        <v>251</v>
      </c>
      <c r="D115" s="3">
        <v>267</v>
      </c>
      <c r="E115">
        <v>0</v>
      </c>
      <c r="F115" t="s">
        <v>10</v>
      </c>
      <c r="G115">
        <v>0.05</v>
      </c>
      <c r="H115" t="s">
        <v>10</v>
      </c>
      <c r="I115" s="1">
        <v>44760</v>
      </c>
      <c r="J115" s="6">
        <v>3980</v>
      </c>
      <c r="K115">
        <v>106.3</v>
      </c>
      <c r="L115" t="s">
        <v>10</v>
      </c>
      <c r="M115">
        <v>128.5</v>
      </c>
      <c r="N115" t="s">
        <v>10</v>
      </c>
      <c r="O115" s="5">
        <v>3</v>
      </c>
      <c r="P115" s="5">
        <v>12</v>
      </c>
      <c r="R115" s="5">
        <f t="shared" si="2"/>
        <v>-248</v>
      </c>
      <c r="S115" s="5">
        <f t="shared" si="2"/>
        <v>-255</v>
      </c>
    </row>
    <row r="116" spans="3:19" x14ac:dyDescent="0.3">
      <c r="C116" s="3">
        <v>289</v>
      </c>
      <c r="D116" s="3">
        <v>391</v>
      </c>
      <c r="E116">
        <v>0</v>
      </c>
      <c r="F116" t="s">
        <v>10</v>
      </c>
      <c r="G116">
        <v>0.05</v>
      </c>
      <c r="H116" t="s">
        <v>10</v>
      </c>
      <c r="I116" s="1">
        <v>44760</v>
      </c>
      <c r="J116" s="6">
        <v>3985</v>
      </c>
      <c r="K116">
        <v>114.8</v>
      </c>
      <c r="L116" t="s">
        <v>10</v>
      </c>
      <c r="M116">
        <v>127.8</v>
      </c>
      <c r="N116" t="s">
        <v>10</v>
      </c>
      <c r="O116" s="5">
        <v>0</v>
      </c>
      <c r="P116" s="5">
        <v>3</v>
      </c>
      <c r="R116" s="5">
        <f t="shared" si="2"/>
        <v>-289</v>
      </c>
      <c r="S116" s="5">
        <f t="shared" si="2"/>
        <v>-388</v>
      </c>
    </row>
    <row r="117" spans="3:19" x14ac:dyDescent="0.3">
      <c r="C117" s="3">
        <v>148</v>
      </c>
      <c r="D117" s="3">
        <v>337</v>
      </c>
      <c r="E117">
        <v>0</v>
      </c>
      <c r="F117" t="s">
        <v>10</v>
      </c>
      <c r="G117">
        <v>0.05</v>
      </c>
      <c r="H117" t="s">
        <v>10</v>
      </c>
      <c r="I117" s="1">
        <v>44760</v>
      </c>
      <c r="J117" s="6">
        <v>3990</v>
      </c>
      <c r="K117">
        <v>116.3</v>
      </c>
      <c r="L117" t="s">
        <v>10</v>
      </c>
      <c r="M117">
        <v>138.5</v>
      </c>
      <c r="N117" t="s">
        <v>10</v>
      </c>
      <c r="O117" s="5">
        <v>3</v>
      </c>
      <c r="P117" s="5">
        <v>8</v>
      </c>
      <c r="R117" s="5">
        <f t="shared" si="2"/>
        <v>-145</v>
      </c>
      <c r="S117" s="5">
        <f t="shared" si="2"/>
        <v>-329</v>
      </c>
    </row>
    <row r="118" spans="3:19" x14ac:dyDescent="0.3">
      <c r="C118" s="3">
        <v>184</v>
      </c>
      <c r="D118" s="3">
        <v>100</v>
      </c>
      <c r="E118">
        <v>0</v>
      </c>
      <c r="F118" t="s">
        <v>10</v>
      </c>
      <c r="G118">
        <v>0.1</v>
      </c>
      <c r="H118" t="s">
        <v>10</v>
      </c>
      <c r="I118" s="1">
        <v>44760</v>
      </c>
      <c r="J118" s="6">
        <v>3995</v>
      </c>
      <c r="K118">
        <v>121.3</v>
      </c>
      <c r="L118" t="s">
        <v>10</v>
      </c>
      <c r="M118">
        <v>140.69999999999999</v>
      </c>
      <c r="N118" t="s">
        <v>10</v>
      </c>
      <c r="O118" s="5">
        <v>41</v>
      </c>
      <c r="P118" s="5">
        <v>7</v>
      </c>
      <c r="R118" s="5">
        <f t="shared" si="2"/>
        <v>-143</v>
      </c>
      <c r="S118" s="5">
        <f t="shared" si="2"/>
        <v>-93</v>
      </c>
    </row>
    <row r="119" spans="3:19" x14ac:dyDescent="0.3">
      <c r="C119" s="3">
        <v>522</v>
      </c>
      <c r="D119" s="4">
        <v>1865</v>
      </c>
      <c r="E119">
        <v>0</v>
      </c>
      <c r="F119" t="s">
        <v>10</v>
      </c>
      <c r="G119">
        <v>0.05</v>
      </c>
      <c r="H119" t="s">
        <v>10</v>
      </c>
      <c r="I119" s="1">
        <v>44760</v>
      </c>
      <c r="J119" s="6">
        <v>4000</v>
      </c>
      <c r="K119">
        <v>129.80000000000001</v>
      </c>
      <c r="L119" t="s">
        <v>10</v>
      </c>
      <c r="M119">
        <v>142.80000000000001</v>
      </c>
      <c r="N119" t="s">
        <v>10</v>
      </c>
      <c r="O119" s="5">
        <v>43</v>
      </c>
      <c r="P119" s="5">
        <v>115</v>
      </c>
      <c r="R119" s="5">
        <f t="shared" si="2"/>
        <v>-479</v>
      </c>
      <c r="S119" s="5">
        <f t="shared" si="2"/>
        <v>-1750</v>
      </c>
    </row>
    <row r="120" spans="3:19" x14ac:dyDescent="0.3">
      <c r="C120" s="3">
        <v>187</v>
      </c>
      <c r="D120" s="3">
        <v>679</v>
      </c>
      <c r="E120">
        <v>0</v>
      </c>
      <c r="F120" t="s">
        <v>10</v>
      </c>
      <c r="G120">
        <v>0.1</v>
      </c>
      <c r="H120" t="s">
        <v>10</v>
      </c>
      <c r="I120" s="1">
        <v>44760</v>
      </c>
      <c r="J120" s="6">
        <v>4010</v>
      </c>
      <c r="K120">
        <v>136.30000000000001</v>
      </c>
      <c r="L120" t="s">
        <v>10</v>
      </c>
      <c r="M120">
        <v>158.5</v>
      </c>
      <c r="N120" t="s">
        <v>10</v>
      </c>
      <c r="O120" s="5">
        <v>9</v>
      </c>
      <c r="P120" s="5">
        <v>15</v>
      </c>
      <c r="R120" s="5">
        <f t="shared" si="2"/>
        <v>-178</v>
      </c>
      <c r="S120" s="5">
        <f t="shared" si="2"/>
        <v>-664</v>
      </c>
    </row>
    <row r="121" spans="3:19" x14ac:dyDescent="0.3">
      <c r="C121" s="3">
        <v>88</v>
      </c>
      <c r="D121" s="3">
        <v>96</v>
      </c>
      <c r="E121">
        <v>0</v>
      </c>
      <c r="F121" t="s">
        <v>10</v>
      </c>
      <c r="G121">
        <v>0.05</v>
      </c>
      <c r="H121" t="s">
        <v>10</v>
      </c>
      <c r="I121" s="1">
        <v>44760</v>
      </c>
      <c r="J121" s="6">
        <v>4020</v>
      </c>
      <c r="K121">
        <v>149.80000000000001</v>
      </c>
      <c r="L121" t="s">
        <v>10</v>
      </c>
      <c r="M121">
        <v>162.80000000000001</v>
      </c>
      <c r="N121" t="s">
        <v>10</v>
      </c>
      <c r="O121" s="5">
        <v>0</v>
      </c>
      <c r="P121" s="5">
        <v>1</v>
      </c>
      <c r="R121" s="5">
        <f t="shared" si="2"/>
        <v>-88</v>
      </c>
      <c r="S121" s="5">
        <f t="shared" si="2"/>
        <v>-95</v>
      </c>
    </row>
    <row r="122" spans="3:19" x14ac:dyDescent="0.3">
      <c r="C122" s="3">
        <v>43</v>
      </c>
      <c r="D122" s="3">
        <v>999</v>
      </c>
      <c r="E122">
        <v>0</v>
      </c>
      <c r="F122" t="s">
        <v>10</v>
      </c>
      <c r="G122">
        <v>0.1</v>
      </c>
      <c r="H122" t="s">
        <v>10</v>
      </c>
      <c r="I122" s="1">
        <v>44760</v>
      </c>
      <c r="J122" s="6">
        <v>4025</v>
      </c>
      <c r="K122">
        <v>151.30000000000001</v>
      </c>
      <c r="L122" t="s">
        <v>10</v>
      </c>
      <c r="M122">
        <v>170.7</v>
      </c>
      <c r="N122" t="s">
        <v>10</v>
      </c>
      <c r="O122" s="5">
        <v>7</v>
      </c>
      <c r="P122" s="5">
        <v>16</v>
      </c>
      <c r="R122" s="5">
        <f t="shared" si="2"/>
        <v>-36</v>
      </c>
      <c r="S122" s="5">
        <f t="shared" si="2"/>
        <v>-983</v>
      </c>
    </row>
    <row r="123" spans="3:19" x14ac:dyDescent="0.3">
      <c r="C123" s="3">
        <v>537</v>
      </c>
      <c r="D123" s="3">
        <v>326</v>
      </c>
      <c r="E123">
        <v>0</v>
      </c>
      <c r="F123" t="s">
        <v>10</v>
      </c>
      <c r="G123">
        <v>0.1</v>
      </c>
      <c r="H123" t="s">
        <v>10</v>
      </c>
      <c r="I123" s="1">
        <v>44760</v>
      </c>
      <c r="J123" s="6">
        <v>4030</v>
      </c>
      <c r="K123">
        <v>159.80000000000001</v>
      </c>
      <c r="L123" t="s">
        <v>10</v>
      </c>
      <c r="M123">
        <v>172.8</v>
      </c>
      <c r="N123" t="s">
        <v>10</v>
      </c>
      <c r="O123" s="5">
        <v>3</v>
      </c>
      <c r="P123" s="5">
        <v>2</v>
      </c>
      <c r="R123" s="5">
        <f t="shared" si="2"/>
        <v>-534</v>
      </c>
      <c r="S123" s="5">
        <f t="shared" si="2"/>
        <v>-324</v>
      </c>
    </row>
    <row r="124" spans="3:19" x14ac:dyDescent="0.3">
      <c r="C124" s="3">
        <v>248</v>
      </c>
      <c r="D124" s="4">
        <v>1169</v>
      </c>
      <c r="E124">
        <v>0</v>
      </c>
      <c r="F124" t="s">
        <v>10</v>
      </c>
      <c r="G124">
        <v>0.05</v>
      </c>
      <c r="H124" t="s">
        <v>10</v>
      </c>
      <c r="I124" s="1">
        <v>44760</v>
      </c>
      <c r="J124" s="6">
        <v>4050</v>
      </c>
      <c r="K124">
        <v>179.8</v>
      </c>
      <c r="L124" t="s">
        <v>10</v>
      </c>
      <c r="M124">
        <v>192.8</v>
      </c>
      <c r="N124" t="s">
        <v>10</v>
      </c>
      <c r="O124" s="5">
        <v>8</v>
      </c>
      <c r="P124" s="5">
        <v>15</v>
      </c>
      <c r="R124" s="5">
        <f t="shared" si="2"/>
        <v>-240</v>
      </c>
      <c r="S124" s="5">
        <f t="shared" si="2"/>
        <v>-1154</v>
      </c>
    </row>
    <row r="125" spans="3:19" x14ac:dyDescent="0.3">
      <c r="C125" s="3">
        <v>13</v>
      </c>
      <c r="D125" s="4">
        <v>1005</v>
      </c>
      <c r="E125">
        <v>0</v>
      </c>
      <c r="F125" t="s">
        <v>10</v>
      </c>
      <c r="G125">
        <v>0.1</v>
      </c>
      <c r="H125" t="s">
        <v>10</v>
      </c>
      <c r="I125" s="1">
        <v>44760</v>
      </c>
      <c r="J125" s="6">
        <v>4075</v>
      </c>
      <c r="K125">
        <v>204.8</v>
      </c>
      <c r="L125" t="s">
        <v>10</v>
      </c>
      <c r="M125">
        <v>217.8</v>
      </c>
      <c r="N125" t="s">
        <v>10</v>
      </c>
      <c r="O125" s="5">
        <v>0</v>
      </c>
      <c r="P125" s="5">
        <v>0</v>
      </c>
      <c r="R125" s="5">
        <f t="shared" si="2"/>
        <v>-13</v>
      </c>
      <c r="S125" s="5">
        <f t="shared" si="2"/>
        <v>-1005</v>
      </c>
    </row>
    <row r="126" spans="3:19" x14ac:dyDescent="0.3">
      <c r="C126" s="3">
        <v>36</v>
      </c>
      <c r="D126" s="4">
        <v>1616</v>
      </c>
      <c r="E126">
        <v>0</v>
      </c>
      <c r="F126" t="s">
        <v>10</v>
      </c>
      <c r="G126">
        <v>0.05</v>
      </c>
      <c r="H126" t="s">
        <v>10</v>
      </c>
      <c r="I126" s="1">
        <v>44760</v>
      </c>
      <c r="J126" s="6">
        <v>4100</v>
      </c>
      <c r="K126">
        <v>222</v>
      </c>
      <c r="L126" t="s">
        <v>10</v>
      </c>
      <c r="M126">
        <v>250</v>
      </c>
      <c r="N126" t="s">
        <v>10</v>
      </c>
      <c r="O126" s="5">
        <v>2</v>
      </c>
      <c r="P126" s="5">
        <v>15</v>
      </c>
      <c r="R126" s="5">
        <f t="shared" si="2"/>
        <v>-34</v>
      </c>
      <c r="S126" s="5">
        <f t="shared" si="2"/>
        <v>-1601</v>
      </c>
    </row>
    <row r="127" spans="3:19" x14ac:dyDescent="0.3">
      <c r="C127" s="3">
        <v>1</v>
      </c>
      <c r="D127" s="3">
        <v>12</v>
      </c>
      <c r="E127">
        <v>0</v>
      </c>
      <c r="F127" t="s">
        <v>10</v>
      </c>
      <c r="G127">
        <v>0.05</v>
      </c>
      <c r="H127" t="s">
        <v>10</v>
      </c>
      <c r="I127" s="1">
        <v>44760</v>
      </c>
      <c r="J127" s="6">
        <v>4125</v>
      </c>
      <c r="K127">
        <v>254.8</v>
      </c>
      <c r="L127" t="s">
        <v>10</v>
      </c>
      <c r="M127">
        <v>267.8</v>
      </c>
      <c r="N127" t="s">
        <v>10</v>
      </c>
      <c r="O127" s="5">
        <v>0</v>
      </c>
      <c r="P127" s="5">
        <v>0</v>
      </c>
      <c r="R127" s="5">
        <f t="shared" si="2"/>
        <v>-1</v>
      </c>
      <c r="S127" s="5">
        <f t="shared" si="2"/>
        <v>-12</v>
      </c>
    </row>
    <row r="128" spans="3:19" x14ac:dyDescent="0.3">
      <c r="C128" s="3">
        <v>0</v>
      </c>
      <c r="D128" s="3">
        <v>85</v>
      </c>
      <c r="E128">
        <v>0</v>
      </c>
      <c r="F128" t="s">
        <v>10</v>
      </c>
      <c r="G128">
        <v>0.05</v>
      </c>
      <c r="H128" t="s">
        <v>10</v>
      </c>
      <c r="I128" s="1">
        <v>44760</v>
      </c>
      <c r="J128" s="6">
        <v>4150</v>
      </c>
      <c r="K128">
        <v>279.7</v>
      </c>
      <c r="L128" t="s">
        <v>10</v>
      </c>
      <c r="M128">
        <v>292.8</v>
      </c>
      <c r="N128" t="s">
        <v>10</v>
      </c>
      <c r="O128" s="5">
        <v>11</v>
      </c>
      <c r="P128" s="5">
        <v>6</v>
      </c>
      <c r="R128" s="5">
        <f t="shared" si="2"/>
        <v>11</v>
      </c>
      <c r="S128" s="5">
        <f t="shared" si="2"/>
        <v>-79</v>
      </c>
    </row>
    <row r="129" spans="3:19" x14ac:dyDescent="0.3">
      <c r="C129" s="3">
        <v>13</v>
      </c>
      <c r="D129" s="4">
        <v>1148</v>
      </c>
      <c r="E129">
        <v>0</v>
      </c>
      <c r="F129" t="s">
        <v>10</v>
      </c>
      <c r="G129">
        <v>0.05</v>
      </c>
      <c r="H129" t="s">
        <v>10</v>
      </c>
      <c r="I129" s="1">
        <v>44760</v>
      </c>
      <c r="J129" s="6">
        <v>4200</v>
      </c>
      <c r="K129">
        <v>329.7</v>
      </c>
      <c r="L129" t="s">
        <v>10</v>
      </c>
      <c r="M129">
        <v>342.8</v>
      </c>
      <c r="N129" t="s">
        <v>10</v>
      </c>
      <c r="O129" s="5">
        <v>1</v>
      </c>
      <c r="P129" s="5">
        <v>8</v>
      </c>
      <c r="R129" s="5">
        <f t="shared" si="2"/>
        <v>-12</v>
      </c>
      <c r="S129" s="5">
        <f t="shared" si="2"/>
        <v>-1140</v>
      </c>
    </row>
    <row r="130" spans="3:19" x14ac:dyDescent="0.3">
      <c r="C130" s="3">
        <v>0</v>
      </c>
      <c r="D130" s="3">
        <v>47</v>
      </c>
      <c r="E130">
        <v>0</v>
      </c>
      <c r="F130" t="s">
        <v>10</v>
      </c>
      <c r="G130">
        <v>0.05</v>
      </c>
      <c r="H130" t="s">
        <v>10</v>
      </c>
      <c r="I130" s="1">
        <v>44760</v>
      </c>
      <c r="J130" s="6">
        <v>4300</v>
      </c>
      <c r="K130">
        <v>429.7</v>
      </c>
      <c r="L130" t="s">
        <v>10</v>
      </c>
      <c r="M130">
        <v>442.8</v>
      </c>
      <c r="N130" t="s">
        <v>10</v>
      </c>
      <c r="O130" s="5">
        <v>9</v>
      </c>
      <c r="P130" s="5">
        <v>0</v>
      </c>
      <c r="R130" s="5">
        <f t="shared" si="2"/>
        <v>9</v>
      </c>
      <c r="S130" s="5">
        <f t="shared" si="2"/>
        <v>-47</v>
      </c>
    </row>
    <row r="131" spans="3:19" x14ac:dyDescent="0.3">
      <c r="C131" s="3">
        <v>2</v>
      </c>
      <c r="D131" s="3">
        <v>199</v>
      </c>
      <c r="E131">
        <v>0</v>
      </c>
      <c r="F131" t="s">
        <v>10</v>
      </c>
      <c r="G131">
        <v>0.05</v>
      </c>
      <c r="H131" t="s">
        <v>10</v>
      </c>
      <c r="I131" s="1">
        <v>44760</v>
      </c>
      <c r="J131" s="6">
        <v>4400</v>
      </c>
      <c r="K131">
        <v>522.6</v>
      </c>
      <c r="L131" t="s">
        <v>10</v>
      </c>
      <c r="M131">
        <v>550</v>
      </c>
      <c r="N131" t="s">
        <v>10</v>
      </c>
      <c r="O131" s="5">
        <v>2</v>
      </c>
      <c r="P131" s="5">
        <v>2</v>
      </c>
      <c r="R131" s="5">
        <f t="shared" si="2"/>
        <v>0</v>
      </c>
      <c r="S131" s="5">
        <f t="shared" si="2"/>
        <v>-197</v>
      </c>
    </row>
    <row r="132" spans="3:19" x14ac:dyDescent="0.3">
      <c r="C132" s="3">
        <v>0</v>
      </c>
      <c r="D132" s="3">
        <v>28</v>
      </c>
      <c r="E132">
        <v>0</v>
      </c>
      <c r="F132" t="s">
        <v>10</v>
      </c>
      <c r="G132">
        <v>0.05</v>
      </c>
      <c r="H132" t="s">
        <v>10</v>
      </c>
      <c r="I132" s="1">
        <v>44760</v>
      </c>
      <c r="J132" s="6">
        <v>4600</v>
      </c>
      <c r="K132">
        <v>729.7</v>
      </c>
      <c r="L132" t="s">
        <v>10</v>
      </c>
      <c r="M132">
        <v>742.7</v>
      </c>
      <c r="N132" t="s">
        <v>10</v>
      </c>
      <c r="O132" s="5">
        <v>1</v>
      </c>
      <c r="P132" s="5">
        <v>0</v>
      </c>
      <c r="R132" s="5">
        <f t="shared" si="2"/>
        <v>1</v>
      </c>
      <c r="S132" s="5">
        <f t="shared" si="2"/>
        <v>-28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44760</v>
      </c>
      <c r="J133" s="6">
        <v>4800</v>
      </c>
      <c r="K133">
        <v>920.2</v>
      </c>
      <c r="L133" t="s">
        <v>10</v>
      </c>
      <c r="M133">
        <v>950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44760</v>
      </c>
      <c r="J134" s="6">
        <v>5000</v>
      </c>
      <c r="K134">
        <v>1129.7</v>
      </c>
      <c r="L134" t="s">
        <v>10</v>
      </c>
      <c r="M134">
        <v>1142.7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8"/>
  <sheetViews>
    <sheetView topLeftCell="A85" workbookViewId="0">
      <selection activeCell="C1" sqref="C1:S1048576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7" bestFit="1" customWidth="1"/>
    <col min="12" max="12" width="3.33203125" bestFit="1" customWidth="1"/>
    <col min="13" max="13" width="6" bestFit="1" customWidth="1"/>
    <col min="14" max="14" width="3.44140625" bestFit="1" customWidth="1"/>
    <col min="15" max="15" width="8" bestFit="1" customWidth="1"/>
    <col min="16" max="16" width="8.88671875" bestFit="1" customWidth="1"/>
    <col min="18" max="18" width="5.6640625" bestFit="1" customWidth="1"/>
    <col min="19" max="19" width="6" bestFit="1" customWidth="1"/>
  </cols>
  <sheetData>
    <row r="1" spans="1:19" x14ac:dyDescent="0.3">
      <c r="A1" t="s">
        <v>11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2849.5</v>
      </c>
      <c r="F3" t="s">
        <v>10</v>
      </c>
      <c r="G3">
        <v>2877.7</v>
      </c>
      <c r="H3" t="s">
        <v>10</v>
      </c>
      <c r="I3" s="1">
        <v>44761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0</v>
      </c>
      <c r="R3" s="5">
        <f>O3-C3</f>
        <v>0</v>
      </c>
      <c r="S3" s="5">
        <f>P3-D3</f>
        <v>0</v>
      </c>
    </row>
    <row r="4" spans="1:19" x14ac:dyDescent="0.3">
      <c r="C4" s="3">
        <v>0</v>
      </c>
      <c r="D4" s="3">
        <v>0</v>
      </c>
      <c r="E4">
        <v>2656.9</v>
      </c>
      <c r="F4" t="s">
        <v>10</v>
      </c>
      <c r="G4">
        <v>2670</v>
      </c>
      <c r="H4" t="s">
        <v>10</v>
      </c>
      <c r="I4" s="1">
        <v>44761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0</v>
      </c>
      <c r="R4" s="5">
        <f t="shared" ref="R4:S19" si="0">O4-C4</f>
        <v>0</v>
      </c>
      <c r="S4" s="5">
        <f t="shared" si="0"/>
        <v>0</v>
      </c>
    </row>
    <row r="5" spans="1:19" x14ac:dyDescent="0.3">
      <c r="C5" s="3">
        <v>0</v>
      </c>
      <c r="D5" s="3">
        <v>0</v>
      </c>
      <c r="E5">
        <v>2456.9</v>
      </c>
      <c r="F5" t="s">
        <v>10</v>
      </c>
      <c r="G5">
        <v>2470</v>
      </c>
      <c r="H5" t="s">
        <v>10</v>
      </c>
      <c r="I5" s="1">
        <v>44761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0</v>
      </c>
      <c r="R5" s="5">
        <f t="shared" si="0"/>
        <v>0</v>
      </c>
      <c r="S5" s="5">
        <f t="shared" si="0"/>
        <v>0</v>
      </c>
    </row>
    <row r="6" spans="1:19" x14ac:dyDescent="0.3">
      <c r="C6" s="3">
        <v>0</v>
      </c>
      <c r="D6" s="3">
        <v>0</v>
      </c>
      <c r="E6">
        <v>2257</v>
      </c>
      <c r="F6" t="s">
        <v>10</v>
      </c>
      <c r="G6">
        <v>2270</v>
      </c>
      <c r="H6" t="s">
        <v>10</v>
      </c>
      <c r="I6" s="1">
        <v>44761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0</v>
      </c>
      <c r="R6" s="5">
        <f t="shared" si="0"/>
        <v>0</v>
      </c>
      <c r="S6" s="5">
        <f t="shared" si="0"/>
        <v>0</v>
      </c>
    </row>
    <row r="7" spans="1:19" x14ac:dyDescent="0.3">
      <c r="C7" s="3">
        <v>0</v>
      </c>
      <c r="D7" s="3">
        <v>0</v>
      </c>
      <c r="E7">
        <v>2049.6</v>
      </c>
      <c r="F7" t="s">
        <v>10</v>
      </c>
      <c r="G7">
        <v>2077.9</v>
      </c>
      <c r="H7" t="s">
        <v>10</v>
      </c>
      <c r="I7" s="1">
        <v>44761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1849.6</v>
      </c>
      <c r="F8" t="s">
        <v>10</v>
      </c>
      <c r="G8">
        <v>1877.3</v>
      </c>
      <c r="H8" t="s">
        <v>10</v>
      </c>
      <c r="I8" s="1">
        <v>44761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0</v>
      </c>
      <c r="R8" s="5">
        <f t="shared" si="0"/>
        <v>0</v>
      </c>
      <c r="S8" s="5">
        <f t="shared" si="0"/>
        <v>0</v>
      </c>
    </row>
    <row r="9" spans="1:19" x14ac:dyDescent="0.3">
      <c r="C9" s="3">
        <v>0</v>
      </c>
      <c r="D9" s="3">
        <v>0</v>
      </c>
      <c r="E9">
        <v>1657</v>
      </c>
      <c r="F9" t="s">
        <v>10</v>
      </c>
      <c r="G9">
        <v>1670.1</v>
      </c>
      <c r="H9" t="s">
        <v>10</v>
      </c>
      <c r="I9" s="1">
        <v>44761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0</v>
      </c>
      <c r="R9" s="5">
        <f t="shared" si="0"/>
        <v>0</v>
      </c>
      <c r="S9" s="5">
        <f t="shared" si="0"/>
        <v>0</v>
      </c>
    </row>
    <row r="10" spans="1:19" x14ac:dyDescent="0.3">
      <c r="C10" s="3">
        <v>0</v>
      </c>
      <c r="D10" s="3">
        <v>0</v>
      </c>
      <c r="E10">
        <v>1457</v>
      </c>
      <c r="F10" t="s">
        <v>10</v>
      </c>
      <c r="G10">
        <v>1470.1</v>
      </c>
      <c r="H10" t="s">
        <v>10</v>
      </c>
      <c r="I10" s="1">
        <v>44761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40</v>
      </c>
      <c r="R10" s="5">
        <f t="shared" si="0"/>
        <v>0</v>
      </c>
      <c r="S10" s="5">
        <f t="shared" si="0"/>
        <v>40</v>
      </c>
    </row>
    <row r="11" spans="1:19" x14ac:dyDescent="0.3">
      <c r="C11" s="3">
        <v>0</v>
      </c>
      <c r="D11" s="3">
        <v>0</v>
      </c>
      <c r="E11">
        <v>1249.7</v>
      </c>
      <c r="F11" t="s">
        <v>10</v>
      </c>
      <c r="G11">
        <v>1279</v>
      </c>
      <c r="H11" t="s">
        <v>10</v>
      </c>
      <c r="I11" s="1">
        <v>44761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1</v>
      </c>
      <c r="R11" s="5">
        <f t="shared" si="0"/>
        <v>0</v>
      </c>
      <c r="S11" s="5">
        <f t="shared" si="0"/>
        <v>1</v>
      </c>
    </row>
    <row r="12" spans="1:19" x14ac:dyDescent="0.3">
      <c r="C12" s="3">
        <v>0</v>
      </c>
      <c r="D12" s="3">
        <v>0</v>
      </c>
      <c r="E12">
        <v>1049.7</v>
      </c>
      <c r="F12" t="s">
        <v>10</v>
      </c>
      <c r="G12">
        <v>1077.4000000000001</v>
      </c>
      <c r="H12" t="s">
        <v>10</v>
      </c>
      <c r="I12" s="1">
        <v>44761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20</v>
      </c>
      <c r="R12" s="5">
        <f t="shared" si="0"/>
        <v>0</v>
      </c>
      <c r="S12" s="5">
        <f t="shared" si="0"/>
        <v>20</v>
      </c>
    </row>
    <row r="13" spans="1:19" x14ac:dyDescent="0.3">
      <c r="C13" s="3">
        <v>0</v>
      </c>
      <c r="D13" s="3">
        <v>0</v>
      </c>
      <c r="E13">
        <v>957.1</v>
      </c>
      <c r="F13" t="s">
        <v>10</v>
      </c>
      <c r="G13">
        <v>970.2</v>
      </c>
      <c r="H13" t="s">
        <v>10</v>
      </c>
      <c r="I13" s="1">
        <v>44761</v>
      </c>
      <c r="J13" s="6">
        <v>2900</v>
      </c>
      <c r="K13">
        <v>0</v>
      </c>
      <c r="L13" t="s">
        <v>10</v>
      </c>
      <c r="M13">
        <v>0.05</v>
      </c>
      <c r="N13" t="s">
        <v>10</v>
      </c>
      <c r="O13" s="5">
        <v>0</v>
      </c>
      <c r="P13" s="7">
        <v>37</v>
      </c>
      <c r="Q13" s="2"/>
      <c r="R13" s="5">
        <f t="shared" si="0"/>
        <v>0</v>
      </c>
      <c r="S13" s="5">
        <f t="shared" si="0"/>
        <v>37</v>
      </c>
    </row>
    <row r="14" spans="1:19" x14ac:dyDescent="0.3">
      <c r="C14" s="3">
        <v>0</v>
      </c>
      <c r="D14" s="3">
        <v>0</v>
      </c>
      <c r="E14">
        <v>850</v>
      </c>
      <c r="F14" t="s">
        <v>10</v>
      </c>
      <c r="G14">
        <v>877.9</v>
      </c>
      <c r="H14" t="s">
        <v>10</v>
      </c>
      <c r="I14" s="1">
        <v>44761</v>
      </c>
      <c r="J14" s="6">
        <v>3000</v>
      </c>
      <c r="K14">
        <v>0</v>
      </c>
      <c r="L14" t="s">
        <v>10</v>
      </c>
      <c r="M14">
        <v>0.05</v>
      </c>
      <c r="N14" t="s">
        <v>10</v>
      </c>
      <c r="O14" s="5">
        <v>0</v>
      </c>
      <c r="P14" s="5">
        <v>79</v>
      </c>
      <c r="R14" s="5">
        <f t="shared" si="0"/>
        <v>0</v>
      </c>
      <c r="S14" s="5">
        <f t="shared" si="0"/>
        <v>79</v>
      </c>
    </row>
    <row r="15" spans="1:19" x14ac:dyDescent="0.3">
      <c r="C15" s="3">
        <v>0</v>
      </c>
      <c r="D15" s="3">
        <v>0</v>
      </c>
      <c r="E15">
        <v>807.1</v>
      </c>
      <c r="F15" t="s">
        <v>10</v>
      </c>
      <c r="G15">
        <v>820.2</v>
      </c>
      <c r="H15" t="s">
        <v>10</v>
      </c>
      <c r="I15" s="1">
        <v>44761</v>
      </c>
      <c r="J15" s="6">
        <v>3050</v>
      </c>
      <c r="K15">
        <v>0</v>
      </c>
      <c r="L15" t="s">
        <v>10</v>
      </c>
      <c r="M15">
        <v>0.05</v>
      </c>
      <c r="N15" t="s">
        <v>10</v>
      </c>
      <c r="O15" s="5">
        <v>0</v>
      </c>
      <c r="P15" s="5">
        <v>35</v>
      </c>
      <c r="R15" s="5">
        <f t="shared" si="0"/>
        <v>0</v>
      </c>
      <c r="S15" s="5">
        <f t="shared" si="0"/>
        <v>35</v>
      </c>
    </row>
    <row r="16" spans="1:19" x14ac:dyDescent="0.3">
      <c r="C16" s="3">
        <v>0</v>
      </c>
      <c r="D16" s="3">
        <v>0</v>
      </c>
      <c r="E16">
        <v>757.1</v>
      </c>
      <c r="F16" t="s">
        <v>10</v>
      </c>
      <c r="G16">
        <v>770.2</v>
      </c>
      <c r="H16" t="s">
        <v>10</v>
      </c>
      <c r="I16" s="1">
        <v>44761</v>
      </c>
      <c r="J16" s="6">
        <v>3100</v>
      </c>
      <c r="K16">
        <v>0</v>
      </c>
      <c r="L16" t="s">
        <v>10</v>
      </c>
      <c r="M16">
        <v>0.05</v>
      </c>
      <c r="N16" t="s">
        <v>10</v>
      </c>
      <c r="O16" s="5">
        <v>1</v>
      </c>
      <c r="P16" s="7">
        <v>31</v>
      </c>
      <c r="Q16" s="2"/>
      <c r="R16" s="5">
        <f t="shared" si="0"/>
        <v>1</v>
      </c>
      <c r="S16" s="5">
        <f t="shared" si="0"/>
        <v>31</v>
      </c>
    </row>
    <row r="17" spans="3:19" x14ac:dyDescent="0.3">
      <c r="C17" s="3">
        <v>0</v>
      </c>
      <c r="D17" s="3">
        <v>0</v>
      </c>
      <c r="E17">
        <v>707.1</v>
      </c>
      <c r="F17" t="s">
        <v>10</v>
      </c>
      <c r="G17">
        <v>720.2</v>
      </c>
      <c r="H17" t="s">
        <v>10</v>
      </c>
      <c r="I17" s="1">
        <v>44761</v>
      </c>
      <c r="J17" s="6">
        <v>3150</v>
      </c>
      <c r="K17">
        <v>0</v>
      </c>
      <c r="L17" t="s">
        <v>10</v>
      </c>
      <c r="M17">
        <v>0.05</v>
      </c>
      <c r="N17" t="s">
        <v>10</v>
      </c>
      <c r="O17" s="5">
        <v>143</v>
      </c>
      <c r="P17" s="5">
        <v>4</v>
      </c>
      <c r="R17" s="5">
        <f t="shared" si="0"/>
        <v>143</v>
      </c>
      <c r="S17" s="5">
        <f t="shared" si="0"/>
        <v>4</v>
      </c>
    </row>
    <row r="18" spans="3:19" x14ac:dyDescent="0.3">
      <c r="C18" s="3">
        <v>0</v>
      </c>
      <c r="D18" s="3">
        <v>0</v>
      </c>
      <c r="E18">
        <v>650</v>
      </c>
      <c r="F18" t="s">
        <v>10</v>
      </c>
      <c r="G18">
        <v>677.3</v>
      </c>
      <c r="H18" t="s">
        <v>10</v>
      </c>
      <c r="I18" s="1">
        <v>44761</v>
      </c>
      <c r="J18" s="6">
        <v>3200</v>
      </c>
      <c r="K18">
        <v>0</v>
      </c>
      <c r="L18" t="s">
        <v>10</v>
      </c>
      <c r="M18">
        <v>0.1</v>
      </c>
      <c r="N18" t="s">
        <v>10</v>
      </c>
      <c r="O18" s="5">
        <v>18</v>
      </c>
      <c r="P18" s="5">
        <v>37</v>
      </c>
      <c r="R18" s="5">
        <f t="shared" si="0"/>
        <v>18</v>
      </c>
      <c r="S18" s="5">
        <f t="shared" si="0"/>
        <v>37</v>
      </c>
    </row>
    <row r="19" spans="3:19" x14ac:dyDescent="0.3">
      <c r="C19" s="3">
        <v>0</v>
      </c>
      <c r="D19" s="3">
        <v>0</v>
      </c>
      <c r="E19">
        <v>632.1</v>
      </c>
      <c r="F19" t="s">
        <v>10</v>
      </c>
      <c r="G19">
        <v>645.20000000000005</v>
      </c>
      <c r="H19" t="s">
        <v>10</v>
      </c>
      <c r="I19" s="1">
        <v>44761</v>
      </c>
      <c r="J19" s="6">
        <v>3225</v>
      </c>
      <c r="K19">
        <v>0</v>
      </c>
      <c r="L19" t="s">
        <v>10</v>
      </c>
      <c r="M19">
        <v>0.1</v>
      </c>
      <c r="N19" t="s">
        <v>10</v>
      </c>
      <c r="O19" s="5">
        <v>0</v>
      </c>
      <c r="P19" s="7">
        <v>0</v>
      </c>
      <c r="Q19" s="2"/>
      <c r="R19" s="5">
        <f t="shared" si="0"/>
        <v>0</v>
      </c>
      <c r="S19" s="5">
        <f t="shared" si="0"/>
        <v>0</v>
      </c>
    </row>
    <row r="20" spans="3:19" x14ac:dyDescent="0.3">
      <c r="C20" s="3">
        <v>0</v>
      </c>
      <c r="D20" s="3">
        <v>0</v>
      </c>
      <c r="E20">
        <v>600</v>
      </c>
      <c r="F20" t="s">
        <v>10</v>
      </c>
      <c r="G20">
        <v>628.1</v>
      </c>
      <c r="H20" t="s">
        <v>10</v>
      </c>
      <c r="I20" s="1">
        <v>44761</v>
      </c>
      <c r="J20" s="6">
        <v>3250</v>
      </c>
      <c r="K20">
        <v>0</v>
      </c>
      <c r="L20" t="s">
        <v>10</v>
      </c>
      <c r="M20">
        <v>0.1</v>
      </c>
      <c r="N20" t="s">
        <v>10</v>
      </c>
      <c r="O20" s="5">
        <v>0</v>
      </c>
      <c r="P20" s="7">
        <v>10017</v>
      </c>
      <c r="Q20" s="2"/>
      <c r="R20" s="5">
        <f t="shared" ref="R20:S83" si="1">O20-C20</f>
        <v>0</v>
      </c>
      <c r="S20" s="5">
        <f t="shared" si="1"/>
        <v>10017</v>
      </c>
    </row>
    <row r="21" spans="3:19" x14ac:dyDescent="0.3">
      <c r="C21" s="3">
        <v>0</v>
      </c>
      <c r="D21" s="3">
        <v>0</v>
      </c>
      <c r="E21">
        <v>582.1</v>
      </c>
      <c r="F21" t="s">
        <v>10</v>
      </c>
      <c r="G21">
        <v>595.20000000000005</v>
      </c>
      <c r="H21" t="s">
        <v>10</v>
      </c>
      <c r="I21" s="1">
        <v>44761</v>
      </c>
      <c r="J21" s="6">
        <v>3275</v>
      </c>
      <c r="K21">
        <v>0</v>
      </c>
      <c r="L21" t="s">
        <v>10</v>
      </c>
      <c r="M21">
        <v>0.1</v>
      </c>
      <c r="N21" t="s">
        <v>10</v>
      </c>
      <c r="O21" s="5">
        <v>0</v>
      </c>
      <c r="P21" s="7">
        <v>0</v>
      </c>
      <c r="Q21" s="2"/>
      <c r="R21" s="5">
        <f t="shared" si="1"/>
        <v>0</v>
      </c>
      <c r="S21" s="5">
        <f t="shared" si="1"/>
        <v>0</v>
      </c>
    </row>
    <row r="22" spans="3:19" x14ac:dyDescent="0.3">
      <c r="C22" s="3">
        <v>0</v>
      </c>
      <c r="D22" s="3">
        <v>0</v>
      </c>
      <c r="E22">
        <v>557.1</v>
      </c>
      <c r="F22" t="s">
        <v>10</v>
      </c>
      <c r="G22">
        <v>570.20000000000005</v>
      </c>
      <c r="H22" t="s">
        <v>10</v>
      </c>
      <c r="I22" s="1">
        <v>44761</v>
      </c>
      <c r="J22" s="6">
        <v>3300</v>
      </c>
      <c r="K22">
        <v>0</v>
      </c>
      <c r="L22" t="s">
        <v>10</v>
      </c>
      <c r="M22">
        <v>0.1</v>
      </c>
      <c r="N22" t="s">
        <v>10</v>
      </c>
      <c r="O22" s="5">
        <v>101</v>
      </c>
      <c r="P22" s="7">
        <v>159</v>
      </c>
      <c r="Q22" s="2"/>
      <c r="R22" s="5">
        <f t="shared" si="1"/>
        <v>101</v>
      </c>
      <c r="S22" s="5">
        <f t="shared" si="1"/>
        <v>159</v>
      </c>
    </row>
    <row r="23" spans="3:19" x14ac:dyDescent="0.3">
      <c r="C23" s="3">
        <v>0</v>
      </c>
      <c r="D23" s="3">
        <v>0</v>
      </c>
      <c r="E23">
        <v>532.1</v>
      </c>
      <c r="F23" t="s">
        <v>10</v>
      </c>
      <c r="G23">
        <v>545.20000000000005</v>
      </c>
      <c r="H23" t="s">
        <v>10</v>
      </c>
      <c r="I23" s="1">
        <v>44761</v>
      </c>
      <c r="J23" s="6">
        <v>3325</v>
      </c>
      <c r="K23">
        <v>0</v>
      </c>
      <c r="L23" t="s">
        <v>10</v>
      </c>
      <c r="M23">
        <v>0.1</v>
      </c>
      <c r="N23" t="s">
        <v>10</v>
      </c>
      <c r="O23" s="7">
        <v>0</v>
      </c>
      <c r="P23" s="7">
        <v>4400</v>
      </c>
      <c r="Q23" s="2"/>
      <c r="R23" s="5">
        <f t="shared" si="1"/>
        <v>0</v>
      </c>
      <c r="S23" s="5">
        <f t="shared" si="1"/>
        <v>4400</v>
      </c>
    </row>
    <row r="24" spans="3:19" x14ac:dyDescent="0.3">
      <c r="C24" s="3">
        <v>0</v>
      </c>
      <c r="D24" s="3">
        <v>0</v>
      </c>
      <c r="E24">
        <v>499.8</v>
      </c>
      <c r="F24" t="s">
        <v>10</v>
      </c>
      <c r="G24">
        <v>528.4</v>
      </c>
      <c r="H24" t="s">
        <v>10</v>
      </c>
      <c r="I24" s="1">
        <v>44761</v>
      </c>
      <c r="J24" s="6">
        <v>3350</v>
      </c>
      <c r="K24">
        <v>0</v>
      </c>
      <c r="L24" t="s">
        <v>10</v>
      </c>
      <c r="M24">
        <v>0.1</v>
      </c>
      <c r="N24" t="s">
        <v>10</v>
      </c>
      <c r="O24" s="7">
        <v>27</v>
      </c>
      <c r="P24" s="7">
        <v>34</v>
      </c>
      <c r="Q24" s="2"/>
      <c r="R24" s="5">
        <f t="shared" si="1"/>
        <v>27</v>
      </c>
      <c r="S24" s="5">
        <f t="shared" si="1"/>
        <v>34</v>
      </c>
    </row>
    <row r="25" spans="3:19" x14ac:dyDescent="0.3">
      <c r="C25" s="3">
        <v>0</v>
      </c>
      <c r="D25" s="3">
        <v>0</v>
      </c>
      <c r="E25">
        <v>474.7</v>
      </c>
      <c r="F25" t="s">
        <v>10</v>
      </c>
      <c r="G25">
        <v>502.2</v>
      </c>
      <c r="H25" t="s">
        <v>10</v>
      </c>
      <c r="I25" s="1">
        <v>44761</v>
      </c>
      <c r="J25" s="6">
        <v>3375</v>
      </c>
      <c r="K25">
        <v>0</v>
      </c>
      <c r="L25" t="s">
        <v>10</v>
      </c>
      <c r="M25">
        <v>0.1</v>
      </c>
      <c r="N25" t="s">
        <v>10</v>
      </c>
      <c r="O25" s="7">
        <v>100</v>
      </c>
      <c r="P25" s="7">
        <v>104</v>
      </c>
      <c r="Q25" s="2"/>
      <c r="R25" s="5">
        <f t="shared" si="1"/>
        <v>100</v>
      </c>
      <c r="S25" s="5">
        <f t="shared" si="1"/>
        <v>104</v>
      </c>
    </row>
    <row r="26" spans="3:19" x14ac:dyDescent="0.3">
      <c r="C26" s="3">
        <v>0</v>
      </c>
      <c r="D26" s="3">
        <v>0</v>
      </c>
      <c r="E26">
        <v>449.8</v>
      </c>
      <c r="F26" t="s">
        <v>10</v>
      </c>
      <c r="G26">
        <v>478</v>
      </c>
      <c r="H26" t="s">
        <v>10</v>
      </c>
      <c r="I26" s="1">
        <v>44761</v>
      </c>
      <c r="J26" s="6">
        <v>3400</v>
      </c>
      <c r="K26">
        <v>0</v>
      </c>
      <c r="L26" t="s">
        <v>10</v>
      </c>
      <c r="M26">
        <v>0.1</v>
      </c>
      <c r="N26" t="s">
        <v>10</v>
      </c>
      <c r="O26" s="7">
        <v>2403</v>
      </c>
      <c r="P26" s="7">
        <v>12172</v>
      </c>
      <c r="Q26" s="2"/>
      <c r="R26" s="5">
        <f t="shared" si="1"/>
        <v>2403</v>
      </c>
      <c r="S26" s="5">
        <f t="shared" si="1"/>
        <v>12172</v>
      </c>
    </row>
    <row r="27" spans="3:19" x14ac:dyDescent="0.3">
      <c r="C27" s="3">
        <v>5</v>
      </c>
      <c r="D27" s="3">
        <v>0</v>
      </c>
      <c r="E27">
        <v>432.2</v>
      </c>
      <c r="F27" t="s">
        <v>10</v>
      </c>
      <c r="G27">
        <v>445.2</v>
      </c>
      <c r="H27" t="s">
        <v>10</v>
      </c>
      <c r="I27" s="1">
        <v>44761</v>
      </c>
      <c r="J27" s="6">
        <v>3425</v>
      </c>
      <c r="K27">
        <v>0</v>
      </c>
      <c r="L27" t="s">
        <v>10</v>
      </c>
      <c r="M27">
        <v>0.1</v>
      </c>
      <c r="N27" t="s">
        <v>10</v>
      </c>
      <c r="O27" s="7">
        <v>2</v>
      </c>
      <c r="P27" s="5">
        <v>65</v>
      </c>
      <c r="R27" s="5">
        <f t="shared" si="1"/>
        <v>-3</v>
      </c>
      <c r="S27" s="5">
        <f t="shared" si="1"/>
        <v>65</v>
      </c>
    </row>
    <row r="28" spans="3:19" x14ac:dyDescent="0.3">
      <c r="C28" s="3">
        <v>0</v>
      </c>
      <c r="D28" s="3">
        <v>0</v>
      </c>
      <c r="E28">
        <v>400.1</v>
      </c>
      <c r="F28" t="s">
        <v>10</v>
      </c>
      <c r="G28">
        <v>428</v>
      </c>
      <c r="H28" t="s">
        <v>10</v>
      </c>
      <c r="I28" s="1">
        <v>44761</v>
      </c>
      <c r="J28" s="6">
        <v>3450</v>
      </c>
      <c r="K28">
        <v>0</v>
      </c>
      <c r="L28" t="s">
        <v>10</v>
      </c>
      <c r="M28">
        <v>0.15</v>
      </c>
      <c r="N28" t="s">
        <v>10</v>
      </c>
      <c r="O28" s="7">
        <v>2</v>
      </c>
      <c r="P28" s="7">
        <v>115</v>
      </c>
      <c r="Q28" s="2"/>
      <c r="R28" s="5">
        <f t="shared" si="1"/>
        <v>2</v>
      </c>
      <c r="S28" s="5">
        <f t="shared" si="1"/>
        <v>115</v>
      </c>
    </row>
    <row r="29" spans="3:19" x14ac:dyDescent="0.3">
      <c r="C29" s="3">
        <v>0</v>
      </c>
      <c r="D29" s="3">
        <v>0</v>
      </c>
      <c r="E29">
        <v>380.1</v>
      </c>
      <c r="F29" t="s">
        <v>10</v>
      </c>
      <c r="G29">
        <v>408.7</v>
      </c>
      <c r="H29" t="s">
        <v>10</v>
      </c>
      <c r="I29" s="1">
        <v>44761</v>
      </c>
      <c r="J29" s="6">
        <v>3470</v>
      </c>
      <c r="K29">
        <v>0</v>
      </c>
      <c r="L29" t="s">
        <v>10</v>
      </c>
      <c r="M29">
        <v>0.15</v>
      </c>
      <c r="N29" t="s">
        <v>10</v>
      </c>
      <c r="O29" s="5">
        <v>0</v>
      </c>
      <c r="P29" s="7">
        <v>0</v>
      </c>
      <c r="Q29" s="2"/>
      <c r="R29" s="5">
        <f t="shared" si="1"/>
        <v>0</v>
      </c>
      <c r="S29" s="5">
        <f t="shared" si="1"/>
        <v>0</v>
      </c>
    </row>
    <row r="30" spans="3:19" x14ac:dyDescent="0.3">
      <c r="C30" s="3">
        <v>0</v>
      </c>
      <c r="D30" s="3">
        <v>0</v>
      </c>
      <c r="E30">
        <v>385</v>
      </c>
      <c r="F30" t="s">
        <v>10</v>
      </c>
      <c r="G30">
        <v>392.4</v>
      </c>
      <c r="H30" t="s">
        <v>10</v>
      </c>
      <c r="I30" s="1">
        <v>44761</v>
      </c>
      <c r="J30" s="6">
        <v>3475</v>
      </c>
      <c r="K30">
        <v>0</v>
      </c>
      <c r="L30" t="s">
        <v>10</v>
      </c>
      <c r="M30">
        <v>0.15</v>
      </c>
      <c r="N30" t="s">
        <v>10</v>
      </c>
      <c r="O30" s="5">
        <v>2</v>
      </c>
      <c r="P30" s="7">
        <v>151</v>
      </c>
      <c r="Q30" s="2"/>
      <c r="R30" s="5">
        <f t="shared" si="1"/>
        <v>2</v>
      </c>
      <c r="S30" s="5">
        <f t="shared" si="1"/>
        <v>151</v>
      </c>
    </row>
    <row r="31" spans="3:19" x14ac:dyDescent="0.3">
      <c r="C31" s="3">
        <v>0</v>
      </c>
      <c r="D31" s="3">
        <v>0</v>
      </c>
      <c r="E31">
        <v>370.1</v>
      </c>
      <c r="F31" t="s">
        <v>10</v>
      </c>
      <c r="G31">
        <v>397.7</v>
      </c>
      <c r="H31" t="s">
        <v>10</v>
      </c>
      <c r="I31" s="1">
        <v>44761</v>
      </c>
      <c r="J31" s="6">
        <v>3480</v>
      </c>
      <c r="K31">
        <v>0</v>
      </c>
      <c r="L31" t="s">
        <v>10</v>
      </c>
      <c r="M31">
        <v>0.15</v>
      </c>
      <c r="N31" t="s">
        <v>10</v>
      </c>
      <c r="O31" s="7">
        <v>1</v>
      </c>
      <c r="P31" s="7">
        <v>0</v>
      </c>
      <c r="Q31" s="2"/>
      <c r="R31" s="5">
        <f t="shared" si="1"/>
        <v>1</v>
      </c>
      <c r="S31" s="5">
        <f t="shared" si="1"/>
        <v>0</v>
      </c>
    </row>
    <row r="32" spans="3:19" x14ac:dyDescent="0.3">
      <c r="C32" s="3">
        <v>0</v>
      </c>
      <c r="D32" s="3">
        <v>0</v>
      </c>
      <c r="E32">
        <v>367.2</v>
      </c>
      <c r="F32" t="s">
        <v>10</v>
      </c>
      <c r="G32">
        <v>380.2</v>
      </c>
      <c r="H32" t="s">
        <v>10</v>
      </c>
      <c r="I32" s="1">
        <v>44761</v>
      </c>
      <c r="J32" s="6">
        <v>3490</v>
      </c>
      <c r="K32">
        <v>0</v>
      </c>
      <c r="L32" t="s">
        <v>10</v>
      </c>
      <c r="M32">
        <v>0.15</v>
      </c>
      <c r="N32" t="s">
        <v>10</v>
      </c>
      <c r="O32" s="5">
        <v>15</v>
      </c>
      <c r="P32" s="5">
        <v>0</v>
      </c>
      <c r="R32" s="5">
        <f t="shared" si="1"/>
        <v>15</v>
      </c>
      <c r="S32" s="5">
        <f t="shared" si="1"/>
        <v>0</v>
      </c>
    </row>
    <row r="33" spans="3:19" x14ac:dyDescent="0.3">
      <c r="C33" s="3">
        <v>0</v>
      </c>
      <c r="D33" s="3">
        <v>0</v>
      </c>
      <c r="E33">
        <v>360</v>
      </c>
      <c r="F33" t="s">
        <v>10</v>
      </c>
      <c r="G33">
        <v>367.4</v>
      </c>
      <c r="H33" t="s">
        <v>10</v>
      </c>
      <c r="I33" s="1">
        <v>44761</v>
      </c>
      <c r="J33" s="6">
        <v>3500</v>
      </c>
      <c r="K33">
        <v>0</v>
      </c>
      <c r="L33" t="s">
        <v>10</v>
      </c>
      <c r="M33">
        <v>0.15</v>
      </c>
      <c r="N33" t="s">
        <v>10</v>
      </c>
      <c r="O33" s="5">
        <v>321</v>
      </c>
      <c r="P33" s="5">
        <v>1441</v>
      </c>
      <c r="R33" s="5">
        <f t="shared" si="1"/>
        <v>321</v>
      </c>
      <c r="S33" s="5">
        <f t="shared" si="1"/>
        <v>1441</v>
      </c>
    </row>
    <row r="34" spans="3:19" x14ac:dyDescent="0.3">
      <c r="C34" s="3">
        <v>0</v>
      </c>
      <c r="D34" s="3">
        <v>0</v>
      </c>
      <c r="E34">
        <v>347.2</v>
      </c>
      <c r="F34" t="s">
        <v>10</v>
      </c>
      <c r="G34">
        <v>360.2</v>
      </c>
      <c r="H34" t="s">
        <v>10</v>
      </c>
      <c r="I34" s="1">
        <v>44761</v>
      </c>
      <c r="J34" s="6">
        <v>3510</v>
      </c>
      <c r="K34">
        <v>0</v>
      </c>
      <c r="L34" t="s">
        <v>10</v>
      </c>
      <c r="M34">
        <v>0.15</v>
      </c>
      <c r="N34" t="s">
        <v>10</v>
      </c>
      <c r="O34" s="7">
        <v>0</v>
      </c>
      <c r="P34" s="7">
        <v>0</v>
      </c>
      <c r="Q34" s="2"/>
      <c r="R34" s="5">
        <f t="shared" si="1"/>
        <v>0</v>
      </c>
      <c r="S34" s="5">
        <f t="shared" si="1"/>
        <v>0</v>
      </c>
    </row>
    <row r="35" spans="3:19" x14ac:dyDescent="0.3">
      <c r="C35" s="3">
        <v>0</v>
      </c>
      <c r="D35" s="3">
        <v>0</v>
      </c>
      <c r="E35">
        <v>329.9</v>
      </c>
      <c r="F35" t="s">
        <v>10</v>
      </c>
      <c r="G35">
        <v>358.4</v>
      </c>
      <c r="H35" t="s">
        <v>10</v>
      </c>
      <c r="I35" s="1">
        <v>44761</v>
      </c>
      <c r="J35" s="6">
        <v>3520</v>
      </c>
      <c r="K35">
        <v>0</v>
      </c>
      <c r="L35" t="s">
        <v>10</v>
      </c>
      <c r="M35">
        <v>0.15</v>
      </c>
      <c r="N35" t="s">
        <v>10</v>
      </c>
      <c r="O35" s="5">
        <v>0</v>
      </c>
      <c r="P35" s="5">
        <v>0</v>
      </c>
      <c r="R35" s="5">
        <f t="shared" si="1"/>
        <v>0</v>
      </c>
      <c r="S35" s="5">
        <f t="shared" si="1"/>
        <v>0</v>
      </c>
    </row>
    <row r="36" spans="3:19" x14ac:dyDescent="0.3">
      <c r="C36" s="3">
        <v>0</v>
      </c>
      <c r="D36" s="3">
        <v>0</v>
      </c>
      <c r="E36">
        <v>335</v>
      </c>
      <c r="F36" t="s">
        <v>10</v>
      </c>
      <c r="G36">
        <v>342.4</v>
      </c>
      <c r="H36" t="s">
        <v>10</v>
      </c>
      <c r="I36" s="1">
        <v>44761</v>
      </c>
      <c r="J36" s="6">
        <v>3525</v>
      </c>
      <c r="K36">
        <v>0</v>
      </c>
      <c r="L36" t="s">
        <v>10</v>
      </c>
      <c r="M36">
        <v>0.15</v>
      </c>
      <c r="N36" t="s">
        <v>10</v>
      </c>
      <c r="O36" s="7">
        <v>32</v>
      </c>
      <c r="P36" s="7">
        <v>112</v>
      </c>
      <c r="Q36" s="2"/>
      <c r="R36" s="5">
        <f t="shared" si="1"/>
        <v>32</v>
      </c>
      <c r="S36" s="5">
        <f t="shared" si="1"/>
        <v>112</v>
      </c>
    </row>
    <row r="37" spans="3:19" x14ac:dyDescent="0.3">
      <c r="C37" s="3">
        <v>0</v>
      </c>
      <c r="D37" s="3">
        <v>0</v>
      </c>
      <c r="E37">
        <v>327.2</v>
      </c>
      <c r="F37" t="s">
        <v>10</v>
      </c>
      <c r="G37">
        <v>340.2</v>
      </c>
      <c r="H37" t="s">
        <v>10</v>
      </c>
      <c r="I37" s="1">
        <v>44761</v>
      </c>
      <c r="J37" s="6">
        <v>3530</v>
      </c>
      <c r="K37">
        <v>0</v>
      </c>
      <c r="L37" t="s">
        <v>10</v>
      </c>
      <c r="M37">
        <v>0.15</v>
      </c>
      <c r="N37" t="s">
        <v>10</v>
      </c>
      <c r="O37" s="7">
        <v>0</v>
      </c>
      <c r="P37" s="5">
        <v>0</v>
      </c>
      <c r="R37" s="5">
        <f t="shared" si="1"/>
        <v>0</v>
      </c>
      <c r="S37" s="5">
        <f t="shared" si="1"/>
        <v>0</v>
      </c>
    </row>
    <row r="38" spans="3:19" x14ac:dyDescent="0.3">
      <c r="C38" s="3">
        <v>0</v>
      </c>
      <c r="D38" s="3">
        <v>0</v>
      </c>
      <c r="E38">
        <v>317.2</v>
      </c>
      <c r="F38" t="s">
        <v>10</v>
      </c>
      <c r="G38">
        <v>330.2</v>
      </c>
      <c r="H38" t="s">
        <v>10</v>
      </c>
      <c r="I38" s="1">
        <v>44761</v>
      </c>
      <c r="J38" s="6">
        <v>3540</v>
      </c>
      <c r="K38">
        <v>0</v>
      </c>
      <c r="L38" t="s">
        <v>10</v>
      </c>
      <c r="M38">
        <v>0.15</v>
      </c>
      <c r="N38" t="s">
        <v>10</v>
      </c>
      <c r="O38" s="5">
        <v>0</v>
      </c>
      <c r="P38" s="5">
        <v>0</v>
      </c>
      <c r="R38" s="5">
        <f t="shared" si="1"/>
        <v>0</v>
      </c>
      <c r="S38" s="5">
        <f t="shared" si="1"/>
        <v>0</v>
      </c>
    </row>
    <row r="39" spans="3:19" x14ac:dyDescent="0.3">
      <c r="C39" s="3">
        <v>0</v>
      </c>
      <c r="D39" s="3">
        <v>0</v>
      </c>
      <c r="E39">
        <v>305.10000000000002</v>
      </c>
      <c r="F39" t="s">
        <v>10</v>
      </c>
      <c r="G39">
        <v>333</v>
      </c>
      <c r="H39" t="s">
        <v>10</v>
      </c>
      <c r="I39" s="1">
        <v>44761</v>
      </c>
      <c r="J39" s="6">
        <v>3545</v>
      </c>
      <c r="K39">
        <v>0</v>
      </c>
      <c r="L39" t="s">
        <v>10</v>
      </c>
      <c r="M39">
        <v>0.15</v>
      </c>
      <c r="N39" t="s">
        <v>10</v>
      </c>
      <c r="O39" s="5">
        <v>0</v>
      </c>
      <c r="P39" s="5">
        <v>0</v>
      </c>
      <c r="R39" s="5">
        <f t="shared" si="1"/>
        <v>0</v>
      </c>
      <c r="S39" s="5">
        <f t="shared" si="1"/>
        <v>0</v>
      </c>
    </row>
    <row r="40" spans="3:19" x14ac:dyDescent="0.3">
      <c r="C40" s="3">
        <v>0</v>
      </c>
      <c r="D40" s="3">
        <v>1</v>
      </c>
      <c r="E40">
        <v>310</v>
      </c>
      <c r="F40" t="s">
        <v>10</v>
      </c>
      <c r="G40">
        <v>317.5</v>
      </c>
      <c r="H40" t="s">
        <v>10</v>
      </c>
      <c r="I40" s="1">
        <v>44761</v>
      </c>
      <c r="J40" s="6">
        <v>3550</v>
      </c>
      <c r="K40">
        <v>0</v>
      </c>
      <c r="L40" t="s">
        <v>10</v>
      </c>
      <c r="M40">
        <v>0.15</v>
      </c>
      <c r="N40" t="s">
        <v>10</v>
      </c>
      <c r="O40" s="7">
        <v>73</v>
      </c>
      <c r="P40" s="7">
        <v>175</v>
      </c>
      <c r="Q40" s="2"/>
      <c r="R40" s="5">
        <f t="shared" si="1"/>
        <v>73</v>
      </c>
      <c r="S40" s="5">
        <f t="shared" si="1"/>
        <v>174</v>
      </c>
    </row>
    <row r="41" spans="3:19" x14ac:dyDescent="0.3">
      <c r="C41" s="3">
        <v>0</v>
      </c>
      <c r="D41" s="3">
        <v>0</v>
      </c>
      <c r="E41">
        <v>302.2</v>
      </c>
      <c r="F41" t="s">
        <v>10</v>
      </c>
      <c r="G41">
        <v>315.2</v>
      </c>
      <c r="H41" t="s">
        <v>10</v>
      </c>
      <c r="I41" s="1">
        <v>44761</v>
      </c>
      <c r="J41" s="6">
        <v>3555</v>
      </c>
      <c r="K41">
        <v>0</v>
      </c>
      <c r="L41" t="s">
        <v>10</v>
      </c>
      <c r="M41">
        <v>0.15</v>
      </c>
      <c r="N41" t="s">
        <v>10</v>
      </c>
      <c r="O41" s="5">
        <v>0</v>
      </c>
      <c r="P41" s="5">
        <v>0</v>
      </c>
      <c r="R41" s="5">
        <f t="shared" si="1"/>
        <v>0</v>
      </c>
      <c r="S41" s="5">
        <f t="shared" si="1"/>
        <v>0</v>
      </c>
    </row>
    <row r="42" spans="3:19" x14ac:dyDescent="0.3">
      <c r="C42" s="3">
        <v>0</v>
      </c>
      <c r="D42" s="3">
        <v>0</v>
      </c>
      <c r="E42">
        <v>290.10000000000002</v>
      </c>
      <c r="F42" t="s">
        <v>10</v>
      </c>
      <c r="G42">
        <v>318</v>
      </c>
      <c r="H42" t="s">
        <v>10</v>
      </c>
      <c r="I42" s="1">
        <v>44761</v>
      </c>
      <c r="J42" s="6">
        <v>3560</v>
      </c>
      <c r="K42">
        <v>0</v>
      </c>
      <c r="L42" t="s">
        <v>10</v>
      </c>
      <c r="M42">
        <v>0.15</v>
      </c>
      <c r="N42" t="s">
        <v>10</v>
      </c>
      <c r="O42" s="5">
        <v>0</v>
      </c>
      <c r="P42" s="5">
        <v>0</v>
      </c>
      <c r="R42" s="5">
        <f t="shared" si="1"/>
        <v>0</v>
      </c>
      <c r="S42" s="5">
        <f t="shared" si="1"/>
        <v>0</v>
      </c>
    </row>
    <row r="43" spans="3:19" x14ac:dyDescent="0.3">
      <c r="C43" s="3">
        <v>0</v>
      </c>
      <c r="D43" s="3">
        <v>0</v>
      </c>
      <c r="E43">
        <v>292.2</v>
      </c>
      <c r="F43" t="s">
        <v>10</v>
      </c>
      <c r="G43">
        <v>305.2</v>
      </c>
      <c r="H43" t="s">
        <v>10</v>
      </c>
      <c r="I43" s="1">
        <v>44761</v>
      </c>
      <c r="J43" s="6">
        <v>3565</v>
      </c>
      <c r="K43">
        <v>0</v>
      </c>
      <c r="L43" t="s">
        <v>10</v>
      </c>
      <c r="M43">
        <v>0.15</v>
      </c>
      <c r="N43" t="s">
        <v>10</v>
      </c>
      <c r="O43" s="5">
        <v>395</v>
      </c>
      <c r="P43" s="5">
        <v>0</v>
      </c>
      <c r="R43" s="5">
        <f t="shared" si="1"/>
        <v>395</v>
      </c>
      <c r="S43" s="5">
        <f t="shared" si="1"/>
        <v>0</v>
      </c>
    </row>
    <row r="44" spans="3:19" x14ac:dyDescent="0.3">
      <c r="C44" s="3">
        <v>0</v>
      </c>
      <c r="D44" s="3">
        <v>0</v>
      </c>
      <c r="E44">
        <v>287.2</v>
      </c>
      <c r="F44" t="s">
        <v>10</v>
      </c>
      <c r="G44">
        <v>300.3</v>
      </c>
      <c r="H44" t="s">
        <v>10</v>
      </c>
      <c r="I44" s="1">
        <v>44761</v>
      </c>
      <c r="J44" s="6">
        <v>3570</v>
      </c>
      <c r="K44">
        <v>0</v>
      </c>
      <c r="L44" t="s">
        <v>10</v>
      </c>
      <c r="M44">
        <v>0.15</v>
      </c>
      <c r="N44" t="s">
        <v>10</v>
      </c>
      <c r="O44" s="7">
        <v>0</v>
      </c>
      <c r="P44" s="5">
        <v>0</v>
      </c>
      <c r="R44" s="5">
        <f t="shared" si="1"/>
        <v>0</v>
      </c>
      <c r="S44" s="5">
        <f t="shared" si="1"/>
        <v>0</v>
      </c>
    </row>
    <row r="45" spans="3:19" x14ac:dyDescent="0.3">
      <c r="C45" s="3">
        <v>0</v>
      </c>
      <c r="D45" s="3">
        <v>0</v>
      </c>
      <c r="E45">
        <v>285</v>
      </c>
      <c r="F45" t="s">
        <v>10</v>
      </c>
      <c r="G45">
        <v>292.5</v>
      </c>
      <c r="H45" t="s">
        <v>10</v>
      </c>
      <c r="I45" s="1">
        <v>44761</v>
      </c>
      <c r="J45" s="6">
        <v>3575</v>
      </c>
      <c r="K45">
        <v>0</v>
      </c>
      <c r="L45" t="s">
        <v>10</v>
      </c>
      <c r="M45">
        <v>0.15</v>
      </c>
      <c r="N45" t="s">
        <v>10</v>
      </c>
      <c r="O45" s="5">
        <v>40</v>
      </c>
      <c r="P45" s="5">
        <v>243</v>
      </c>
      <c r="R45" s="5">
        <f t="shared" si="1"/>
        <v>40</v>
      </c>
      <c r="S45" s="5">
        <f t="shared" si="1"/>
        <v>243</v>
      </c>
    </row>
    <row r="46" spans="3:19" x14ac:dyDescent="0.3">
      <c r="C46" s="3">
        <v>0</v>
      </c>
      <c r="D46" s="3">
        <v>0</v>
      </c>
      <c r="E46">
        <v>270.10000000000002</v>
      </c>
      <c r="F46" t="s">
        <v>10</v>
      </c>
      <c r="G46">
        <v>297.7</v>
      </c>
      <c r="H46" t="s">
        <v>10</v>
      </c>
      <c r="I46" s="1">
        <v>44761</v>
      </c>
      <c r="J46" s="6">
        <v>3580</v>
      </c>
      <c r="K46">
        <v>0</v>
      </c>
      <c r="L46" t="s">
        <v>10</v>
      </c>
      <c r="M46">
        <v>0.15</v>
      </c>
      <c r="N46" t="s">
        <v>10</v>
      </c>
      <c r="O46" s="5">
        <v>0</v>
      </c>
      <c r="P46" s="5">
        <v>0</v>
      </c>
      <c r="R46" s="5">
        <f t="shared" si="1"/>
        <v>0</v>
      </c>
      <c r="S46" s="5">
        <f t="shared" si="1"/>
        <v>0</v>
      </c>
    </row>
    <row r="47" spans="3:19" x14ac:dyDescent="0.3">
      <c r="C47" s="3">
        <v>0</v>
      </c>
      <c r="D47" s="3">
        <v>0</v>
      </c>
      <c r="E47">
        <v>265.10000000000002</v>
      </c>
      <c r="F47" t="s">
        <v>10</v>
      </c>
      <c r="G47">
        <v>293</v>
      </c>
      <c r="H47" t="s">
        <v>10</v>
      </c>
      <c r="I47" s="1">
        <v>44761</v>
      </c>
      <c r="J47" s="6">
        <v>3585</v>
      </c>
      <c r="K47">
        <v>0</v>
      </c>
      <c r="L47" t="s">
        <v>10</v>
      </c>
      <c r="M47">
        <v>0.15</v>
      </c>
      <c r="N47" t="s">
        <v>10</v>
      </c>
      <c r="O47" s="5">
        <v>0</v>
      </c>
      <c r="P47" s="5">
        <v>0</v>
      </c>
      <c r="R47" s="5">
        <f t="shared" si="1"/>
        <v>0</v>
      </c>
      <c r="S47" s="5">
        <f t="shared" si="1"/>
        <v>0</v>
      </c>
    </row>
    <row r="48" spans="3:19" x14ac:dyDescent="0.3">
      <c r="C48" s="3">
        <v>0</v>
      </c>
      <c r="D48" s="3">
        <v>0</v>
      </c>
      <c r="E48">
        <v>260.10000000000002</v>
      </c>
      <c r="F48" t="s">
        <v>10</v>
      </c>
      <c r="G48">
        <v>287.7</v>
      </c>
      <c r="H48" t="s">
        <v>10</v>
      </c>
      <c r="I48" s="1">
        <v>44761</v>
      </c>
      <c r="J48" s="6">
        <v>3590</v>
      </c>
      <c r="K48">
        <v>0</v>
      </c>
      <c r="L48" t="s">
        <v>10</v>
      </c>
      <c r="M48">
        <v>0.15</v>
      </c>
      <c r="N48" t="s">
        <v>10</v>
      </c>
      <c r="O48" s="5">
        <v>2</v>
      </c>
      <c r="P48" s="5">
        <v>0</v>
      </c>
      <c r="R48" s="5">
        <f t="shared" si="1"/>
        <v>2</v>
      </c>
      <c r="S48" s="5">
        <f t="shared" si="1"/>
        <v>0</v>
      </c>
    </row>
    <row r="49" spans="3:19" x14ac:dyDescent="0.3">
      <c r="C49" s="3">
        <v>0</v>
      </c>
      <c r="D49" s="3">
        <v>0</v>
      </c>
      <c r="E49">
        <v>255.1</v>
      </c>
      <c r="F49" t="s">
        <v>10</v>
      </c>
      <c r="G49">
        <v>283</v>
      </c>
      <c r="H49" t="s">
        <v>10</v>
      </c>
      <c r="I49" s="1">
        <v>44761</v>
      </c>
      <c r="J49" s="6">
        <v>3595</v>
      </c>
      <c r="K49">
        <v>0</v>
      </c>
      <c r="L49" t="s">
        <v>10</v>
      </c>
      <c r="M49">
        <v>0.2</v>
      </c>
      <c r="N49" t="s">
        <v>10</v>
      </c>
      <c r="O49" s="7">
        <v>2</v>
      </c>
      <c r="P49" s="7">
        <v>0</v>
      </c>
      <c r="Q49" s="2"/>
      <c r="R49" s="5">
        <f t="shared" si="1"/>
        <v>2</v>
      </c>
      <c r="S49" s="5">
        <f t="shared" si="1"/>
        <v>0</v>
      </c>
    </row>
    <row r="50" spans="3:19" x14ac:dyDescent="0.3">
      <c r="C50" s="3">
        <v>1</v>
      </c>
      <c r="D50" s="3">
        <v>1</v>
      </c>
      <c r="E50">
        <v>250.1</v>
      </c>
      <c r="F50" t="s">
        <v>10</v>
      </c>
      <c r="G50">
        <v>277.5</v>
      </c>
      <c r="H50" t="s">
        <v>10</v>
      </c>
      <c r="I50" s="1">
        <v>44761</v>
      </c>
      <c r="J50" s="6">
        <v>3600</v>
      </c>
      <c r="K50">
        <v>0</v>
      </c>
      <c r="L50" t="s">
        <v>10</v>
      </c>
      <c r="M50">
        <v>0.2</v>
      </c>
      <c r="N50" t="s">
        <v>10</v>
      </c>
      <c r="O50" s="7">
        <v>718</v>
      </c>
      <c r="P50" s="5">
        <v>264</v>
      </c>
      <c r="R50" s="5">
        <f t="shared" si="1"/>
        <v>717</v>
      </c>
      <c r="S50" s="5">
        <f t="shared" si="1"/>
        <v>263</v>
      </c>
    </row>
    <row r="51" spans="3:19" x14ac:dyDescent="0.3">
      <c r="C51" s="3">
        <v>0</v>
      </c>
      <c r="D51" s="3">
        <v>0</v>
      </c>
      <c r="E51">
        <v>252.2</v>
      </c>
      <c r="F51" t="s">
        <v>10</v>
      </c>
      <c r="G51">
        <v>265.3</v>
      </c>
      <c r="H51" t="s">
        <v>10</v>
      </c>
      <c r="I51" s="1">
        <v>44761</v>
      </c>
      <c r="J51" s="6">
        <v>3605</v>
      </c>
      <c r="K51">
        <v>0.05</v>
      </c>
      <c r="L51" t="s">
        <v>10</v>
      </c>
      <c r="M51">
        <v>0.2</v>
      </c>
      <c r="N51" t="s">
        <v>10</v>
      </c>
      <c r="O51" s="5">
        <v>0</v>
      </c>
      <c r="P51" s="5">
        <v>0</v>
      </c>
      <c r="R51" s="5">
        <f t="shared" si="1"/>
        <v>0</v>
      </c>
      <c r="S51" s="5">
        <f t="shared" si="1"/>
        <v>0</v>
      </c>
    </row>
    <row r="52" spans="3:19" x14ac:dyDescent="0.3">
      <c r="C52" s="3">
        <v>0</v>
      </c>
      <c r="D52" s="3">
        <v>0</v>
      </c>
      <c r="E52">
        <v>239.9</v>
      </c>
      <c r="F52" t="s">
        <v>10</v>
      </c>
      <c r="G52">
        <v>268</v>
      </c>
      <c r="H52" t="s">
        <v>10</v>
      </c>
      <c r="I52" s="1">
        <v>44761</v>
      </c>
      <c r="J52" s="6">
        <v>3610</v>
      </c>
      <c r="K52">
        <v>0.05</v>
      </c>
      <c r="L52" t="s">
        <v>10</v>
      </c>
      <c r="M52">
        <v>0.2</v>
      </c>
      <c r="N52" t="s">
        <v>10</v>
      </c>
      <c r="O52" s="5">
        <v>52</v>
      </c>
      <c r="P52" s="5">
        <v>12</v>
      </c>
      <c r="R52" s="5">
        <f t="shared" si="1"/>
        <v>52</v>
      </c>
      <c r="S52" s="5">
        <f t="shared" si="1"/>
        <v>12</v>
      </c>
    </row>
    <row r="53" spans="3:19" x14ac:dyDescent="0.3">
      <c r="C53" s="3">
        <v>0</v>
      </c>
      <c r="D53" s="3">
        <v>0</v>
      </c>
      <c r="E53">
        <v>242.3</v>
      </c>
      <c r="F53" t="s">
        <v>10</v>
      </c>
      <c r="G53">
        <v>255.3</v>
      </c>
      <c r="H53" t="s">
        <v>10</v>
      </c>
      <c r="I53" s="1">
        <v>44761</v>
      </c>
      <c r="J53" s="6">
        <v>3615</v>
      </c>
      <c r="K53">
        <v>0.05</v>
      </c>
      <c r="L53" t="s">
        <v>10</v>
      </c>
      <c r="M53">
        <v>0.2</v>
      </c>
      <c r="N53" t="s">
        <v>10</v>
      </c>
      <c r="O53" s="5">
        <v>2</v>
      </c>
      <c r="P53" s="5">
        <v>0</v>
      </c>
      <c r="R53" s="5">
        <f t="shared" si="1"/>
        <v>2</v>
      </c>
      <c r="S53" s="5">
        <f t="shared" si="1"/>
        <v>0</v>
      </c>
    </row>
    <row r="54" spans="3:19" x14ac:dyDescent="0.3">
      <c r="C54" s="3">
        <v>0</v>
      </c>
      <c r="D54" s="3">
        <v>0</v>
      </c>
      <c r="E54">
        <v>237.3</v>
      </c>
      <c r="F54" t="s">
        <v>10</v>
      </c>
      <c r="G54">
        <v>250.3</v>
      </c>
      <c r="H54" t="s">
        <v>10</v>
      </c>
      <c r="I54" s="1">
        <v>44761</v>
      </c>
      <c r="J54" s="6">
        <v>3620</v>
      </c>
      <c r="K54">
        <v>0.05</v>
      </c>
      <c r="L54" t="s">
        <v>10</v>
      </c>
      <c r="M54">
        <v>0.2</v>
      </c>
      <c r="N54" t="s">
        <v>10</v>
      </c>
      <c r="O54" s="7">
        <v>14</v>
      </c>
      <c r="P54" s="7">
        <v>21</v>
      </c>
      <c r="Q54" s="2"/>
      <c r="R54" s="5">
        <f t="shared" si="1"/>
        <v>14</v>
      </c>
      <c r="S54" s="5">
        <f t="shared" si="1"/>
        <v>21</v>
      </c>
    </row>
    <row r="55" spans="3:19" x14ac:dyDescent="0.3">
      <c r="C55" s="3">
        <v>0</v>
      </c>
      <c r="D55" s="3">
        <v>0</v>
      </c>
      <c r="E55">
        <v>235.1</v>
      </c>
      <c r="F55" t="s">
        <v>10</v>
      </c>
      <c r="G55">
        <v>242.5</v>
      </c>
      <c r="H55" t="s">
        <v>10</v>
      </c>
      <c r="I55" s="1">
        <v>44761</v>
      </c>
      <c r="J55" s="6">
        <v>3625</v>
      </c>
      <c r="K55">
        <v>0.05</v>
      </c>
      <c r="L55" t="s">
        <v>10</v>
      </c>
      <c r="M55">
        <v>0.2</v>
      </c>
      <c r="N55" t="s">
        <v>10</v>
      </c>
      <c r="O55" s="7">
        <v>13</v>
      </c>
      <c r="P55" s="5">
        <v>206</v>
      </c>
      <c r="R55" s="5">
        <f t="shared" si="1"/>
        <v>13</v>
      </c>
      <c r="S55" s="5">
        <f t="shared" si="1"/>
        <v>206</v>
      </c>
    </row>
    <row r="56" spans="3:19" x14ac:dyDescent="0.3">
      <c r="C56" s="3">
        <v>20</v>
      </c>
      <c r="D56" s="3">
        <v>27</v>
      </c>
      <c r="E56">
        <v>230.1</v>
      </c>
      <c r="F56" t="s">
        <v>10</v>
      </c>
      <c r="G56">
        <v>237.5</v>
      </c>
      <c r="H56" t="s">
        <v>10</v>
      </c>
      <c r="I56" s="1">
        <v>44761</v>
      </c>
      <c r="J56" s="6">
        <v>3630</v>
      </c>
      <c r="K56">
        <v>0.05</v>
      </c>
      <c r="L56" t="s">
        <v>10</v>
      </c>
      <c r="M56">
        <v>0.25</v>
      </c>
      <c r="N56" t="s">
        <v>10</v>
      </c>
      <c r="O56" s="7">
        <v>26</v>
      </c>
      <c r="P56" s="5">
        <v>103</v>
      </c>
      <c r="R56" s="5">
        <f t="shared" si="1"/>
        <v>6</v>
      </c>
      <c r="S56" s="5">
        <f t="shared" si="1"/>
        <v>76</v>
      </c>
    </row>
    <row r="57" spans="3:19" x14ac:dyDescent="0.3">
      <c r="C57" s="3">
        <v>0</v>
      </c>
      <c r="D57" s="3">
        <v>0</v>
      </c>
      <c r="E57">
        <v>215.1</v>
      </c>
      <c r="F57" t="s">
        <v>10</v>
      </c>
      <c r="G57">
        <v>242.9</v>
      </c>
      <c r="H57" t="s">
        <v>10</v>
      </c>
      <c r="I57" s="1">
        <v>44761</v>
      </c>
      <c r="J57" s="6">
        <v>3635</v>
      </c>
      <c r="K57">
        <v>0.05</v>
      </c>
      <c r="L57" t="s">
        <v>10</v>
      </c>
      <c r="M57">
        <v>0.25</v>
      </c>
      <c r="N57" t="s">
        <v>10</v>
      </c>
      <c r="O57" s="5">
        <v>1</v>
      </c>
      <c r="P57" s="5">
        <v>0</v>
      </c>
      <c r="R57" s="5">
        <f t="shared" si="1"/>
        <v>1</v>
      </c>
      <c r="S57" s="5">
        <f t="shared" si="1"/>
        <v>0</v>
      </c>
    </row>
    <row r="58" spans="3:19" x14ac:dyDescent="0.3">
      <c r="C58" s="3">
        <v>0</v>
      </c>
      <c r="D58" s="3">
        <v>8</v>
      </c>
      <c r="E58">
        <v>220.1</v>
      </c>
      <c r="F58" t="s">
        <v>10</v>
      </c>
      <c r="G58">
        <v>227.5</v>
      </c>
      <c r="H58" t="s">
        <v>10</v>
      </c>
      <c r="I58" s="1">
        <v>44761</v>
      </c>
      <c r="J58" s="6">
        <v>3640</v>
      </c>
      <c r="K58">
        <v>0.1</v>
      </c>
      <c r="L58" t="s">
        <v>10</v>
      </c>
      <c r="M58">
        <v>0.25</v>
      </c>
      <c r="N58" t="s">
        <v>10</v>
      </c>
      <c r="O58" s="5">
        <v>41</v>
      </c>
      <c r="P58" s="5">
        <v>180</v>
      </c>
      <c r="R58" s="5">
        <f t="shared" si="1"/>
        <v>41</v>
      </c>
      <c r="S58" s="5">
        <f t="shared" si="1"/>
        <v>172</v>
      </c>
    </row>
    <row r="59" spans="3:19" x14ac:dyDescent="0.3">
      <c r="C59" s="3">
        <v>0</v>
      </c>
      <c r="D59" s="3">
        <v>0</v>
      </c>
      <c r="E59">
        <v>212.3</v>
      </c>
      <c r="F59" t="s">
        <v>10</v>
      </c>
      <c r="G59">
        <v>225.3</v>
      </c>
      <c r="H59" t="s">
        <v>10</v>
      </c>
      <c r="I59" s="1">
        <v>44761</v>
      </c>
      <c r="J59" s="6">
        <v>3645</v>
      </c>
      <c r="K59">
        <v>0.1</v>
      </c>
      <c r="L59" t="s">
        <v>10</v>
      </c>
      <c r="M59">
        <v>0.25</v>
      </c>
      <c r="N59" t="s">
        <v>10</v>
      </c>
      <c r="O59" s="7">
        <v>0</v>
      </c>
      <c r="P59" s="7">
        <v>0</v>
      </c>
      <c r="Q59" s="2"/>
      <c r="R59" s="5">
        <f t="shared" si="1"/>
        <v>0</v>
      </c>
      <c r="S59" s="5">
        <f t="shared" si="1"/>
        <v>0</v>
      </c>
    </row>
    <row r="60" spans="3:19" x14ac:dyDescent="0.3">
      <c r="C60" s="3">
        <v>6</v>
      </c>
      <c r="D60" s="3">
        <v>9</v>
      </c>
      <c r="E60">
        <v>210.1</v>
      </c>
      <c r="F60" t="s">
        <v>10</v>
      </c>
      <c r="G60">
        <v>217.5</v>
      </c>
      <c r="H60" t="s">
        <v>10</v>
      </c>
      <c r="I60" s="1">
        <v>44761</v>
      </c>
      <c r="J60" s="6">
        <v>3650</v>
      </c>
      <c r="K60">
        <v>0.1</v>
      </c>
      <c r="L60" t="s">
        <v>10</v>
      </c>
      <c r="M60">
        <v>0.3</v>
      </c>
      <c r="N60" t="s">
        <v>10</v>
      </c>
      <c r="O60" s="7">
        <v>74</v>
      </c>
      <c r="P60" s="5">
        <v>149</v>
      </c>
      <c r="R60" s="5">
        <f t="shared" si="1"/>
        <v>68</v>
      </c>
      <c r="S60" s="5">
        <f t="shared" si="1"/>
        <v>140</v>
      </c>
    </row>
    <row r="61" spans="3:19" x14ac:dyDescent="0.3">
      <c r="C61" s="3">
        <v>0</v>
      </c>
      <c r="D61" s="3">
        <v>0</v>
      </c>
      <c r="E61">
        <v>202.4</v>
      </c>
      <c r="F61" t="s">
        <v>10</v>
      </c>
      <c r="G61">
        <v>215.3</v>
      </c>
      <c r="H61" t="s">
        <v>10</v>
      </c>
      <c r="I61" s="1">
        <v>44761</v>
      </c>
      <c r="J61" s="6">
        <v>3655</v>
      </c>
      <c r="K61">
        <v>0.1</v>
      </c>
      <c r="L61" t="s">
        <v>10</v>
      </c>
      <c r="M61">
        <v>0.3</v>
      </c>
      <c r="N61" t="s">
        <v>10</v>
      </c>
      <c r="O61" s="7">
        <v>405</v>
      </c>
      <c r="P61" s="5">
        <v>0</v>
      </c>
      <c r="R61" s="5">
        <f t="shared" si="1"/>
        <v>405</v>
      </c>
      <c r="S61" s="5">
        <f t="shared" si="1"/>
        <v>0</v>
      </c>
    </row>
    <row r="62" spans="3:19" x14ac:dyDescent="0.3">
      <c r="C62" s="3">
        <v>28</v>
      </c>
      <c r="D62" s="3">
        <v>3</v>
      </c>
      <c r="E62">
        <v>200.2</v>
      </c>
      <c r="F62" t="s">
        <v>10</v>
      </c>
      <c r="G62">
        <v>207.6</v>
      </c>
      <c r="H62" t="s">
        <v>10</v>
      </c>
      <c r="I62" s="1">
        <v>44761</v>
      </c>
      <c r="J62" s="6">
        <v>3660</v>
      </c>
      <c r="K62">
        <v>0.15</v>
      </c>
      <c r="L62" t="s">
        <v>10</v>
      </c>
      <c r="M62">
        <v>0.3</v>
      </c>
      <c r="N62" t="s">
        <v>10</v>
      </c>
      <c r="O62" s="7">
        <v>61</v>
      </c>
      <c r="P62" s="5">
        <v>76</v>
      </c>
      <c r="R62" s="5">
        <f t="shared" si="1"/>
        <v>33</v>
      </c>
      <c r="S62" s="5">
        <f t="shared" si="1"/>
        <v>73</v>
      </c>
    </row>
    <row r="63" spans="3:19" x14ac:dyDescent="0.3">
      <c r="C63" s="3">
        <v>0</v>
      </c>
      <c r="D63" s="3">
        <v>0</v>
      </c>
      <c r="E63">
        <v>192.4</v>
      </c>
      <c r="F63" t="s">
        <v>10</v>
      </c>
      <c r="G63">
        <v>205.4</v>
      </c>
      <c r="H63" t="s">
        <v>10</v>
      </c>
      <c r="I63" s="1">
        <v>44761</v>
      </c>
      <c r="J63" s="6">
        <v>3665</v>
      </c>
      <c r="K63">
        <v>0.15</v>
      </c>
      <c r="L63" t="s">
        <v>10</v>
      </c>
      <c r="M63">
        <v>0.35</v>
      </c>
      <c r="N63" t="s">
        <v>10</v>
      </c>
      <c r="O63" s="7">
        <v>61</v>
      </c>
      <c r="P63" s="5">
        <v>0</v>
      </c>
      <c r="R63" s="5">
        <f t="shared" si="1"/>
        <v>61</v>
      </c>
      <c r="S63" s="5">
        <f t="shared" si="1"/>
        <v>0</v>
      </c>
    </row>
    <row r="64" spans="3:19" x14ac:dyDescent="0.3">
      <c r="C64" s="3">
        <v>40</v>
      </c>
      <c r="D64" s="3">
        <v>42</v>
      </c>
      <c r="E64">
        <v>190.2</v>
      </c>
      <c r="F64" t="s">
        <v>10</v>
      </c>
      <c r="G64">
        <v>197.6</v>
      </c>
      <c r="H64" t="s">
        <v>10</v>
      </c>
      <c r="I64" s="1">
        <v>44761</v>
      </c>
      <c r="J64" s="6">
        <v>3670</v>
      </c>
      <c r="K64">
        <v>0.2</v>
      </c>
      <c r="L64" t="s">
        <v>10</v>
      </c>
      <c r="M64">
        <v>0.4</v>
      </c>
      <c r="N64" t="s">
        <v>10</v>
      </c>
      <c r="O64" s="7">
        <v>85</v>
      </c>
      <c r="P64" s="7">
        <v>78</v>
      </c>
      <c r="Q64" s="2"/>
      <c r="R64" s="5">
        <f t="shared" si="1"/>
        <v>45</v>
      </c>
      <c r="S64" s="5">
        <f t="shared" si="1"/>
        <v>36</v>
      </c>
    </row>
    <row r="65" spans="3:19" x14ac:dyDescent="0.3">
      <c r="C65" s="3">
        <v>40</v>
      </c>
      <c r="D65" s="3">
        <v>46</v>
      </c>
      <c r="E65">
        <v>185.2</v>
      </c>
      <c r="F65" t="s">
        <v>10</v>
      </c>
      <c r="G65">
        <v>192.6</v>
      </c>
      <c r="H65" t="s">
        <v>10</v>
      </c>
      <c r="I65" s="1">
        <v>44761</v>
      </c>
      <c r="J65" s="6">
        <v>3675</v>
      </c>
      <c r="K65">
        <v>0.2</v>
      </c>
      <c r="L65" t="s">
        <v>10</v>
      </c>
      <c r="M65">
        <v>0.4</v>
      </c>
      <c r="N65" t="s">
        <v>10</v>
      </c>
      <c r="O65" s="7">
        <v>92</v>
      </c>
      <c r="P65" s="7">
        <v>202</v>
      </c>
      <c r="Q65" s="2"/>
      <c r="R65" s="5">
        <f t="shared" si="1"/>
        <v>52</v>
      </c>
      <c r="S65" s="5">
        <f t="shared" si="1"/>
        <v>156</v>
      </c>
    </row>
    <row r="66" spans="3:19" x14ac:dyDescent="0.3">
      <c r="C66" s="3">
        <v>0</v>
      </c>
      <c r="D66" s="3">
        <v>3</v>
      </c>
      <c r="E66">
        <v>180.3</v>
      </c>
      <c r="F66" t="s">
        <v>10</v>
      </c>
      <c r="G66">
        <v>187.6</v>
      </c>
      <c r="H66" t="s">
        <v>10</v>
      </c>
      <c r="I66" s="1">
        <v>44761</v>
      </c>
      <c r="J66" s="6">
        <v>3680</v>
      </c>
      <c r="K66">
        <v>0.25</v>
      </c>
      <c r="L66" t="s">
        <v>10</v>
      </c>
      <c r="M66">
        <v>0.45</v>
      </c>
      <c r="N66" t="s">
        <v>10</v>
      </c>
      <c r="O66" s="7">
        <v>38</v>
      </c>
      <c r="P66" s="5">
        <v>30</v>
      </c>
      <c r="R66" s="5">
        <f t="shared" si="1"/>
        <v>38</v>
      </c>
      <c r="S66" s="5">
        <f t="shared" si="1"/>
        <v>27</v>
      </c>
    </row>
    <row r="67" spans="3:19" x14ac:dyDescent="0.3">
      <c r="C67" s="3">
        <v>0</v>
      </c>
      <c r="D67" s="3">
        <v>0</v>
      </c>
      <c r="E67">
        <v>175.3</v>
      </c>
      <c r="F67" t="s">
        <v>10</v>
      </c>
      <c r="G67">
        <v>182.7</v>
      </c>
      <c r="H67" t="s">
        <v>10</v>
      </c>
      <c r="I67" s="1">
        <v>44761</v>
      </c>
      <c r="J67" s="6">
        <v>3685</v>
      </c>
      <c r="K67">
        <v>0.25</v>
      </c>
      <c r="L67" t="s">
        <v>10</v>
      </c>
      <c r="M67">
        <v>0.5</v>
      </c>
      <c r="N67" t="s">
        <v>10</v>
      </c>
      <c r="O67" s="7">
        <v>14</v>
      </c>
      <c r="P67" s="5">
        <v>53</v>
      </c>
      <c r="R67" s="5">
        <f t="shared" si="1"/>
        <v>14</v>
      </c>
      <c r="S67" s="5">
        <f t="shared" si="1"/>
        <v>53</v>
      </c>
    </row>
    <row r="68" spans="3:19" x14ac:dyDescent="0.3">
      <c r="C68" s="3">
        <v>0</v>
      </c>
      <c r="D68" s="3">
        <v>1</v>
      </c>
      <c r="E68">
        <v>170.4</v>
      </c>
      <c r="F68" t="s">
        <v>10</v>
      </c>
      <c r="G68">
        <v>177.7</v>
      </c>
      <c r="H68" t="s">
        <v>10</v>
      </c>
      <c r="I68" s="1">
        <v>44761</v>
      </c>
      <c r="J68" s="6">
        <v>3690</v>
      </c>
      <c r="K68">
        <v>0.3</v>
      </c>
      <c r="L68" t="s">
        <v>10</v>
      </c>
      <c r="M68">
        <v>0.5</v>
      </c>
      <c r="N68" t="s">
        <v>10</v>
      </c>
      <c r="O68" s="5">
        <v>62</v>
      </c>
      <c r="P68" s="5">
        <v>82</v>
      </c>
      <c r="R68" s="5">
        <f t="shared" si="1"/>
        <v>62</v>
      </c>
      <c r="S68" s="5">
        <f t="shared" si="1"/>
        <v>81</v>
      </c>
    </row>
    <row r="69" spans="3:19" x14ac:dyDescent="0.3">
      <c r="C69" s="3">
        <v>0</v>
      </c>
      <c r="D69" s="3">
        <v>5</v>
      </c>
      <c r="E69">
        <v>165.4</v>
      </c>
      <c r="F69" t="s">
        <v>10</v>
      </c>
      <c r="G69">
        <v>172.7</v>
      </c>
      <c r="H69" t="s">
        <v>10</v>
      </c>
      <c r="I69" s="1">
        <v>44761</v>
      </c>
      <c r="J69" s="6">
        <v>3695</v>
      </c>
      <c r="K69">
        <v>0.35</v>
      </c>
      <c r="L69" t="s">
        <v>10</v>
      </c>
      <c r="M69">
        <v>0.55000000000000004</v>
      </c>
      <c r="N69" t="s">
        <v>10</v>
      </c>
      <c r="O69" s="7">
        <v>25</v>
      </c>
      <c r="P69" s="7">
        <v>46</v>
      </c>
      <c r="Q69" s="2"/>
      <c r="R69" s="5">
        <f t="shared" si="1"/>
        <v>25</v>
      </c>
      <c r="S69" s="5">
        <f t="shared" si="1"/>
        <v>41</v>
      </c>
    </row>
    <row r="70" spans="3:19" x14ac:dyDescent="0.3">
      <c r="C70" s="3">
        <v>49</v>
      </c>
      <c r="D70" s="3">
        <v>41</v>
      </c>
      <c r="E70">
        <v>160.5</v>
      </c>
      <c r="F70" t="s">
        <v>10</v>
      </c>
      <c r="G70">
        <v>167.8</v>
      </c>
      <c r="H70" t="s">
        <v>10</v>
      </c>
      <c r="I70" s="1">
        <v>44761</v>
      </c>
      <c r="J70" s="6">
        <v>3700</v>
      </c>
      <c r="K70">
        <v>0.5</v>
      </c>
      <c r="L70" t="s">
        <v>10</v>
      </c>
      <c r="M70">
        <v>0.6</v>
      </c>
      <c r="N70" t="s">
        <v>10</v>
      </c>
      <c r="O70" s="7">
        <v>1220</v>
      </c>
      <c r="P70" s="5">
        <v>161</v>
      </c>
      <c r="R70" s="5">
        <f t="shared" si="1"/>
        <v>1171</v>
      </c>
      <c r="S70" s="5">
        <f t="shared" si="1"/>
        <v>120</v>
      </c>
    </row>
    <row r="71" spans="3:19" x14ac:dyDescent="0.3">
      <c r="C71" s="3">
        <v>40</v>
      </c>
      <c r="D71" s="3">
        <v>48</v>
      </c>
      <c r="E71">
        <v>155.6</v>
      </c>
      <c r="F71" t="s">
        <v>10</v>
      </c>
      <c r="G71">
        <v>162.80000000000001</v>
      </c>
      <c r="H71" t="s">
        <v>10</v>
      </c>
      <c r="I71" s="1">
        <v>44761</v>
      </c>
      <c r="J71" s="6">
        <v>3705</v>
      </c>
      <c r="K71">
        <v>0.45</v>
      </c>
      <c r="L71" t="s">
        <v>10</v>
      </c>
      <c r="M71">
        <v>0.7</v>
      </c>
      <c r="N71" t="s">
        <v>10</v>
      </c>
      <c r="O71" s="7">
        <v>105</v>
      </c>
      <c r="P71" s="5">
        <v>112</v>
      </c>
      <c r="R71" s="5">
        <f t="shared" si="1"/>
        <v>65</v>
      </c>
      <c r="S71" s="5">
        <f t="shared" si="1"/>
        <v>64</v>
      </c>
    </row>
    <row r="72" spans="3:19" x14ac:dyDescent="0.3">
      <c r="C72" s="3">
        <v>9</v>
      </c>
      <c r="D72" s="3">
        <v>4</v>
      </c>
      <c r="E72">
        <v>150.6</v>
      </c>
      <c r="F72" t="s">
        <v>10</v>
      </c>
      <c r="G72">
        <v>157.9</v>
      </c>
      <c r="H72" t="s">
        <v>10</v>
      </c>
      <c r="I72" s="1">
        <v>44761</v>
      </c>
      <c r="J72" s="6">
        <v>3710</v>
      </c>
      <c r="K72">
        <v>0.5</v>
      </c>
      <c r="L72" t="s">
        <v>10</v>
      </c>
      <c r="M72">
        <v>0.75</v>
      </c>
      <c r="N72" t="s">
        <v>10</v>
      </c>
      <c r="O72" s="7">
        <v>160</v>
      </c>
      <c r="P72" s="5">
        <v>40</v>
      </c>
      <c r="R72" s="5">
        <f t="shared" si="1"/>
        <v>151</v>
      </c>
      <c r="S72" s="5">
        <f t="shared" si="1"/>
        <v>36</v>
      </c>
    </row>
    <row r="73" spans="3:19" x14ac:dyDescent="0.3">
      <c r="C73" s="3">
        <v>0</v>
      </c>
      <c r="D73" s="3">
        <v>6</v>
      </c>
      <c r="E73">
        <v>145.80000000000001</v>
      </c>
      <c r="F73" t="s">
        <v>10</v>
      </c>
      <c r="G73">
        <v>152.9</v>
      </c>
      <c r="H73" t="s">
        <v>10</v>
      </c>
      <c r="I73" s="1">
        <v>44761</v>
      </c>
      <c r="J73" s="6">
        <v>3715</v>
      </c>
      <c r="K73">
        <v>0.6</v>
      </c>
      <c r="L73" t="s">
        <v>10</v>
      </c>
      <c r="M73">
        <v>0.85</v>
      </c>
      <c r="N73" t="s">
        <v>10</v>
      </c>
      <c r="O73" s="7">
        <v>166</v>
      </c>
      <c r="P73" s="5">
        <v>89</v>
      </c>
      <c r="R73" s="5">
        <f t="shared" si="1"/>
        <v>166</v>
      </c>
      <c r="S73" s="5">
        <f t="shared" si="1"/>
        <v>83</v>
      </c>
    </row>
    <row r="74" spans="3:19" x14ac:dyDescent="0.3">
      <c r="C74" s="3">
        <v>1</v>
      </c>
      <c r="D74" s="3">
        <v>8</v>
      </c>
      <c r="E74">
        <v>140.9</v>
      </c>
      <c r="F74" t="s">
        <v>10</v>
      </c>
      <c r="G74">
        <v>148</v>
      </c>
      <c r="H74" t="s">
        <v>10</v>
      </c>
      <c r="I74" s="1">
        <v>44761</v>
      </c>
      <c r="J74" s="6">
        <v>3720</v>
      </c>
      <c r="K74">
        <v>0.7</v>
      </c>
      <c r="L74" t="s">
        <v>10</v>
      </c>
      <c r="M74">
        <v>0.95</v>
      </c>
      <c r="N74" t="s">
        <v>10</v>
      </c>
      <c r="O74" s="7">
        <v>434</v>
      </c>
      <c r="P74" s="7">
        <v>48</v>
      </c>
      <c r="Q74" s="2"/>
      <c r="R74" s="5">
        <f t="shared" si="1"/>
        <v>433</v>
      </c>
      <c r="S74" s="5">
        <f t="shared" si="1"/>
        <v>40</v>
      </c>
    </row>
    <row r="75" spans="3:19" x14ac:dyDescent="0.3">
      <c r="C75" s="3">
        <v>16</v>
      </c>
      <c r="D75" s="3">
        <v>65</v>
      </c>
      <c r="E75">
        <v>136.1</v>
      </c>
      <c r="F75" t="s">
        <v>10</v>
      </c>
      <c r="G75">
        <v>143.1</v>
      </c>
      <c r="H75" t="s">
        <v>10</v>
      </c>
      <c r="I75" s="1">
        <v>44761</v>
      </c>
      <c r="J75" s="6">
        <v>3725</v>
      </c>
      <c r="K75">
        <v>0.8</v>
      </c>
      <c r="L75" t="s">
        <v>10</v>
      </c>
      <c r="M75">
        <v>1.1000000000000001</v>
      </c>
      <c r="N75" t="s">
        <v>10</v>
      </c>
      <c r="O75" s="7">
        <v>166</v>
      </c>
      <c r="P75" s="5">
        <v>1335</v>
      </c>
      <c r="R75" s="5">
        <f t="shared" si="1"/>
        <v>150</v>
      </c>
      <c r="S75" s="5">
        <f t="shared" si="1"/>
        <v>1270</v>
      </c>
    </row>
    <row r="76" spans="3:19" x14ac:dyDescent="0.3">
      <c r="C76" s="3">
        <v>23</v>
      </c>
      <c r="D76" s="3">
        <v>73</v>
      </c>
      <c r="E76">
        <v>131.30000000000001</v>
      </c>
      <c r="F76" t="s">
        <v>10</v>
      </c>
      <c r="G76">
        <v>138.19999999999999</v>
      </c>
      <c r="H76" t="s">
        <v>10</v>
      </c>
      <c r="I76" s="1">
        <v>44761</v>
      </c>
      <c r="J76" s="6">
        <v>3730</v>
      </c>
      <c r="K76">
        <v>0.95</v>
      </c>
      <c r="L76" t="s">
        <v>10</v>
      </c>
      <c r="M76">
        <v>1.25</v>
      </c>
      <c r="N76" t="s">
        <v>10</v>
      </c>
      <c r="O76" s="7">
        <v>263</v>
      </c>
      <c r="P76" s="5">
        <v>62</v>
      </c>
      <c r="R76" s="5">
        <f t="shared" si="1"/>
        <v>240</v>
      </c>
      <c r="S76" s="5">
        <f t="shared" si="1"/>
        <v>-11</v>
      </c>
    </row>
    <row r="77" spans="3:19" x14ac:dyDescent="0.3">
      <c r="C77" s="3">
        <v>3</v>
      </c>
      <c r="D77" s="3">
        <v>32</v>
      </c>
      <c r="E77">
        <v>126.5</v>
      </c>
      <c r="F77" t="s">
        <v>10</v>
      </c>
      <c r="G77">
        <v>133.30000000000001</v>
      </c>
      <c r="H77" t="s">
        <v>10</v>
      </c>
      <c r="I77" s="1">
        <v>44761</v>
      </c>
      <c r="J77" s="6">
        <v>3735</v>
      </c>
      <c r="K77">
        <v>1.1000000000000001</v>
      </c>
      <c r="L77" t="s">
        <v>10</v>
      </c>
      <c r="M77">
        <v>1.4</v>
      </c>
      <c r="N77" t="s">
        <v>10</v>
      </c>
      <c r="O77" s="7">
        <v>79</v>
      </c>
      <c r="P77" s="5">
        <v>110</v>
      </c>
      <c r="R77" s="5">
        <f t="shared" si="1"/>
        <v>76</v>
      </c>
      <c r="S77" s="5">
        <f t="shared" si="1"/>
        <v>78</v>
      </c>
    </row>
    <row r="78" spans="3:19" x14ac:dyDescent="0.3">
      <c r="C78" s="3">
        <v>206</v>
      </c>
      <c r="D78" s="3">
        <v>24</v>
      </c>
      <c r="E78">
        <v>121.8</v>
      </c>
      <c r="F78" t="s">
        <v>10</v>
      </c>
      <c r="G78">
        <v>128.5</v>
      </c>
      <c r="H78" t="s">
        <v>10</v>
      </c>
      <c r="I78" s="1">
        <v>44761</v>
      </c>
      <c r="J78" s="6">
        <v>3740</v>
      </c>
      <c r="K78">
        <v>1.3</v>
      </c>
      <c r="L78" t="s">
        <v>10</v>
      </c>
      <c r="M78">
        <v>1.6</v>
      </c>
      <c r="N78" t="s">
        <v>10</v>
      </c>
      <c r="O78" s="7">
        <v>250</v>
      </c>
      <c r="P78" s="5">
        <v>112</v>
      </c>
      <c r="R78" s="5">
        <f t="shared" si="1"/>
        <v>44</v>
      </c>
      <c r="S78" s="5">
        <f t="shared" si="1"/>
        <v>88</v>
      </c>
    </row>
    <row r="79" spans="3:19" x14ac:dyDescent="0.3">
      <c r="C79" s="3">
        <v>12</v>
      </c>
      <c r="D79" s="3">
        <v>26</v>
      </c>
      <c r="E79">
        <v>117.1</v>
      </c>
      <c r="F79" t="s">
        <v>10</v>
      </c>
      <c r="G79">
        <v>123.7</v>
      </c>
      <c r="H79" t="s">
        <v>10</v>
      </c>
      <c r="I79" s="1">
        <v>44761</v>
      </c>
      <c r="J79" s="6">
        <v>3745</v>
      </c>
      <c r="K79">
        <v>1.55</v>
      </c>
      <c r="L79" t="s">
        <v>10</v>
      </c>
      <c r="M79">
        <v>1.85</v>
      </c>
      <c r="N79" t="s">
        <v>10</v>
      </c>
      <c r="O79" s="7">
        <v>106</v>
      </c>
      <c r="P79" s="7">
        <v>90</v>
      </c>
      <c r="Q79" s="2"/>
      <c r="R79" s="5">
        <f t="shared" si="1"/>
        <v>94</v>
      </c>
      <c r="S79" s="5">
        <f t="shared" si="1"/>
        <v>64</v>
      </c>
    </row>
    <row r="80" spans="3:19" x14ac:dyDescent="0.3">
      <c r="C80" s="3">
        <v>210</v>
      </c>
      <c r="D80" s="3">
        <v>18</v>
      </c>
      <c r="E80">
        <v>112.5</v>
      </c>
      <c r="F80" t="s">
        <v>10</v>
      </c>
      <c r="G80">
        <v>118.9</v>
      </c>
      <c r="H80" t="s">
        <v>10</v>
      </c>
      <c r="I80" s="1">
        <v>44761</v>
      </c>
      <c r="J80" s="6">
        <v>3750</v>
      </c>
      <c r="K80">
        <v>1.8</v>
      </c>
      <c r="L80" t="s">
        <v>10</v>
      </c>
      <c r="M80">
        <v>2.15</v>
      </c>
      <c r="N80" t="s">
        <v>10</v>
      </c>
      <c r="O80" s="7">
        <v>381</v>
      </c>
      <c r="P80" s="5">
        <v>105</v>
      </c>
      <c r="R80" s="5">
        <f t="shared" si="1"/>
        <v>171</v>
      </c>
      <c r="S80" s="5">
        <f t="shared" si="1"/>
        <v>87</v>
      </c>
    </row>
    <row r="81" spans="3:19" x14ac:dyDescent="0.3">
      <c r="C81" s="3">
        <v>3</v>
      </c>
      <c r="D81" s="3">
        <v>9</v>
      </c>
      <c r="E81">
        <v>107.9</v>
      </c>
      <c r="F81" t="s">
        <v>10</v>
      </c>
      <c r="G81">
        <v>114.2</v>
      </c>
      <c r="H81" t="s">
        <v>10</v>
      </c>
      <c r="I81" s="1">
        <v>44761</v>
      </c>
      <c r="J81" s="6">
        <v>3755</v>
      </c>
      <c r="K81">
        <v>2.1</v>
      </c>
      <c r="L81" t="s">
        <v>10</v>
      </c>
      <c r="M81">
        <v>2.4500000000000002</v>
      </c>
      <c r="N81" t="s">
        <v>10</v>
      </c>
      <c r="O81" s="7">
        <v>164</v>
      </c>
      <c r="P81" s="5">
        <v>58</v>
      </c>
      <c r="R81" s="5">
        <f t="shared" si="1"/>
        <v>161</v>
      </c>
      <c r="S81" s="5">
        <f t="shared" si="1"/>
        <v>49</v>
      </c>
    </row>
    <row r="82" spans="3:19" x14ac:dyDescent="0.3">
      <c r="C82" s="3">
        <v>37</v>
      </c>
      <c r="D82" s="3">
        <v>54</v>
      </c>
      <c r="E82">
        <v>101</v>
      </c>
      <c r="F82" t="s">
        <v>10</v>
      </c>
      <c r="G82">
        <v>111.8</v>
      </c>
      <c r="H82" t="s">
        <v>10</v>
      </c>
      <c r="I82" s="1">
        <v>44761</v>
      </c>
      <c r="J82" s="6">
        <v>3760</v>
      </c>
      <c r="K82">
        <v>2.4500000000000002</v>
      </c>
      <c r="L82" t="s">
        <v>10</v>
      </c>
      <c r="M82">
        <v>2.8</v>
      </c>
      <c r="N82" t="s">
        <v>10</v>
      </c>
      <c r="O82" s="5">
        <v>69</v>
      </c>
      <c r="P82" s="5">
        <v>53</v>
      </c>
      <c r="R82" s="5">
        <f t="shared" si="1"/>
        <v>32</v>
      </c>
      <c r="S82" s="5">
        <f t="shared" si="1"/>
        <v>-1</v>
      </c>
    </row>
    <row r="83" spans="3:19" x14ac:dyDescent="0.3">
      <c r="C83" s="3">
        <v>7</v>
      </c>
      <c r="D83" s="3">
        <v>27</v>
      </c>
      <c r="E83">
        <v>98.8</v>
      </c>
      <c r="F83" t="s">
        <v>10</v>
      </c>
      <c r="G83">
        <v>104.9</v>
      </c>
      <c r="H83" t="s">
        <v>10</v>
      </c>
      <c r="I83" s="1">
        <v>44761</v>
      </c>
      <c r="J83" s="6">
        <v>3765</v>
      </c>
      <c r="K83">
        <v>2.8</v>
      </c>
      <c r="L83" t="s">
        <v>10</v>
      </c>
      <c r="M83">
        <v>3.3</v>
      </c>
      <c r="N83" t="s">
        <v>10</v>
      </c>
      <c r="O83" s="7">
        <v>294</v>
      </c>
      <c r="P83" s="5">
        <v>55</v>
      </c>
      <c r="R83" s="5">
        <f t="shared" si="1"/>
        <v>287</v>
      </c>
      <c r="S83" s="5">
        <f t="shared" si="1"/>
        <v>28</v>
      </c>
    </row>
    <row r="84" spans="3:19" x14ac:dyDescent="0.3">
      <c r="C84" s="3">
        <v>20</v>
      </c>
      <c r="D84" s="3">
        <v>15</v>
      </c>
      <c r="E84">
        <v>94.3</v>
      </c>
      <c r="F84" t="s">
        <v>10</v>
      </c>
      <c r="G84">
        <v>100.3</v>
      </c>
      <c r="H84" t="s">
        <v>10</v>
      </c>
      <c r="I84" s="1">
        <v>44761</v>
      </c>
      <c r="J84" s="6">
        <v>3770</v>
      </c>
      <c r="K84">
        <v>3.2</v>
      </c>
      <c r="L84" t="s">
        <v>10</v>
      </c>
      <c r="M84">
        <v>3.7</v>
      </c>
      <c r="N84" t="s">
        <v>10</v>
      </c>
      <c r="O84" s="7">
        <v>177</v>
      </c>
      <c r="P84" s="5">
        <v>69</v>
      </c>
      <c r="R84" s="5">
        <f t="shared" ref="R84:S134" si="2">O84-C84</f>
        <v>157</v>
      </c>
      <c r="S84" s="5">
        <f t="shared" si="2"/>
        <v>54</v>
      </c>
    </row>
    <row r="85" spans="3:19" x14ac:dyDescent="0.3">
      <c r="C85" s="3">
        <v>104</v>
      </c>
      <c r="D85" s="3">
        <v>67</v>
      </c>
      <c r="E85">
        <v>87.9</v>
      </c>
      <c r="F85" t="s">
        <v>10</v>
      </c>
      <c r="G85">
        <v>97.8</v>
      </c>
      <c r="H85" t="s">
        <v>10</v>
      </c>
      <c r="I85" s="1">
        <v>44761</v>
      </c>
      <c r="J85" s="6">
        <v>3775</v>
      </c>
      <c r="K85">
        <v>3.7</v>
      </c>
      <c r="L85" t="s">
        <v>10</v>
      </c>
      <c r="M85">
        <v>4.3</v>
      </c>
      <c r="N85" t="s">
        <v>10</v>
      </c>
      <c r="O85" s="7">
        <v>88</v>
      </c>
      <c r="P85" s="5">
        <v>56</v>
      </c>
      <c r="R85" s="5">
        <f t="shared" si="2"/>
        <v>-16</v>
      </c>
      <c r="S85" s="5">
        <f t="shared" si="2"/>
        <v>-11</v>
      </c>
    </row>
    <row r="86" spans="3:19" x14ac:dyDescent="0.3">
      <c r="C86" s="3">
        <v>34</v>
      </c>
      <c r="D86" s="3">
        <v>20</v>
      </c>
      <c r="E86">
        <v>83.6</v>
      </c>
      <c r="F86" t="s">
        <v>10</v>
      </c>
      <c r="G86">
        <v>93.3</v>
      </c>
      <c r="H86" t="s">
        <v>10</v>
      </c>
      <c r="I86" s="1">
        <v>44761</v>
      </c>
      <c r="J86" s="6">
        <v>3780</v>
      </c>
      <c r="K86">
        <v>4.3</v>
      </c>
      <c r="L86" t="s">
        <v>10</v>
      </c>
      <c r="M86">
        <v>4.8</v>
      </c>
      <c r="N86" t="s">
        <v>10</v>
      </c>
      <c r="O86" s="7">
        <v>748</v>
      </c>
      <c r="P86" s="5">
        <v>40</v>
      </c>
      <c r="R86" s="5">
        <f t="shared" si="2"/>
        <v>714</v>
      </c>
      <c r="S86" s="5">
        <f t="shared" si="2"/>
        <v>20</v>
      </c>
    </row>
    <row r="87" spans="3:19" x14ac:dyDescent="0.3">
      <c r="C87" s="4">
        <v>20</v>
      </c>
      <c r="D87" s="3">
        <v>44</v>
      </c>
      <c r="E87">
        <v>81.3</v>
      </c>
      <c r="F87" t="s">
        <v>10</v>
      </c>
      <c r="G87">
        <v>86.8</v>
      </c>
      <c r="H87" t="s">
        <v>10</v>
      </c>
      <c r="I87" s="1">
        <v>44761</v>
      </c>
      <c r="J87" s="6">
        <v>3785</v>
      </c>
      <c r="K87">
        <v>4.9000000000000004</v>
      </c>
      <c r="L87" t="s">
        <v>10</v>
      </c>
      <c r="M87">
        <v>5.5</v>
      </c>
      <c r="N87" t="s">
        <v>10</v>
      </c>
      <c r="O87" s="7">
        <v>106</v>
      </c>
      <c r="P87" s="5">
        <v>56</v>
      </c>
      <c r="R87" s="5">
        <f t="shared" si="2"/>
        <v>86</v>
      </c>
      <c r="S87" s="5">
        <f t="shared" si="2"/>
        <v>12</v>
      </c>
    </row>
    <row r="88" spans="3:19" x14ac:dyDescent="0.3">
      <c r="C88" s="4">
        <v>999</v>
      </c>
      <c r="D88" s="3">
        <v>295</v>
      </c>
      <c r="E88">
        <v>77.099999999999994</v>
      </c>
      <c r="F88" t="s">
        <v>10</v>
      </c>
      <c r="G88">
        <v>82.4</v>
      </c>
      <c r="H88" t="s">
        <v>10</v>
      </c>
      <c r="I88" s="1">
        <v>44761</v>
      </c>
      <c r="J88" s="6">
        <v>3790</v>
      </c>
      <c r="K88">
        <v>5.6</v>
      </c>
      <c r="L88" t="s">
        <v>10</v>
      </c>
      <c r="M88">
        <v>6.2</v>
      </c>
      <c r="N88" t="s">
        <v>10</v>
      </c>
      <c r="O88" s="5">
        <v>638</v>
      </c>
      <c r="P88" s="5">
        <v>246</v>
      </c>
      <c r="R88" s="5">
        <f t="shared" si="2"/>
        <v>-361</v>
      </c>
      <c r="S88" s="5">
        <f t="shared" si="2"/>
        <v>-49</v>
      </c>
    </row>
    <row r="89" spans="3:19" x14ac:dyDescent="0.3">
      <c r="C89" s="4">
        <v>157</v>
      </c>
      <c r="D89" s="4">
        <v>52</v>
      </c>
      <c r="E89">
        <v>73</v>
      </c>
      <c r="F89" t="s">
        <v>10</v>
      </c>
      <c r="G89">
        <v>78.099999999999994</v>
      </c>
      <c r="H89" t="s">
        <v>10</v>
      </c>
      <c r="I89" s="1">
        <v>44761</v>
      </c>
      <c r="J89" s="6">
        <v>3795</v>
      </c>
      <c r="K89">
        <v>6.4</v>
      </c>
      <c r="L89" t="s">
        <v>10</v>
      </c>
      <c r="M89">
        <v>7</v>
      </c>
      <c r="N89" t="s">
        <v>10</v>
      </c>
      <c r="O89" s="7">
        <v>138</v>
      </c>
      <c r="P89" s="7">
        <v>165</v>
      </c>
      <c r="Q89" s="2"/>
      <c r="R89" s="5">
        <f t="shared" si="2"/>
        <v>-19</v>
      </c>
      <c r="S89" s="5">
        <f t="shared" si="2"/>
        <v>113</v>
      </c>
    </row>
    <row r="90" spans="3:19" x14ac:dyDescent="0.3">
      <c r="C90" s="4">
        <v>451</v>
      </c>
      <c r="D90" s="3">
        <v>272</v>
      </c>
      <c r="E90">
        <v>68.900000000000006</v>
      </c>
      <c r="F90" t="s">
        <v>10</v>
      </c>
      <c r="G90">
        <v>73.8</v>
      </c>
      <c r="H90" t="s">
        <v>10</v>
      </c>
      <c r="I90" s="1">
        <v>44761</v>
      </c>
      <c r="J90" s="6">
        <v>3800</v>
      </c>
      <c r="K90">
        <v>7.2</v>
      </c>
      <c r="L90" t="s">
        <v>10</v>
      </c>
      <c r="M90">
        <v>7.6</v>
      </c>
      <c r="N90" t="s">
        <v>10</v>
      </c>
      <c r="O90" s="7">
        <v>818</v>
      </c>
      <c r="P90" s="5">
        <v>335</v>
      </c>
      <c r="R90" s="5">
        <f t="shared" si="2"/>
        <v>367</v>
      </c>
      <c r="S90" s="5">
        <f t="shared" si="2"/>
        <v>63</v>
      </c>
    </row>
    <row r="91" spans="3:19" x14ac:dyDescent="0.3">
      <c r="C91" s="4">
        <v>103</v>
      </c>
      <c r="D91" s="3">
        <v>147</v>
      </c>
      <c r="E91">
        <v>63.3</v>
      </c>
      <c r="F91" t="s">
        <v>10</v>
      </c>
      <c r="G91">
        <v>70.900000000000006</v>
      </c>
      <c r="H91" t="s">
        <v>10</v>
      </c>
      <c r="I91" s="1">
        <v>44761</v>
      </c>
      <c r="J91" s="6">
        <v>3805</v>
      </c>
      <c r="K91">
        <v>8.1</v>
      </c>
      <c r="L91" t="s">
        <v>10</v>
      </c>
      <c r="M91">
        <v>8.8000000000000007</v>
      </c>
      <c r="N91" t="s">
        <v>10</v>
      </c>
      <c r="O91" s="5">
        <v>264</v>
      </c>
      <c r="P91" s="5">
        <v>110</v>
      </c>
      <c r="R91" s="5">
        <f t="shared" si="2"/>
        <v>161</v>
      </c>
      <c r="S91" s="5">
        <f t="shared" si="2"/>
        <v>-37</v>
      </c>
    </row>
    <row r="92" spans="3:19" x14ac:dyDescent="0.3">
      <c r="C92" s="4">
        <v>143</v>
      </c>
      <c r="D92" s="3">
        <v>74</v>
      </c>
      <c r="E92">
        <v>61.1</v>
      </c>
      <c r="F92" t="s">
        <v>10</v>
      </c>
      <c r="G92">
        <v>65.599999999999994</v>
      </c>
      <c r="H92" t="s">
        <v>10</v>
      </c>
      <c r="I92" s="1">
        <v>44761</v>
      </c>
      <c r="J92" s="6">
        <v>3810</v>
      </c>
      <c r="K92">
        <v>9.1</v>
      </c>
      <c r="L92" t="s">
        <v>10</v>
      </c>
      <c r="M92">
        <v>9.8000000000000007</v>
      </c>
      <c r="N92" t="s">
        <v>10</v>
      </c>
      <c r="O92" s="5">
        <v>819</v>
      </c>
      <c r="P92" s="5">
        <v>52</v>
      </c>
      <c r="R92" s="5">
        <f t="shared" si="2"/>
        <v>676</v>
      </c>
      <c r="S92" s="5">
        <f t="shared" si="2"/>
        <v>-22</v>
      </c>
    </row>
    <row r="93" spans="3:19" x14ac:dyDescent="0.3">
      <c r="C93" s="4">
        <v>117</v>
      </c>
      <c r="D93" s="3">
        <v>81</v>
      </c>
      <c r="E93">
        <v>57.3</v>
      </c>
      <c r="F93" t="s">
        <v>10</v>
      </c>
      <c r="G93">
        <v>61.6</v>
      </c>
      <c r="H93" t="s">
        <v>10</v>
      </c>
      <c r="I93" s="1">
        <v>44761</v>
      </c>
      <c r="J93" s="6">
        <v>3815</v>
      </c>
      <c r="K93">
        <v>10.3</v>
      </c>
      <c r="L93" t="s">
        <v>10</v>
      </c>
      <c r="M93">
        <v>10.9</v>
      </c>
      <c r="N93" t="s">
        <v>10</v>
      </c>
      <c r="O93" s="5">
        <v>227</v>
      </c>
      <c r="P93" s="5">
        <v>366</v>
      </c>
      <c r="R93" s="5">
        <f t="shared" si="2"/>
        <v>110</v>
      </c>
      <c r="S93" s="5">
        <f t="shared" si="2"/>
        <v>285</v>
      </c>
    </row>
    <row r="94" spans="3:19" x14ac:dyDescent="0.3">
      <c r="C94" s="4">
        <v>167</v>
      </c>
      <c r="D94" s="3">
        <v>58</v>
      </c>
      <c r="E94">
        <v>53.6</v>
      </c>
      <c r="F94" t="s">
        <v>10</v>
      </c>
      <c r="G94">
        <v>57.7</v>
      </c>
      <c r="H94" t="s">
        <v>10</v>
      </c>
      <c r="I94" s="1">
        <v>44761</v>
      </c>
      <c r="J94" s="6">
        <v>3820</v>
      </c>
      <c r="K94">
        <v>11.4</v>
      </c>
      <c r="L94" t="s">
        <v>10</v>
      </c>
      <c r="M94">
        <v>12.1</v>
      </c>
      <c r="N94" t="s">
        <v>10</v>
      </c>
      <c r="O94" s="5">
        <v>155</v>
      </c>
      <c r="P94" s="5">
        <v>216</v>
      </c>
      <c r="R94" s="5">
        <f t="shared" si="2"/>
        <v>-12</v>
      </c>
      <c r="S94" s="5">
        <f t="shared" si="2"/>
        <v>158</v>
      </c>
    </row>
    <row r="95" spans="3:19" x14ac:dyDescent="0.3">
      <c r="C95" s="4">
        <v>171</v>
      </c>
      <c r="D95" s="3">
        <v>96</v>
      </c>
      <c r="E95">
        <v>50</v>
      </c>
      <c r="F95" t="s">
        <v>10</v>
      </c>
      <c r="G95">
        <v>53.9</v>
      </c>
      <c r="H95" t="s">
        <v>10</v>
      </c>
      <c r="I95" s="1">
        <v>44761</v>
      </c>
      <c r="J95" s="6">
        <v>3825</v>
      </c>
      <c r="K95">
        <v>12.7</v>
      </c>
      <c r="L95" t="s">
        <v>10</v>
      </c>
      <c r="M95">
        <v>13.3</v>
      </c>
      <c r="N95" t="s">
        <v>10</v>
      </c>
      <c r="O95" s="5">
        <v>522</v>
      </c>
      <c r="P95" s="5">
        <v>295</v>
      </c>
      <c r="R95" s="5">
        <f t="shared" si="2"/>
        <v>351</v>
      </c>
      <c r="S95" s="5">
        <f t="shared" si="2"/>
        <v>199</v>
      </c>
    </row>
    <row r="96" spans="3:19" x14ac:dyDescent="0.3">
      <c r="C96" s="4">
        <v>260</v>
      </c>
      <c r="D96" s="3">
        <v>146</v>
      </c>
      <c r="E96">
        <v>46.5</v>
      </c>
      <c r="F96" t="s">
        <v>10</v>
      </c>
      <c r="G96">
        <v>50.2</v>
      </c>
      <c r="H96" t="s">
        <v>10</v>
      </c>
      <c r="I96" s="1">
        <v>44761</v>
      </c>
      <c r="J96" s="6">
        <v>3830</v>
      </c>
      <c r="K96">
        <v>14</v>
      </c>
      <c r="L96" t="s">
        <v>10</v>
      </c>
      <c r="M96">
        <v>14.7</v>
      </c>
      <c r="N96" t="s">
        <v>10</v>
      </c>
      <c r="O96" s="5">
        <v>171</v>
      </c>
      <c r="P96" s="5">
        <v>33</v>
      </c>
      <c r="R96" s="5">
        <f t="shared" si="2"/>
        <v>-89</v>
      </c>
      <c r="S96" s="5">
        <f t="shared" si="2"/>
        <v>-113</v>
      </c>
    </row>
    <row r="97" spans="3:19" x14ac:dyDescent="0.3">
      <c r="C97" s="4">
        <v>236</v>
      </c>
      <c r="D97" s="3">
        <v>42</v>
      </c>
      <c r="E97">
        <v>43.1</v>
      </c>
      <c r="F97" t="s">
        <v>10</v>
      </c>
      <c r="G97">
        <v>46.6</v>
      </c>
      <c r="H97" t="s">
        <v>10</v>
      </c>
      <c r="I97" s="1">
        <v>44761</v>
      </c>
      <c r="J97" s="6">
        <v>3835</v>
      </c>
      <c r="K97">
        <v>15.4</v>
      </c>
      <c r="L97" t="s">
        <v>10</v>
      </c>
      <c r="M97">
        <v>16.2</v>
      </c>
      <c r="N97" t="s">
        <v>10</v>
      </c>
      <c r="O97" s="5">
        <v>67</v>
      </c>
      <c r="P97" s="5">
        <v>26</v>
      </c>
      <c r="R97" s="5">
        <f t="shared" si="2"/>
        <v>-169</v>
      </c>
      <c r="S97" s="5">
        <f t="shared" si="2"/>
        <v>-16</v>
      </c>
    </row>
    <row r="98" spans="3:19" x14ac:dyDescent="0.3">
      <c r="C98" s="3">
        <v>307</v>
      </c>
      <c r="D98" s="3">
        <v>67</v>
      </c>
      <c r="E98">
        <v>39.799999999999997</v>
      </c>
      <c r="F98" t="s">
        <v>10</v>
      </c>
      <c r="G98">
        <v>43.1</v>
      </c>
      <c r="H98" t="s">
        <v>10</v>
      </c>
      <c r="I98" s="1">
        <v>44761</v>
      </c>
      <c r="J98" s="6">
        <v>3840</v>
      </c>
      <c r="K98">
        <v>17</v>
      </c>
      <c r="L98" t="s">
        <v>10</v>
      </c>
      <c r="M98">
        <v>17.8</v>
      </c>
      <c r="N98" t="s">
        <v>10</v>
      </c>
      <c r="O98" s="5">
        <v>100</v>
      </c>
      <c r="P98" s="5">
        <v>13</v>
      </c>
      <c r="R98" s="5">
        <f t="shared" si="2"/>
        <v>-207</v>
      </c>
      <c r="S98" s="5">
        <f t="shared" si="2"/>
        <v>-54</v>
      </c>
    </row>
    <row r="99" spans="3:19" x14ac:dyDescent="0.3">
      <c r="C99" s="4">
        <v>156</v>
      </c>
      <c r="D99" s="3">
        <v>97</v>
      </c>
      <c r="E99">
        <v>36.6</v>
      </c>
      <c r="F99" t="s">
        <v>10</v>
      </c>
      <c r="G99">
        <v>39.700000000000003</v>
      </c>
      <c r="H99" t="s">
        <v>10</v>
      </c>
      <c r="I99" s="1">
        <v>44761</v>
      </c>
      <c r="J99" s="6">
        <v>3845</v>
      </c>
      <c r="K99">
        <v>18.8</v>
      </c>
      <c r="L99" t="s">
        <v>10</v>
      </c>
      <c r="M99">
        <v>19.600000000000001</v>
      </c>
      <c r="N99" t="s">
        <v>10</v>
      </c>
      <c r="O99" s="5">
        <v>198</v>
      </c>
      <c r="P99" s="5">
        <v>37</v>
      </c>
      <c r="R99" s="5">
        <f t="shared" si="2"/>
        <v>42</v>
      </c>
      <c r="S99" s="5">
        <f t="shared" si="2"/>
        <v>-60</v>
      </c>
    </row>
    <row r="100" spans="3:19" x14ac:dyDescent="0.3">
      <c r="C100" s="4">
        <v>1187</v>
      </c>
      <c r="D100" s="3">
        <v>309</v>
      </c>
      <c r="E100">
        <v>33.6</v>
      </c>
      <c r="F100" t="s">
        <v>10</v>
      </c>
      <c r="G100">
        <v>36.5</v>
      </c>
      <c r="H100" t="s">
        <v>10</v>
      </c>
      <c r="I100" s="1">
        <v>44761</v>
      </c>
      <c r="J100" s="6">
        <v>3850</v>
      </c>
      <c r="K100">
        <v>20.5</v>
      </c>
      <c r="L100" t="s">
        <v>10</v>
      </c>
      <c r="M100">
        <v>21.3</v>
      </c>
      <c r="N100" t="s">
        <v>10</v>
      </c>
      <c r="O100" s="5">
        <v>871</v>
      </c>
      <c r="P100" s="5">
        <v>71</v>
      </c>
      <c r="R100" s="5">
        <f t="shared" si="2"/>
        <v>-316</v>
      </c>
      <c r="S100" s="5">
        <f t="shared" si="2"/>
        <v>-238</v>
      </c>
    </row>
    <row r="101" spans="3:19" x14ac:dyDescent="0.3">
      <c r="C101" s="4">
        <v>186</v>
      </c>
      <c r="D101" s="3">
        <v>60</v>
      </c>
      <c r="E101">
        <v>31.5</v>
      </c>
      <c r="F101" t="s">
        <v>10</v>
      </c>
      <c r="G101">
        <v>32.299999999999997</v>
      </c>
      <c r="H101" t="s">
        <v>10</v>
      </c>
      <c r="I101" s="1">
        <v>44761</v>
      </c>
      <c r="J101" s="6">
        <v>3855</v>
      </c>
      <c r="K101">
        <v>22.5</v>
      </c>
      <c r="L101" t="s">
        <v>10</v>
      </c>
      <c r="M101">
        <v>23.4</v>
      </c>
      <c r="N101" t="s">
        <v>10</v>
      </c>
      <c r="O101" s="5">
        <v>106</v>
      </c>
      <c r="P101" s="5">
        <v>13</v>
      </c>
      <c r="R101" s="5">
        <f t="shared" si="2"/>
        <v>-80</v>
      </c>
      <c r="S101" s="5">
        <f t="shared" si="2"/>
        <v>-47</v>
      </c>
    </row>
    <row r="102" spans="3:19" x14ac:dyDescent="0.3">
      <c r="C102" s="3">
        <v>383</v>
      </c>
      <c r="D102" s="3">
        <v>47</v>
      </c>
      <c r="E102">
        <v>28.6</v>
      </c>
      <c r="F102" t="s">
        <v>10</v>
      </c>
      <c r="G102">
        <v>29.4</v>
      </c>
      <c r="H102" t="s">
        <v>10</v>
      </c>
      <c r="I102" s="1">
        <v>44761</v>
      </c>
      <c r="J102" s="6">
        <v>3860</v>
      </c>
      <c r="K102">
        <v>24.6</v>
      </c>
      <c r="L102" t="s">
        <v>10</v>
      </c>
      <c r="M102">
        <v>25.5</v>
      </c>
      <c r="N102" t="s">
        <v>10</v>
      </c>
      <c r="O102" s="5">
        <v>106</v>
      </c>
      <c r="P102" s="5">
        <v>58</v>
      </c>
      <c r="R102" s="5">
        <f t="shared" si="2"/>
        <v>-277</v>
      </c>
      <c r="S102" s="5">
        <f t="shared" si="2"/>
        <v>11</v>
      </c>
    </row>
    <row r="103" spans="3:19" x14ac:dyDescent="0.3">
      <c r="C103" s="4">
        <v>330</v>
      </c>
      <c r="D103" s="3">
        <v>262</v>
      </c>
      <c r="E103">
        <v>25.8</v>
      </c>
      <c r="F103" t="s">
        <v>10</v>
      </c>
      <c r="G103">
        <v>26.6</v>
      </c>
      <c r="H103" t="s">
        <v>10</v>
      </c>
      <c r="I103" s="1">
        <v>44761</v>
      </c>
      <c r="J103" s="6">
        <v>3865</v>
      </c>
      <c r="K103">
        <v>26.9</v>
      </c>
      <c r="L103" t="s">
        <v>10</v>
      </c>
      <c r="M103">
        <v>27.6</v>
      </c>
      <c r="N103" t="s">
        <v>10</v>
      </c>
      <c r="O103" s="5">
        <v>26</v>
      </c>
      <c r="P103" s="5">
        <v>21</v>
      </c>
      <c r="R103" s="5">
        <f t="shared" si="2"/>
        <v>-304</v>
      </c>
      <c r="S103" s="5">
        <f t="shared" si="2"/>
        <v>-241</v>
      </c>
    </row>
    <row r="104" spans="3:19" x14ac:dyDescent="0.3">
      <c r="C104" s="4">
        <v>388</v>
      </c>
      <c r="D104" s="4">
        <v>77</v>
      </c>
      <c r="E104">
        <v>23.2</v>
      </c>
      <c r="F104" t="s">
        <v>10</v>
      </c>
      <c r="G104">
        <v>24</v>
      </c>
      <c r="H104" t="s">
        <v>10</v>
      </c>
      <c r="I104" s="1">
        <v>44761</v>
      </c>
      <c r="J104" s="6">
        <v>3870</v>
      </c>
      <c r="K104">
        <v>29.2</v>
      </c>
      <c r="L104" t="s">
        <v>10</v>
      </c>
      <c r="M104">
        <v>30</v>
      </c>
      <c r="N104" t="s">
        <v>10</v>
      </c>
      <c r="O104" s="5">
        <v>145</v>
      </c>
      <c r="P104" s="5">
        <v>141</v>
      </c>
      <c r="R104" s="5">
        <f t="shared" si="2"/>
        <v>-243</v>
      </c>
      <c r="S104" s="5">
        <f t="shared" si="2"/>
        <v>64</v>
      </c>
    </row>
    <row r="105" spans="3:19" x14ac:dyDescent="0.3">
      <c r="C105" s="4">
        <v>722</v>
      </c>
      <c r="D105" s="3">
        <v>198</v>
      </c>
      <c r="E105">
        <v>20.7</v>
      </c>
      <c r="F105" t="s">
        <v>10</v>
      </c>
      <c r="G105">
        <v>21.5</v>
      </c>
      <c r="H105" t="s">
        <v>10</v>
      </c>
      <c r="I105" s="1">
        <v>44761</v>
      </c>
      <c r="J105" s="6">
        <v>3875</v>
      </c>
      <c r="K105">
        <v>31.4</v>
      </c>
      <c r="L105" t="s">
        <v>10</v>
      </c>
      <c r="M105">
        <v>33.799999999999997</v>
      </c>
      <c r="N105" t="s">
        <v>10</v>
      </c>
      <c r="O105" s="5">
        <v>55</v>
      </c>
      <c r="P105" s="5">
        <v>12</v>
      </c>
      <c r="R105" s="5">
        <f t="shared" si="2"/>
        <v>-667</v>
      </c>
      <c r="S105" s="5">
        <f t="shared" si="2"/>
        <v>-186</v>
      </c>
    </row>
    <row r="106" spans="3:19" x14ac:dyDescent="0.3">
      <c r="C106" s="4">
        <v>264</v>
      </c>
      <c r="D106" s="3">
        <v>99</v>
      </c>
      <c r="E106">
        <v>18.399999999999999</v>
      </c>
      <c r="F106" t="s">
        <v>10</v>
      </c>
      <c r="G106">
        <v>19.2</v>
      </c>
      <c r="H106" t="s">
        <v>10</v>
      </c>
      <c r="I106" s="1">
        <v>44761</v>
      </c>
      <c r="J106" s="6">
        <v>3880</v>
      </c>
      <c r="K106">
        <v>34</v>
      </c>
      <c r="L106" t="s">
        <v>10</v>
      </c>
      <c r="M106">
        <v>36.6</v>
      </c>
      <c r="N106" t="s">
        <v>10</v>
      </c>
      <c r="O106" s="5">
        <v>66</v>
      </c>
      <c r="P106" s="5">
        <v>12</v>
      </c>
      <c r="R106" s="5">
        <f t="shared" si="2"/>
        <v>-198</v>
      </c>
      <c r="S106" s="5">
        <f t="shared" si="2"/>
        <v>-87</v>
      </c>
    </row>
    <row r="107" spans="3:19" x14ac:dyDescent="0.3">
      <c r="C107" s="4">
        <v>226</v>
      </c>
      <c r="D107" s="3">
        <v>82</v>
      </c>
      <c r="E107">
        <v>16.3</v>
      </c>
      <c r="F107" t="s">
        <v>10</v>
      </c>
      <c r="G107">
        <v>17.100000000000001</v>
      </c>
      <c r="H107" t="s">
        <v>10</v>
      </c>
      <c r="I107" s="1">
        <v>44761</v>
      </c>
      <c r="J107" s="6">
        <v>3885</v>
      </c>
      <c r="K107">
        <v>36.700000000000003</v>
      </c>
      <c r="L107" t="s">
        <v>10</v>
      </c>
      <c r="M107">
        <v>39.5</v>
      </c>
      <c r="N107" t="s">
        <v>10</v>
      </c>
      <c r="O107" s="5">
        <v>16</v>
      </c>
      <c r="P107" s="5">
        <v>10</v>
      </c>
      <c r="R107" s="5">
        <f t="shared" si="2"/>
        <v>-210</v>
      </c>
      <c r="S107" s="5">
        <f t="shared" si="2"/>
        <v>-72</v>
      </c>
    </row>
    <row r="108" spans="3:19" x14ac:dyDescent="0.3">
      <c r="C108" s="3">
        <v>438</v>
      </c>
      <c r="D108" s="3">
        <v>224</v>
      </c>
      <c r="E108">
        <v>14.3</v>
      </c>
      <c r="F108" t="s">
        <v>10</v>
      </c>
      <c r="G108">
        <v>15.1</v>
      </c>
      <c r="H108" t="s">
        <v>10</v>
      </c>
      <c r="I108" s="1">
        <v>44761</v>
      </c>
      <c r="J108" s="6">
        <v>3890</v>
      </c>
      <c r="K108">
        <v>39.6</v>
      </c>
      <c r="L108" t="s">
        <v>10</v>
      </c>
      <c r="M108">
        <v>42.7</v>
      </c>
      <c r="N108" t="s">
        <v>10</v>
      </c>
      <c r="O108" s="5">
        <v>5</v>
      </c>
      <c r="P108" s="5">
        <v>154</v>
      </c>
      <c r="R108" s="5">
        <f t="shared" si="2"/>
        <v>-433</v>
      </c>
      <c r="S108" s="5">
        <f t="shared" si="2"/>
        <v>-70</v>
      </c>
    </row>
    <row r="109" spans="3:19" x14ac:dyDescent="0.3">
      <c r="C109" s="4">
        <v>133</v>
      </c>
      <c r="D109" s="4">
        <v>63</v>
      </c>
      <c r="E109">
        <v>12.5</v>
      </c>
      <c r="F109" t="s">
        <v>10</v>
      </c>
      <c r="G109">
        <v>13.2</v>
      </c>
      <c r="H109" t="s">
        <v>10</v>
      </c>
      <c r="I109" s="1">
        <v>44761</v>
      </c>
      <c r="J109" s="6">
        <v>3895</v>
      </c>
      <c r="K109">
        <v>41.4</v>
      </c>
      <c r="L109" t="s">
        <v>10</v>
      </c>
      <c r="M109">
        <v>47.1</v>
      </c>
      <c r="N109" t="s">
        <v>10</v>
      </c>
      <c r="O109" s="5">
        <v>4</v>
      </c>
      <c r="P109" s="5">
        <v>16</v>
      </c>
      <c r="R109" s="5">
        <f t="shared" si="2"/>
        <v>-129</v>
      </c>
      <c r="S109" s="5">
        <f t="shared" si="2"/>
        <v>-47</v>
      </c>
    </row>
    <row r="110" spans="3:19" x14ac:dyDescent="0.3">
      <c r="C110" s="3">
        <v>1207</v>
      </c>
      <c r="D110" s="3">
        <v>89</v>
      </c>
      <c r="E110">
        <v>10.8</v>
      </c>
      <c r="F110" t="s">
        <v>10</v>
      </c>
      <c r="G110">
        <v>11.5</v>
      </c>
      <c r="H110" t="s">
        <v>10</v>
      </c>
      <c r="I110" s="1">
        <v>44761</v>
      </c>
      <c r="J110" s="6">
        <v>3900</v>
      </c>
      <c r="K110">
        <v>45.8</v>
      </c>
      <c r="L110" t="s">
        <v>10</v>
      </c>
      <c r="M110">
        <v>49.4</v>
      </c>
      <c r="N110" t="s">
        <v>10</v>
      </c>
      <c r="O110" s="5">
        <v>65</v>
      </c>
      <c r="P110" s="5">
        <v>25</v>
      </c>
      <c r="R110" s="5">
        <f t="shared" si="2"/>
        <v>-1142</v>
      </c>
      <c r="S110" s="5">
        <f t="shared" si="2"/>
        <v>-64</v>
      </c>
    </row>
    <row r="111" spans="3:19" x14ac:dyDescent="0.3">
      <c r="C111" s="3">
        <v>140</v>
      </c>
      <c r="D111" s="3">
        <v>53</v>
      </c>
      <c r="E111">
        <v>9.3000000000000007</v>
      </c>
      <c r="F111" t="s">
        <v>10</v>
      </c>
      <c r="G111">
        <v>10</v>
      </c>
      <c r="H111" t="s">
        <v>10</v>
      </c>
      <c r="I111" s="1">
        <v>44761</v>
      </c>
      <c r="J111" s="6">
        <v>3905</v>
      </c>
      <c r="K111">
        <v>49.1</v>
      </c>
      <c r="L111" t="s">
        <v>10</v>
      </c>
      <c r="M111">
        <v>53</v>
      </c>
      <c r="N111" t="s">
        <v>10</v>
      </c>
      <c r="O111" s="5">
        <v>18</v>
      </c>
      <c r="P111" s="5">
        <v>0</v>
      </c>
      <c r="R111" s="5">
        <f t="shared" si="2"/>
        <v>-122</v>
      </c>
      <c r="S111" s="5">
        <f t="shared" si="2"/>
        <v>-53</v>
      </c>
    </row>
    <row r="112" spans="3:19" x14ac:dyDescent="0.3">
      <c r="C112" s="3">
        <v>404</v>
      </c>
      <c r="D112" s="4">
        <v>57</v>
      </c>
      <c r="E112">
        <v>7.9</v>
      </c>
      <c r="F112" t="s">
        <v>10</v>
      </c>
      <c r="G112">
        <v>8.6</v>
      </c>
      <c r="H112" t="s">
        <v>10</v>
      </c>
      <c r="I112" s="1">
        <v>44761</v>
      </c>
      <c r="J112" s="6">
        <v>3910</v>
      </c>
      <c r="K112">
        <v>52.5</v>
      </c>
      <c r="L112" t="s">
        <v>10</v>
      </c>
      <c r="M112">
        <v>56.7</v>
      </c>
      <c r="N112" t="s">
        <v>10</v>
      </c>
      <c r="O112" s="5">
        <v>32</v>
      </c>
      <c r="P112" s="5">
        <v>1</v>
      </c>
      <c r="R112" s="5">
        <f t="shared" si="2"/>
        <v>-372</v>
      </c>
      <c r="S112" s="5">
        <f t="shared" si="2"/>
        <v>-56</v>
      </c>
    </row>
    <row r="113" spans="3:19" x14ac:dyDescent="0.3">
      <c r="C113" s="4">
        <v>572</v>
      </c>
      <c r="D113" s="3">
        <v>182</v>
      </c>
      <c r="E113">
        <v>6.7</v>
      </c>
      <c r="F113" t="s">
        <v>10</v>
      </c>
      <c r="G113">
        <v>7.4</v>
      </c>
      <c r="H113" t="s">
        <v>10</v>
      </c>
      <c r="I113" s="1">
        <v>44761</v>
      </c>
      <c r="J113" s="6">
        <v>3915</v>
      </c>
      <c r="K113">
        <v>56.1</v>
      </c>
      <c r="L113" t="s">
        <v>10</v>
      </c>
      <c r="M113">
        <v>60.7</v>
      </c>
      <c r="N113" t="s">
        <v>10</v>
      </c>
      <c r="O113" s="5">
        <v>23</v>
      </c>
      <c r="P113" s="5">
        <v>15</v>
      </c>
      <c r="R113" s="5">
        <f t="shared" si="2"/>
        <v>-549</v>
      </c>
      <c r="S113" s="5">
        <f t="shared" si="2"/>
        <v>-167</v>
      </c>
    </row>
    <row r="114" spans="3:19" x14ac:dyDescent="0.3">
      <c r="C114" s="3">
        <v>610</v>
      </c>
      <c r="D114" s="3">
        <v>396</v>
      </c>
      <c r="E114">
        <v>5.7</v>
      </c>
      <c r="F114" t="s">
        <v>10</v>
      </c>
      <c r="G114">
        <v>6.3</v>
      </c>
      <c r="H114" t="s">
        <v>10</v>
      </c>
      <c r="I114" s="1">
        <v>44761</v>
      </c>
      <c r="J114" s="6">
        <v>3920</v>
      </c>
      <c r="K114">
        <v>59.9</v>
      </c>
      <c r="L114" t="s">
        <v>10</v>
      </c>
      <c r="M114">
        <v>64.7</v>
      </c>
      <c r="N114" t="s">
        <v>10</v>
      </c>
      <c r="O114" s="5">
        <v>11</v>
      </c>
      <c r="P114" s="5">
        <v>15</v>
      </c>
      <c r="R114" s="5">
        <f t="shared" si="2"/>
        <v>-599</v>
      </c>
      <c r="S114" s="5">
        <f t="shared" si="2"/>
        <v>-381</v>
      </c>
    </row>
    <row r="115" spans="3:19" x14ac:dyDescent="0.3">
      <c r="C115" s="3">
        <v>403</v>
      </c>
      <c r="D115" s="3">
        <v>140</v>
      </c>
      <c r="E115">
        <v>4.7</v>
      </c>
      <c r="F115" t="s">
        <v>10</v>
      </c>
      <c r="G115">
        <v>5.3</v>
      </c>
      <c r="H115" t="s">
        <v>10</v>
      </c>
      <c r="I115" s="1">
        <v>44761</v>
      </c>
      <c r="J115" s="6">
        <v>3925</v>
      </c>
      <c r="K115">
        <v>63.7</v>
      </c>
      <c r="L115" t="s">
        <v>10</v>
      </c>
      <c r="M115">
        <v>68.900000000000006</v>
      </c>
      <c r="N115" t="s">
        <v>10</v>
      </c>
      <c r="O115" s="5">
        <v>3</v>
      </c>
      <c r="P115" s="5">
        <v>20</v>
      </c>
      <c r="R115" s="5">
        <f t="shared" si="2"/>
        <v>-400</v>
      </c>
      <c r="S115" s="5">
        <f t="shared" si="2"/>
        <v>-120</v>
      </c>
    </row>
    <row r="116" spans="3:19" x14ac:dyDescent="0.3">
      <c r="C116" s="3">
        <v>231</v>
      </c>
      <c r="D116" s="3">
        <v>57</v>
      </c>
      <c r="E116">
        <v>3.9</v>
      </c>
      <c r="F116" t="s">
        <v>10</v>
      </c>
      <c r="G116">
        <v>4.5</v>
      </c>
      <c r="H116" t="s">
        <v>10</v>
      </c>
      <c r="I116" s="1">
        <v>44761</v>
      </c>
      <c r="J116" s="6">
        <v>3930</v>
      </c>
      <c r="K116">
        <v>67.8</v>
      </c>
      <c r="L116" t="s">
        <v>10</v>
      </c>
      <c r="M116">
        <v>73.2</v>
      </c>
      <c r="N116" t="s">
        <v>10</v>
      </c>
      <c r="O116" s="5">
        <v>6</v>
      </c>
      <c r="P116" s="5">
        <v>2</v>
      </c>
      <c r="R116" s="5">
        <f t="shared" si="2"/>
        <v>-225</v>
      </c>
      <c r="S116" s="5">
        <f t="shared" si="2"/>
        <v>-55</v>
      </c>
    </row>
    <row r="117" spans="3:19" x14ac:dyDescent="0.3">
      <c r="C117" s="3">
        <v>93</v>
      </c>
      <c r="D117" s="3">
        <v>71</v>
      </c>
      <c r="E117">
        <v>3.2</v>
      </c>
      <c r="F117" t="s">
        <v>10</v>
      </c>
      <c r="G117">
        <v>3.7</v>
      </c>
      <c r="H117" t="s">
        <v>10</v>
      </c>
      <c r="I117" s="1">
        <v>44761</v>
      </c>
      <c r="J117" s="6">
        <v>3935</v>
      </c>
      <c r="K117">
        <v>71.900000000000006</v>
      </c>
      <c r="L117" t="s">
        <v>10</v>
      </c>
      <c r="M117">
        <v>77.599999999999994</v>
      </c>
      <c r="N117" t="s">
        <v>10</v>
      </c>
      <c r="O117" s="5">
        <v>0</v>
      </c>
      <c r="P117" s="5">
        <v>15</v>
      </c>
      <c r="R117" s="5">
        <f t="shared" si="2"/>
        <v>-93</v>
      </c>
      <c r="S117" s="5">
        <f t="shared" si="2"/>
        <v>-56</v>
      </c>
    </row>
    <row r="118" spans="3:19" x14ac:dyDescent="0.3">
      <c r="C118" s="3">
        <v>562</v>
      </c>
      <c r="D118" s="3">
        <v>151</v>
      </c>
      <c r="E118">
        <v>2.65</v>
      </c>
      <c r="F118" t="s">
        <v>10</v>
      </c>
      <c r="G118">
        <v>3.1</v>
      </c>
      <c r="H118" t="s">
        <v>10</v>
      </c>
      <c r="I118" s="1">
        <v>44761</v>
      </c>
      <c r="J118" s="6">
        <v>3940</v>
      </c>
      <c r="K118">
        <v>76.2</v>
      </c>
      <c r="L118" t="s">
        <v>10</v>
      </c>
      <c r="M118">
        <v>82.1</v>
      </c>
      <c r="N118" t="s">
        <v>10</v>
      </c>
      <c r="O118" s="5">
        <v>11</v>
      </c>
      <c r="P118" s="5">
        <v>5</v>
      </c>
      <c r="R118" s="5">
        <f t="shared" si="2"/>
        <v>-551</v>
      </c>
      <c r="S118" s="5">
        <f t="shared" si="2"/>
        <v>-146</v>
      </c>
    </row>
    <row r="119" spans="3:19" x14ac:dyDescent="0.3">
      <c r="C119" s="3">
        <v>483</v>
      </c>
      <c r="D119" s="4">
        <v>389</v>
      </c>
      <c r="E119">
        <v>2.15</v>
      </c>
      <c r="F119" t="s">
        <v>10</v>
      </c>
      <c r="G119">
        <v>2.5499999999999998</v>
      </c>
      <c r="H119" t="s">
        <v>10</v>
      </c>
      <c r="I119" s="1">
        <v>44761</v>
      </c>
      <c r="J119" s="6">
        <v>3945</v>
      </c>
      <c r="K119">
        <v>80.5</v>
      </c>
      <c r="L119" t="s">
        <v>10</v>
      </c>
      <c r="M119">
        <v>86.7</v>
      </c>
      <c r="N119" t="s">
        <v>10</v>
      </c>
      <c r="O119" s="5">
        <v>9</v>
      </c>
      <c r="P119" s="5">
        <v>7</v>
      </c>
      <c r="R119" s="5">
        <f t="shared" si="2"/>
        <v>-474</v>
      </c>
      <c r="S119" s="5">
        <f t="shared" si="2"/>
        <v>-382</v>
      </c>
    </row>
    <row r="120" spans="3:19" x14ac:dyDescent="0.3">
      <c r="C120" s="3">
        <v>522</v>
      </c>
      <c r="D120" s="3">
        <v>264</v>
      </c>
      <c r="E120">
        <v>1.75</v>
      </c>
      <c r="F120" t="s">
        <v>10</v>
      </c>
      <c r="G120">
        <v>2.1</v>
      </c>
      <c r="H120" t="s">
        <v>10</v>
      </c>
      <c r="I120" s="1">
        <v>44761</v>
      </c>
      <c r="J120" s="6">
        <v>3950</v>
      </c>
      <c r="K120">
        <v>85</v>
      </c>
      <c r="L120" t="s">
        <v>10</v>
      </c>
      <c r="M120">
        <v>91.4</v>
      </c>
      <c r="N120" t="s">
        <v>10</v>
      </c>
      <c r="O120" s="5">
        <v>15</v>
      </c>
      <c r="P120" s="5">
        <v>21</v>
      </c>
      <c r="R120" s="5">
        <f t="shared" si="2"/>
        <v>-507</v>
      </c>
      <c r="S120" s="5">
        <f t="shared" si="2"/>
        <v>-243</v>
      </c>
    </row>
    <row r="121" spans="3:19" x14ac:dyDescent="0.3">
      <c r="C121" s="3">
        <v>54</v>
      </c>
      <c r="D121" s="3">
        <v>32</v>
      </c>
      <c r="E121">
        <v>1.4</v>
      </c>
      <c r="F121" t="s">
        <v>10</v>
      </c>
      <c r="G121">
        <v>1.75</v>
      </c>
      <c r="H121" t="s">
        <v>10</v>
      </c>
      <c r="I121" s="1">
        <v>44761</v>
      </c>
      <c r="J121" s="6">
        <v>3955</v>
      </c>
      <c r="K121">
        <v>89.5</v>
      </c>
      <c r="L121" t="s">
        <v>10</v>
      </c>
      <c r="M121">
        <v>96.1</v>
      </c>
      <c r="N121" t="s">
        <v>10</v>
      </c>
      <c r="O121" s="5">
        <v>5</v>
      </c>
      <c r="P121" s="5">
        <v>5</v>
      </c>
      <c r="R121" s="5">
        <f t="shared" si="2"/>
        <v>-49</v>
      </c>
      <c r="S121" s="5">
        <f t="shared" si="2"/>
        <v>-27</v>
      </c>
    </row>
    <row r="122" spans="3:19" x14ac:dyDescent="0.3">
      <c r="C122" s="3">
        <v>195</v>
      </c>
      <c r="D122" s="3">
        <v>96</v>
      </c>
      <c r="E122">
        <v>1.1000000000000001</v>
      </c>
      <c r="F122" t="s">
        <v>10</v>
      </c>
      <c r="G122">
        <v>1.45</v>
      </c>
      <c r="H122" t="s">
        <v>10</v>
      </c>
      <c r="I122" s="1">
        <v>44761</v>
      </c>
      <c r="J122" s="6">
        <v>3960</v>
      </c>
      <c r="K122">
        <v>94.2</v>
      </c>
      <c r="L122" t="s">
        <v>10</v>
      </c>
      <c r="M122">
        <v>100.9</v>
      </c>
      <c r="N122" t="s">
        <v>10</v>
      </c>
      <c r="O122" s="5">
        <v>5</v>
      </c>
      <c r="P122" s="5">
        <v>6</v>
      </c>
      <c r="R122" s="5">
        <f t="shared" si="2"/>
        <v>-190</v>
      </c>
      <c r="S122" s="5">
        <f t="shared" si="2"/>
        <v>-90</v>
      </c>
    </row>
    <row r="123" spans="3:19" x14ac:dyDescent="0.3">
      <c r="C123" s="3">
        <v>93</v>
      </c>
      <c r="D123" s="3">
        <v>31</v>
      </c>
      <c r="E123">
        <v>0.9</v>
      </c>
      <c r="F123" t="s">
        <v>10</v>
      </c>
      <c r="G123">
        <v>1.2</v>
      </c>
      <c r="H123" t="s">
        <v>10</v>
      </c>
      <c r="I123" s="1">
        <v>44761</v>
      </c>
      <c r="J123" s="6">
        <v>3965</v>
      </c>
      <c r="K123">
        <v>98.9</v>
      </c>
      <c r="L123" t="s">
        <v>10</v>
      </c>
      <c r="M123">
        <v>105.7</v>
      </c>
      <c r="N123" t="s">
        <v>10</v>
      </c>
      <c r="O123" s="5">
        <v>3</v>
      </c>
      <c r="P123" s="5">
        <v>12</v>
      </c>
      <c r="R123" s="5">
        <f t="shared" si="2"/>
        <v>-90</v>
      </c>
      <c r="S123" s="5">
        <f t="shared" si="2"/>
        <v>-19</v>
      </c>
    </row>
    <row r="124" spans="3:19" x14ac:dyDescent="0.3">
      <c r="C124" s="3">
        <v>618</v>
      </c>
      <c r="D124" s="4">
        <v>222</v>
      </c>
      <c r="E124">
        <v>0.7</v>
      </c>
      <c r="F124" t="s">
        <v>10</v>
      </c>
      <c r="G124">
        <v>0.95</v>
      </c>
      <c r="H124" t="s">
        <v>10</v>
      </c>
      <c r="I124" s="1">
        <v>44761</v>
      </c>
      <c r="J124" s="6">
        <v>3970</v>
      </c>
      <c r="K124">
        <v>98.5</v>
      </c>
      <c r="L124" t="s">
        <v>10</v>
      </c>
      <c r="M124">
        <v>117.7</v>
      </c>
      <c r="N124" t="s">
        <v>10</v>
      </c>
      <c r="O124" s="5">
        <v>0</v>
      </c>
      <c r="P124" s="5">
        <v>7</v>
      </c>
      <c r="R124" s="5">
        <f t="shared" si="2"/>
        <v>-618</v>
      </c>
      <c r="S124" s="5">
        <f t="shared" si="2"/>
        <v>-215</v>
      </c>
    </row>
    <row r="125" spans="3:19" x14ac:dyDescent="0.3">
      <c r="C125" s="3">
        <v>455</v>
      </c>
      <c r="D125" s="4">
        <v>74</v>
      </c>
      <c r="E125">
        <v>0.65</v>
      </c>
      <c r="F125" t="s">
        <v>10</v>
      </c>
      <c r="G125">
        <v>0.8</v>
      </c>
      <c r="H125" t="s">
        <v>10</v>
      </c>
      <c r="I125" s="1">
        <v>44761</v>
      </c>
      <c r="J125" s="6">
        <v>3975</v>
      </c>
      <c r="K125">
        <v>105.8</v>
      </c>
      <c r="L125" t="s">
        <v>10</v>
      </c>
      <c r="M125">
        <v>118.1</v>
      </c>
      <c r="N125" t="s">
        <v>10</v>
      </c>
      <c r="O125" s="5">
        <v>2</v>
      </c>
      <c r="P125" s="5">
        <v>2</v>
      </c>
      <c r="R125" s="5">
        <f t="shared" si="2"/>
        <v>-453</v>
      </c>
      <c r="S125" s="5">
        <f t="shared" si="2"/>
        <v>-72</v>
      </c>
    </row>
    <row r="126" spans="3:19" x14ac:dyDescent="0.3">
      <c r="C126" s="3">
        <v>1580</v>
      </c>
      <c r="D126" s="4">
        <v>2051</v>
      </c>
      <c r="E126">
        <v>0.1</v>
      </c>
      <c r="F126" t="s">
        <v>10</v>
      </c>
      <c r="G126">
        <v>0.3</v>
      </c>
      <c r="H126" t="s">
        <v>10</v>
      </c>
      <c r="I126" s="1">
        <v>44761</v>
      </c>
      <c r="J126" s="6">
        <v>4000</v>
      </c>
      <c r="K126">
        <v>126.8</v>
      </c>
      <c r="L126" t="s">
        <v>10</v>
      </c>
      <c r="M126">
        <v>146</v>
      </c>
      <c r="N126" t="s">
        <v>10</v>
      </c>
      <c r="O126" s="5">
        <v>15</v>
      </c>
      <c r="P126" s="5">
        <v>18</v>
      </c>
      <c r="R126" s="5">
        <f t="shared" si="2"/>
        <v>-1565</v>
      </c>
      <c r="S126" s="5">
        <f t="shared" si="2"/>
        <v>-2033</v>
      </c>
    </row>
    <row r="127" spans="3:19" x14ac:dyDescent="0.3">
      <c r="C127" s="3">
        <v>70</v>
      </c>
      <c r="D127" s="3">
        <v>225</v>
      </c>
      <c r="E127">
        <v>0</v>
      </c>
      <c r="F127" t="s">
        <v>10</v>
      </c>
      <c r="G127">
        <v>0.15</v>
      </c>
      <c r="H127" t="s">
        <v>10</v>
      </c>
      <c r="I127" s="1">
        <v>44761</v>
      </c>
      <c r="J127" s="6">
        <v>4025</v>
      </c>
      <c r="K127">
        <v>154.9</v>
      </c>
      <c r="L127" t="s">
        <v>10</v>
      </c>
      <c r="M127">
        <v>167.8</v>
      </c>
      <c r="N127" t="s">
        <v>10</v>
      </c>
      <c r="O127" s="5">
        <v>9</v>
      </c>
      <c r="P127" s="5">
        <v>9</v>
      </c>
      <c r="R127" s="5">
        <f t="shared" si="2"/>
        <v>-61</v>
      </c>
      <c r="S127" s="5">
        <f t="shared" si="2"/>
        <v>-216</v>
      </c>
    </row>
    <row r="128" spans="3:19" x14ac:dyDescent="0.3">
      <c r="C128" s="3">
        <v>167</v>
      </c>
      <c r="D128" s="3">
        <v>289</v>
      </c>
      <c r="E128">
        <v>0</v>
      </c>
      <c r="F128" t="s">
        <v>10</v>
      </c>
      <c r="G128">
        <v>0.1</v>
      </c>
      <c r="H128" t="s">
        <v>10</v>
      </c>
      <c r="I128" s="1">
        <v>44761</v>
      </c>
      <c r="J128" s="6">
        <v>4050</v>
      </c>
      <c r="K128">
        <v>179.8</v>
      </c>
      <c r="L128" t="s">
        <v>10</v>
      </c>
      <c r="M128">
        <v>192.8</v>
      </c>
      <c r="N128" t="s">
        <v>10</v>
      </c>
      <c r="O128" s="5">
        <v>0</v>
      </c>
      <c r="P128" s="5">
        <v>2</v>
      </c>
      <c r="R128" s="5">
        <f t="shared" si="2"/>
        <v>-167</v>
      </c>
      <c r="S128" s="5">
        <f t="shared" si="2"/>
        <v>-287</v>
      </c>
    </row>
    <row r="129" spans="3:19" x14ac:dyDescent="0.3">
      <c r="C129" s="3">
        <v>112</v>
      </c>
      <c r="D129" s="4">
        <v>132</v>
      </c>
      <c r="E129">
        <v>0</v>
      </c>
      <c r="F129" t="s">
        <v>10</v>
      </c>
      <c r="G129">
        <v>0.1</v>
      </c>
      <c r="H129" t="s">
        <v>10</v>
      </c>
      <c r="I129" s="1">
        <v>44761</v>
      </c>
      <c r="J129" s="6">
        <v>4075</v>
      </c>
      <c r="K129">
        <v>197.1</v>
      </c>
      <c r="L129" t="s">
        <v>10</v>
      </c>
      <c r="M129">
        <v>225.1</v>
      </c>
      <c r="N129" t="s">
        <v>10</v>
      </c>
      <c r="O129" s="5">
        <v>0</v>
      </c>
      <c r="P129" s="5">
        <v>0</v>
      </c>
      <c r="R129" s="5">
        <f t="shared" si="2"/>
        <v>-112</v>
      </c>
      <c r="S129" s="5">
        <f t="shared" si="2"/>
        <v>-132</v>
      </c>
    </row>
    <row r="130" spans="3:19" x14ac:dyDescent="0.3">
      <c r="C130" s="3">
        <v>4</v>
      </c>
      <c r="D130" s="3">
        <v>127</v>
      </c>
      <c r="E130">
        <v>0</v>
      </c>
      <c r="F130" t="s">
        <v>10</v>
      </c>
      <c r="G130">
        <v>0.1</v>
      </c>
      <c r="H130" t="s">
        <v>10</v>
      </c>
      <c r="I130" s="1">
        <v>44761</v>
      </c>
      <c r="J130" s="6">
        <v>4100</v>
      </c>
      <c r="K130">
        <v>222.3</v>
      </c>
      <c r="L130" t="s">
        <v>10</v>
      </c>
      <c r="M130">
        <v>250.1</v>
      </c>
      <c r="N130" t="s">
        <v>10</v>
      </c>
      <c r="O130" s="5">
        <v>0</v>
      </c>
      <c r="P130" s="5">
        <v>4</v>
      </c>
      <c r="R130" s="5">
        <f t="shared" si="2"/>
        <v>-4</v>
      </c>
      <c r="S130" s="5">
        <f t="shared" si="2"/>
        <v>-123</v>
      </c>
    </row>
    <row r="131" spans="3:19" x14ac:dyDescent="0.3">
      <c r="C131" s="3">
        <v>5</v>
      </c>
      <c r="D131" s="3">
        <v>0</v>
      </c>
      <c r="E131">
        <v>0</v>
      </c>
      <c r="F131" t="s">
        <v>10</v>
      </c>
      <c r="G131">
        <v>0.1</v>
      </c>
      <c r="H131" t="s">
        <v>10</v>
      </c>
      <c r="I131" s="1">
        <v>44761</v>
      </c>
      <c r="J131" s="6">
        <v>4125</v>
      </c>
      <c r="K131">
        <v>247</v>
      </c>
      <c r="L131" t="s">
        <v>10</v>
      </c>
      <c r="M131">
        <v>275.10000000000002</v>
      </c>
      <c r="N131" t="s">
        <v>10</v>
      </c>
      <c r="O131" s="5">
        <v>0</v>
      </c>
      <c r="P131" s="5">
        <v>0</v>
      </c>
      <c r="R131" s="5">
        <f t="shared" si="2"/>
        <v>-5</v>
      </c>
      <c r="S131" s="5">
        <f t="shared" si="2"/>
        <v>0</v>
      </c>
    </row>
    <row r="132" spans="3:19" x14ac:dyDescent="0.3">
      <c r="C132" s="3">
        <v>0</v>
      </c>
      <c r="D132" s="3">
        <v>0</v>
      </c>
      <c r="E132">
        <v>0</v>
      </c>
      <c r="F132" t="s">
        <v>10</v>
      </c>
      <c r="G132">
        <v>0.1</v>
      </c>
      <c r="H132" t="s">
        <v>10</v>
      </c>
      <c r="I132" s="1">
        <v>44761</v>
      </c>
      <c r="J132" s="6">
        <v>4150</v>
      </c>
      <c r="K132">
        <v>272</v>
      </c>
      <c r="L132" t="s">
        <v>10</v>
      </c>
      <c r="M132">
        <v>300.10000000000002</v>
      </c>
      <c r="N132" t="s">
        <v>10</v>
      </c>
      <c r="O132" s="5">
        <v>0</v>
      </c>
      <c r="P132" s="5">
        <v>0</v>
      </c>
      <c r="R132" s="5">
        <f t="shared" si="2"/>
        <v>0</v>
      </c>
      <c r="S132" s="5">
        <f t="shared" si="2"/>
        <v>0</v>
      </c>
    </row>
    <row r="133" spans="3:19" x14ac:dyDescent="0.3">
      <c r="C133" s="3">
        <v>10</v>
      </c>
      <c r="D133" s="3">
        <v>116</v>
      </c>
      <c r="E133">
        <v>0</v>
      </c>
      <c r="F133" t="s">
        <v>10</v>
      </c>
      <c r="G133">
        <v>0.1</v>
      </c>
      <c r="H133" t="s">
        <v>10</v>
      </c>
      <c r="I133" s="1">
        <v>44761</v>
      </c>
      <c r="J133" s="6">
        <v>4200</v>
      </c>
      <c r="K133">
        <v>322.3</v>
      </c>
      <c r="L133" t="s">
        <v>10</v>
      </c>
      <c r="M133">
        <v>350.1</v>
      </c>
      <c r="N133" t="s">
        <v>10</v>
      </c>
      <c r="O133" s="5">
        <v>0</v>
      </c>
      <c r="P133" s="5">
        <v>2</v>
      </c>
      <c r="R133" s="5">
        <f t="shared" si="2"/>
        <v>-10</v>
      </c>
      <c r="S133" s="5">
        <f t="shared" si="2"/>
        <v>-114</v>
      </c>
    </row>
    <row r="134" spans="3:19" x14ac:dyDescent="0.3">
      <c r="C134" s="3">
        <v>0</v>
      </c>
      <c r="D134" s="3">
        <v>9</v>
      </c>
      <c r="E134">
        <v>0</v>
      </c>
      <c r="F134" t="s">
        <v>10</v>
      </c>
      <c r="G134">
        <v>0.05</v>
      </c>
      <c r="H134" t="s">
        <v>10</v>
      </c>
      <c r="I134" s="1">
        <v>44761</v>
      </c>
      <c r="J134" s="6">
        <v>4300</v>
      </c>
      <c r="K134">
        <v>422</v>
      </c>
      <c r="L134" t="s">
        <v>10</v>
      </c>
      <c r="M134">
        <v>450.1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-9</v>
      </c>
    </row>
    <row r="135" spans="3:19" x14ac:dyDescent="0.3">
      <c r="C135">
        <v>0</v>
      </c>
      <c r="D135">
        <v>0</v>
      </c>
      <c r="E135">
        <v>0</v>
      </c>
      <c r="F135" t="s">
        <v>10</v>
      </c>
      <c r="G135">
        <v>0.05</v>
      </c>
      <c r="H135" t="s">
        <v>10</v>
      </c>
      <c r="I135">
        <v>44761</v>
      </c>
      <c r="J135">
        <v>4400</v>
      </c>
      <c r="K135">
        <v>529.70000000000005</v>
      </c>
      <c r="L135" t="s">
        <v>10</v>
      </c>
      <c r="M135">
        <v>542.70000000000005</v>
      </c>
      <c r="N135" t="s">
        <v>10</v>
      </c>
      <c r="O135">
        <v>0</v>
      </c>
      <c r="P135">
        <v>1</v>
      </c>
    </row>
    <row r="136" spans="3:19" x14ac:dyDescent="0.3">
      <c r="C136">
        <v>0</v>
      </c>
      <c r="D136">
        <v>5</v>
      </c>
      <c r="E136">
        <v>0</v>
      </c>
      <c r="F136" t="s">
        <v>10</v>
      </c>
      <c r="G136">
        <v>0.05</v>
      </c>
      <c r="H136" t="s">
        <v>10</v>
      </c>
      <c r="I136">
        <v>44761</v>
      </c>
      <c r="J136">
        <v>4600</v>
      </c>
      <c r="K136">
        <v>721.9</v>
      </c>
      <c r="L136" t="s">
        <v>10</v>
      </c>
      <c r="M136">
        <v>749.8</v>
      </c>
      <c r="N136" t="s">
        <v>10</v>
      </c>
      <c r="O136">
        <v>0</v>
      </c>
      <c r="P136">
        <v>0</v>
      </c>
    </row>
    <row r="137" spans="3:19" x14ac:dyDescent="0.3">
      <c r="C137">
        <v>0</v>
      </c>
      <c r="D137">
        <v>0</v>
      </c>
      <c r="E137">
        <v>0</v>
      </c>
      <c r="F137" t="s">
        <v>10</v>
      </c>
      <c r="G137">
        <v>0.05</v>
      </c>
      <c r="H137" t="s">
        <v>10</v>
      </c>
      <c r="I137">
        <v>44761</v>
      </c>
      <c r="J137">
        <v>4800</v>
      </c>
      <c r="K137">
        <v>921.9</v>
      </c>
      <c r="L137" t="s">
        <v>10</v>
      </c>
      <c r="M137">
        <v>949.8</v>
      </c>
      <c r="N137" t="s">
        <v>10</v>
      </c>
      <c r="O137">
        <v>0</v>
      </c>
      <c r="P137">
        <v>0</v>
      </c>
    </row>
    <row r="138" spans="3:19" x14ac:dyDescent="0.3">
      <c r="C138">
        <v>0</v>
      </c>
      <c r="D138">
        <v>0</v>
      </c>
      <c r="E138">
        <v>0</v>
      </c>
      <c r="F138" t="s">
        <v>10</v>
      </c>
      <c r="G138">
        <v>0.05</v>
      </c>
      <c r="H138" t="s">
        <v>10</v>
      </c>
      <c r="I138">
        <v>44761</v>
      </c>
      <c r="J138">
        <v>5000</v>
      </c>
      <c r="K138">
        <v>1121.7</v>
      </c>
      <c r="L138" t="s">
        <v>10</v>
      </c>
      <c r="M138">
        <v>1150</v>
      </c>
      <c r="N138" t="s">
        <v>10</v>
      </c>
      <c r="O138">
        <v>0</v>
      </c>
      <c r="P138">
        <v>0</v>
      </c>
    </row>
  </sheetData>
  <conditionalFormatting sqref="R3:S13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4"/>
  <sheetViews>
    <sheetView topLeftCell="A91" zoomScale="85" zoomScaleNormal="85" workbookViewId="0">
      <selection activeCell="U6" sqref="U6"/>
    </sheetView>
  </sheetViews>
  <sheetFormatPr defaultRowHeight="14.4" x14ac:dyDescent="0.3"/>
  <cols>
    <col min="3" max="3" width="8.109375" bestFit="1" customWidth="1"/>
    <col min="4" max="4" width="9" bestFit="1" customWidth="1"/>
    <col min="5" max="5" width="7.109375" bestFit="1" customWidth="1"/>
    <col min="6" max="6" width="3.33203125" bestFit="1" customWidth="1"/>
    <col min="7" max="7" width="7.109375" bestFit="1" customWidth="1"/>
    <col min="8" max="8" width="3.44140625" bestFit="1" customWidth="1"/>
    <col min="9" max="9" width="9" bestFit="1" customWidth="1"/>
    <col min="10" max="10" width="6.44140625" bestFit="1" customWidth="1"/>
    <col min="11" max="11" width="7.109375" bestFit="1" customWidth="1"/>
    <col min="12" max="12" width="3.33203125" bestFit="1" customWidth="1"/>
    <col min="13" max="13" width="7.109375" bestFit="1" customWidth="1"/>
    <col min="14" max="14" width="3.44140625" bestFit="1" customWidth="1"/>
    <col min="15" max="15" width="8.109375" bestFit="1" customWidth="1"/>
    <col min="16" max="16" width="9" bestFit="1" customWidth="1"/>
    <col min="18" max="18" width="5.88671875" bestFit="1" customWidth="1"/>
    <col min="19" max="19" width="6.109375" bestFit="1" customWidth="1"/>
  </cols>
  <sheetData>
    <row r="1" spans="1:19" x14ac:dyDescent="0.3">
      <c r="A1" t="s">
        <v>12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2849.6</v>
      </c>
      <c r="F3" t="s">
        <v>10</v>
      </c>
      <c r="G3">
        <v>2878</v>
      </c>
      <c r="H3" t="s">
        <v>10</v>
      </c>
      <c r="I3" s="1">
        <v>44762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0</v>
      </c>
      <c r="R3" s="5">
        <f>O3-C3</f>
        <v>0</v>
      </c>
      <c r="S3" s="5">
        <f>P3-D3</f>
        <v>0</v>
      </c>
    </row>
    <row r="4" spans="1:19" x14ac:dyDescent="0.3">
      <c r="C4" s="3">
        <v>0</v>
      </c>
      <c r="D4" s="3">
        <v>0</v>
      </c>
      <c r="E4">
        <v>2649.6</v>
      </c>
      <c r="F4" t="s">
        <v>10</v>
      </c>
      <c r="G4">
        <v>2678</v>
      </c>
      <c r="H4" t="s">
        <v>10</v>
      </c>
      <c r="I4" s="1">
        <v>44762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25</v>
      </c>
      <c r="R4" s="5">
        <f t="shared" ref="R4:S19" si="0">O4-C4</f>
        <v>0</v>
      </c>
      <c r="S4" s="5">
        <f t="shared" si="0"/>
        <v>25</v>
      </c>
    </row>
    <row r="5" spans="1:19" x14ac:dyDescent="0.3">
      <c r="C5" s="3">
        <v>0</v>
      </c>
      <c r="D5" s="3">
        <v>0</v>
      </c>
      <c r="E5">
        <v>2456.9</v>
      </c>
      <c r="F5" t="s">
        <v>10</v>
      </c>
      <c r="G5">
        <v>2470</v>
      </c>
      <c r="H5" t="s">
        <v>10</v>
      </c>
      <c r="I5" s="1">
        <v>44762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491</v>
      </c>
      <c r="R5" s="5">
        <f t="shared" si="0"/>
        <v>0</v>
      </c>
      <c r="S5" s="5">
        <f t="shared" si="0"/>
        <v>491</v>
      </c>
    </row>
    <row r="6" spans="1:19" x14ac:dyDescent="0.3">
      <c r="C6" s="3">
        <v>0</v>
      </c>
      <c r="D6" s="3">
        <v>0</v>
      </c>
      <c r="E6">
        <v>2249.6999999999998</v>
      </c>
      <c r="F6" t="s">
        <v>10</v>
      </c>
      <c r="G6">
        <v>2278</v>
      </c>
      <c r="H6" t="s">
        <v>10</v>
      </c>
      <c r="I6" s="1">
        <v>44762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77</v>
      </c>
      <c r="R6" s="5">
        <f t="shared" si="0"/>
        <v>0</v>
      </c>
      <c r="S6" s="5">
        <f t="shared" si="0"/>
        <v>77</v>
      </c>
    </row>
    <row r="7" spans="1:19" x14ac:dyDescent="0.3">
      <c r="C7" s="3">
        <v>0</v>
      </c>
      <c r="D7" s="3">
        <v>0</v>
      </c>
      <c r="E7">
        <v>2057</v>
      </c>
      <c r="F7" t="s">
        <v>10</v>
      </c>
      <c r="G7">
        <v>2070.1</v>
      </c>
      <c r="H7" t="s">
        <v>10</v>
      </c>
      <c r="I7" s="1">
        <v>44762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1849.7</v>
      </c>
      <c r="F8" t="s">
        <v>10</v>
      </c>
      <c r="G8">
        <v>1878.8</v>
      </c>
      <c r="H8" t="s">
        <v>10</v>
      </c>
      <c r="I8" s="1">
        <v>44762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1</v>
      </c>
      <c r="R8" s="5">
        <f t="shared" si="0"/>
        <v>0</v>
      </c>
      <c r="S8" s="5">
        <f t="shared" si="0"/>
        <v>1</v>
      </c>
    </row>
    <row r="9" spans="1:19" x14ac:dyDescent="0.3">
      <c r="C9" s="3">
        <v>0</v>
      </c>
      <c r="D9" s="3">
        <v>0</v>
      </c>
      <c r="E9">
        <v>1657</v>
      </c>
      <c r="F9" t="s">
        <v>10</v>
      </c>
      <c r="G9">
        <v>1670.1</v>
      </c>
      <c r="H9" t="s">
        <v>10</v>
      </c>
      <c r="I9" s="1">
        <v>44762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5</v>
      </c>
      <c r="R9" s="5">
        <f t="shared" si="0"/>
        <v>0</v>
      </c>
      <c r="S9" s="5">
        <f t="shared" si="0"/>
        <v>5</v>
      </c>
    </row>
    <row r="10" spans="1:19" x14ac:dyDescent="0.3">
      <c r="C10" s="3">
        <v>0</v>
      </c>
      <c r="D10" s="3">
        <v>0</v>
      </c>
      <c r="E10">
        <v>1449.8</v>
      </c>
      <c r="F10" t="s">
        <v>10</v>
      </c>
      <c r="G10">
        <v>1478.5</v>
      </c>
      <c r="H10" t="s">
        <v>10</v>
      </c>
      <c r="I10" s="1">
        <v>44762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21</v>
      </c>
      <c r="R10" s="5">
        <f t="shared" si="0"/>
        <v>0</v>
      </c>
      <c r="S10" s="5">
        <f t="shared" si="0"/>
        <v>21</v>
      </c>
    </row>
    <row r="11" spans="1:19" x14ac:dyDescent="0.3">
      <c r="C11" s="3">
        <v>0</v>
      </c>
      <c r="D11" s="3">
        <v>0</v>
      </c>
      <c r="E11">
        <v>1249.8</v>
      </c>
      <c r="F11" t="s">
        <v>10</v>
      </c>
      <c r="G11">
        <v>1278.5</v>
      </c>
      <c r="H11" t="s">
        <v>10</v>
      </c>
      <c r="I11" s="1">
        <v>44762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1535</v>
      </c>
      <c r="R11" s="5">
        <f t="shared" si="0"/>
        <v>0</v>
      </c>
      <c r="S11" s="5">
        <f t="shared" si="0"/>
        <v>1535</v>
      </c>
    </row>
    <row r="12" spans="1:19" x14ac:dyDescent="0.3">
      <c r="C12" s="3">
        <v>0</v>
      </c>
      <c r="D12" s="3">
        <v>0</v>
      </c>
      <c r="E12">
        <v>1057.0999999999999</v>
      </c>
      <c r="F12" t="s">
        <v>10</v>
      </c>
      <c r="G12">
        <v>1070.2</v>
      </c>
      <c r="H12" t="s">
        <v>10</v>
      </c>
      <c r="I12" s="1">
        <v>44762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377</v>
      </c>
      <c r="R12" s="5">
        <f t="shared" si="0"/>
        <v>0</v>
      </c>
      <c r="S12" s="5">
        <f t="shared" si="0"/>
        <v>377</v>
      </c>
    </row>
    <row r="13" spans="1:19" x14ac:dyDescent="0.3">
      <c r="C13" s="3">
        <v>0</v>
      </c>
      <c r="D13" s="3">
        <v>0</v>
      </c>
      <c r="E13">
        <v>957.2</v>
      </c>
      <c r="F13" t="s">
        <v>10</v>
      </c>
      <c r="G13">
        <v>970.2</v>
      </c>
      <c r="H13" t="s">
        <v>10</v>
      </c>
      <c r="I13" s="1">
        <v>44762</v>
      </c>
      <c r="J13" s="6">
        <v>2900</v>
      </c>
      <c r="K13">
        <v>0</v>
      </c>
      <c r="L13" t="s">
        <v>10</v>
      </c>
      <c r="M13">
        <v>0.05</v>
      </c>
      <c r="N13" t="s">
        <v>10</v>
      </c>
      <c r="O13" s="5">
        <v>3</v>
      </c>
      <c r="P13" s="7">
        <v>1725</v>
      </c>
      <c r="Q13" s="2"/>
      <c r="R13" s="5">
        <f t="shared" si="0"/>
        <v>3</v>
      </c>
      <c r="S13" s="5">
        <f t="shared" si="0"/>
        <v>1725</v>
      </c>
    </row>
    <row r="14" spans="1:19" x14ac:dyDescent="0.3">
      <c r="C14" s="3">
        <v>0</v>
      </c>
      <c r="D14" s="3">
        <v>0</v>
      </c>
      <c r="E14">
        <v>899.9</v>
      </c>
      <c r="F14" t="s">
        <v>10</v>
      </c>
      <c r="G14">
        <v>927.9</v>
      </c>
      <c r="H14" t="s">
        <v>10</v>
      </c>
      <c r="I14" s="1">
        <v>44762</v>
      </c>
      <c r="J14" s="6">
        <v>2950</v>
      </c>
      <c r="K14">
        <v>0</v>
      </c>
      <c r="L14" t="s">
        <v>10</v>
      </c>
      <c r="M14">
        <v>0.05</v>
      </c>
      <c r="N14" t="s">
        <v>10</v>
      </c>
      <c r="O14" s="5">
        <v>0</v>
      </c>
      <c r="P14" s="5">
        <v>196</v>
      </c>
      <c r="R14" s="5">
        <f t="shared" si="0"/>
        <v>0</v>
      </c>
      <c r="S14" s="5">
        <f t="shared" si="0"/>
        <v>196</v>
      </c>
    </row>
    <row r="15" spans="1:19" x14ac:dyDescent="0.3">
      <c r="C15" s="3">
        <v>0</v>
      </c>
      <c r="D15" s="3">
        <v>0</v>
      </c>
      <c r="E15">
        <v>857.2</v>
      </c>
      <c r="F15" t="s">
        <v>10</v>
      </c>
      <c r="G15">
        <v>870.2</v>
      </c>
      <c r="H15" t="s">
        <v>10</v>
      </c>
      <c r="I15" s="1">
        <v>44762</v>
      </c>
      <c r="J15" s="6">
        <v>3000</v>
      </c>
      <c r="K15">
        <v>0</v>
      </c>
      <c r="L15" t="s">
        <v>10</v>
      </c>
      <c r="M15">
        <v>0.05</v>
      </c>
      <c r="N15" t="s">
        <v>10</v>
      </c>
      <c r="O15" s="5">
        <v>500</v>
      </c>
      <c r="P15" s="5">
        <v>1478</v>
      </c>
      <c r="R15" s="5">
        <f t="shared" si="0"/>
        <v>500</v>
      </c>
      <c r="S15" s="5">
        <f t="shared" si="0"/>
        <v>1478</v>
      </c>
    </row>
    <row r="16" spans="1:19" x14ac:dyDescent="0.3">
      <c r="C16" s="3">
        <v>0</v>
      </c>
      <c r="D16" s="3">
        <v>0</v>
      </c>
      <c r="E16">
        <v>799.9</v>
      </c>
      <c r="F16" t="s">
        <v>10</v>
      </c>
      <c r="G16">
        <v>828.3</v>
      </c>
      <c r="H16" t="s">
        <v>10</v>
      </c>
      <c r="I16" s="1">
        <v>44762</v>
      </c>
      <c r="J16" s="6">
        <v>3050</v>
      </c>
      <c r="K16">
        <v>0</v>
      </c>
      <c r="L16" t="s">
        <v>10</v>
      </c>
      <c r="M16">
        <v>0.1</v>
      </c>
      <c r="N16" t="s">
        <v>10</v>
      </c>
      <c r="O16" s="5">
        <v>0</v>
      </c>
      <c r="P16" s="7">
        <v>221</v>
      </c>
      <c r="Q16" s="2"/>
      <c r="R16" s="5">
        <f t="shared" si="0"/>
        <v>0</v>
      </c>
      <c r="S16" s="5">
        <f t="shared" si="0"/>
        <v>221</v>
      </c>
    </row>
    <row r="17" spans="3:19" x14ac:dyDescent="0.3">
      <c r="C17" s="3">
        <v>0</v>
      </c>
      <c r="D17" s="3">
        <v>0</v>
      </c>
      <c r="E17">
        <v>757.2</v>
      </c>
      <c r="F17" t="s">
        <v>10</v>
      </c>
      <c r="G17">
        <v>770.2</v>
      </c>
      <c r="H17" t="s">
        <v>10</v>
      </c>
      <c r="I17" s="1">
        <v>44762</v>
      </c>
      <c r="J17" s="6">
        <v>3100</v>
      </c>
      <c r="K17">
        <v>0</v>
      </c>
      <c r="L17" t="s">
        <v>10</v>
      </c>
      <c r="M17">
        <v>0.05</v>
      </c>
      <c r="N17" t="s">
        <v>10</v>
      </c>
      <c r="O17" s="5">
        <v>30</v>
      </c>
      <c r="P17" s="5">
        <v>1588</v>
      </c>
      <c r="R17" s="5">
        <f t="shared" si="0"/>
        <v>30</v>
      </c>
      <c r="S17" s="5">
        <f t="shared" si="0"/>
        <v>1588</v>
      </c>
    </row>
    <row r="18" spans="3:19" x14ac:dyDescent="0.3">
      <c r="C18" s="3">
        <v>1</v>
      </c>
      <c r="D18" s="3">
        <v>0</v>
      </c>
      <c r="E18">
        <v>700</v>
      </c>
      <c r="F18" t="s">
        <v>10</v>
      </c>
      <c r="G18">
        <v>728.6</v>
      </c>
      <c r="H18" t="s">
        <v>10</v>
      </c>
      <c r="I18" s="1">
        <v>44762</v>
      </c>
      <c r="J18" s="6">
        <v>3150</v>
      </c>
      <c r="K18">
        <v>0</v>
      </c>
      <c r="L18" t="s">
        <v>10</v>
      </c>
      <c r="M18">
        <v>0.05</v>
      </c>
      <c r="N18" t="s">
        <v>10</v>
      </c>
      <c r="O18" s="5">
        <v>109</v>
      </c>
      <c r="P18" s="5">
        <v>487</v>
      </c>
      <c r="R18" s="5">
        <f t="shared" si="0"/>
        <v>108</v>
      </c>
      <c r="S18" s="5">
        <f t="shared" si="0"/>
        <v>487</v>
      </c>
    </row>
    <row r="19" spans="3:19" x14ac:dyDescent="0.3">
      <c r="C19" s="3">
        <v>0</v>
      </c>
      <c r="D19" s="3">
        <v>0</v>
      </c>
      <c r="E19">
        <v>657.2</v>
      </c>
      <c r="F19" t="s">
        <v>10</v>
      </c>
      <c r="G19">
        <v>670.3</v>
      </c>
      <c r="H19" t="s">
        <v>10</v>
      </c>
      <c r="I19" s="1">
        <v>44762</v>
      </c>
      <c r="J19" s="6">
        <v>3200</v>
      </c>
      <c r="K19">
        <v>0</v>
      </c>
      <c r="L19" t="s">
        <v>10</v>
      </c>
      <c r="M19">
        <v>0.05</v>
      </c>
      <c r="N19" t="s">
        <v>10</v>
      </c>
      <c r="O19" s="5">
        <v>266</v>
      </c>
      <c r="P19" s="7">
        <v>1502</v>
      </c>
      <c r="Q19" s="2"/>
      <c r="R19" s="5">
        <f t="shared" si="0"/>
        <v>266</v>
      </c>
      <c r="S19" s="5">
        <f t="shared" si="0"/>
        <v>1502</v>
      </c>
    </row>
    <row r="20" spans="3:19" x14ac:dyDescent="0.3">
      <c r="C20" s="3">
        <v>0</v>
      </c>
      <c r="D20" s="3">
        <v>0</v>
      </c>
      <c r="E20">
        <v>607.20000000000005</v>
      </c>
      <c r="F20" t="s">
        <v>10</v>
      </c>
      <c r="G20">
        <v>620.29999999999995</v>
      </c>
      <c r="H20" t="s">
        <v>10</v>
      </c>
      <c r="I20" s="1">
        <v>44762</v>
      </c>
      <c r="J20" s="6">
        <v>3250</v>
      </c>
      <c r="K20">
        <v>0</v>
      </c>
      <c r="L20" t="s">
        <v>10</v>
      </c>
      <c r="M20">
        <v>0.1</v>
      </c>
      <c r="N20" t="s">
        <v>10</v>
      </c>
      <c r="O20" s="5">
        <v>96</v>
      </c>
      <c r="P20" s="7">
        <v>5330</v>
      </c>
      <c r="Q20" s="2"/>
      <c r="R20" s="5">
        <f t="shared" ref="R20:S83" si="1">O20-C20</f>
        <v>96</v>
      </c>
      <c r="S20" s="5">
        <f t="shared" si="1"/>
        <v>5330</v>
      </c>
    </row>
    <row r="21" spans="3:19" x14ac:dyDescent="0.3">
      <c r="C21" s="3">
        <v>0</v>
      </c>
      <c r="D21" s="3">
        <v>0</v>
      </c>
      <c r="E21">
        <v>550</v>
      </c>
      <c r="F21" t="s">
        <v>10</v>
      </c>
      <c r="G21">
        <v>577.79999999999995</v>
      </c>
      <c r="H21" t="s">
        <v>10</v>
      </c>
      <c r="I21" s="1">
        <v>44762</v>
      </c>
      <c r="J21" s="6">
        <v>3300</v>
      </c>
      <c r="K21">
        <v>0</v>
      </c>
      <c r="L21" t="s">
        <v>10</v>
      </c>
      <c r="M21">
        <v>0.1</v>
      </c>
      <c r="N21" t="s">
        <v>10</v>
      </c>
      <c r="O21" s="5">
        <v>107</v>
      </c>
      <c r="P21" s="7">
        <v>3830</v>
      </c>
      <c r="Q21" s="2"/>
      <c r="R21" s="5">
        <f t="shared" si="1"/>
        <v>107</v>
      </c>
      <c r="S21" s="5">
        <f t="shared" si="1"/>
        <v>3830</v>
      </c>
    </row>
    <row r="22" spans="3:19" x14ac:dyDescent="0.3">
      <c r="C22" s="3">
        <v>0</v>
      </c>
      <c r="D22" s="3">
        <v>0</v>
      </c>
      <c r="E22">
        <v>532.29999999999995</v>
      </c>
      <c r="F22" t="s">
        <v>10</v>
      </c>
      <c r="G22">
        <v>545.29999999999995</v>
      </c>
      <c r="H22" t="s">
        <v>10</v>
      </c>
      <c r="I22" s="1">
        <v>44762</v>
      </c>
      <c r="J22" s="6">
        <v>3325</v>
      </c>
      <c r="K22">
        <v>0</v>
      </c>
      <c r="L22" t="s">
        <v>10</v>
      </c>
      <c r="M22">
        <v>0.15</v>
      </c>
      <c r="N22" t="s">
        <v>10</v>
      </c>
      <c r="O22" s="5">
        <v>0</v>
      </c>
      <c r="P22" s="7">
        <v>197</v>
      </c>
      <c r="Q22" s="2"/>
      <c r="R22" s="5">
        <f t="shared" si="1"/>
        <v>0</v>
      </c>
      <c r="S22" s="5">
        <f t="shared" si="1"/>
        <v>197</v>
      </c>
    </row>
    <row r="23" spans="3:19" x14ac:dyDescent="0.3">
      <c r="C23" s="3">
        <v>1</v>
      </c>
      <c r="D23" s="3">
        <v>1</v>
      </c>
      <c r="E23">
        <v>500</v>
      </c>
      <c r="F23" t="s">
        <v>10</v>
      </c>
      <c r="G23">
        <v>527.79999999999995</v>
      </c>
      <c r="H23" t="s">
        <v>10</v>
      </c>
      <c r="I23" s="1">
        <v>44762</v>
      </c>
      <c r="J23" s="6">
        <v>3350</v>
      </c>
      <c r="K23">
        <v>0</v>
      </c>
      <c r="L23" t="s">
        <v>10</v>
      </c>
      <c r="M23">
        <v>0.15</v>
      </c>
      <c r="N23" t="s">
        <v>10</v>
      </c>
      <c r="O23" s="7">
        <v>179</v>
      </c>
      <c r="P23" s="7">
        <v>2522</v>
      </c>
      <c r="Q23" s="2"/>
      <c r="R23" s="5">
        <f t="shared" si="1"/>
        <v>178</v>
      </c>
      <c r="S23" s="5">
        <f t="shared" si="1"/>
        <v>2521</v>
      </c>
    </row>
    <row r="24" spans="3:19" x14ac:dyDescent="0.3">
      <c r="C24" s="3">
        <v>0</v>
      </c>
      <c r="D24" s="3">
        <v>0</v>
      </c>
      <c r="E24">
        <v>475</v>
      </c>
      <c r="F24" t="s">
        <v>10</v>
      </c>
      <c r="G24">
        <v>503.4</v>
      </c>
      <c r="H24" t="s">
        <v>10</v>
      </c>
      <c r="I24" s="1">
        <v>44762</v>
      </c>
      <c r="J24" s="6">
        <v>3375</v>
      </c>
      <c r="K24">
        <v>0</v>
      </c>
      <c r="L24" t="s">
        <v>10</v>
      </c>
      <c r="M24">
        <v>0.15</v>
      </c>
      <c r="N24" t="s">
        <v>10</v>
      </c>
      <c r="O24" s="7">
        <v>787</v>
      </c>
      <c r="P24" s="7">
        <v>229</v>
      </c>
      <c r="Q24" s="2"/>
      <c r="R24" s="5">
        <f t="shared" si="1"/>
        <v>787</v>
      </c>
      <c r="S24" s="5">
        <f t="shared" si="1"/>
        <v>229</v>
      </c>
    </row>
    <row r="25" spans="3:19" x14ac:dyDescent="0.3">
      <c r="C25" s="3">
        <v>0</v>
      </c>
      <c r="D25" s="3">
        <v>9</v>
      </c>
      <c r="E25">
        <v>450.1</v>
      </c>
      <c r="F25" t="s">
        <v>10</v>
      </c>
      <c r="G25">
        <v>478.5</v>
      </c>
      <c r="H25" t="s">
        <v>10</v>
      </c>
      <c r="I25" s="1">
        <v>44762</v>
      </c>
      <c r="J25" s="6">
        <v>3400</v>
      </c>
      <c r="K25">
        <v>0</v>
      </c>
      <c r="L25" t="s">
        <v>10</v>
      </c>
      <c r="M25">
        <v>0.15</v>
      </c>
      <c r="N25" t="s">
        <v>10</v>
      </c>
      <c r="O25" s="7">
        <v>2519</v>
      </c>
      <c r="P25" s="7">
        <v>17830</v>
      </c>
      <c r="Q25" s="2"/>
      <c r="R25" s="5">
        <f t="shared" si="1"/>
        <v>2519</v>
      </c>
      <c r="S25" s="5">
        <f t="shared" si="1"/>
        <v>17821</v>
      </c>
    </row>
    <row r="26" spans="3:19" x14ac:dyDescent="0.3">
      <c r="C26" s="3">
        <v>0</v>
      </c>
      <c r="D26" s="3">
        <v>0</v>
      </c>
      <c r="E26">
        <v>425</v>
      </c>
      <c r="F26" t="s">
        <v>10</v>
      </c>
      <c r="G26">
        <v>453.5</v>
      </c>
      <c r="H26" t="s">
        <v>10</v>
      </c>
      <c r="I26" s="1">
        <v>44762</v>
      </c>
      <c r="J26" s="6">
        <v>3425</v>
      </c>
      <c r="K26">
        <v>0</v>
      </c>
      <c r="L26" t="s">
        <v>10</v>
      </c>
      <c r="M26">
        <v>0.15</v>
      </c>
      <c r="N26" t="s">
        <v>10</v>
      </c>
      <c r="O26" s="7">
        <v>1341</v>
      </c>
      <c r="P26" s="7">
        <v>1198</v>
      </c>
      <c r="Q26" s="2"/>
      <c r="R26" s="5">
        <f t="shared" si="1"/>
        <v>1341</v>
      </c>
      <c r="S26" s="5">
        <f t="shared" si="1"/>
        <v>1198</v>
      </c>
    </row>
    <row r="27" spans="3:19" x14ac:dyDescent="0.3">
      <c r="C27" s="3">
        <v>0</v>
      </c>
      <c r="D27" s="3">
        <v>0</v>
      </c>
      <c r="E27">
        <v>410.1</v>
      </c>
      <c r="F27" t="s">
        <v>10</v>
      </c>
      <c r="G27">
        <v>417.5</v>
      </c>
      <c r="H27" t="s">
        <v>10</v>
      </c>
      <c r="I27" s="1">
        <v>44762</v>
      </c>
      <c r="J27" s="6">
        <v>3450</v>
      </c>
      <c r="K27">
        <v>0</v>
      </c>
      <c r="L27" t="s">
        <v>10</v>
      </c>
      <c r="M27">
        <v>0.15</v>
      </c>
      <c r="N27" t="s">
        <v>10</v>
      </c>
      <c r="O27" s="7">
        <v>292</v>
      </c>
      <c r="P27" s="5">
        <v>4909</v>
      </c>
      <c r="R27" s="5">
        <f t="shared" si="1"/>
        <v>292</v>
      </c>
      <c r="S27" s="5">
        <f t="shared" si="1"/>
        <v>4909</v>
      </c>
    </row>
    <row r="28" spans="3:19" x14ac:dyDescent="0.3">
      <c r="C28" s="3">
        <v>0</v>
      </c>
      <c r="D28" s="3">
        <v>23</v>
      </c>
      <c r="E28">
        <v>385.1</v>
      </c>
      <c r="F28" t="s">
        <v>10</v>
      </c>
      <c r="G28">
        <v>392.6</v>
      </c>
      <c r="H28" t="s">
        <v>10</v>
      </c>
      <c r="I28" s="1">
        <v>44762</v>
      </c>
      <c r="J28" s="6">
        <v>3475</v>
      </c>
      <c r="K28">
        <v>0</v>
      </c>
      <c r="L28" t="s">
        <v>10</v>
      </c>
      <c r="M28">
        <v>0.2</v>
      </c>
      <c r="N28" t="s">
        <v>10</v>
      </c>
      <c r="O28" s="7">
        <v>136</v>
      </c>
      <c r="P28" s="7">
        <v>5922</v>
      </c>
      <c r="Q28" s="2"/>
      <c r="R28" s="5">
        <f t="shared" si="1"/>
        <v>136</v>
      </c>
      <c r="S28" s="5">
        <f t="shared" si="1"/>
        <v>5899</v>
      </c>
    </row>
    <row r="29" spans="3:19" x14ac:dyDescent="0.3">
      <c r="C29" s="3">
        <v>0</v>
      </c>
      <c r="D29" s="3">
        <v>2</v>
      </c>
      <c r="E29">
        <v>360.1</v>
      </c>
      <c r="F29" t="s">
        <v>10</v>
      </c>
      <c r="G29">
        <v>367.6</v>
      </c>
      <c r="H29" t="s">
        <v>10</v>
      </c>
      <c r="I29" s="1">
        <v>44762</v>
      </c>
      <c r="J29" s="6">
        <v>3500</v>
      </c>
      <c r="K29">
        <v>0.05</v>
      </c>
      <c r="L29" t="s">
        <v>10</v>
      </c>
      <c r="M29">
        <v>0.2</v>
      </c>
      <c r="N29" t="s">
        <v>10</v>
      </c>
      <c r="O29" s="5">
        <v>1013</v>
      </c>
      <c r="P29" s="7">
        <v>1020</v>
      </c>
      <c r="Q29" s="2"/>
      <c r="R29" s="5">
        <f t="shared" si="1"/>
        <v>1013</v>
      </c>
      <c r="S29" s="5">
        <f t="shared" si="1"/>
        <v>1018</v>
      </c>
    </row>
    <row r="30" spans="3:19" x14ac:dyDescent="0.3">
      <c r="C30" s="3">
        <v>0</v>
      </c>
      <c r="D30" s="3">
        <v>19</v>
      </c>
      <c r="E30">
        <v>350.1</v>
      </c>
      <c r="F30" t="s">
        <v>10</v>
      </c>
      <c r="G30">
        <v>357.6</v>
      </c>
      <c r="H30" t="s">
        <v>10</v>
      </c>
      <c r="I30" s="1">
        <v>44762</v>
      </c>
      <c r="J30" s="6">
        <v>3510</v>
      </c>
      <c r="K30">
        <v>0.05</v>
      </c>
      <c r="L30" t="s">
        <v>10</v>
      </c>
      <c r="M30">
        <v>0.2</v>
      </c>
      <c r="N30" t="s">
        <v>10</v>
      </c>
      <c r="O30" s="5">
        <v>26</v>
      </c>
      <c r="P30" s="7">
        <v>191</v>
      </c>
      <c r="Q30" s="2"/>
      <c r="R30" s="5">
        <f t="shared" si="1"/>
        <v>26</v>
      </c>
      <c r="S30" s="5">
        <f t="shared" si="1"/>
        <v>172</v>
      </c>
    </row>
    <row r="31" spans="3:19" x14ac:dyDescent="0.3">
      <c r="C31" s="3">
        <v>0</v>
      </c>
      <c r="D31" s="3">
        <v>2</v>
      </c>
      <c r="E31">
        <v>340.1</v>
      </c>
      <c r="F31" t="s">
        <v>10</v>
      </c>
      <c r="G31">
        <v>347.6</v>
      </c>
      <c r="H31" t="s">
        <v>10</v>
      </c>
      <c r="I31" s="1">
        <v>44762</v>
      </c>
      <c r="J31" s="6">
        <v>3520</v>
      </c>
      <c r="K31">
        <v>0.05</v>
      </c>
      <c r="L31" t="s">
        <v>10</v>
      </c>
      <c r="M31">
        <v>0.2</v>
      </c>
      <c r="N31" t="s">
        <v>10</v>
      </c>
      <c r="O31" s="7">
        <v>28</v>
      </c>
      <c r="P31" s="7">
        <v>220</v>
      </c>
      <c r="Q31" s="2"/>
      <c r="R31" s="5">
        <f t="shared" si="1"/>
        <v>28</v>
      </c>
      <c r="S31" s="5">
        <f t="shared" si="1"/>
        <v>218</v>
      </c>
    </row>
    <row r="32" spans="3:19" x14ac:dyDescent="0.3">
      <c r="C32" s="3">
        <v>0</v>
      </c>
      <c r="D32" s="3">
        <v>0</v>
      </c>
      <c r="E32">
        <v>335.1</v>
      </c>
      <c r="F32" t="s">
        <v>10</v>
      </c>
      <c r="G32">
        <v>342.6</v>
      </c>
      <c r="H32" t="s">
        <v>10</v>
      </c>
      <c r="I32" s="1">
        <v>44762</v>
      </c>
      <c r="J32" s="6">
        <v>3525</v>
      </c>
      <c r="K32">
        <v>0.05</v>
      </c>
      <c r="L32" t="s">
        <v>10</v>
      </c>
      <c r="M32">
        <v>0.2</v>
      </c>
      <c r="N32" t="s">
        <v>10</v>
      </c>
      <c r="O32" s="5">
        <v>15</v>
      </c>
      <c r="P32" s="5">
        <v>629</v>
      </c>
      <c r="R32" s="5">
        <f t="shared" si="1"/>
        <v>15</v>
      </c>
      <c r="S32" s="5">
        <f t="shared" si="1"/>
        <v>629</v>
      </c>
    </row>
    <row r="33" spans="3:19" x14ac:dyDescent="0.3">
      <c r="C33" s="3">
        <v>0</v>
      </c>
      <c r="D33" s="3">
        <v>0</v>
      </c>
      <c r="E33">
        <v>330.1</v>
      </c>
      <c r="F33" t="s">
        <v>10</v>
      </c>
      <c r="G33">
        <v>337.6</v>
      </c>
      <c r="H33" t="s">
        <v>10</v>
      </c>
      <c r="I33" s="1">
        <v>44762</v>
      </c>
      <c r="J33" s="6">
        <v>3530</v>
      </c>
      <c r="K33">
        <v>0.05</v>
      </c>
      <c r="L33" t="s">
        <v>10</v>
      </c>
      <c r="M33">
        <v>0.2</v>
      </c>
      <c r="N33" t="s">
        <v>10</v>
      </c>
      <c r="O33" s="5">
        <v>18</v>
      </c>
      <c r="P33" s="5">
        <v>353</v>
      </c>
      <c r="R33" s="5">
        <f t="shared" si="1"/>
        <v>18</v>
      </c>
      <c r="S33" s="5">
        <f t="shared" si="1"/>
        <v>353</v>
      </c>
    </row>
    <row r="34" spans="3:19" x14ac:dyDescent="0.3">
      <c r="C34" s="3">
        <v>0</v>
      </c>
      <c r="D34" s="3">
        <v>0</v>
      </c>
      <c r="E34">
        <v>320.10000000000002</v>
      </c>
      <c r="F34" t="s">
        <v>10</v>
      </c>
      <c r="G34">
        <v>327.60000000000002</v>
      </c>
      <c r="H34" t="s">
        <v>10</v>
      </c>
      <c r="I34" s="1">
        <v>44762</v>
      </c>
      <c r="J34" s="6">
        <v>3540</v>
      </c>
      <c r="K34">
        <v>0.05</v>
      </c>
      <c r="L34" t="s">
        <v>10</v>
      </c>
      <c r="M34">
        <v>0.2</v>
      </c>
      <c r="N34" t="s">
        <v>10</v>
      </c>
      <c r="O34" s="7">
        <v>1607</v>
      </c>
      <c r="P34" s="7">
        <v>372</v>
      </c>
      <c r="Q34" s="2"/>
      <c r="R34" s="5">
        <f t="shared" si="1"/>
        <v>1607</v>
      </c>
      <c r="S34" s="5">
        <f t="shared" si="1"/>
        <v>372</v>
      </c>
    </row>
    <row r="35" spans="3:19" x14ac:dyDescent="0.3">
      <c r="C35" s="3">
        <v>2</v>
      </c>
      <c r="D35" s="3">
        <v>7</v>
      </c>
      <c r="E35">
        <v>310.10000000000002</v>
      </c>
      <c r="F35" t="s">
        <v>10</v>
      </c>
      <c r="G35">
        <v>317.60000000000002</v>
      </c>
      <c r="H35" t="s">
        <v>10</v>
      </c>
      <c r="I35" s="1">
        <v>44762</v>
      </c>
      <c r="J35" s="6">
        <v>3550</v>
      </c>
      <c r="K35">
        <v>0.05</v>
      </c>
      <c r="L35" t="s">
        <v>10</v>
      </c>
      <c r="M35">
        <v>0.25</v>
      </c>
      <c r="N35" t="s">
        <v>10</v>
      </c>
      <c r="O35" s="5">
        <v>219</v>
      </c>
      <c r="P35" s="5">
        <v>989</v>
      </c>
      <c r="R35" s="5">
        <f t="shared" si="1"/>
        <v>217</v>
      </c>
      <c r="S35" s="5">
        <f t="shared" si="1"/>
        <v>982</v>
      </c>
    </row>
    <row r="36" spans="3:19" x14ac:dyDescent="0.3">
      <c r="C36" s="3">
        <v>0</v>
      </c>
      <c r="D36" s="3">
        <v>3</v>
      </c>
      <c r="E36">
        <v>300.10000000000002</v>
      </c>
      <c r="F36" t="s">
        <v>10</v>
      </c>
      <c r="G36">
        <v>307.60000000000002</v>
      </c>
      <c r="H36" t="s">
        <v>10</v>
      </c>
      <c r="I36" s="1">
        <v>44762</v>
      </c>
      <c r="J36" s="6">
        <v>3560</v>
      </c>
      <c r="K36">
        <v>0.1</v>
      </c>
      <c r="L36" t="s">
        <v>10</v>
      </c>
      <c r="M36">
        <v>0.25</v>
      </c>
      <c r="N36" t="s">
        <v>10</v>
      </c>
      <c r="O36" s="7">
        <v>9</v>
      </c>
      <c r="P36" s="7">
        <v>409</v>
      </c>
      <c r="Q36" s="2"/>
      <c r="R36" s="5">
        <f t="shared" si="1"/>
        <v>9</v>
      </c>
      <c r="S36" s="5">
        <f t="shared" si="1"/>
        <v>406</v>
      </c>
    </row>
    <row r="37" spans="3:19" x14ac:dyDescent="0.3">
      <c r="C37" s="3">
        <v>0</v>
      </c>
      <c r="D37" s="3">
        <v>0</v>
      </c>
      <c r="E37">
        <v>290.2</v>
      </c>
      <c r="F37" t="s">
        <v>10</v>
      </c>
      <c r="G37">
        <v>297.60000000000002</v>
      </c>
      <c r="H37" t="s">
        <v>10</v>
      </c>
      <c r="I37" s="1">
        <v>44762</v>
      </c>
      <c r="J37" s="6">
        <v>3570</v>
      </c>
      <c r="K37">
        <v>0.1</v>
      </c>
      <c r="L37" t="s">
        <v>10</v>
      </c>
      <c r="M37">
        <v>0.25</v>
      </c>
      <c r="N37" t="s">
        <v>10</v>
      </c>
      <c r="O37" s="7">
        <v>49</v>
      </c>
      <c r="P37" s="5">
        <v>362</v>
      </c>
      <c r="R37" s="5">
        <f t="shared" si="1"/>
        <v>49</v>
      </c>
      <c r="S37" s="5">
        <f t="shared" si="1"/>
        <v>362</v>
      </c>
    </row>
    <row r="38" spans="3:19" x14ac:dyDescent="0.3">
      <c r="C38" s="3">
        <v>0</v>
      </c>
      <c r="D38" s="3">
        <v>1</v>
      </c>
      <c r="E38">
        <v>285.2</v>
      </c>
      <c r="F38" t="s">
        <v>10</v>
      </c>
      <c r="G38">
        <v>292.60000000000002</v>
      </c>
      <c r="H38" t="s">
        <v>10</v>
      </c>
      <c r="I38" s="1">
        <v>44762</v>
      </c>
      <c r="J38" s="6">
        <v>3575</v>
      </c>
      <c r="K38">
        <v>0.1</v>
      </c>
      <c r="L38" t="s">
        <v>10</v>
      </c>
      <c r="M38">
        <v>0.25</v>
      </c>
      <c r="N38" t="s">
        <v>10</v>
      </c>
      <c r="O38" s="5">
        <v>263</v>
      </c>
      <c r="P38" s="5">
        <v>698</v>
      </c>
      <c r="R38" s="5">
        <f t="shared" si="1"/>
        <v>263</v>
      </c>
      <c r="S38" s="5">
        <f t="shared" si="1"/>
        <v>697</v>
      </c>
    </row>
    <row r="39" spans="3:19" x14ac:dyDescent="0.3">
      <c r="C39" s="3">
        <v>0</v>
      </c>
      <c r="D39" s="3">
        <v>0</v>
      </c>
      <c r="E39">
        <v>280.2</v>
      </c>
      <c r="F39" t="s">
        <v>10</v>
      </c>
      <c r="G39">
        <v>287.60000000000002</v>
      </c>
      <c r="H39" t="s">
        <v>10</v>
      </c>
      <c r="I39" s="1">
        <v>44762</v>
      </c>
      <c r="J39" s="6">
        <v>3580</v>
      </c>
      <c r="K39">
        <v>0.1</v>
      </c>
      <c r="L39" t="s">
        <v>10</v>
      </c>
      <c r="M39">
        <v>0.3</v>
      </c>
      <c r="N39" t="s">
        <v>10</v>
      </c>
      <c r="O39" s="5">
        <v>206</v>
      </c>
      <c r="P39" s="5">
        <v>313</v>
      </c>
      <c r="R39" s="5">
        <f t="shared" si="1"/>
        <v>206</v>
      </c>
      <c r="S39" s="5">
        <f t="shared" si="1"/>
        <v>313</v>
      </c>
    </row>
    <row r="40" spans="3:19" x14ac:dyDescent="0.3">
      <c r="C40" s="3">
        <v>0</v>
      </c>
      <c r="D40" s="3">
        <v>0</v>
      </c>
      <c r="E40">
        <v>270.2</v>
      </c>
      <c r="F40" t="s">
        <v>10</v>
      </c>
      <c r="G40">
        <v>277.60000000000002</v>
      </c>
      <c r="H40" t="s">
        <v>10</v>
      </c>
      <c r="I40" s="1">
        <v>44762</v>
      </c>
      <c r="J40" s="6">
        <v>3590</v>
      </c>
      <c r="K40">
        <v>0.15</v>
      </c>
      <c r="L40" t="s">
        <v>10</v>
      </c>
      <c r="M40">
        <v>0.3</v>
      </c>
      <c r="N40" t="s">
        <v>10</v>
      </c>
      <c r="O40" s="7">
        <v>1899</v>
      </c>
      <c r="P40" s="7">
        <v>477</v>
      </c>
      <c r="Q40" s="2"/>
      <c r="R40" s="5">
        <f t="shared" si="1"/>
        <v>1899</v>
      </c>
      <c r="S40" s="5">
        <f t="shared" si="1"/>
        <v>477</v>
      </c>
    </row>
    <row r="41" spans="3:19" x14ac:dyDescent="0.3">
      <c r="C41" s="3">
        <v>6</v>
      </c>
      <c r="D41" s="3">
        <v>2</v>
      </c>
      <c r="E41">
        <v>260.2</v>
      </c>
      <c r="F41" t="s">
        <v>10</v>
      </c>
      <c r="G41">
        <v>267.7</v>
      </c>
      <c r="H41" t="s">
        <v>10</v>
      </c>
      <c r="I41" s="1">
        <v>44762</v>
      </c>
      <c r="J41" s="6">
        <v>3600</v>
      </c>
      <c r="K41">
        <v>0.15</v>
      </c>
      <c r="L41" t="s">
        <v>10</v>
      </c>
      <c r="M41">
        <v>0.3</v>
      </c>
      <c r="N41" t="s">
        <v>10</v>
      </c>
      <c r="O41" s="5">
        <v>482</v>
      </c>
      <c r="P41" s="5">
        <v>2499</v>
      </c>
      <c r="R41" s="5">
        <f t="shared" si="1"/>
        <v>476</v>
      </c>
      <c r="S41" s="5">
        <f t="shared" si="1"/>
        <v>2497</v>
      </c>
    </row>
    <row r="42" spans="3:19" x14ac:dyDescent="0.3">
      <c r="C42" s="3">
        <v>0</v>
      </c>
      <c r="D42" s="3">
        <v>1</v>
      </c>
      <c r="E42">
        <v>250.3</v>
      </c>
      <c r="F42" t="s">
        <v>10</v>
      </c>
      <c r="G42">
        <v>257.7</v>
      </c>
      <c r="H42" t="s">
        <v>10</v>
      </c>
      <c r="I42" s="1">
        <v>44762</v>
      </c>
      <c r="J42" s="6">
        <v>3610</v>
      </c>
      <c r="K42">
        <v>0.15</v>
      </c>
      <c r="L42" t="s">
        <v>10</v>
      </c>
      <c r="M42">
        <v>0.35</v>
      </c>
      <c r="N42" t="s">
        <v>10</v>
      </c>
      <c r="O42" s="5">
        <v>97</v>
      </c>
      <c r="P42" s="5">
        <v>263</v>
      </c>
      <c r="R42" s="5">
        <f t="shared" si="1"/>
        <v>97</v>
      </c>
      <c r="S42" s="5">
        <f t="shared" si="1"/>
        <v>262</v>
      </c>
    </row>
    <row r="43" spans="3:19" x14ac:dyDescent="0.3">
      <c r="C43" s="3">
        <v>0</v>
      </c>
      <c r="D43" s="3">
        <v>0</v>
      </c>
      <c r="E43">
        <v>245.3</v>
      </c>
      <c r="F43" t="s">
        <v>10</v>
      </c>
      <c r="G43">
        <v>252.7</v>
      </c>
      <c r="H43" t="s">
        <v>10</v>
      </c>
      <c r="I43" s="1">
        <v>44762</v>
      </c>
      <c r="J43" s="6">
        <v>3615</v>
      </c>
      <c r="K43">
        <v>0.2</v>
      </c>
      <c r="L43" t="s">
        <v>10</v>
      </c>
      <c r="M43">
        <v>0.35</v>
      </c>
      <c r="N43" t="s">
        <v>10</v>
      </c>
      <c r="O43" s="5">
        <v>153</v>
      </c>
      <c r="P43" s="5">
        <v>197</v>
      </c>
      <c r="R43" s="5">
        <f t="shared" si="1"/>
        <v>153</v>
      </c>
      <c r="S43" s="5">
        <f t="shared" si="1"/>
        <v>197</v>
      </c>
    </row>
    <row r="44" spans="3:19" x14ac:dyDescent="0.3">
      <c r="C44" s="3">
        <v>0</v>
      </c>
      <c r="D44" s="3">
        <v>2</v>
      </c>
      <c r="E44">
        <v>240.3</v>
      </c>
      <c r="F44" t="s">
        <v>10</v>
      </c>
      <c r="G44">
        <v>247.7</v>
      </c>
      <c r="H44" t="s">
        <v>10</v>
      </c>
      <c r="I44" s="1">
        <v>44762</v>
      </c>
      <c r="J44" s="6">
        <v>3620</v>
      </c>
      <c r="K44">
        <v>0.2</v>
      </c>
      <c r="L44" t="s">
        <v>10</v>
      </c>
      <c r="M44">
        <v>0.4</v>
      </c>
      <c r="N44" t="s">
        <v>10</v>
      </c>
      <c r="O44" s="7">
        <v>415</v>
      </c>
      <c r="P44" s="5">
        <v>400</v>
      </c>
      <c r="R44" s="5">
        <f t="shared" si="1"/>
        <v>415</v>
      </c>
      <c r="S44" s="5">
        <f t="shared" si="1"/>
        <v>398</v>
      </c>
    </row>
    <row r="45" spans="3:19" x14ac:dyDescent="0.3">
      <c r="C45" s="3">
        <v>1</v>
      </c>
      <c r="D45" s="3">
        <v>1</v>
      </c>
      <c r="E45">
        <v>235.3</v>
      </c>
      <c r="F45" t="s">
        <v>10</v>
      </c>
      <c r="G45">
        <v>242.7</v>
      </c>
      <c r="H45" t="s">
        <v>10</v>
      </c>
      <c r="I45" s="1">
        <v>44762</v>
      </c>
      <c r="J45" s="6">
        <v>3625</v>
      </c>
      <c r="K45">
        <v>0.25</v>
      </c>
      <c r="L45" t="s">
        <v>10</v>
      </c>
      <c r="M45">
        <v>0.4</v>
      </c>
      <c r="N45" t="s">
        <v>10</v>
      </c>
      <c r="O45" s="5">
        <v>156</v>
      </c>
      <c r="P45" s="5">
        <v>710</v>
      </c>
      <c r="R45" s="5">
        <f t="shared" si="1"/>
        <v>155</v>
      </c>
      <c r="S45" s="5">
        <f t="shared" si="1"/>
        <v>709</v>
      </c>
    </row>
    <row r="46" spans="3:19" x14ac:dyDescent="0.3">
      <c r="C46" s="3">
        <v>0</v>
      </c>
      <c r="D46" s="3">
        <v>3</v>
      </c>
      <c r="E46">
        <v>230.4</v>
      </c>
      <c r="F46" t="s">
        <v>10</v>
      </c>
      <c r="G46">
        <v>237.7</v>
      </c>
      <c r="H46" t="s">
        <v>10</v>
      </c>
      <c r="I46" s="1">
        <v>44762</v>
      </c>
      <c r="J46" s="6">
        <v>3630</v>
      </c>
      <c r="K46">
        <v>0.25</v>
      </c>
      <c r="L46" t="s">
        <v>10</v>
      </c>
      <c r="M46">
        <v>0.45</v>
      </c>
      <c r="N46" t="s">
        <v>10</v>
      </c>
      <c r="O46" s="5">
        <v>113</v>
      </c>
      <c r="P46" s="5">
        <v>313</v>
      </c>
      <c r="R46" s="5">
        <f t="shared" si="1"/>
        <v>113</v>
      </c>
      <c r="S46" s="5">
        <f t="shared" si="1"/>
        <v>310</v>
      </c>
    </row>
    <row r="47" spans="3:19" x14ac:dyDescent="0.3">
      <c r="C47" s="3">
        <v>0</v>
      </c>
      <c r="D47" s="3">
        <v>2</v>
      </c>
      <c r="E47">
        <v>214.9</v>
      </c>
      <c r="F47" t="s">
        <v>10</v>
      </c>
      <c r="G47">
        <v>242.5</v>
      </c>
      <c r="H47" t="s">
        <v>10</v>
      </c>
      <c r="I47" s="1">
        <v>44762</v>
      </c>
      <c r="J47" s="6">
        <v>3635</v>
      </c>
      <c r="K47">
        <v>0.3</v>
      </c>
      <c r="L47" t="s">
        <v>10</v>
      </c>
      <c r="M47">
        <v>0.45</v>
      </c>
      <c r="N47" t="s">
        <v>10</v>
      </c>
      <c r="O47" s="5">
        <v>146</v>
      </c>
      <c r="P47" s="5">
        <v>370</v>
      </c>
      <c r="R47" s="5">
        <f t="shared" si="1"/>
        <v>146</v>
      </c>
      <c r="S47" s="5">
        <f t="shared" si="1"/>
        <v>368</v>
      </c>
    </row>
    <row r="48" spans="3:19" x14ac:dyDescent="0.3">
      <c r="C48" s="3">
        <v>0</v>
      </c>
      <c r="D48" s="3">
        <v>0</v>
      </c>
      <c r="E48">
        <v>220.4</v>
      </c>
      <c r="F48" t="s">
        <v>10</v>
      </c>
      <c r="G48">
        <v>227.8</v>
      </c>
      <c r="H48" t="s">
        <v>10</v>
      </c>
      <c r="I48" s="1">
        <v>44762</v>
      </c>
      <c r="J48" s="6">
        <v>3640</v>
      </c>
      <c r="K48">
        <v>0.3</v>
      </c>
      <c r="L48" t="s">
        <v>10</v>
      </c>
      <c r="M48">
        <v>0.5</v>
      </c>
      <c r="N48" t="s">
        <v>10</v>
      </c>
      <c r="O48" s="5">
        <v>214</v>
      </c>
      <c r="P48" s="5">
        <v>311</v>
      </c>
      <c r="R48" s="5">
        <f t="shared" si="1"/>
        <v>214</v>
      </c>
      <c r="S48" s="5">
        <f t="shared" si="1"/>
        <v>311</v>
      </c>
    </row>
    <row r="49" spans="3:19" x14ac:dyDescent="0.3">
      <c r="C49" s="3">
        <v>0</v>
      </c>
      <c r="D49" s="3">
        <v>0</v>
      </c>
      <c r="E49">
        <v>215.5</v>
      </c>
      <c r="F49" t="s">
        <v>10</v>
      </c>
      <c r="G49">
        <v>222.8</v>
      </c>
      <c r="H49" t="s">
        <v>10</v>
      </c>
      <c r="I49" s="1">
        <v>44762</v>
      </c>
      <c r="J49" s="6">
        <v>3645</v>
      </c>
      <c r="K49">
        <v>0.35</v>
      </c>
      <c r="L49" t="s">
        <v>10</v>
      </c>
      <c r="M49">
        <v>0.55000000000000004</v>
      </c>
      <c r="N49" t="s">
        <v>10</v>
      </c>
      <c r="O49" s="7">
        <v>50</v>
      </c>
      <c r="P49" s="7">
        <v>178</v>
      </c>
      <c r="Q49" s="2"/>
      <c r="R49" s="5">
        <f t="shared" si="1"/>
        <v>50</v>
      </c>
      <c r="S49" s="5">
        <f t="shared" si="1"/>
        <v>178</v>
      </c>
    </row>
    <row r="50" spans="3:19" x14ac:dyDescent="0.3">
      <c r="C50" s="3">
        <v>32</v>
      </c>
      <c r="D50" s="3">
        <v>15</v>
      </c>
      <c r="E50">
        <v>210.5</v>
      </c>
      <c r="F50" t="s">
        <v>10</v>
      </c>
      <c r="G50">
        <v>217.8</v>
      </c>
      <c r="H50" t="s">
        <v>10</v>
      </c>
      <c r="I50" s="1">
        <v>44762</v>
      </c>
      <c r="J50" s="6">
        <v>3650</v>
      </c>
      <c r="K50">
        <v>0.35</v>
      </c>
      <c r="L50" t="s">
        <v>10</v>
      </c>
      <c r="M50">
        <v>0.6</v>
      </c>
      <c r="N50" t="s">
        <v>10</v>
      </c>
      <c r="O50" s="7">
        <v>656</v>
      </c>
      <c r="P50" s="5">
        <v>715</v>
      </c>
      <c r="R50" s="5">
        <f t="shared" si="1"/>
        <v>624</v>
      </c>
      <c r="S50" s="5">
        <f t="shared" si="1"/>
        <v>700</v>
      </c>
    </row>
    <row r="51" spans="3:19" x14ac:dyDescent="0.3">
      <c r="C51" s="3">
        <v>0</v>
      </c>
      <c r="D51" s="3">
        <v>0</v>
      </c>
      <c r="E51">
        <v>205.6</v>
      </c>
      <c r="F51" t="s">
        <v>10</v>
      </c>
      <c r="G51">
        <v>212.9</v>
      </c>
      <c r="H51" t="s">
        <v>10</v>
      </c>
      <c r="I51" s="1">
        <v>44762</v>
      </c>
      <c r="J51" s="6">
        <v>3655</v>
      </c>
      <c r="K51">
        <v>0.4</v>
      </c>
      <c r="L51" t="s">
        <v>10</v>
      </c>
      <c r="M51">
        <v>0.6</v>
      </c>
      <c r="N51" t="s">
        <v>10</v>
      </c>
      <c r="O51" s="5">
        <v>1168</v>
      </c>
      <c r="P51" s="5">
        <v>1351</v>
      </c>
      <c r="R51" s="5">
        <f t="shared" si="1"/>
        <v>1168</v>
      </c>
      <c r="S51" s="5">
        <f t="shared" si="1"/>
        <v>1351</v>
      </c>
    </row>
    <row r="52" spans="3:19" x14ac:dyDescent="0.3">
      <c r="C52" s="3">
        <v>0</v>
      </c>
      <c r="D52" s="3">
        <v>1</v>
      </c>
      <c r="E52">
        <v>200.6</v>
      </c>
      <c r="F52" t="s">
        <v>10</v>
      </c>
      <c r="G52">
        <v>207.9</v>
      </c>
      <c r="H52" t="s">
        <v>10</v>
      </c>
      <c r="I52" s="1">
        <v>44762</v>
      </c>
      <c r="J52" s="6">
        <v>3660</v>
      </c>
      <c r="K52">
        <v>0.45</v>
      </c>
      <c r="L52" t="s">
        <v>10</v>
      </c>
      <c r="M52">
        <v>0.65</v>
      </c>
      <c r="N52" t="s">
        <v>10</v>
      </c>
      <c r="O52" s="5">
        <v>79</v>
      </c>
      <c r="P52" s="5">
        <v>197</v>
      </c>
      <c r="R52" s="5">
        <f t="shared" si="1"/>
        <v>79</v>
      </c>
      <c r="S52" s="5">
        <f t="shared" si="1"/>
        <v>196</v>
      </c>
    </row>
    <row r="53" spans="3:19" x14ac:dyDescent="0.3">
      <c r="C53" s="3">
        <v>1</v>
      </c>
      <c r="D53" s="3">
        <v>9</v>
      </c>
      <c r="E53">
        <v>195.7</v>
      </c>
      <c r="F53" t="s">
        <v>10</v>
      </c>
      <c r="G53">
        <v>203</v>
      </c>
      <c r="H53" t="s">
        <v>10</v>
      </c>
      <c r="I53" s="1">
        <v>44762</v>
      </c>
      <c r="J53" s="6">
        <v>3665</v>
      </c>
      <c r="K53">
        <v>0.5</v>
      </c>
      <c r="L53" t="s">
        <v>10</v>
      </c>
      <c r="M53">
        <v>0.75</v>
      </c>
      <c r="N53" t="s">
        <v>10</v>
      </c>
      <c r="O53" s="5">
        <v>88</v>
      </c>
      <c r="P53" s="5">
        <v>171</v>
      </c>
      <c r="R53" s="5">
        <f t="shared" si="1"/>
        <v>87</v>
      </c>
      <c r="S53" s="5">
        <f t="shared" si="1"/>
        <v>162</v>
      </c>
    </row>
    <row r="54" spans="3:19" x14ac:dyDescent="0.3">
      <c r="C54" s="3">
        <v>0</v>
      </c>
      <c r="D54" s="3">
        <v>10</v>
      </c>
      <c r="E54">
        <v>190.8</v>
      </c>
      <c r="F54" t="s">
        <v>10</v>
      </c>
      <c r="G54">
        <v>198</v>
      </c>
      <c r="H54" t="s">
        <v>10</v>
      </c>
      <c r="I54" s="1">
        <v>44762</v>
      </c>
      <c r="J54" s="6">
        <v>3670</v>
      </c>
      <c r="K54">
        <v>0.55000000000000004</v>
      </c>
      <c r="L54" t="s">
        <v>10</v>
      </c>
      <c r="M54">
        <v>0.8</v>
      </c>
      <c r="N54" t="s">
        <v>10</v>
      </c>
      <c r="O54" s="7">
        <v>60</v>
      </c>
      <c r="P54" s="7">
        <v>182</v>
      </c>
      <c r="Q54" s="2"/>
      <c r="R54" s="5">
        <f t="shared" si="1"/>
        <v>60</v>
      </c>
      <c r="S54" s="5">
        <f t="shared" si="1"/>
        <v>172</v>
      </c>
    </row>
    <row r="55" spans="3:19" x14ac:dyDescent="0.3">
      <c r="C55" s="3">
        <v>0</v>
      </c>
      <c r="D55" s="3">
        <v>4</v>
      </c>
      <c r="E55">
        <v>185.9</v>
      </c>
      <c r="F55" t="s">
        <v>10</v>
      </c>
      <c r="G55">
        <v>193.1</v>
      </c>
      <c r="H55" t="s">
        <v>10</v>
      </c>
      <c r="I55" s="1">
        <v>44762</v>
      </c>
      <c r="J55" s="6">
        <v>3675</v>
      </c>
      <c r="K55">
        <v>0.65</v>
      </c>
      <c r="L55" t="s">
        <v>10</v>
      </c>
      <c r="M55">
        <v>0.9</v>
      </c>
      <c r="N55" t="s">
        <v>10</v>
      </c>
      <c r="O55" s="7">
        <v>680</v>
      </c>
      <c r="P55" s="5">
        <v>778</v>
      </c>
      <c r="R55" s="5">
        <f t="shared" si="1"/>
        <v>680</v>
      </c>
      <c r="S55" s="5">
        <f t="shared" si="1"/>
        <v>774</v>
      </c>
    </row>
    <row r="56" spans="3:19" x14ac:dyDescent="0.3">
      <c r="C56" s="3">
        <v>0</v>
      </c>
      <c r="D56" s="3">
        <v>38</v>
      </c>
      <c r="E56">
        <v>181</v>
      </c>
      <c r="F56" t="s">
        <v>10</v>
      </c>
      <c r="G56">
        <v>188.1</v>
      </c>
      <c r="H56" t="s">
        <v>10</v>
      </c>
      <c r="I56" s="1">
        <v>44762</v>
      </c>
      <c r="J56" s="6">
        <v>3680</v>
      </c>
      <c r="K56">
        <v>0.75</v>
      </c>
      <c r="L56" t="s">
        <v>10</v>
      </c>
      <c r="M56">
        <v>0.95</v>
      </c>
      <c r="N56" t="s">
        <v>10</v>
      </c>
      <c r="O56" s="7">
        <v>1117</v>
      </c>
      <c r="P56" s="5">
        <v>1235</v>
      </c>
      <c r="R56" s="5">
        <f t="shared" si="1"/>
        <v>1117</v>
      </c>
      <c r="S56" s="5">
        <f t="shared" si="1"/>
        <v>1197</v>
      </c>
    </row>
    <row r="57" spans="3:19" x14ac:dyDescent="0.3">
      <c r="C57" s="3">
        <v>0</v>
      </c>
      <c r="D57" s="3">
        <v>5</v>
      </c>
      <c r="E57">
        <v>176.1</v>
      </c>
      <c r="F57" t="s">
        <v>10</v>
      </c>
      <c r="G57">
        <v>183.2</v>
      </c>
      <c r="H57" t="s">
        <v>10</v>
      </c>
      <c r="I57" s="1">
        <v>44762</v>
      </c>
      <c r="J57" s="6">
        <v>3685</v>
      </c>
      <c r="K57">
        <v>0.8</v>
      </c>
      <c r="L57" t="s">
        <v>10</v>
      </c>
      <c r="M57">
        <v>1.05</v>
      </c>
      <c r="N57" t="s">
        <v>10</v>
      </c>
      <c r="O57" s="5">
        <v>280</v>
      </c>
      <c r="P57" s="5">
        <v>260</v>
      </c>
      <c r="R57" s="5">
        <f t="shared" si="1"/>
        <v>280</v>
      </c>
      <c r="S57" s="5">
        <f t="shared" si="1"/>
        <v>255</v>
      </c>
    </row>
    <row r="58" spans="3:19" x14ac:dyDescent="0.3">
      <c r="C58" s="3">
        <v>3</v>
      </c>
      <c r="D58" s="3">
        <v>3</v>
      </c>
      <c r="E58">
        <v>171.3</v>
      </c>
      <c r="F58" t="s">
        <v>10</v>
      </c>
      <c r="G58">
        <v>178.3</v>
      </c>
      <c r="H58" t="s">
        <v>10</v>
      </c>
      <c r="I58" s="1">
        <v>44762</v>
      </c>
      <c r="J58" s="6">
        <v>3690</v>
      </c>
      <c r="K58">
        <v>0.95</v>
      </c>
      <c r="L58" t="s">
        <v>10</v>
      </c>
      <c r="M58">
        <v>1.2</v>
      </c>
      <c r="N58" t="s">
        <v>10</v>
      </c>
      <c r="O58" s="5">
        <v>95</v>
      </c>
      <c r="P58" s="5">
        <v>188</v>
      </c>
      <c r="R58" s="5">
        <f t="shared" si="1"/>
        <v>92</v>
      </c>
      <c r="S58" s="5">
        <f t="shared" si="1"/>
        <v>185</v>
      </c>
    </row>
    <row r="59" spans="3:19" x14ac:dyDescent="0.3">
      <c r="C59" s="3">
        <v>0</v>
      </c>
      <c r="D59" s="3">
        <v>17</v>
      </c>
      <c r="E59">
        <v>166.4</v>
      </c>
      <c r="F59" t="s">
        <v>10</v>
      </c>
      <c r="G59">
        <v>173.4</v>
      </c>
      <c r="H59" t="s">
        <v>10</v>
      </c>
      <c r="I59" s="1">
        <v>44762</v>
      </c>
      <c r="J59" s="6">
        <v>3695</v>
      </c>
      <c r="K59">
        <v>1.05</v>
      </c>
      <c r="L59" t="s">
        <v>10</v>
      </c>
      <c r="M59">
        <v>1.3</v>
      </c>
      <c r="N59" t="s">
        <v>10</v>
      </c>
      <c r="O59" s="7">
        <v>231</v>
      </c>
      <c r="P59" s="7">
        <v>295</v>
      </c>
      <c r="Q59" s="2"/>
      <c r="R59" s="5">
        <f t="shared" si="1"/>
        <v>231</v>
      </c>
      <c r="S59" s="5">
        <f t="shared" si="1"/>
        <v>278</v>
      </c>
    </row>
    <row r="60" spans="3:19" x14ac:dyDescent="0.3">
      <c r="C60" s="3">
        <v>11</v>
      </c>
      <c r="D60" s="3">
        <v>16</v>
      </c>
      <c r="E60">
        <v>159.1</v>
      </c>
      <c r="F60" t="s">
        <v>10</v>
      </c>
      <c r="G60">
        <v>171.1</v>
      </c>
      <c r="H60" t="s">
        <v>10</v>
      </c>
      <c r="I60" s="1">
        <v>44762</v>
      </c>
      <c r="J60" s="6">
        <v>3700</v>
      </c>
      <c r="K60">
        <v>1.2</v>
      </c>
      <c r="L60" t="s">
        <v>10</v>
      </c>
      <c r="M60">
        <v>1.45</v>
      </c>
      <c r="N60" t="s">
        <v>10</v>
      </c>
      <c r="O60" s="7">
        <v>1559</v>
      </c>
      <c r="P60" s="5">
        <v>1536</v>
      </c>
      <c r="R60" s="5">
        <f t="shared" si="1"/>
        <v>1548</v>
      </c>
      <c r="S60" s="5">
        <f t="shared" si="1"/>
        <v>1520</v>
      </c>
    </row>
    <row r="61" spans="3:19" x14ac:dyDescent="0.3">
      <c r="C61" s="3">
        <v>1</v>
      </c>
      <c r="D61" s="3">
        <v>12</v>
      </c>
      <c r="E61">
        <v>156.9</v>
      </c>
      <c r="F61" t="s">
        <v>10</v>
      </c>
      <c r="G61">
        <v>163.69999999999999</v>
      </c>
      <c r="H61" t="s">
        <v>10</v>
      </c>
      <c r="I61" s="1">
        <v>44762</v>
      </c>
      <c r="J61" s="6">
        <v>3705</v>
      </c>
      <c r="K61">
        <v>1.35</v>
      </c>
      <c r="L61" t="s">
        <v>10</v>
      </c>
      <c r="M61">
        <v>1.65</v>
      </c>
      <c r="N61" t="s">
        <v>10</v>
      </c>
      <c r="O61" s="7">
        <v>89</v>
      </c>
      <c r="P61" s="5">
        <v>151</v>
      </c>
      <c r="R61" s="5">
        <f t="shared" si="1"/>
        <v>88</v>
      </c>
      <c r="S61" s="5">
        <f t="shared" si="1"/>
        <v>139</v>
      </c>
    </row>
    <row r="62" spans="3:19" x14ac:dyDescent="0.3">
      <c r="C62" s="3">
        <v>35</v>
      </c>
      <c r="D62" s="3">
        <v>18</v>
      </c>
      <c r="E62">
        <v>152.1</v>
      </c>
      <c r="F62" t="s">
        <v>10</v>
      </c>
      <c r="G62">
        <v>158.80000000000001</v>
      </c>
      <c r="H62" t="s">
        <v>10</v>
      </c>
      <c r="I62" s="1">
        <v>44762</v>
      </c>
      <c r="J62" s="6">
        <v>3710</v>
      </c>
      <c r="K62">
        <v>1.5</v>
      </c>
      <c r="L62" t="s">
        <v>10</v>
      </c>
      <c r="M62">
        <v>1.8</v>
      </c>
      <c r="N62" t="s">
        <v>10</v>
      </c>
      <c r="O62" s="7">
        <v>191</v>
      </c>
      <c r="P62" s="5">
        <v>178</v>
      </c>
      <c r="R62" s="5">
        <f t="shared" si="1"/>
        <v>156</v>
      </c>
      <c r="S62" s="5">
        <f t="shared" si="1"/>
        <v>160</v>
      </c>
    </row>
    <row r="63" spans="3:19" x14ac:dyDescent="0.3">
      <c r="C63" s="3">
        <v>20</v>
      </c>
      <c r="D63" s="3">
        <v>16</v>
      </c>
      <c r="E63">
        <v>147.4</v>
      </c>
      <c r="F63" t="s">
        <v>10</v>
      </c>
      <c r="G63">
        <v>154</v>
      </c>
      <c r="H63" t="s">
        <v>10</v>
      </c>
      <c r="I63" s="1">
        <v>44762</v>
      </c>
      <c r="J63" s="6">
        <v>3715</v>
      </c>
      <c r="K63">
        <v>1.7</v>
      </c>
      <c r="L63" t="s">
        <v>10</v>
      </c>
      <c r="M63">
        <v>2.0499999999999998</v>
      </c>
      <c r="N63" t="s">
        <v>10</v>
      </c>
      <c r="O63" s="7">
        <v>435</v>
      </c>
      <c r="P63" s="5">
        <v>263</v>
      </c>
      <c r="R63" s="5">
        <f t="shared" si="1"/>
        <v>415</v>
      </c>
      <c r="S63" s="5">
        <f t="shared" si="1"/>
        <v>247</v>
      </c>
    </row>
    <row r="64" spans="3:19" x14ac:dyDescent="0.3">
      <c r="C64" s="3">
        <v>8</v>
      </c>
      <c r="D64" s="3">
        <v>17</v>
      </c>
      <c r="E64">
        <v>142.80000000000001</v>
      </c>
      <c r="F64" t="s">
        <v>10</v>
      </c>
      <c r="G64">
        <v>149.30000000000001</v>
      </c>
      <c r="H64" t="s">
        <v>10</v>
      </c>
      <c r="I64" s="1">
        <v>44762</v>
      </c>
      <c r="J64" s="6">
        <v>3720</v>
      </c>
      <c r="K64">
        <v>1.95</v>
      </c>
      <c r="L64" t="s">
        <v>10</v>
      </c>
      <c r="M64">
        <v>2.2999999999999998</v>
      </c>
      <c r="N64" t="s">
        <v>10</v>
      </c>
      <c r="O64" s="7">
        <v>81</v>
      </c>
      <c r="P64" s="7">
        <v>149</v>
      </c>
      <c r="Q64" s="2"/>
      <c r="R64" s="5">
        <f t="shared" si="1"/>
        <v>73</v>
      </c>
      <c r="S64" s="5">
        <f t="shared" si="1"/>
        <v>132</v>
      </c>
    </row>
    <row r="65" spans="3:19" x14ac:dyDescent="0.3">
      <c r="C65" s="3">
        <v>2</v>
      </c>
      <c r="D65" s="3">
        <v>40</v>
      </c>
      <c r="E65">
        <v>138.1</v>
      </c>
      <c r="F65" t="s">
        <v>10</v>
      </c>
      <c r="G65">
        <v>144.5</v>
      </c>
      <c r="H65" t="s">
        <v>10</v>
      </c>
      <c r="I65" s="1">
        <v>44762</v>
      </c>
      <c r="J65" s="6">
        <v>3725</v>
      </c>
      <c r="K65">
        <v>2.2000000000000002</v>
      </c>
      <c r="L65" t="s">
        <v>10</v>
      </c>
      <c r="M65">
        <v>2.5499999999999998</v>
      </c>
      <c r="N65" t="s">
        <v>10</v>
      </c>
      <c r="O65" s="7">
        <v>800</v>
      </c>
      <c r="P65" s="7">
        <v>783</v>
      </c>
      <c r="Q65" s="2"/>
      <c r="R65" s="5">
        <f t="shared" si="1"/>
        <v>798</v>
      </c>
      <c r="S65" s="5">
        <f t="shared" si="1"/>
        <v>743</v>
      </c>
    </row>
    <row r="66" spans="3:19" x14ac:dyDescent="0.3">
      <c r="C66" s="3">
        <v>30</v>
      </c>
      <c r="D66" s="3">
        <v>36</v>
      </c>
      <c r="E66">
        <v>133.5</v>
      </c>
      <c r="F66" t="s">
        <v>10</v>
      </c>
      <c r="G66">
        <v>139.80000000000001</v>
      </c>
      <c r="H66" t="s">
        <v>10</v>
      </c>
      <c r="I66" s="1">
        <v>44762</v>
      </c>
      <c r="J66" s="6">
        <v>3730</v>
      </c>
      <c r="K66">
        <v>2.5499999999999998</v>
      </c>
      <c r="L66" t="s">
        <v>10</v>
      </c>
      <c r="M66">
        <v>2.85</v>
      </c>
      <c r="N66" t="s">
        <v>10</v>
      </c>
      <c r="O66" s="7">
        <v>233</v>
      </c>
      <c r="P66" s="5">
        <v>158</v>
      </c>
      <c r="R66" s="5">
        <f t="shared" si="1"/>
        <v>203</v>
      </c>
      <c r="S66" s="5">
        <f t="shared" si="1"/>
        <v>122</v>
      </c>
    </row>
    <row r="67" spans="3:19" x14ac:dyDescent="0.3">
      <c r="C67" s="3">
        <v>0</v>
      </c>
      <c r="D67" s="3">
        <v>21</v>
      </c>
      <c r="E67">
        <v>128.9</v>
      </c>
      <c r="F67" t="s">
        <v>10</v>
      </c>
      <c r="G67">
        <v>135.1</v>
      </c>
      <c r="H67" t="s">
        <v>10</v>
      </c>
      <c r="I67" s="1">
        <v>44762</v>
      </c>
      <c r="J67" s="6">
        <v>3735</v>
      </c>
      <c r="K67">
        <v>2.85</v>
      </c>
      <c r="L67" t="s">
        <v>10</v>
      </c>
      <c r="M67">
        <v>3.2</v>
      </c>
      <c r="N67" t="s">
        <v>10</v>
      </c>
      <c r="O67" s="7">
        <v>59</v>
      </c>
      <c r="P67" s="5">
        <v>140</v>
      </c>
      <c r="R67" s="5">
        <f t="shared" si="1"/>
        <v>59</v>
      </c>
      <c r="S67" s="5">
        <f t="shared" si="1"/>
        <v>119</v>
      </c>
    </row>
    <row r="68" spans="3:19" x14ac:dyDescent="0.3">
      <c r="C68" s="3">
        <v>13</v>
      </c>
      <c r="D68" s="3">
        <v>55</v>
      </c>
      <c r="E68">
        <v>124.4</v>
      </c>
      <c r="F68" t="s">
        <v>10</v>
      </c>
      <c r="G68">
        <v>130.5</v>
      </c>
      <c r="H68" t="s">
        <v>10</v>
      </c>
      <c r="I68" s="1">
        <v>44762</v>
      </c>
      <c r="J68" s="6">
        <v>3740</v>
      </c>
      <c r="K68">
        <v>3.2</v>
      </c>
      <c r="L68" t="s">
        <v>10</v>
      </c>
      <c r="M68">
        <v>3.6</v>
      </c>
      <c r="N68" t="s">
        <v>10</v>
      </c>
      <c r="O68" s="5">
        <v>849</v>
      </c>
      <c r="P68" s="5">
        <v>151</v>
      </c>
      <c r="R68" s="5">
        <f t="shared" si="1"/>
        <v>836</v>
      </c>
      <c r="S68" s="5">
        <f t="shared" si="1"/>
        <v>96</v>
      </c>
    </row>
    <row r="69" spans="3:19" x14ac:dyDescent="0.3">
      <c r="C69" s="3">
        <v>7</v>
      </c>
      <c r="D69" s="3">
        <v>18</v>
      </c>
      <c r="E69">
        <v>119.9</v>
      </c>
      <c r="F69" t="s">
        <v>10</v>
      </c>
      <c r="G69">
        <v>125.9</v>
      </c>
      <c r="H69" t="s">
        <v>10</v>
      </c>
      <c r="I69" s="1">
        <v>44762</v>
      </c>
      <c r="J69" s="6">
        <v>3745</v>
      </c>
      <c r="K69">
        <v>3.6</v>
      </c>
      <c r="L69" t="s">
        <v>10</v>
      </c>
      <c r="M69">
        <v>4.0999999999999996</v>
      </c>
      <c r="N69" t="s">
        <v>10</v>
      </c>
      <c r="O69" s="7">
        <v>110</v>
      </c>
      <c r="P69" s="7">
        <v>167</v>
      </c>
      <c r="Q69" s="2"/>
      <c r="R69" s="5">
        <f t="shared" si="1"/>
        <v>103</v>
      </c>
      <c r="S69" s="5">
        <f t="shared" si="1"/>
        <v>149</v>
      </c>
    </row>
    <row r="70" spans="3:19" x14ac:dyDescent="0.3">
      <c r="C70" s="3">
        <v>46</v>
      </c>
      <c r="D70" s="3">
        <v>933</v>
      </c>
      <c r="E70">
        <v>115.5</v>
      </c>
      <c r="F70" t="s">
        <v>10</v>
      </c>
      <c r="G70">
        <v>121.3</v>
      </c>
      <c r="H70" t="s">
        <v>10</v>
      </c>
      <c r="I70" s="1">
        <v>44762</v>
      </c>
      <c r="J70" s="6">
        <v>3750</v>
      </c>
      <c r="K70">
        <v>4.2</v>
      </c>
      <c r="L70" t="s">
        <v>10</v>
      </c>
      <c r="M70">
        <v>4.5</v>
      </c>
      <c r="N70" t="s">
        <v>10</v>
      </c>
      <c r="O70" s="7">
        <v>1206</v>
      </c>
      <c r="P70" s="5">
        <v>351</v>
      </c>
      <c r="R70" s="5">
        <f t="shared" si="1"/>
        <v>1160</v>
      </c>
      <c r="S70" s="5">
        <f t="shared" si="1"/>
        <v>-582</v>
      </c>
    </row>
    <row r="71" spans="3:19" x14ac:dyDescent="0.3">
      <c r="C71" s="3">
        <v>3</v>
      </c>
      <c r="D71" s="3">
        <v>40</v>
      </c>
      <c r="E71">
        <v>111.1</v>
      </c>
      <c r="F71" t="s">
        <v>10</v>
      </c>
      <c r="G71">
        <v>116.8</v>
      </c>
      <c r="H71" t="s">
        <v>10</v>
      </c>
      <c r="I71" s="1">
        <v>44762</v>
      </c>
      <c r="J71" s="6">
        <v>3755</v>
      </c>
      <c r="K71">
        <v>4.5999999999999996</v>
      </c>
      <c r="L71" t="s">
        <v>10</v>
      </c>
      <c r="M71">
        <v>5.0999999999999996</v>
      </c>
      <c r="N71" t="s">
        <v>10</v>
      </c>
      <c r="O71" s="7">
        <v>184</v>
      </c>
      <c r="P71" s="5">
        <v>122</v>
      </c>
      <c r="R71" s="5">
        <f t="shared" si="1"/>
        <v>181</v>
      </c>
      <c r="S71" s="5">
        <f t="shared" si="1"/>
        <v>82</v>
      </c>
    </row>
    <row r="72" spans="3:19" x14ac:dyDescent="0.3">
      <c r="C72" s="3">
        <v>18</v>
      </c>
      <c r="D72" s="3">
        <v>71</v>
      </c>
      <c r="E72">
        <v>106.7</v>
      </c>
      <c r="F72" t="s">
        <v>10</v>
      </c>
      <c r="G72">
        <v>112.3</v>
      </c>
      <c r="H72" t="s">
        <v>10</v>
      </c>
      <c r="I72" s="1">
        <v>44762</v>
      </c>
      <c r="J72" s="6">
        <v>3760</v>
      </c>
      <c r="K72">
        <v>5.3</v>
      </c>
      <c r="L72" t="s">
        <v>10</v>
      </c>
      <c r="M72">
        <v>5.6</v>
      </c>
      <c r="N72" t="s">
        <v>10</v>
      </c>
      <c r="O72" s="7">
        <v>202</v>
      </c>
      <c r="P72" s="5">
        <v>119</v>
      </c>
      <c r="R72" s="5">
        <f t="shared" si="1"/>
        <v>184</v>
      </c>
      <c r="S72" s="5">
        <f t="shared" si="1"/>
        <v>48</v>
      </c>
    </row>
    <row r="73" spans="3:19" x14ac:dyDescent="0.3">
      <c r="C73" s="3">
        <v>21</v>
      </c>
      <c r="D73" s="3">
        <v>51</v>
      </c>
      <c r="E73">
        <v>102.4</v>
      </c>
      <c r="F73" t="s">
        <v>10</v>
      </c>
      <c r="G73">
        <v>107.8</v>
      </c>
      <c r="H73" t="s">
        <v>10</v>
      </c>
      <c r="I73" s="1">
        <v>44762</v>
      </c>
      <c r="J73" s="6">
        <v>3765</v>
      </c>
      <c r="K73">
        <v>5.7</v>
      </c>
      <c r="L73" t="s">
        <v>10</v>
      </c>
      <c r="M73">
        <v>6.3</v>
      </c>
      <c r="N73" t="s">
        <v>10</v>
      </c>
      <c r="O73" s="7">
        <v>424</v>
      </c>
      <c r="P73" s="5">
        <v>145</v>
      </c>
      <c r="R73" s="5">
        <f t="shared" si="1"/>
        <v>403</v>
      </c>
      <c r="S73" s="5">
        <f t="shared" si="1"/>
        <v>94</v>
      </c>
    </row>
    <row r="74" spans="3:19" x14ac:dyDescent="0.3">
      <c r="C74" s="3">
        <v>16</v>
      </c>
      <c r="D74" s="3">
        <v>248</v>
      </c>
      <c r="E74">
        <v>98.2</v>
      </c>
      <c r="F74" t="s">
        <v>10</v>
      </c>
      <c r="G74">
        <v>103.5</v>
      </c>
      <c r="H74" t="s">
        <v>10</v>
      </c>
      <c r="I74" s="1">
        <v>44762</v>
      </c>
      <c r="J74" s="6">
        <v>3770</v>
      </c>
      <c r="K74">
        <v>6.6</v>
      </c>
      <c r="L74" t="s">
        <v>10</v>
      </c>
      <c r="M74">
        <v>7</v>
      </c>
      <c r="N74" t="s">
        <v>10</v>
      </c>
      <c r="O74" s="7">
        <v>337</v>
      </c>
      <c r="P74" s="7">
        <v>312</v>
      </c>
      <c r="Q74" s="2"/>
      <c r="R74" s="5">
        <f t="shared" si="1"/>
        <v>321</v>
      </c>
      <c r="S74" s="5">
        <f t="shared" si="1"/>
        <v>64</v>
      </c>
    </row>
    <row r="75" spans="3:19" x14ac:dyDescent="0.3">
      <c r="C75" s="3">
        <v>41</v>
      </c>
      <c r="D75" s="3">
        <v>91</v>
      </c>
      <c r="E75">
        <v>94</v>
      </c>
      <c r="F75" t="s">
        <v>10</v>
      </c>
      <c r="G75">
        <v>99.1</v>
      </c>
      <c r="H75" t="s">
        <v>10</v>
      </c>
      <c r="I75" s="1">
        <v>44762</v>
      </c>
      <c r="J75" s="6">
        <v>3775</v>
      </c>
      <c r="K75">
        <v>7.1</v>
      </c>
      <c r="L75" t="s">
        <v>10</v>
      </c>
      <c r="M75">
        <v>7.7</v>
      </c>
      <c r="N75" t="s">
        <v>10</v>
      </c>
      <c r="O75" s="7">
        <v>512</v>
      </c>
      <c r="P75" s="5">
        <v>886</v>
      </c>
      <c r="R75" s="5">
        <f t="shared" si="1"/>
        <v>471</v>
      </c>
      <c r="S75" s="5">
        <f t="shared" si="1"/>
        <v>795</v>
      </c>
    </row>
    <row r="76" spans="3:19" x14ac:dyDescent="0.3">
      <c r="C76" s="3">
        <v>12</v>
      </c>
      <c r="D76" s="3">
        <v>65</v>
      </c>
      <c r="E76">
        <v>89.8</v>
      </c>
      <c r="F76" t="s">
        <v>10</v>
      </c>
      <c r="G76">
        <v>94.8</v>
      </c>
      <c r="H76" t="s">
        <v>10</v>
      </c>
      <c r="I76" s="1">
        <v>44762</v>
      </c>
      <c r="J76" s="6">
        <v>3780</v>
      </c>
      <c r="K76">
        <v>7.9</v>
      </c>
      <c r="L76" t="s">
        <v>10</v>
      </c>
      <c r="M76">
        <v>8.5</v>
      </c>
      <c r="N76" t="s">
        <v>10</v>
      </c>
      <c r="O76" s="7">
        <v>160</v>
      </c>
      <c r="P76" s="5">
        <v>155</v>
      </c>
      <c r="R76" s="5">
        <f t="shared" si="1"/>
        <v>148</v>
      </c>
      <c r="S76" s="5">
        <f t="shared" si="1"/>
        <v>90</v>
      </c>
    </row>
    <row r="77" spans="3:19" x14ac:dyDescent="0.3">
      <c r="C77" s="3">
        <v>52</v>
      </c>
      <c r="D77" s="3">
        <v>156</v>
      </c>
      <c r="E77">
        <v>85.8</v>
      </c>
      <c r="F77" t="s">
        <v>10</v>
      </c>
      <c r="G77">
        <v>90.6</v>
      </c>
      <c r="H77" t="s">
        <v>10</v>
      </c>
      <c r="I77" s="1">
        <v>44762</v>
      </c>
      <c r="J77" s="6">
        <v>3785</v>
      </c>
      <c r="K77">
        <v>8.8000000000000007</v>
      </c>
      <c r="L77" t="s">
        <v>10</v>
      </c>
      <c r="M77">
        <v>9.4</v>
      </c>
      <c r="N77" t="s">
        <v>10</v>
      </c>
      <c r="O77" s="7">
        <v>112</v>
      </c>
      <c r="P77" s="5">
        <v>115</v>
      </c>
      <c r="R77" s="5">
        <f t="shared" si="1"/>
        <v>60</v>
      </c>
      <c r="S77" s="5">
        <f t="shared" si="1"/>
        <v>-41</v>
      </c>
    </row>
    <row r="78" spans="3:19" x14ac:dyDescent="0.3">
      <c r="C78" s="3">
        <v>56</v>
      </c>
      <c r="D78" s="3">
        <v>119</v>
      </c>
      <c r="E78">
        <v>81.8</v>
      </c>
      <c r="F78" t="s">
        <v>10</v>
      </c>
      <c r="G78">
        <v>86.5</v>
      </c>
      <c r="H78" t="s">
        <v>10</v>
      </c>
      <c r="I78" s="1">
        <v>44762</v>
      </c>
      <c r="J78" s="6">
        <v>3790</v>
      </c>
      <c r="K78">
        <v>9.9</v>
      </c>
      <c r="L78" t="s">
        <v>10</v>
      </c>
      <c r="M78">
        <v>10.3</v>
      </c>
      <c r="N78" t="s">
        <v>10</v>
      </c>
      <c r="O78" s="7">
        <v>232</v>
      </c>
      <c r="P78" s="5">
        <v>245</v>
      </c>
      <c r="R78" s="5">
        <f t="shared" si="1"/>
        <v>176</v>
      </c>
      <c r="S78" s="5">
        <f t="shared" si="1"/>
        <v>126</v>
      </c>
    </row>
    <row r="79" spans="3:19" x14ac:dyDescent="0.3">
      <c r="C79" s="3">
        <v>45</v>
      </c>
      <c r="D79" s="3">
        <v>61</v>
      </c>
      <c r="E79">
        <v>77.8</v>
      </c>
      <c r="F79" t="s">
        <v>10</v>
      </c>
      <c r="G79">
        <v>82.4</v>
      </c>
      <c r="H79" t="s">
        <v>10</v>
      </c>
      <c r="I79" s="1">
        <v>44762</v>
      </c>
      <c r="J79" s="6">
        <v>3795</v>
      </c>
      <c r="K79">
        <v>10.9</v>
      </c>
      <c r="L79" t="s">
        <v>10</v>
      </c>
      <c r="M79">
        <v>11.3</v>
      </c>
      <c r="N79" t="s">
        <v>10</v>
      </c>
      <c r="O79" s="7">
        <v>71</v>
      </c>
      <c r="P79" s="7">
        <v>103</v>
      </c>
      <c r="Q79" s="2"/>
      <c r="R79" s="5">
        <f t="shared" si="1"/>
        <v>26</v>
      </c>
      <c r="S79" s="5">
        <f t="shared" si="1"/>
        <v>42</v>
      </c>
    </row>
    <row r="80" spans="3:19" x14ac:dyDescent="0.3">
      <c r="C80" s="3">
        <v>120</v>
      </c>
      <c r="D80" s="3">
        <v>790</v>
      </c>
      <c r="E80">
        <v>74</v>
      </c>
      <c r="F80" t="s">
        <v>10</v>
      </c>
      <c r="G80">
        <v>78.3</v>
      </c>
      <c r="H80" t="s">
        <v>10</v>
      </c>
      <c r="I80" s="1">
        <v>44762</v>
      </c>
      <c r="J80" s="6">
        <v>3800</v>
      </c>
      <c r="K80">
        <v>11.7</v>
      </c>
      <c r="L80" t="s">
        <v>10</v>
      </c>
      <c r="M80">
        <v>12.4</v>
      </c>
      <c r="N80" t="s">
        <v>10</v>
      </c>
      <c r="O80" s="7">
        <v>1189</v>
      </c>
      <c r="P80" s="5">
        <v>1227</v>
      </c>
      <c r="R80" s="5">
        <f t="shared" si="1"/>
        <v>1069</v>
      </c>
      <c r="S80" s="5">
        <f t="shared" si="1"/>
        <v>437</v>
      </c>
    </row>
    <row r="81" spans="3:19" x14ac:dyDescent="0.3">
      <c r="C81" s="3">
        <v>104</v>
      </c>
      <c r="D81" s="3">
        <v>76</v>
      </c>
      <c r="E81">
        <v>70.2</v>
      </c>
      <c r="F81" t="s">
        <v>10</v>
      </c>
      <c r="G81">
        <v>74.400000000000006</v>
      </c>
      <c r="H81" t="s">
        <v>10</v>
      </c>
      <c r="I81" s="1">
        <v>44762</v>
      </c>
      <c r="J81" s="6">
        <v>3805</v>
      </c>
      <c r="K81">
        <v>12.8</v>
      </c>
      <c r="L81" t="s">
        <v>10</v>
      </c>
      <c r="M81">
        <v>13.5</v>
      </c>
      <c r="N81" t="s">
        <v>10</v>
      </c>
      <c r="O81" s="7">
        <v>115</v>
      </c>
      <c r="P81" s="5">
        <v>329</v>
      </c>
      <c r="R81" s="5">
        <f t="shared" si="1"/>
        <v>11</v>
      </c>
      <c r="S81" s="5">
        <f t="shared" si="1"/>
        <v>253</v>
      </c>
    </row>
    <row r="82" spans="3:19" x14ac:dyDescent="0.3">
      <c r="C82" s="3">
        <v>296</v>
      </c>
      <c r="D82" s="3">
        <v>342</v>
      </c>
      <c r="E82">
        <v>66.5</v>
      </c>
      <c r="F82" t="s">
        <v>10</v>
      </c>
      <c r="G82">
        <v>70.5</v>
      </c>
      <c r="H82" t="s">
        <v>10</v>
      </c>
      <c r="I82" s="1">
        <v>44762</v>
      </c>
      <c r="J82" s="6">
        <v>3810</v>
      </c>
      <c r="K82">
        <v>14</v>
      </c>
      <c r="L82" t="s">
        <v>10</v>
      </c>
      <c r="M82">
        <v>14.7</v>
      </c>
      <c r="N82" t="s">
        <v>10</v>
      </c>
      <c r="O82" s="5">
        <v>105</v>
      </c>
      <c r="P82" s="5">
        <v>164</v>
      </c>
      <c r="R82" s="5">
        <f t="shared" si="1"/>
        <v>-191</v>
      </c>
      <c r="S82" s="5">
        <f t="shared" si="1"/>
        <v>-178</v>
      </c>
    </row>
    <row r="83" spans="3:19" x14ac:dyDescent="0.3">
      <c r="C83" s="3">
        <v>31</v>
      </c>
      <c r="D83" s="3">
        <v>76</v>
      </c>
      <c r="E83">
        <v>62.9</v>
      </c>
      <c r="F83" t="s">
        <v>10</v>
      </c>
      <c r="G83">
        <v>66.7</v>
      </c>
      <c r="H83" t="s">
        <v>10</v>
      </c>
      <c r="I83" s="1">
        <v>44762</v>
      </c>
      <c r="J83" s="6">
        <v>3815</v>
      </c>
      <c r="K83">
        <v>15.4</v>
      </c>
      <c r="L83" t="s">
        <v>10</v>
      </c>
      <c r="M83">
        <v>16</v>
      </c>
      <c r="N83" t="s">
        <v>10</v>
      </c>
      <c r="O83" s="7">
        <v>53</v>
      </c>
      <c r="P83" s="5">
        <v>229</v>
      </c>
      <c r="R83" s="5">
        <f t="shared" si="1"/>
        <v>22</v>
      </c>
      <c r="S83" s="5">
        <f t="shared" si="1"/>
        <v>153</v>
      </c>
    </row>
    <row r="84" spans="3:19" x14ac:dyDescent="0.3">
      <c r="C84" s="3">
        <v>70</v>
      </c>
      <c r="D84" s="3">
        <v>159</v>
      </c>
      <c r="E84">
        <v>59.3</v>
      </c>
      <c r="F84" t="s">
        <v>10</v>
      </c>
      <c r="G84">
        <v>63</v>
      </c>
      <c r="H84" t="s">
        <v>10</v>
      </c>
      <c r="I84" s="1">
        <v>44762</v>
      </c>
      <c r="J84" s="6">
        <v>3820</v>
      </c>
      <c r="K84">
        <v>16.7</v>
      </c>
      <c r="L84" t="s">
        <v>10</v>
      </c>
      <c r="M84">
        <v>17.399999999999999</v>
      </c>
      <c r="N84" t="s">
        <v>10</v>
      </c>
      <c r="O84" s="7">
        <v>268</v>
      </c>
      <c r="P84" s="5">
        <v>251</v>
      </c>
      <c r="R84" s="5">
        <f t="shared" ref="R84:S134" si="2">O84-C84</f>
        <v>198</v>
      </c>
      <c r="S84" s="5">
        <f t="shared" si="2"/>
        <v>92</v>
      </c>
    </row>
    <row r="85" spans="3:19" x14ac:dyDescent="0.3">
      <c r="C85" s="3">
        <v>91</v>
      </c>
      <c r="D85" s="3">
        <v>543</v>
      </c>
      <c r="E85">
        <v>54.6</v>
      </c>
      <c r="F85" t="s">
        <v>10</v>
      </c>
      <c r="G85">
        <v>60.5</v>
      </c>
      <c r="H85" t="s">
        <v>10</v>
      </c>
      <c r="I85" s="1">
        <v>44762</v>
      </c>
      <c r="J85" s="6">
        <v>3825</v>
      </c>
      <c r="K85">
        <v>18.2</v>
      </c>
      <c r="L85" t="s">
        <v>10</v>
      </c>
      <c r="M85">
        <v>18.8</v>
      </c>
      <c r="N85" t="s">
        <v>10</v>
      </c>
      <c r="O85" s="7">
        <v>284</v>
      </c>
      <c r="P85" s="5">
        <v>1795</v>
      </c>
      <c r="R85" s="5">
        <f t="shared" si="2"/>
        <v>193</v>
      </c>
      <c r="S85" s="5">
        <f t="shared" si="2"/>
        <v>1252</v>
      </c>
    </row>
    <row r="86" spans="3:19" x14ac:dyDescent="0.3">
      <c r="C86" s="3">
        <v>276</v>
      </c>
      <c r="D86" s="3">
        <v>143</v>
      </c>
      <c r="E86">
        <v>52.5</v>
      </c>
      <c r="F86" t="s">
        <v>10</v>
      </c>
      <c r="G86">
        <v>55.8</v>
      </c>
      <c r="H86" t="s">
        <v>10</v>
      </c>
      <c r="I86" s="1">
        <v>44762</v>
      </c>
      <c r="J86" s="6">
        <v>3830</v>
      </c>
      <c r="K86">
        <v>19.600000000000001</v>
      </c>
      <c r="L86" t="s">
        <v>10</v>
      </c>
      <c r="M86">
        <v>20.399999999999999</v>
      </c>
      <c r="N86" t="s">
        <v>10</v>
      </c>
      <c r="O86" s="7">
        <v>215</v>
      </c>
      <c r="P86" s="5">
        <v>46</v>
      </c>
      <c r="R86" s="5">
        <f t="shared" si="2"/>
        <v>-61</v>
      </c>
      <c r="S86" s="5">
        <f t="shared" si="2"/>
        <v>-97</v>
      </c>
    </row>
    <row r="87" spans="3:19" x14ac:dyDescent="0.3">
      <c r="C87" s="4">
        <v>38</v>
      </c>
      <c r="D87" s="3">
        <v>123</v>
      </c>
      <c r="E87">
        <v>49.2</v>
      </c>
      <c r="F87" t="s">
        <v>10</v>
      </c>
      <c r="G87">
        <v>52.3</v>
      </c>
      <c r="H87" t="s">
        <v>10</v>
      </c>
      <c r="I87" s="1">
        <v>44762</v>
      </c>
      <c r="J87" s="6">
        <v>3835</v>
      </c>
      <c r="K87">
        <v>21.2</v>
      </c>
      <c r="L87" t="s">
        <v>10</v>
      </c>
      <c r="M87">
        <v>22</v>
      </c>
      <c r="N87" t="s">
        <v>10</v>
      </c>
      <c r="O87" s="7">
        <v>69</v>
      </c>
      <c r="P87" s="5">
        <v>48</v>
      </c>
      <c r="R87" s="5">
        <f t="shared" si="2"/>
        <v>31</v>
      </c>
      <c r="S87" s="5">
        <f t="shared" si="2"/>
        <v>-75</v>
      </c>
    </row>
    <row r="88" spans="3:19" x14ac:dyDescent="0.3">
      <c r="C88" s="4">
        <v>220</v>
      </c>
      <c r="D88" s="3">
        <v>230</v>
      </c>
      <c r="E88">
        <v>46</v>
      </c>
      <c r="F88" t="s">
        <v>10</v>
      </c>
      <c r="G88">
        <v>49</v>
      </c>
      <c r="H88" t="s">
        <v>10</v>
      </c>
      <c r="I88" s="1">
        <v>44762</v>
      </c>
      <c r="J88" s="6">
        <v>3840</v>
      </c>
      <c r="K88">
        <v>22.9</v>
      </c>
      <c r="L88" t="s">
        <v>10</v>
      </c>
      <c r="M88">
        <v>23.7</v>
      </c>
      <c r="N88" t="s">
        <v>10</v>
      </c>
      <c r="O88" s="5">
        <v>325</v>
      </c>
      <c r="P88" s="5">
        <v>59</v>
      </c>
      <c r="R88" s="5">
        <f t="shared" si="2"/>
        <v>105</v>
      </c>
      <c r="S88" s="5">
        <f t="shared" si="2"/>
        <v>-171</v>
      </c>
    </row>
    <row r="89" spans="3:19" x14ac:dyDescent="0.3">
      <c r="C89" s="4">
        <v>195</v>
      </c>
      <c r="D89" s="4">
        <v>65</v>
      </c>
      <c r="E89">
        <v>42.9</v>
      </c>
      <c r="F89" t="s">
        <v>10</v>
      </c>
      <c r="G89">
        <v>45.7</v>
      </c>
      <c r="H89" t="s">
        <v>10</v>
      </c>
      <c r="I89" s="1">
        <v>44762</v>
      </c>
      <c r="J89" s="6">
        <v>3845</v>
      </c>
      <c r="K89">
        <v>24.7</v>
      </c>
      <c r="L89" t="s">
        <v>10</v>
      </c>
      <c r="M89">
        <v>25.5</v>
      </c>
      <c r="N89" t="s">
        <v>10</v>
      </c>
      <c r="O89" s="7">
        <v>79</v>
      </c>
      <c r="P89" s="7">
        <v>28</v>
      </c>
      <c r="Q89" s="2"/>
      <c r="R89" s="5">
        <f t="shared" si="2"/>
        <v>-116</v>
      </c>
      <c r="S89" s="5">
        <f t="shared" si="2"/>
        <v>-37</v>
      </c>
    </row>
    <row r="90" spans="3:19" x14ac:dyDescent="0.3">
      <c r="C90" s="4">
        <v>1170</v>
      </c>
      <c r="D90" s="3">
        <v>1316</v>
      </c>
      <c r="E90">
        <v>39.9</v>
      </c>
      <c r="F90" t="s">
        <v>10</v>
      </c>
      <c r="G90">
        <v>42.5</v>
      </c>
      <c r="H90" t="s">
        <v>10</v>
      </c>
      <c r="I90" s="1">
        <v>44762</v>
      </c>
      <c r="J90" s="6">
        <v>3850</v>
      </c>
      <c r="K90">
        <v>26.6</v>
      </c>
      <c r="L90" t="s">
        <v>10</v>
      </c>
      <c r="M90">
        <v>27.4</v>
      </c>
      <c r="N90" t="s">
        <v>10</v>
      </c>
      <c r="O90" s="7">
        <v>637</v>
      </c>
      <c r="P90" s="5">
        <v>448</v>
      </c>
      <c r="R90" s="5">
        <f t="shared" si="2"/>
        <v>-533</v>
      </c>
      <c r="S90" s="5">
        <f t="shared" si="2"/>
        <v>-868</v>
      </c>
    </row>
    <row r="91" spans="3:19" x14ac:dyDescent="0.3">
      <c r="C91" s="4">
        <v>154</v>
      </c>
      <c r="D91" s="3">
        <v>80</v>
      </c>
      <c r="E91">
        <v>37.700000000000003</v>
      </c>
      <c r="F91" t="s">
        <v>10</v>
      </c>
      <c r="G91">
        <v>38.5</v>
      </c>
      <c r="H91" t="s">
        <v>10</v>
      </c>
      <c r="I91" s="1">
        <v>44762</v>
      </c>
      <c r="J91" s="6">
        <v>3855</v>
      </c>
      <c r="K91">
        <v>28.6</v>
      </c>
      <c r="L91" t="s">
        <v>10</v>
      </c>
      <c r="M91">
        <v>29.5</v>
      </c>
      <c r="N91" t="s">
        <v>10</v>
      </c>
      <c r="O91" s="5">
        <v>231</v>
      </c>
      <c r="P91" s="5">
        <v>20</v>
      </c>
      <c r="R91" s="5">
        <f t="shared" si="2"/>
        <v>77</v>
      </c>
      <c r="S91" s="5">
        <f t="shared" si="2"/>
        <v>-60</v>
      </c>
    </row>
    <row r="92" spans="3:19" x14ac:dyDescent="0.3">
      <c r="C92" s="4">
        <v>239</v>
      </c>
      <c r="D92" s="3">
        <v>176</v>
      </c>
      <c r="E92">
        <v>34.9</v>
      </c>
      <c r="F92" t="s">
        <v>10</v>
      </c>
      <c r="G92">
        <v>35.700000000000003</v>
      </c>
      <c r="H92" t="s">
        <v>10</v>
      </c>
      <c r="I92" s="1">
        <v>44762</v>
      </c>
      <c r="J92" s="6">
        <v>3860</v>
      </c>
      <c r="K92">
        <v>30.8</v>
      </c>
      <c r="L92" t="s">
        <v>10</v>
      </c>
      <c r="M92">
        <v>31.6</v>
      </c>
      <c r="N92" t="s">
        <v>10</v>
      </c>
      <c r="O92" s="5">
        <v>301</v>
      </c>
      <c r="P92" s="5">
        <v>52</v>
      </c>
      <c r="R92" s="5">
        <f t="shared" si="2"/>
        <v>62</v>
      </c>
      <c r="S92" s="5">
        <f t="shared" si="2"/>
        <v>-124</v>
      </c>
    </row>
    <row r="93" spans="3:19" x14ac:dyDescent="0.3">
      <c r="C93" s="4">
        <v>87</v>
      </c>
      <c r="D93" s="3">
        <v>117</v>
      </c>
      <c r="E93">
        <v>32.1</v>
      </c>
      <c r="F93" t="s">
        <v>10</v>
      </c>
      <c r="G93">
        <v>32.9</v>
      </c>
      <c r="H93" t="s">
        <v>10</v>
      </c>
      <c r="I93" s="1">
        <v>44762</v>
      </c>
      <c r="J93" s="6">
        <v>3865</v>
      </c>
      <c r="K93">
        <v>33.1</v>
      </c>
      <c r="L93" t="s">
        <v>10</v>
      </c>
      <c r="M93">
        <v>33.9</v>
      </c>
      <c r="N93" t="s">
        <v>10</v>
      </c>
      <c r="O93" s="5">
        <v>116</v>
      </c>
      <c r="P93" s="5">
        <v>20</v>
      </c>
      <c r="R93" s="5">
        <f t="shared" si="2"/>
        <v>29</v>
      </c>
      <c r="S93" s="5">
        <f t="shared" si="2"/>
        <v>-97</v>
      </c>
    </row>
    <row r="94" spans="3:19" x14ac:dyDescent="0.3">
      <c r="C94" s="4">
        <v>251</v>
      </c>
      <c r="D94" s="3">
        <v>117</v>
      </c>
      <c r="E94">
        <v>29.5</v>
      </c>
      <c r="F94" t="s">
        <v>10</v>
      </c>
      <c r="G94">
        <v>30.3</v>
      </c>
      <c r="H94" t="s">
        <v>10</v>
      </c>
      <c r="I94" s="1">
        <v>44762</v>
      </c>
      <c r="J94" s="6">
        <v>3870</v>
      </c>
      <c r="K94">
        <v>35.4</v>
      </c>
      <c r="L94" t="s">
        <v>10</v>
      </c>
      <c r="M94">
        <v>36.200000000000003</v>
      </c>
      <c r="N94" t="s">
        <v>10</v>
      </c>
      <c r="O94" s="5">
        <v>322</v>
      </c>
      <c r="P94" s="5">
        <v>22</v>
      </c>
      <c r="R94" s="5">
        <f t="shared" si="2"/>
        <v>71</v>
      </c>
      <c r="S94" s="5">
        <f t="shared" si="2"/>
        <v>-95</v>
      </c>
    </row>
    <row r="95" spans="3:19" x14ac:dyDescent="0.3">
      <c r="C95" s="4">
        <v>614</v>
      </c>
      <c r="D95" s="3">
        <v>671</v>
      </c>
      <c r="E95">
        <v>26.9</v>
      </c>
      <c r="F95" t="s">
        <v>10</v>
      </c>
      <c r="G95">
        <v>27.7</v>
      </c>
      <c r="H95" t="s">
        <v>10</v>
      </c>
      <c r="I95" s="1">
        <v>44762</v>
      </c>
      <c r="J95" s="6">
        <v>3875</v>
      </c>
      <c r="K95">
        <v>37.4</v>
      </c>
      <c r="L95" t="s">
        <v>10</v>
      </c>
      <c r="M95">
        <v>39.799999999999997</v>
      </c>
      <c r="N95" t="s">
        <v>10</v>
      </c>
      <c r="O95" s="5">
        <v>328</v>
      </c>
      <c r="P95" s="5">
        <v>67</v>
      </c>
      <c r="R95" s="5">
        <f t="shared" si="2"/>
        <v>-286</v>
      </c>
      <c r="S95" s="5">
        <f t="shared" si="2"/>
        <v>-604</v>
      </c>
    </row>
    <row r="96" spans="3:19" x14ac:dyDescent="0.3">
      <c r="C96" s="4">
        <v>210</v>
      </c>
      <c r="D96" s="3">
        <v>191</v>
      </c>
      <c r="E96">
        <v>24.6</v>
      </c>
      <c r="F96" t="s">
        <v>10</v>
      </c>
      <c r="G96">
        <v>25.3</v>
      </c>
      <c r="H96" t="s">
        <v>10</v>
      </c>
      <c r="I96" s="1">
        <v>44762</v>
      </c>
      <c r="J96" s="6">
        <v>3880</v>
      </c>
      <c r="K96">
        <v>39.9</v>
      </c>
      <c r="L96" t="s">
        <v>10</v>
      </c>
      <c r="M96">
        <v>42.5</v>
      </c>
      <c r="N96" t="s">
        <v>10</v>
      </c>
      <c r="O96" s="5">
        <v>141</v>
      </c>
      <c r="P96" s="5">
        <v>35</v>
      </c>
      <c r="R96" s="5">
        <f t="shared" si="2"/>
        <v>-69</v>
      </c>
      <c r="S96" s="5">
        <f t="shared" si="2"/>
        <v>-156</v>
      </c>
    </row>
    <row r="97" spans="3:19" x14ac:dyDescent="0.3">
      <c r="C97" s="4">
        <v>123</v>
      </c>
      <c r="D97" s="3">
        <v>130</v>
      </c>
      <c r="E97">
        <v>22.3</v>
      </c>
      <c r="F97" t="s">
        <v>10</v>
      </c>
      <c r="G97">
        <v>23.1</v>
      </c>
      <c r="H97" t="s">
        <v>10</v>
      </c>
      <c r="I97" s="1">
        <v>44762</v>
      </c>
      <c r="J97" s="6">
        <v>3885</v>
      </c>
      <c r="K97">
        <v>42.6</v>
      </c>
      <c r="L97" t="s">
        <v>10</v>
      </c>
      <c r="M97">
        <v>45.3</v>
      </c>
      <c r="N97" t="s">
        <v>10</v>
      </c>
      <c r="O97" s="5">
        <v>26</v>
      </c>
      <c r="P97" s="5">
        <v>61</v>
      </c>
      <c r="R97" s="5">
        <f t="shared" si="2"/>
        <v>-97</v>
      </c>
      <c r="S97" s="5">
        <f t="shared" si="2"/>
        <v>-69</v>
      </c>
    </row>
    <row r="98" spans="3:19" x14ac:dyDescent="0.3">
      <c r="C98" s="3">
        <v>118</v>
      </c>
      <c r="D98" s="3">
        <v>111</v>
      </c>
      <c r="E98">
        <v>20.2</v>
      </c>
      <c r="F98" t="s">
        <v>10</v>
      </c>
      <c r="G98">
        <v>20.9</v>
      </c>
      <c r="H98" t="s">
        <v>10</v>
      </c>
      <c r="I98" s="1">
        <v>44762</v>
      </c>
      <c r="J98" s="6">
        <v>3890</v>
      </c>
      <c r="K98">
        <v>45.3</v>
      </c>
      <c r="L98" t="s">
        <v>10</v>
      </c>
      <c r="M98">
        <v>48.2</v>
      </c>
      <c r="N98" t="s">
        <v>10</v>
      </c>
      <c r="O98" s="5">
        <v>44</v>
      </c>
      <c r="P98" s="5">
        <v>47</v>
      </c>
      <c r="R98" s="5">
        <f t="shared" si="2"/>
        <v>-74</v>
      </c>
      <c r="S98" s="5">
        <f t="shared" si="2"/>
        <v>-64</v>
      </c>
    </row>
    <row r="99" spans="3:19" x14ac:dyDescent="0.3">
      <c r="C99" s="4">
        <v>33</v>
      </c>
      <c r="D99" s="3">
        <v>163</v>
      </c>
      <c r="E99">
        <v>18.100000000000001</v>
      </c>
      <c r="F99" t="s">
        <v>10</v>
      </c>
      <c r="G99">
        <v>18.899999999999999</v>
      </c>
      <c r="H99" t="s">
        <v>10</v>
      </c>
      <c r="I99" s="1">
        <v>44762</v>
      </c>
      <c r="J99" s="6">
        <v>3895</v>
      </c>
      <c r="K99">
        <v>48.2</v>
      </c>
      <c r="L99" t="s">
        <v>10</v>
      </c>
      <c r="M99">
        <v>51.3</v>
      </c>
      <c r="N99" t="s">
        <v>10</v>
      </c>
      <c r="O99" s="5">
        <v>205</v>
      </c>
      <c r="P99" s="5">
        <v>130</v>
      </c>
      <c r="R99" s="5">
        <f t="shared" si="2"/>
        <v>172</v>
      </c>
      <c r="S99" s="5">
        <f t="shared" si="2"/>
        <v>-33</v>
      </c>
    </row>
    <row r="100" spans="3:19" x14ac:dyDescent="0.3">
      <c r="C100" s="4">
        <v>951</v>
      </c>
      <c r="D100" s="3">
        <v>2683</v>
      </c>
      <c r="E100">
        <v>16.2</v>
      </c>
      <c r="F100" t="s">
        <v>10</v>
      </c>
      <c r="G100">
        <v>17</v>
      </c>
      <c r="H100" t="s">
        <v>10</v>
      </c>
      <c r="I100" s="1">
        <v>44762</v>
      </c>
      <c r="J100" s="6">
        <v>3900</v>
      </c>
      <c r="K100">
        <v>51.2</v>
      </c>
      <c r="L100" t="s">
        <v>10</v>
      </c>
      <c r="M100">
        <v>54.5</v>
      </c>
      <c r="N100" t="s">
        <v>10</v>
      </c>
      <c r="O100" s="5">
        <v>31</v>
      </c>
      <c r="P100" s="5">
        <v>409</v>
      </c>
      <c r="R100" s="5">
        <f t="shared" si="2"/>
        <v>-920</v>
      </c>
      <c r="S100" s="5">
        <f t="shared" si="2"/>
        <v>-2274</v>
      </c>
    </row>
    <row r="101" spans="3:19" x14ac:dyDescent="0.3">
      <c r="C101" s="4">
        <v>215</v>
      </c>
      <c r="D101" s="3">
        <v>143</v>
      </c>
      <c r="E101">
        <v>14.5</v>
      </c>
      <c r="F101" t="s">
        <v>10</v>
      </c>
      <c r="G101">
        <v>15.2</v>
      </c>
      <c r="H101" t="s">
        <v>10</v>
      </c>
      <c r="I101" s="1">
        <v>44762</v>
      </c>
      <c r="J101" s="6">
        <v>3905</v>
      </c>
      <c r="K101">
        <v>54.3</v>
      </c>
      <c r="L101" t="s">
        <v>10</v>
      </c>
      <c r="M101">
        <v>57.9</v>
      </c>
      <c r="N101" t="s">
        <v>10</v>
      </c>
      <c r="O101" s="5">
        <v>12</v>
      </c>
      <c r="P101" s="5">
        <v>65</v>
      </c>
      <c r="R101" s="5">
        <f t="shared" si="2"/>
        <v>-203</v>
      </c>
      <c r="S101" s="5">
        <f t="shared" si="2"/>
        <v>-78</v>
      </c>
    </row>
    <row r="102" spans="3:19" x14ac:dyDescent="0.3">
      <c r="C102" s="3">
        <v>498</v>
      </c>
      <c r="D102" s="3">
        <v>174</v>
      </c>
      <c r="E102">
        <v>12.9</v>
      </c>
      <c r="F102" t="s">
        <v>10</v>
      </c>
      <c r="G102">
        <v>13.6</v>
      </c>
      <c r="H102" t="s">
        <v>10</v>
      </c>
      <c r="I102" s="1">
        <v>44762</v>
      </c>
      <c r="J102" s="6">
        <v>3910</v>
      </c>
      <c r="K102">
        <v>57.5</v>
      </c>
      <c r="L102" t="s">
        <v>10</v>
      </c>
      <c r="M102">
        <v>61.4</v>
      </c>
      <c r="N102" t="s">
        <v>10</v>
      </c>
      <c r="O102" s="5">
        <v>4</v>
      </c>
      <c r="P102" s="5">
        <v>32</v>
      </c>
      <c r="R102" s="5">
        <f t="shared" si="2"/>
        <v>-494</v>
      </c>
      <c r="S102" s="5">
        <f t="shared" si="2"/>
        <v>-142</v>
      </c>
    </row>
    <row r="103" spans="3:19" x14ac:dyDescent="0.3">
      <c r="C103" s="4">
        <v>170</v>
      </c>
      <c r="D103" s="3">
        <v>696</v>
      </c>
      <c r="E103">
        <v>11.4</v>
      </c>
      <c r="F103" t="s">
        <v>10</v>
      </c>
      <c r="G103">
        <v>12.1</v>
      </c>
      <c r="H103" t="s">
        <v>10</v>
      </c>
      <c r="I103" s="1">
        <v>44762</v>
      </c>
      <c r="J103" s="6">
        <v>3915</v>
      </c>
      <c r="K103">
        <v>60.9</v>
      </c>
      <c r="L103" t="s">
        <v>10</v>
      </c>
      <c r="M103">
        <v>65</v>
      </c>
      <c r="N103" t="s">
        <v>10</v>
      </c>
      <c r="O103" s="5">
        <v>0</v>
      </c>
      <c r="P103" s="5">
        <v>41</v>
      </c>
      <c r="R103" s="5">
        <f t="shared" si="2"/>
        <v>-170</v>
      </c>
      <c r="S103" s="5">
        <f t="shared" si="2"/>
        <v>-655</v>
      </c>
    </row>
    <row r="104" spans="3:19" x14ac:dyDescent="0.3">
      <c r="C104" s="4">
        <v>553</v>
      </c>
      <c r="D104" s="4">
        <v>422</v>
      </c>
      <c r="E104">
        <v>10</v>
      </c>
      <c r="F104" t="s">
        <v>10</v>
      </c>
      <c r="G104">
        <v>10.7</v>
      </c>
      <c r="H104" t="s">
        <v>10</v>
      </c>
      <c r="I104" s="1">
        <v>44762</v>
      </c>
      <c r="J104" s="6">
        <v>3920</v>
      </c>
      <c r="K104">
        <v>62.9</v>
      </c>
      <c r="L104" t="s">
        <v>10</v>
      </c>
      <c r="M104">
        <v>70.2</v>
      </c>
      <c r="N104" t="s">
        <v>10</v>
      </c>
      <c r="O104" s="5">
        <v>0</v>
      </c>
      <c r="P104" s="5">
        <v>46</v>
      </c>
      <c r="R104" s="5">
        <f t="shared" si="2"/>
        <v>-553</v>
      </c>
      <c r="S104" s="5">
        <f t="shared" si="2"/>
        <v>-376</v>
      </c>
    </row>
    <row r="105" spans="3:19" x14ac:dyDescent="0.3">
      <c r="C105" s="4">
        <v>936</v>
      </c>
      <c r="D105" s="3">
        <v>893</v>
      </c>
      <c r="E105">
        <v>8.8000000000000007</v>
      </c>
      <c r="F105" t="s">
        <v>10</v>
      </c>
      <c r="G105">
        <v>9.4</v>
      </c>
      <c r="H105" t="s">
        <v>10</v>
      </c>
      <c r="I105" s="1">
        <v>44762</v>
      </c>
      <c r="J105" s="6">
        <v>3925</v>
      </c>
      <c r="K105">
        <v>68</v>
      </c>
      <c r="L105" t="s">
        <v>10</v>
      </c>
      <c r="M105">
        <v>72.599999999999994</v>
      </c>
      <c r="N105" t="s">
        <v>10</v>
      </c>
      <c r="O105" s="5">
        <v>1</v>
      </c>
      <c r="P105" s="5">
        <v>16</v>
      </c>
      <c r="R105" s="5">
        <f t="shared" si="2"/>
        <v>-935</v>
      </c>
      <c r="S105" s="5">
        <f t="shared" si="2"/>
        <v>-877</v>
      </c>
    </row>
    <row r="106" spans="3:19" x14ac:dyDescent="0.3">
      <c r="C106" s="4">
        <v>1388</v>
      </c>
      <c r="D106" s="3">
        <v>117</v>
      </c>
      <c r="E106">
        <v>7.6</v>
      </c>
      <c r="F106" t="s">
        <v>10</v>
      </c>
      <c r="G106">
        <v>8.1999999999999993</v>
      </c>
      <c r="H106" t="s">
        <v>10</v>
      </c>
      <c r="I106" s="1">
        <v>44762</v>
      </c>
      <c r="J106" s="6">
        <v>3930</v>
      </c>
      <c r="K106">
        <v>71.7</v>
      </c>
      <c r="L106" t="s">
        <v>10</v>
      </c>
      <c r="M106">
        <v>76.5</v>
      </c>
      <c r="N106" t="s">
        <v>10</v>
      </c>
      <c r="O106" s="5">
        <v>3</v>
      </c>
      <c r="P106" s="5">
        <v>9</v>
      </c>
      <c r="R106" s="5">
        <f t="shared" si="2"/>
        <v>-1385</v>
      </c>
      <c r="S106" s="5">
        <f t="shared" si="2"/>
        <v>-108</v>
      </c>
    </row>
    <row r="107" spans="3:19" x14ac:dyDescent="0.3">
      <c r="C107" s="4">
        <v>238</v>
      </c>
      <c r="D107" s="3">
        <v>77</v>
      </c>
      <c r="E107">
        <v>6.6</v>
      </c>
      <c r="F107" t="s">
        <v>10</v>
      </c>
      <c r="G107">
        <v>7.2</v>
      </c>
      <c r="H107" t="s">
        <v>10</v>
      </c>
      <c r="I107" s="1">
        <v>44762</v>
      </c>
      <c r="J107" s="6">
        <v>3935</v>
      </c>
      <c r="K107">
        <v>75.599999999999994</v>
      </c>
      <c r="L107" t="s">
        <v>10</v>
      </c>
      <c r="M107">
        <v>80.599999999999994</v>
      </c>
      <c r="N107" t="s">
        <v>10</v>
      </c>
      <c r="O107" s="5">
        <v>1</v>
      </c>
      <c r="P107" s="5">
        <v>1212</v>
      </c>
      <c r="R107" s="5">
        <f t="shared" si="2"/>
        <v>-237</v>
      </c>
      <c r="S107" s="5">
        <f t="shared" si="2"/>
        <v>1135</v>
      </c>
    </row>
    <row r="108" spans="3:19" x14ac:dyDescent="0.3">
      <c r="C108" s="3">
        <v>390</v>
      </c>
      <c r="D108" s="3">
        <v>91</v>
      </c>
      <c r="E108">
        <v>5.7</v>
      </c>
      <c r="F108" t="s">
        <v>10</v>
      </c>
      <c r="G108">
        <v>6.3</v>
      </c>
      <c r="H108" t="s">
        <v>10</v>
      </c>
      <c r="I108" s="1">
        <v>44762</v>
      </c>
      <c r="J108" s="6">
        <v>3940</v>
      </c>
      <c r="K108">
        <v>79.5</v>
      </c>
      <c r="L108" t="s">
        <v>10</v>
      </c>
      <c r="M108">
        <v>84.8</v>
      </c>
      <c r="N108" t="s">
        <v>10</v>
      </c>
      <c r="O108" s="5">
        <v>0</v>
      </c>
      <c r="P108" s="5">
        <v>7</v>
      </c>
      <c r="R108" s="5">
        <f t="shared" si="2"/>
        <v>-390</v>
      </c>
      <c r="S108" s="5">
        <f t="shared" si="2"/>
        <v>-84</v>
      </c>
    </row>
    <row r="109" spans="3:19" x14ac:dyDescent="0.3">
      <c r="C109" s="4">
        <v>498</v>
      </c>
      <c r="D109" s="4">
        <v>411</v>
      </c>
      <c r="E109">
        <v>4.9000000000000004</v>
      </c>
      <c r="F109" t="s">
        <v>10</v>
      </c>
      <c r="G109">
        <v>5.4</v>
      </c>
      <c r="H109" t="s">
        <v>10</v>
      </c>
      <c r="I109" s="1">
        <v>44762</v>
      </c>
      <c r="J109" s="6">
        <v>3945</v>
      </c>
      <c r="K109">
        <v>83.6</v>
      </c>
      <c r="L109" t="s">
        <v>10</v>
      </c>
      <c r="M109">
        <v>89.1</v>
      </c>
      <c r="N109" t="s">
        <v>10</v>
      </c>
      <c r="O109" s="5">
        <v>1</v>
      </c>
      <c r="P109" s="5">
        <v>10</v>
      </c>
      <c r="R109" s="5">
        <f t="shared" si="2"/>
        <v>-497</v>
      </c>
      <c r="S109" s="5">
        <f t="shared" si="2"/>
        <v>-401</v>
      </c>
    </row>
    <row r="110" spans="3:19" x14ac:dyDescent="0.3">
      <c r="C110" s="3">
        <v>1097</v>
      </c>
      <c r="D110" s="3">
        <v>857</v>
      </c>
      <c r="E110">
        <v>4.2</v>
      </c>
      <c r="F110" t="s">
        <v>10</v>
      </c>
      <c r="G110">
        <v>4.7</v>
      </c>
      <c r="H110" t="s">
        <v>10</v>
      </c>
      <c r="I110" s="1">
        <v>44762</v>
      </c>
      <c r="J110" s="6">
        <v>3950</v>
      </c>
      <c r="K110">
        <v>87.7</v>
      </c>
      <c r="L110" t="s">
        <v>10</v>
      </c>
      <c r="M110">
        <v>93.5</v>
      </c>
      <c r="N110" t="s">
        <v>10</v>
      </c>
      <c r="O110" s="5">
        <v>8</v>
      </c>
      <c r="P110" s="5">
        <v>116</v>
      </c>
      <c r="R110" s="5">
        <f t="shared" si="2"/>
        <v>-1089</v>
      </c>
      <c r="S110" s="5">
        <f t="shared" si="2"/>
        <v>-741</v>
      </c>
    </row>
    <row r="111" spans="3:19" x14ac:dyDescent="0.3">
      <c r="C111" s="3">
        <v>190</v>
      </c>
      <c r="D111" s="3">
        <v>75</v>
      </c>
      <c r="E111">
        <v>3.6</v>
      </c>
      <c r="F111" t="s">
        <v>10</v>
      </c>
      <c r="G111">
        <v>4.0999999999999996</v>
      </c>
      <c r="H111" t="s">
        <v>10</v>
      </c>
      <c r="I111" s="1">
        <v>44762</v>
      </c>
      <c r="J111" s="6">
        <v>3955</v>
      </c>
      <c r="K111">
        <v>92</v>
      </c>
      <c r="L111" t="s">
        <v>10</v>
      </c>
      <c r="M111">
        <v>98</v>
      </c>
      <c r="N111" t="s">
        <v>10</v>
      </c>
      <c r="O111" s="5">
        <v>8</v>
      </c>
      <c r="P111" s="5">
        <v>1</v>
      </c>
      <c r="R111" s="5">
        <f t="shared" si="2"/>
        <v>-182</v>
      </c>
      <c r="S111" s="5">
        <f t="shared" si="2"/>
        <v>-74</v>
      </c>
    </row>
    <row r="112" spans="3:19" x14ac:dyDescent="0.3">
      <c r="C112" s="3">
        <v>203</v>
      </c>
      <c r="D112" s="4">
        <v>215</v>
      </c>
      <c r="E112">
        <v>3</v>
      </c>
      <c r="F112" t="s">
        <v>10</v>
      </c>
      <c r="G112">
        <v>3.5</v>
      </c>
      <c r="H112" t="s">
        <v>10</v>
      </c>
      <c r="I112" s="1">
        <v>44762</v>
      </c>
      <c r="J112" s="6">
        <v>3960</v>
      </c>
      <c r="K112">
        <v>96.3</v>
      </c>
      <c r="L112" t="s">
        <v>10</v>
      </c>
      <c r="M112">
        <v>102.5</v>
      </c>
      <c r="N112" t="s">
        <v>10</v>
      </c>
      <c r="O112" s="5">
        <v>1</v>
      </c>
      <c r="P112" s="5">
        <v>5</v>
      </c>
      <c r="R112" s="5">
        <f t="shared" si="2"/>
        <v>-202</v>
      </c>
      <c r="S112" s="5">
        <f t="shared" si="2"/>
        <v>-210</v>
      </c>
    </row>
    <row r="113" spans="3:19" x14ac:dyDescent="0.3">
      <c r="C113" s="4">
        <v>62</v>
      </c>
      <c r="D113" s="3">
        <v>190</v>
      </c>
      <c r="E113">
        <v>2.6</v>
      </c>
      <c r="F113" t="s">
        <v>10</v>
      </c>
      <c r="G113">
        <v>3</v>
      </c>
      <c r="H113" t="s">
        <v>10</v>
      </c>
      <c r="I113" s="1">
        <v>44762</v>
      </c>
      <c r="J113" s="6">
        <v>3965</v>
      </c>
      <c r="K113">
        <v>100.8</v>
      </c>
      <c r="L113" t="s">
        <v>10</v>
      </c>
      <c r="M113">
        <v>107.1</v>
      </c>
      <c r="N113" t="s">
        <v>10</v>
      </c>
      <c r="O113" s="5">
        <v>1</v>
      </c>
      <c r="P113" s="5">
        <v>10</v>
      </c>
      <c r="R113" s="5">
        <f t="shared" si="2"/>
        <v>-61</v>
      </c>
      <c r="S113" s="5">
        <f t="shared" si="2"/>
        <v>-180</v>
      </c>
    </row>
    <row r="114" spans="3:19" x14ac:dyDescent="0.3">
      <c r="C114" s="3">
        <v>693</v>
      </c>
      <c r="D114" s="3">
        <v>457</v>
      </c>
      <c r="E114">
        <v>2.2000000000000002</v>
      </c>
      <c r="F114" t="s">
        <v>10</v>
      </c>
      <c r="G114">
        <v>2.5499999999999998</v>
      </c>
      <c r="H114" t="s">
        <v>10</v>
      </c>
      <c r="I114" s="1">
        <v>44762</v>
      </c>
      <c r="J114" s="6">
        <v>3970</v>
      </c>
      <c r="K114">
        <v>105.3</v>
      </c>
      <c r="L114" t="s">
        <v>10</v>
      </c>
      <c r="M114">
        <v>111.8</v>
      </c>
      <c r="N114" t="s">
        <v>10</v>
      </c>
      <c r="O114" s="5">
        <v>4</v>
      </c>
      <c r="P114" s="5">
        <v>23</v>
      </c>
      <c r="R114" s="5">
        <f t="shared" si="2"/>
        <v>-689</v>
      </c>
      <c r="S114" s="5">
        <f t="shared" si="2"/>
        <v>-434</v>
      </c>
    </row>
    <row r="115" spans="3:19" x14ac:dyDescent="0.3">
      <c r="C115" s="3">
        <v>705</v>
      </c>
      <c r="D115" s="3">
        <v>1746</v>
      </c>
      <c r="E115">
        <v>1.85</v>
      </c>
      <c r="F115" t="s">
        <v>10</v>
      </c>
      <c r="G115">
        <v>2.2000000000000002</v>
      </c>
      <c r="H115" t="s">
        <v>10</v>
      </c>
      <c r="I115" s="1">
        <v>44762</v>
      </c>
      <c r="J115" s="6">
        <v>3975</v>
      </c>
      <c r="K115">
        <v>109.8</v>
      </c>
      <c r="L115" t="s">
        <v>10</v>
      </c>
      <c r="M115">
        <v>116.5</v>
      </c>
      <c r="N115" t="s">
        <v>10</v>
      </c>
      <c r="O115" s="5">
        <v>3</v>
      </c>
      <c r="P115" s="5">
        <v>23</v>
      </c>
      <c r="R115" s="5">
        <f t="shared" si="2"/>
        <v>-702</v>
      </c>
      <c r="S115" s="5">
        <f t="shared" si="2"/>
        <v>-1723</v>
      </c>
    </row>
    <row r="116" spans="3:19" x14ac:dyDescent="0.3">
      <c r="C116" s="3">
        <v>99</v>
      </c>
      <c r="D116" s="3">
        <v>846</v>
      </c>
      <c r="E116">
        <v>1.55</v>
      </c>
      <c r="F116" t="s">
        <v>10</v>
      </c>
      <c r="G116">
        <v>1.9</v>
      </c>
      <c r="H116" t="s">
        <v>10</v>
      </c>
      <c r="I116" s="1">
        <v>44762</v>
      </c>
      <c r="J116" s="6">
        <v>3980</v>
      </c>
      <c r="K116">
        <v>114.5</v>
      </c>
      <c r="L116" t="s">
        <v>10</v>
      </c>
      <c r="M116">
        <v>121.3</v>
      </c>
      <c r="N116" t="s">
        <v>10</v>
      </c>
      <c r="O116" s="5">
        <v>10</v>
      </c>
      <c r="P116" s="5">
        <v>0</v>
      </c>
      <c r="R116" s="5">
        <f t="shared" si="2"/>
        <v>-89</v>
      </c>
      <c r="S116" s="5">
        <f t="shared" si="2"/>
        <v>-846</v>
      </c>
    </row>
    <row r="117" spans="3:19" x14ac:dyDescent="0.3">
      <c r="C117" s="3">
        <v>92</v>
      </c>
      <c r="D117" s="3">
        <v>171</v>
      </c>
      <c r="E117">
        <v>1.3</v>
      </c>
      <c r="F117" t="s">
        <v>10</v>
      </c>
      <c r="G117">
        <v>1.6</v>
      </c>
      <c r="H117" t="s">
        <v>10</v>
      </c>
      <c r="I117" s="1">
        <v>44762</v>
      </c>
      <c r="J117" s="6">
        <v>3985</v>
      </c>
      <c r="K117">
        <v>113</v>
      </c>
      <c r="L117" t="s">
        <v>10</v>
      </c>
      <c r="M117">
        <v>132.4</v>
      </c>
      <c r="N117" t="s">
        <v>10</v>
      </c>
      <c r="O117" s="5">
        <v>4</v>
      </c>
      <c r="P117" s="5">
        <v>0</v>
      </c>
      <c r="R117" s="5">
        <f t="shared" si="2"/>
        <v>-88</v>
      </c>
      <c r="S117" s="5">
        <f t="shared" si="2"/>
        <v>-171</v>
      </c>
    </row>
    <row r="118" spans="3:19" x14ac:dyDescent="0.3">
      <c r="C118" s="3">
        <v>24</v>
      </c>
      <c r="D118" s="3">
        <v>152</v>
      </c>
      <c r="E118">
        <v>1.1000000000000001</v>
      </c>
      <c r="F118" t="s">
        <v>10</v>
      </c>
      <c r="G118">
        <v>1.4</v>
      </c>
      <c r="H118" t="s">
        <v>10</v>
      </c>
      <c r="I118" s="1">
        <v>44762</v>
      </c>
      <c r="J118" s="6">
        <v>3990</v>
      </c>
      <c r="K118">
        <v>117.8</v>
      </c>
      <c r="L118" t="s">
        <v>10</v>
      </c>
      <c r="M118">
        <v>137.9</v>
      </c>
      <c r="N118" t="s">
        <v>10</v>
      </c>
      <c r="O118" s="5">
        <v>4</v>
      </c>
      <c r="P118" s="5">
        <v>14</v>
      </c>
      <c r="R118" s="5">
        <f t="shared" si="2"/>
        <v>-20</v>
      </c>
      <c r="S118" s="5">
        <f t="shared" si="2"/>
        <v>-138</v>
      </c>
    </row>
    <row r="119" spans="3:19" x14ac:dyDescent="0.3">
      <c r="C119" s="3">
        <v>88</v>
      </c>
      <c r="D119" s="4">
        <v>183</v>
      </c>
      <c r="E119">
        <v>0.9</v>
      </c>
      <c r="F119" t="s">
        <v>10</v>
      </c>
      <c r="G119">
        <v>1.2</v>
      </c>
      <c r="H119" t="s">
        <v>10</v>
      </c>
      <c r="I119" s="1">
        <v>44762</v>
      </c>
      <c r="J119" s="6">
        <v>3995</v>
      </c>
      <c r="K119">
        <v>122.6</v>
      </c>
      <c r="L119" t="s">
        <v>10</v>
      </c>
      <c r="M119">
        <v>142</v>
      </c>
      <c r="N119" t="s">
        <v>10</v>
      </c>
      <c r="O119" s="5">
        <v>0</v>
      </c>
      <c r="P119" s="5">
        <v>0</v>
      </c>
      <c r="R119" s="5">
        <f t="shared" si="2"/>
        <v>-88</v>
      </c>
      <c r="S119" s="5">
        <f t="shared" si="2"/>
        <v>-183</v>
      </c>
    </row>
    <row r="120" spans="3:19" x14ac:dyDescent="0.3">
      <c r="C120" s="3">
        <v>2104</v>
      </c>
      <c r="D120" s="3">
        <v>1323</v>
      </c>
      <c r="E120">
        <v>0.75</v>
      </c>
      <c r="F120" t="s">
        <v>10</v>
      </c>
      <c r="G120">
        <v>1</v>
      </c>
      <c r="H120" t="s">
        <v>10</v>
      </c>
      <c r="I120" s="1">
        <v>44762</v>
      </c>
      <c r="J120" s="6">
        <v>4000</v>
      </c>
      <c r="K120">
        <v>130.80000000000001</v>
      </c>
      <c r="L120" t="s">
        <v>10</v>
      </c>
      <c r="M120">
        <v>143.19999999999999</v>
      </c>
      <c r="N120" t="s">
        <v>10</v>
      </c>
      <c r="O120" s="5">
        <v>13</v>
      </c>
      <c r="P120" s="5">
        <v>59</v>
      </c>
      <c r="R120" s="5">
        <f t="shared" si="2"/>
        <v>-2091</v>
      </c>
      <c r="S120" s="5">
        <f t="shared" si="2"/>
        <v>-1264</v>
      </c>
    </row>
    <row r="121" spans="3:19" x14ac:dyDescent="0.3">
      <c r="C121" s="3">
        <v>103</v>
      </c>
      <c r="D121" s="3">
        <v>276</v>
      </c>
      <c r="E121">
        <v>0.5</v>
      </c>
      <c r="F121" t="s">
        <v>10</v>
      </c>
      <c r="G121">
        <v>0.75</v>
      </c>
      <c r="H121" t="s">
        <v>10</v>
      </c>
      <c r="I121" s="1">
        <v>44762</v>
      </c>
      <c r="J121" s="6">
        <v>4010</v>
      </c>
      <c r="K121">
        <v>140.5</v>
      </c>
      <c r="L121" t="s">
        <v>10</v>
      </c>
      <c r="M121">
        <v>153.1</v>
      </c>
      <c r="N121" t="s">
        <v>10</v>
      </c>
      <c r="O121" s="5">
        <v>0</v>
      </c>
      <c r="P121" s="5">
        <v>0</v>
      </c>
      <c r="R121" s="5">
        <f t="shared" si="2"/>
        <v>-103</v>
      </c>
      <c r="S121" s="5">
        <f t="shared" si="2"/>
        <v>-276</v>
      </c>
    </row>
    <row r="122" spans="3:19" x14ac:dyDescent="0.3">
      <c r="C122" s="3">
        <v>104</v>
      </c>
      <c r="D122" s="3">
        <v>148</v>
      </c>
      <c r="E122">
        <v>0.35</v>
      </c>
      <c r="F122" t="s">
        <v>10</v>
      </c>
      <c r="G122">
        <v>0.55000000000000004</v>
      </c>
      <c r="H122" t="s">
        <v>10</v>
      </c>
      <c r="I122" s="1">
        <v>44762</v>
      </c>
      <c r="J122" s="6">
        <v>4020</v>
      </c>
      <c r="K122">
        <v>150.30000000000001</v>
      </c>
      <c r="L122" t="s">
        <v>10</v>
      </c>
      <c r="M122">
        <v>163</v>
      </c>
      <c r="N122" t="s">
        <v>10</v>
      </c>
      <c r="O122" s="5">
        <v>5</v>
      </c>
      <c r="P122" s="5">
        <v>6</v>
      </c>
      <c r="R122" s="5">
        <f t="shared" si="2"/>
        <v>-99</v>
      </c>
      <c r="S122" s="5">
        <f t="shared" si="2"/>
        <v>-142</v>
      </c>
    </row>
    <row r="123" spans="3:19" x14ac:dyDescent="0.3">
      <c r="C123" s="3">
        <v>89</v>
      </c>
      <c r="D123" s="3">
        <v>312</v>
      </c>
      <c r="E123">
        <v>0.3</v>
      </c>
      <c r="F123" t="s">
        <v>10</v>
      </c>
      <c r="G123">
        <v>0.5</v>
      </c>
      <c r="H123" t="s">
        <v>10</v>
      </c>
      <c r="I123" s="1">
        <v>44762</v>
      </c>
      <c r="J123" s="6">
        <v>4025</v>
      </c>
      <c r="K123">
        <v>151.6</v>
      </c>
      <c r="L123" t="s">
        <v>10</v>
      </c>
      <c r="M123">
        <v>170.5</v>
      </c>
      <c r="N123" t="s">
        <v>10</v>
      </c>
      <c r="O123" s="5">
        <v>0</v>
      </c>
      <c r="P123" s="5">
        <v>21</v>
      </c>
      <c r="R123" s="5">
        <f t="shared" si="2"/>
        <v>-89</v>
      </c>
      <c r="S123" s="5">
        <f t="shared" si="2"/>
        <v>-291</v>
      </c>
    </row>
    <row r="124" spans="3:19" x14ac:dyDescent="0.3">
      <c r="C124" s="3">
        <v>50</v>
      </c>
      <c r="D124" s="4">
        <v>182</v>
      </c>
      <c r="E124">
        <v>0.2</v>
      </c>
      <c r="F124" t="s">
        <v>10</v>
      </c>
      <c r="G124">
        <v>0.4</v>
      </c>
      <c r="H124" t="s">
        <v>10</v>
      </c>
      <c r="I124" s="1">
        <v>44762</v>
      </c>
      <c r="J124" s="6">
        <v>4030</v>
      </c>
      <c r="K124">
        <v>155.1</v>
      </c>
      <c r="L124" t="s">
        <v>10</v>
      </c>
      <c r="M124">
        <v>175.5</v>
      </c>
      <c r="N124" t="s">
        <v>10</v>
      </c>
      <c r="O124" s="5">
        <v>12</v>
      </c>
      <c r="P124" s="5">
        <v>14</v>
      </c>
      <c r="R124" s="5">
        <f t="shared" si="2"/>
        <v>-38</v>
      </c>
      <c r="S124" s="5">
        <f t="shared" si="2"/>
        <v>-168</v>
      </c>
    </row>
    <row r="125" spans="3:19" x14ac:dyDescent="0.3">
      <c r="C125" s="3">
        <v>79</v>
      </c>
      <c r="D125" s="4">
        <v>493</v>
      </c>
      <c r="E125">
        <v>0.05</v>
      </c>
      <c r="F125" t="s">
        <v>10</v>
      </c>
      <c r="G125">
        <v>0.25</v>
      </c>
      <c r="H125" t="s">
        <v>10</v>
      </c>
      <c r="I125" s="1">
        <v>44762</v>
      </c>
      <c r="J125" s="6">
        <v>4050</v>
      </c>
      <c r="K125">
        <v>179.9</v>
      </c>
      <c r="L125" t="s">
        <v>10</v>
      </c>
      <c r="M125">
        <v>192.8</v>
      </c>
      <c r="N125" t="s">
        <v>10</v>
      </c>
      <c r="O125" s="5">
        <v>0</v>
      </c>
      <c r="P125" s="5">
        <v>33</v>
      </c>
      <c r="R125" s="5">
        <f t="shared" si="2"/>
        <v>-79</v>
      </c>
      <c r="S125" s="5">
        <f t="shared" si="2"/>
        <v>-460</v>
      </c>
    </row>
    <row r="126" spans="3:19" x14ac:dyDescent="0.3">
      <c r="C126" s="3">
        <v>72</v>
      </c>
      <c r="D126" s="4">
        <v>360</v>
      </c>
      <c r="E126">
        <v>0</v>
      </c>
      <c r="F126" t="s">
        <v>10</v>
      </c>
      <c r="G126">
        <v>0.15</v>
      </c>
      <c r="H126" t="s">
        <v>10</v>
      </c>
      <c r="I126" s="1">
        <v>44762</v>
      </c>
      <c r="J126" s="6">
        <v>4075</v>
      </c>
      <c r="K126">
        <v>204.8</v>
      </c>
      <c r="L126" t="s">
        <v>10</v>
      </c>
      <c r="M126">
        <v>217.7</v>
      </c>
      <c r="N126" t="s">
        <v>10</v>
      </c>
      <c r="O126" s="5">
        <v>2</v>
      </c>
      <c r="P126" s="5">
        <v>0</v>
      </c>
      <c r="R126" s="5">
        <f t="shared" si="2"/>
        <v>-70</v>
      </c>
      <c r="S126" s="5">
        <f t="shared" si="2"/>
        <v>-360</v>
      </c>
    </row>
    <row r="127" spans="3:19" x14ac:dyDescent="0.3">
      <c r="C127" s="3">
        <v>56</v>
      </c>
      <c r="D127" s="3">
        <v>1544</v>
      </c>
      <c r="E127">
        <v>0</v>
      </c>
      <c r="F127" t="s">
        <v>10</v>
      </c>
      <c r="G127">
        <v>0.15</v>
      </c>
      <c r="H127" t="s">
        <v>10</v>
      </c>
      <c r="I127" s="1">
        <v>44762</v>
      </c>
      <c r="J127" s="6">
        <v>4100</v>
      </c>
      <c r="K127">
        <v>221.6</v>
      </c>
      <c r="L127" t="s">
        <v>10</v>
      </c>
      <c r="M127">
        <v>250</v>
      </c>
      <c r="N127" t="s">
        <v>10</v>
      </c>
      <c r="O127" s="5">
        <v>2</v>
      </c>
      <c r="P127" s="5">
        <v>149</v>
      </c>
      <c r="R127" s="5">
        <f t="shared" si="2"/>
        <v>-54</v>
      </c>
      <c r="S127" s="5">
        <f t="shared" si="2"/>
        <v>-1395</v>
      </c>
    </row>
    <row r="128" spans="3:19" x14ac:dyDescent="0.3">
      <c r="C128" s="3">
        <v>3</v>
      </c>
      <c r="D128" s="3">
        <v>633</v>
      </c>
      <c r="E128">
        <v>0</v>
      </c>
      <c r="F128" t="s">
        <v>10</v>
      </c>
      <c r="G128">
        <v>0.1</v>
      </c>
      <c r="H128" t="s">
        <v>10</v>
      </c>
      <c r="I128" s="1">
        <v>44762</v>
      </c>
      <c r="J128" s="6">
        <v>4150</v>
      </c>
      <c r="K128">
        <v>271.60000000000002</v>
      </c>
      <c r="L128" t="s">
        <v>10</v>
      </c>
      <c r="M128">
        <v>299.89999999999998</v>
      </c>
      <c r="N128" t="s">
        <v>10</v>
      </c>
      <c r="O128" s="5">
        <v>3</v>
      </c>
      <c r="P128" s="5">
        <v>1209</v>
      </c>
      <c r="R128" s="5">
        <f t="shared" si="2"/>
        <v>0</v>
      </c>
      <c r="S128" s="5">
        <f t="shared" si="2"/>
        <v>576</v>
      </c>
    </row>
    <row r="129" spans="3:19" x14ac:dyDescent="0.3">
      <c r="C129" s="3">
        <v>124</v>
      </c>
      <c r="D129" s="4">
        <v>1029</v>
      </c>
      <c r="E129">
        <v>0</v>
      </c>
      <c r="F129" t="s">
        <v>10</v>
      </c>
      <c r="G129">
        <v>0.1</v>
      </c>
      <c r="H129" t="s">
        <v>10</v>
      </c>
      <c r="I129" s="1">
        <v>44762</v>
      </c>
      <c r="J129" s="6">
        <v>4200</v>
      </c>
      <c r="K129">
        <v>321.60000000000002</v>
      </c>
      <c r="L129" t="s">
        <v>10</v>
      </c>
      <c r="M129">
        <v>349.9</v>
      </c>
      <c r="N129" t="s">
        <v>10</v>
      </c>
      <c r="O129" s="5">
        <v>0</v>
      </c>
      <c r="P129" s="5">
        <v>66</v>
      </c>
      <c r="R129" s="5">
        <f t="shared" si="2"/>
        <v>-124</v>
      </c>
      <c r="S129" s="5">
        <f t="shared" si="2"/>
        <v>-963</v>
      </c>
    </row>
    <row r="130" spans="3:19" x14ac:dyDescent="0.3">
      <c r="C130" s="3">
        <v>1</v>
      </c>
      <c r="D130" s="3">
        <v>83</v>
      </c>
      <c r="E130">
        <v>0</v>
      </c>
      <c r="F130" t="s">
        <v>10</v>
      </c>
      <c r="G130">
        <v>0.1</v>
      </c>
      <c r="H130" t="s">
        <v>10</v>
      </c>
      <c r="I130" s="1">
        <v>44762</v>
      </c>
      <c r="J130" s="6">
        <v>4300</v>
      </c>
      <c r="K130">
        <v>421.5</v>
      </c>
      <c r="L130" t="s">
        <v>10</v>
      </c>
      <c r="M130">
        <v>449.9</v>
      </c>
      <c r="N130" t="s">
        <v>10</v>
      </c>
      <c r="O130" s="5">
        <v>0</v>
      </c>
      <c r="P130" s="5">
        <v>30</v>
      </c>
      <c r="R130" s="5">
        <f t="shared" si="2"/>
        <v>-1</v>
      </c>
      <c r="S130" s="5">
        <f t="shared" si="2"/>
        <v>-53</v>
      </c>
    </row>
    <row r="131" spans="3:19" x14ac:dyDescent="0.3">
      <c r="C131" s="3">
        <v>0</v>
      </c>
      <c r="D131" s="3">
        <v>48</v>
      </c>
      <c r="E131">
        <v>0</v>
      </c>
      <c r="F131" t="s">
        <v>10</v>
      </c>
      <c r="G131">
        <v>0.05</v>
      </c>
      <c r="H131" t="s">
        <v>10</v>
      </c>
      <c r="I131" s="1">
        <v>44762</v>
      </c>
      <c r="J131" s="6">
        <v>4400</v>
      </c>
      <c r="K131">
        <v>521.4</v>
      </c>
      <c r="L131" t="s">
        <v>10</v>
      </c>
      <c r="M131">
        <v>549.79999999999995</v>
      </c>
      <c r="N131" t="s">
        <v>10</v>
      </c>
      <c r="O131" s="5">
        <v>0</v>
      </c>
      <c r="P131" s="5">
        <v>0</v>
      </c>
      <c r="R131" s="5">
        <f t="shared" si="2"/>
        <v>0</v>
      </c>
      <c r="S131" s="5">
        <f t="shared" si="2"/>
        <v>-48</v>
      </c>
    </row>
    <row r="132" spans="3:19" x14ac:dyDescent="0.3">
      <c r="C132" s="3">
        <v>0</v>
      </c>
      <c r="D132" s="3">
        <v>1006</v>
      </c>
      <c r="E132">
        <v>0</v>
      </c>
      <c r="F132" t="s">
        <v>10</v>
      </c>
      <c r="G132">
        <v>0.05</v>
      </c>
      <c r="H132" t="s">
        <v>10</v>
      </c>
      <c r="I132" s="1">
        <v>44762</v>
      </c>
      <c r="J132" s="6">
        <v>4600</v>
      </c>
      <c r="K132">
        <v>729.5</v>
      </c>
      <c r="L132" t="s">
        <v>10</v>
      </c>
      <c r="M132">
        <v>742.6</v>
      </c>
      <c r="N132" t="s">
        <v>10</v>
      </c>
      <c r="O132" s="5">
        <v>0</v>
      </c>
      <c r="P132" s="5">
        <v>0</v>
      </c>
      <c r="R132" s="5">
        <f t="shared" si="2"/>
        <v>0</v>
      </c>
      <c r="S132" s="5">
        <f t="shared" si="2"/>
        <v>-1006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44762</v>
      </c>
      <c r="J133" s="6">
        <v>4800</v>
      </c>
      <c r="K133">
        <v>929.5</v>
      </c>
      <c r="L133" t="s">
        <v>10</v>
      </c>
      <c r="M133">
        <v>942.6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44760</v>
      </c>
      <c r="J134" s="6">
        <v>5000</v>
      </c>
      <c r="K134">
        <v>1129.7</v>
      </c>
      <c r="L134" t="s">
        <v>10</v>
      </c>
      <c r="M134">
        <v>1142.7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34"/>
  <sheetViews>
    <sheetView topLeftCell="A100" workbookViewId="0">
      <selection activeCell="V10" sqref="V10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6" bestFit="1" customWidth="1"/>
    <col min="12" max="12" width="3.33203125" bestFit="1" customWidth="1"/>
    <col min="13" max="13" width="6" bestFit="1" customWidth="1"/>
    <col min="14" max="14" width="3.44140625" bestFit="1" customWidth="1"/>
    <col min="15" max="15" width="8" bestFit="1" customWidth="1"/>
    <col min="16" max="16" width="8.88671875" bestFit="1" customWidth="1"/>
    <col min="18" max="19" width="5" bestFit="1" customWidth="1"/>
  </cols>
  <sheetData>
    <row r="1" spans="1:19" x14ac:dyDescent="0.3">
      <c r="A1" t="s">
        <v>13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0</v>
      </c>
      <c r="D3" s="3">
        <v>0</v>
      </c>
      <c r="E3">
        <v>2856.9</v>
      </c>
      <c r="F3" t="s">
        <v>10</v>
      </c>
      <c r="G3">
        <v>2870</v>
      </c>
      <c r="H3" t="s">
        <v>10</v>
      </c>
      <c r="I3" s="1">
        <v>44763</v>
      </c>
      <c r="J3" s="6">
        <v>1000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0</v>
      </c>
      <c r="R3" s="5">
        <f>O3-C3</f>
        <v>0</v>
      </c>
      <c r="S3" s="5">
        <f>P3-D3</f>
        <v>0</v>
      </c>
    </row>
    <row r="4" spans="1:19" x14ac:dyDescent="0.3">
      <c r="C4" s="3">
        <v>0</v>
      </c>
      <c r="D4" s="3">
        <v>0</v>
      </c>
      <c r="E4">
        <v>2656.9</v>
      </c>
      <c r="F4" t="s">
        <v>10</v>
      </c>
      <c r="G4">
        <v>2670</v>
      </c>
      <c r="H4" t="s">
        <v>10</v>
      </c>
      <c r="I4" s="1">
        <v>44763</v>
      </c>
      <c r="J4" s="6">
        <v>1200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0</v>
      </c>
      <c r="R4" s="5">
        <f t="shared" ref="R4:S19" si="0">O4-C4</f>
        <v>0</v>
      </c>
      <c r="S4" s="5">
        <f t="shared" si="0"/>
        <v>0</v>
      </c>
    </row>
    <row r="5" spans="1:19" x14ac:dyDescent="0.3">
      <c r="C5" s="3">
        <v>0</v>
      </c>
      <c r="D5" s="3">
        <v>0</v>
      </c>
      <c r="E5">
        <v>2457</v>
      </c>
      <c r="F5" t="s">
        <v>10</v>
      </c>
      <c r="G5">
        <v>2470</v>
      </c>
      <c r="H5" t="s">
        <v>10</v>
      </c>
      <c r="I5" s="1">
        <v>44763</v>
      </c>
      <c r="J5" s="6">
        <v>1400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0</v>
      </c>
      <c r="R5" s="5">
        <f t="shared" si="0"/>
        <v>0</v>
      </c>
      <c r="S5" s="5">
        <f t="shared" si="0"/>
        <v>0</v>
      </c>
    </row>
    <row r="6" spans="1:19" x14ac:dyDescent="0.3">
      <c r="C6" s="3">
        <v>0</v>
      </c>
      <c r="D6" s="3">
        <v>0</v>
      </c>
      <c r="E6">
        <v>2249.6999999999998</v>
      </c>
      <c r="F6" t="s">
        <v>10</v>
      </c>
      <c r="G6">
        <v>2277.9</v>
      </c>
      <c r="H6" t="s">
        <v>10</v>
      </c>
      <c r="I6" s="1">
        <v>44763</v>
      </c>
      <c r="J6" s="6">
        <v>1600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0</v>
      </c>
      <c r="R6" s="5">
        <f t="shared" si="0"/>
        <v>0</v>
      </c>
      <c r="S6" s="5">
        <f t="shared" si="0"/>
        <v>0</v>
      </c>
    </row>
    <row r="7" spans="1:19" x14ac:dyDescent="0.3">
      <c r="C7" s="3">
        <v>0</v>
      </c>
      <c r="D7" s="3">
        <v>0</v>
      </c>
      <c r="E7">
        <v>2057.1</v>
      </c>
      <c r="F7" t="s">
        <v>10</v>
      </c>
      <c r="G7">
        <v>2070.1</v>
      </c>
      <c r="H7" t="s">
        <v>10</v>
      </c>
      <c r="I7" s="1">
        <v>44763</v>
      </c>
      <c r="J7" s="6">
        <v>1800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0</v>
      </c>
      <c r="R7" s="5">
        <f t="shared" si="0"/>
        <v>0</v>
      </c>
      <c r="S7" s="5">
        <f t="shared" si="0"/>
        <v>0</v>
      </c>
    </row>
    <row r="8" spans="1:19" x14ac:dyDescent="0.3">
      <c r="C8" s="3">
        <v>0</v>
      </c>
      <c r="D8" s="3">
        <v>0</v>
      </c>
      <c r="E8">
        <v>1857.1</v>
      </c>
      <c r="F8" t="s">
        <v>10</v>
      </c>
      <c r="G8">
        <v>1870.2</v>
      </c>
      <c r="H8" t="s">
        <v>10</v>
      </c>
      <c r="I8" s="1">
        <v>44763</v>
      </c>
      <c r="J8" s="6">
        <v>2000</v>
      </c>
      <c r="K8">
        <v>0</v>
      </c>
      <c r="L8" t="s">
        <v>10</v>
      </c>
      <c r="M8">
        <v>0.05</v>
      </c>
      <c r="N8" t="s">
        <v>10</v>
      </c>
      <c r="O8" s="5">
        <v>0</v>
      </c>
      <c r="P8" s="5">
        <v>0</v>
      </c>
      <c r="R8" s="5">
        <f t="shared" si="0"/>
        <v>0</v>
      </c>
      <c r="S8" s="5">
        <f t="shared" si="0"/>
        <v>0</v>
      </c>
    </row>
    <row r="9" spans="1:19" x14ac:dyDescent="0.3">
      <c r="C9" s="3">
        <v>0</v>
      </c>
      <c r="D9" s="3">
        <v>0</v>
      </c>
      <c r="E9">
        <v>1649.8</v>
      </c>
      <c r="F9" t="s">
        <v>10</v>
      </c>
      <c r="G9">
        <v>1678.4</v>
      </c>
      <c r="H9" t="s">
        <v>10</v>
      </c>
      <c r="I9" s="1">
        <v>44763</v>
      </c>
      <c r="J9" s="6">
        <v>2200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0</v>
      </c>
      <c r="R9" s="5">
        <f t="shared" si="0"/>
        <v>0</v>
      </c>
      <c r="S9" s="5">
        <f t="shared" si="0"/>
        <v>0</v>
      </c>
    </row>
    <row r="10" spans="1:19" x14ac:dyDescent="0.3">
      <c r="C10" s="3">
        <v>0</v>
      </c>
      <c r="D10" s="3">
        <v>0</v>
      </c>
      <c r="E10">
        <v>1457.2</v>
      </c>
      <c r="F10" t="s">
        <v>10</v>
      </c>
      <c r="G10">
        <v>1470.2</v>
      </c>
      <c r="H10" t="s">
        <v>10</v>
      </c>
      <c r="I10" s="1">
        <v>44763</v>
      </c>
      <c r="J10" s="6">
        <v>2400</v>
      </c>
      <c r="K10">
        <v>0</v>
      </c>
      <c r="L10" t="s">
        <v>10</v>
      </c>
      <c r="M10">
        <v>0.05</v>
      </c>
      <c r="N10" t="s">
        <v>10</v>
      </c>
      <c r="O10" s="5">
        <v>0</v>
      </c>
      <c r="P10" s="5">
        <v>0</v>
      </c>
      <c r="R10" s="5">
        <f t="shared" si="0"/>
        <v>0</v>
      </c>
      <c r="S10" s="5">
        <f t="shared" si="0"/>
        <v>0</v>
      </c>
    </row>
    <row r="11" spans="1:19" x14ac:dyDescent="0.3">
      <c r="C11" s="3">
        <v>0</v>
      </c>
      <c r="D11" s="3">
        <v>0</v>
      </c>
      <c r="E11">
        <v>1257.2</v>
      </c>
      <c r="F11" t="s">
        <v>10</v>
      </c>
      <c r="G11">
        <v>1270.3</v>
      </c>
      <c r="H11" t="s">
        <v>10</v>
      </c>
      <c r="I11" s="1">
        <v>44763</v>
      </c>
      <c r="J11" s="6">
        <v>2600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12</v>
      </c>
      <c r="R11" s="5">
        <f t="shared" si="0"/>
        <v>0</v>
      </c>
      <c r="S11" s="5">
        <f t="shared" si="0"/>
        <v>12</v>
      </c>
    </row>
    <row r="12" spans="1:19" x14ac:dyDescent="0.3">
      <c r="C12" s="3">
        <v>0</v>
      </c>
      <c r="D12" s="3">
        <v>16</v>
      </c>
      <c r="E12">
        <v>1057.3</v>
      </c>
      <c r="F12" t="s">
        <v>10</v>
      </c>
      <c r="G12">
        <v>1070.3</v>
      </c>
      <c r="H12" t="s">
        <v>10</v>
      </c>
      <c r="I12" s="1">
        <v>44763</v>
      </c>
      <c r="J12" s="6">
        <v>2800</v>
      </c>
      <c r="K12">
        <v>0</v>
      </c>
      <c r="L12" t="s">
        <v>10</v>
      </c>
      <c r="M12">
        <v>0.05</v>
      </c>
      <c r="N12" t="s">
        <v>10</v>
      </c>
      <c r="O12" s="5">
        <v>0</v>
      </c>
      <c r="P12" s="5">
        <v>11</v>
      </c>
      <c r="R12" s="5">
        <f t="shared" si="0"/>
        <v>0</v>
      </c>
      <c r="S12" s="5">
        <f t="shared" si="0"/>
        <v>-5</v>
      </c>
    </row>
    <row r="13" spans="1:19" x14ac:dyDescent="0.3">
      <c r="C13" s="3">
        <v>0</v>
      </c>
      <c r="D13" s="3">
        <v>4</v>
      </c>
      <c r="E13">
        <v>957.3</v>
      </c>
      <c r="F13" t="s">
        <v>10</v>
      </c>
      <c r="G13">
        <v>970.3</v>
      </c>
      <c r="H13" t="s">
        <v>10</v>
      </c>
      <c r="I13" s="1">
        <v>44763</v>
      </c>
      <c r="J13" s="6">
        <v>2900</v>
      </c>
      <c r="K13">
        <v>0</v>
      </c>
      <c r="L13" t="s">
        <v>10</v>
      </c>
      <c r="M13">
        <v>0.1</v>
      </c>
      <c r="N13" t="s">
        <v>10</v>
      </c>
      <c r="O13" s="5">
        <v>25</v>
      </c>
      <c r="P13" s="7">
        <v>20</v>
      </c>
      <c r="Q13" s="2"/>
      <c r="R13" s="5">
        <f t="shared" si="0"/>
        <v>25</v>
      </c>
      <c r="S13" s="5">
        <f t="shared" si="0"/>
        <v>16</v>
      </c>
    </row>
    <row r="14" spans="1:19" x14ac:dyDescent="0.3">
      <c r="C14" s="3">
        <v>0</v>
      </c>
      <c r="D14" s="3">
        <v>4</v>
      </c>
      <c r="E14">
        <v>857.3</v>
      </c>
      <c r="F14" t="s">
        <v>10</v>
      </c>
      <c r="G14">
        <v>870.4</v>
      </c>
      <c r="H14" t="s">
        <v>10</v>
      </c>
      <c r="I14" s="1">
        <v>44763</v>
      </c>
      <c r="J14" s="6">
        <v>3000</v>
      </c>
      <c r="K14">
        <v>0</v>
      </c>
      <c r="L14" t="s">
        <v>10</v>
      </c>
      <c r="M14">
        <v>0.1</v>
      </c>
      <c r="N14" t="s">
        <v>10</v>
      </c>
      <c r="O14" s="5">
        <v>77</v>
      </c>
      <c r="P14" s="5">
        <v>1</v>
      </c>
      <c r="R14" s="5">
        <f t="shared" si="0"/>
        <v>77</v>
      </c>
      <c r="S14" s="5">
        <f t="shared" si="0"/>
        <v>-3</v>
      </c>
    </row>
    <row r="15" spans="1:19" x14ac:dyDescent="0.3">
      <c r="C15" s="3">
        <v>0</v>
      </c>
      <c r="D15" s="3">
        <v>0</v>
      </c>
      <c r="E15">
        <v>807.3</v>
      </c>
      <c r="F15" t="s">
        <v>10</v>
      </c>
      <c r="G15">
        <v>820.4</v>
      </c>
      <c r="H15" t="s">
        <v>10</v>
      </c>
      <c r="I15" s="1">
        <v>44763</v>
      </c>
      <c r="J15" s="6">
        <v>3050</v>
      </c>
      <c r="K15">
        <v>0</v>
      </c>
      <c r="L15" t="s">
        <v>10</v>
      </c>
      <c r="M15">
        <v>0.1</v>
      </c>
      <c r="N15" t="s">
        <v>10</v>
      </c>
      <c r="O15" s="5">
        <v>0</v>
      </c>
      <c r="P15" s="5">
        <v>0</v>
      </c>
      <c r="R15" s="5">
        <f t="shared" si="0"/>
        <v>0</v>
      </c>
      <c r="S15" s="5">
        <f t="shared" si="0"/>
        <v>0</v>
      </c>
    </row>
    <row r="16" spans="1:19" x14ac:dyDescent="0.3">
      <c r="C16" s="3">
        <v>0</v>
      </c>
      <c r="D16" s="3">
        <v>0</v>
      </c>
      <c r="E16">
        <v>757.4</v>
      </c>
      <c r="F16" t="s">
        <v>10</v>
      </c>
      <c r="G16">
        <v>770.4</v>
      </c>
      <c r="H16" t="s">
        <v>10</v>
      </c>
      <c r="I16" s="1">
        <v>44763</v>
      </c>
      <c r="J16" s="6">
        <v>3100</v>
      </c>
      <c r="K16">
        <v>0</v>
      </c>
      <c r="L16" t="s">
        <v>10</v>
      </c>
      <c r="M16">
        <v>0.1</v>
      </c>
      <c r="N16" t="s">
        <v>10</v>
      </c>
      <c r="O16" s="5">
        <v>0</v>
      </c>
      <c r="P16" s="7">
        <v>22</v>
      </c>
      <c r="Q16" s="2"/>
      <c r="R16" s="5">
        <f t="shared" si="0"/>
        <v>0</v>
      </c>
      <c r="S16" s="5">
        <f t="shared" si="0"/>
        <v>22</v>
      </c>
    </row>
    <row r="17" spans="3:19" x14ac:dyDescent="0.3">
      <c r="C17" s="3">
        <v>0</v>
      </c>
      <c r="D17" s="3">
        <v>0</v>
      </c>
      <c r="E17">
        <v>700.1</v>
      </c>
      <c r="F17" t="s">
        <v>10</v>
      </c>
      <c r="G17">
        <v>728.3</v>
      </c>
      <c r="H17" t="s">
        <v>10</v>
      </c>
      <c r="I17" s="1">
        <v>44763</v>
      </c>
      <c r="J17" s="6">
        <v>3150</v>
      </c>
      <c r="K17">
        <v>0</v>
      </c>
      <c r="L17" t="s">
        <v>10</v>
      </c>
      <c r="M17">
        <v>0.15</v>
      </c>
      <c r="N17" t="s">
        <v>10</v>
      </c>
      <c r="O17" s="5">
        <v>0</v>
      </c>
      <c r="P17" s="5">
        <v>12</v>
      </c>
      <c r="R17" s="5">
        <f t="shared" si="0"/>
        <v>0</v>
      </c>
      <c r="S17" s="5">
        <f t="shared" si="0"/>
        <v>12</v>
      </c>
    </row>
    <row r="18" spans="3:19" x14ac:dyDescent="0.3">
      <c r="C18" s="3">
        <v>0</v>
      </c>
      <c r="D18" s="3">
        <v>0</v>
      </c>
      <c r="E18">
        <v>650.1</v>
      </c>
      <c r="F18" t="s">
        <v>10</v>
      </c>
      <c r="G18">
        <v>677.9</v>
      </c>
      <c r="H18" t="s">
        <v>10</v>
      </c>
      <c r="I18" s="1">
        <v>44763</v>
      </c>
      <c r="J18" s="6">
        <v>3200</v>
      </c>
      <c r="K18">
        <v>0</v>
      </c>
      <c r="L18" t="s">
        <v>10</v>
      </c>
      <c r="M18">
        <v>0.15</v>
      </c>
      <c r="N18" t="s">
        <v>10</v>
      </c>
      <c r="O18" s="5">
        <v>3</v>
      </c>
      <c r="P18" s="5">
        <v>1789</v>
      </c>
      <c r="R18" s="5">
        <f t="shared" si="0"/>
        <v>3</v>
      </c>
      <c r="S18" s="5">
        <f t="shared" si="0"/>
        <v>1789</v>
      </c>
    </row>
    <row r="19" spans="3:19" x14ac:dyDescent="0.3">
      <c r="C19" s="3">
        <v>0</v>
      </c>
      <c r="D19" s="3">
        <v>0</v>
      </c>
      <c r="E19">
        <v>632.4</v>
      </c>
      <c r="F19" t="s">
        <v>10</v>
      </c>
      <c r="G19">
        <v>645.5</v>
      </c>
      <c r="H19" t="s">
        <v>10</v>
      </c>
      <c r="I19" s="1">
        <v>44763</v>
      </c>
      <c r="J19" s="6">
        <v>3225</v>
      </c>
      <c r="K19">
        <v>0</v>
      </c>
      <c r="L19" t="s">
        <v>10</v>
      </c>
      <c r="M19">
        <v>0.15</v>
      </c>
      <c r="N19" t="s">
        <v>10</v>
      </c>
      <c r="O19" s="5">
        <v>0</v>
      </c>
      <c r="P19" s="7">
        <v>0</v>
      </c>
      <c r="Q19" s="2"/>
      <c r="R19" s="5">
        <f t="shared" si="0"/>
        <v>0</v>
      </c>
      <c r="S19" s="5">
        <f t="shared" si="0"/>
        <v>0</v>
      </c>
    </row>
    <row r="20" spans="3:19" x14ac:dyDescent="0.3">
      <c r="C20" s="3">
        <v>0</v>
      </c>
      <c r="D20" s="3">
        <v>0</v>
      </c>
      <c r="E20">
        <v>600.1</v>
      </c>
      <c r="F20" t="s">
        <v>10</v>
      </c>
      <c r="G20">
        <v>627.9</v>
      </c>
      <c r="H20" t="s">
        <v>10</v>
      </c>
      <c r="I20" s="1">
        <v>44763</v>
      </c>
      <c r="J20" s="6">
        <v>3250</v>
      </c>
      <c r="K20">
        <v>0</v>
      </c>
      <c r="L20" t="s">
        <v>10</v>
      </c>
      <c r="M20">
        <v>0.15</v>
      </c>
      <c r="N20" t="s">
        <v>10</v>
      </c>
      <c r="O20" s="5">
        <v>1</v>
      </c>
      <c r="P20" s="7">
        <v>8236</v>
      </c>
      <c r="Q20" s="2"/>
      <c r="R20" s="5">
        <f t="shared" ref="R20:S83" si="1">O20-C20</f>
        <v>1</v>
      </c>
      <c r="S20" s="5">
        <f t="shared" si="1"/>
        <v>8236</v>
      </c>
    </row>
    <row r="21" spans="3:19" x14ac:dyDescent="0.3">
      <c r="C21" s="3">
        <v>0</v>
      </c>
      <c r="D21" s="3">
        <v>0</v>
      </c>
      <c r="E21">
        <v>575.1</v>
      </c>
      <c r="F21" t="s">
        <v>10</v>
      </c>
      <c r="G21">
        <v>602.6</v>
      </c>
      <c r="H21" t="s">
        <v>10</v>
      </c>
      <c r="I21" s="1">
        <v>44763</v>
      </c>
      <c r="J21" s="6">
        <v>3275</v>
      </c>
      <c r="K21">
        <v>0</v>
      </c>
      <c r="L21" t="s">
        <v>10</v>
      </c>
      <c r="M21">
        <v>0.15</v>
      </c>
      <c r="N21" t="s">
        <v>10</v>
      </c>
      <c r="O21" s="5">
        <v>56</v>
      </c>
      <c r="P21" s="7">
        <v>0</v>
      </c>
      <c r="Q21" s="2"/>
      <c r="R21" s="5">
        <f t="shared" si="1"/>
        <v>56</v>
      </c>
      <c r="S21" s="5">
        <f t="shared" si="1"/>
        <v>0</v>
      </c>
    </row>
    <row r="22" spans="3:19" x14ac:dyDescent="0.3">
      <c r="C22" s="3">
        <v>0</v>
      </c>
      <c r="D22" s="3">
        <v>4</v>
      </c>
      <c r="E22">
        <v>550.20000000000005</v>
      </c>
      <c r="F22" t="s">
        <v>10</v>
      </c>
      <c r="G22">
        <v>577.9</v>
      </c>
      <c r="H22" t="s">
        <v>10</v>
      </c>
      <c r="I22" s="1">
        <v>44763</v>
      </c>
      <c r="J22" s="6">
        <v>3300</v>
      </c>
      <c r="K22">
        <v>0</v>
      </c>
      <c r="L22" t="s">
        <v>10</v>
      </c>
      <c r="M22">
        <v>0.15</v>
      </c>
      <c r="N22" t="s">
        <v>10</v>
      </c>
      <c r="O22" s="5">
        <v>9</v>
      </c>
      <c r="P22" s="7">
        <v>3659</v>
      </c>
      <c r="Q22" s="2"/>
      <c r="R22" s="5">
        <f t="shared" si="1"/>
        <v>9</v>
      </c>
      <c r="S22" s="5">
        <f t="shared" si="1"/>
        <v>3655</v>
      </c>
    </row>
    <row r="23" spans="3:19" x14ac:dyDescent="0.3">
      <c r="C23" s="3">
        <v>0</v>
      </c>
      <c r="D23" s="3">
        <v>0</v>
      </c>
      <c r="E23">
        <v>532.5</v>
      </c>
      <c r="F23" t="s">
        <v>10</v>
      </c>
      <c r="G23">
        <v>545.5</v>
      </c>
      <c r="H23" t="s">
        <v>10</v>
      </c>
      <c r="I23" s="1">
        <v>44763</v>
      </c>
      <c r="J23" s="6">
        <v>3325</v>
      </c>
      <c r="K23">
        <v>0</v>
      </c>
      <c r="L23" t="s">
        <v>10</v>
      </c>
      <c r="M23">
        <v>0.2</v>
      </c>
      <c r="N23" t="s">
        <v>10</v>
      </c>
      <c r="O23" s="7">
        <v>66</v>
      </c>
      <c r="P23" s="7">
        <v>6681</v>
      </c>
      <c r="Q23" s="2"/>
      <c r="R23" s="5">
        <f t="shared" si="1"/>
        <v>66</v>
      </c>
      <c r="S23" s="5">
        <f t="shared" si="1"/>
        <v>6681</v>
      </c>
    </row>
    <row r="24" spans="3:19" x14ac:dyDescent="0.3">
      <c r="C24" s="3">
        <v>0</v>
      </c>
      <c r="D24" s="3">
        <v>0</v>
      </c>
      <c r="E24">
        <v>507.5</v>
      </c>
      <c r="F24" t="s">
        <v>10</v>
      </c>
      <c r="G24">
        <v>520.5</v>
      </c>
      <c r="H24" t="s">
        <v>10</v>
      </c>
      <c r="I24" s="1">
        <v>44763</v>
      </c>
      <c r="J24" s="6">
        <v>3350</v>
      </c>
      <c r="K24">
        <v>0.05</v>
      </c>
      <c r="L24" t="s">
        <v>10</v>
      </c>
      <c r="M24">
        <v>0.2</v>
      </c>
      <c r="N24" t="s">
        <v>10</v>
      </c>
      <c r="O24" s="7">
        <v>589</v>
      </c>
      <c r="P24" s="7">
        <v>5690</v>
      </c>
      <c r="Q24" s="2"/>
      <c r="R24" s="5">
        <f t="shared" si="1"/>
        <v>589</v>
      </c>
      <c r="S24" s="5">
        <f t="shared" si="1"/>
        <v>5690</v>
      </c>
    </row>
    <row r="25" spans="3:19" x14ac:dyDescent="0.3">
      <c r="C25" s="3">
        <v>0</v>
      </c>
      <c r="D25" s="3">
        <v>0</v>
      </c>
      <c r="E25">
        <v>482.5</v>
      </c>
      <c r="F25" t="s">
        <v>10</v>
      </c>
      <c r="G25">
        <v>495.5</v>
      </c>
      <c r="H25" t="s">
        <v>10</v>
      </c>
      <c r="I25" s="1">
        <v>44763</v>
      </c>
      <c r="J25" s="6">
        <v>3375</v>
      </c>
      <c r="K25">
        <v>0.05</v>
      </c>
      <c r="L25" t="s">
        <v>10</v>
      </c>
      <c r="M25">
        <v>0.2</v>
      </c>
      <c r="N25" t="s">
        <v>10</v>
      </c>
      <c r="O25" s="7">
        <v>2298</v>
      </c>
      <c r="P25" s="7">
        <v>93</v>
      </c>
      <c r="Q25" s="2"/>
      <c r="R25" s="5">
        <f t="shared" si="1"/>
        <v>2298</v>
      </c>
      <c r="S25" s="5">
        <f t="shared" si="1"/>
        <v>93</v>
      </c>
    </row>
    <row r="26" spans="3:19" x14ac:dyDescent="0.3">
      <c r="C26" s="3">
        <v>0</v>
      </c>
      <c r="D26" s="3">
        <v>4</v>
      </c>
      <c r="E26">
        <v>450.2</v>
      </c>
      <c r="F26" t="s">
        <v>10</v>
      </c>
      <c r="G26">
        <v>478.4</v>
      </c>
      <c r="H26" t="s">
        <v>10</v>
      </c>
      <c r="I26" s="1">
        <v>44763</v>
      </c>
      <c r="J26" s="6">
        <v>3400</v>
      </c>
      <c r="K26">
        <v>0.05</v>
      </c>
      <c r="L26" t="s">
        <v>10</v>
      </c>
      <c r="M26">
        <v>0.2</v>
      </c>
      <c r="N26" t="s">
        <v>10</v>
      </c>
      <c r="O26" s="7">
        <v>972</v>
      </c>
      <c r="P26" s="7">
        <v>5027</v>
      </c>
      <c r="Q26" s="2"/>
      <c r="R26" s="5">
        <f t="shared" si="1"/>
        <v>972</v>
      </c>
      <c r="S26" s="5">
        <f t="shared" si="1"/>
        <v>5023</v>
      </c>
    </row>
    <row r="27" spans="3:19" x14ac:dyDescent="0.3">
      <c r="C27" s="3">
        <v>0</v>
      </c>
      <c r="D27" s="3">
        <v>4</v>
      </c>
      <c r="E27">
        <v>435.3</v>
      </c>
      <c r="F27" t="s">
        <v>10</v>
      </c>
      <c r="G27">
        <v>442.8</v>
      </c>
      <c r="H27" t="s">
        <v>10</v>
      </c>
      <c r="I27" s="1">
        <v>44763</v>
      </c>
      <c r="J27" s="6">
        <v>3425</v>
      </c>
      <c r="K27">
        <v>0.05</v>
      </c>
      <c r="L27" t="s">
        <v>10</v>
      </c>
      <c r="M27">
        <v>0.25</v>
      </c>
      <c r="N27" t="s">
        <v>10</v>
      </c>
      <c r="O27" s="7">
        <v>4</v>
      </c>
      <c r="P27" s="5">
        <v>55</v>
      </c>
      <c r="R27" s="5">
        <f t="shared" si="1"/>
        <v>4</v>
      </c>
      <c r="S27" s="5">
        <f t="shared" si="1"/>
        <v>51</v>
      </c>
    </row>
    <row r="28" spans="3:19" x14ac:dyDescent="0.3">
      <c r="C28" s="3">
        <v>0</v>
      </c>
      <c r="D28" s="3">
        <v>0</v>
      </c>
      <c r="E28">
        <v>410.3</v>
      </c>
      <c r="F28" t="s">
        <v>10</v>
      </c>
      <c r="G28">
        <v>417.8</v>
      </c>
      <c r="H28" t="s">
        <v>10</v>
      </c>
      <c r="I28" s="1">
        <v>44763</v>
      </c>
      <c r="J28" s="6">
        <v>3450</v>
      </c>
      <c r="K28">
        <v>0.1</v>
      </c>
      <c r="L28" t="s">
        <v>10</v>
      </c>
      <c r="M28">
        <v>0.25</v>
      </c>
      <c r="N28" t="s">
        <v>10</v>
      </c>
      <c r="O28" s="7">
        <v>2</v>
      </c>
      <c r="P28" s="7">
        <v>95</v>
      </c>
      <c r="Q28" s="2"/>
      <c r="R28" s="5">
        <f t="shared" si="1"/>
        <v>2</v>
      </c>
      <c r="S28" s="5">
        <f t="shared" si="1"/>
        <v>95</v>
      </c>
    </row>
    <row r="29" spans="3:19" x14ac:dyDescent="0.3">
      <c r="C29" s="3">
        <v>0</v>
      </c>
      <c r="D29" s="3">
        <v>0</v>
      </c>
      <c r="E29">
        <v>380.8</v>
      </c>
      <c r="F29" t="s">
        <v>10</v>
      </c>
      <c r="G29">
        <v>408</v>
      </c>
      <c r="H29" t="s">
        <v>10</v>
      </c>
      <c r="I29" s="1">
        <v>44763</v>
      </c>
      <c r="J29" s="6">
        <v>3470</v>
      </c>
      <c r="K29">
        <v>0.1</v>
      </c>
      <c r="L29" t="s">
        <v>10</v>
      </c>
      <c r="M29">
        <v>0.25</v>
      </c>
      <c r="N29" t="s">
        <v>10</v>
      </c>
      <c r="O29" s="5">
        <v>0</v>
      </c>
      <c r="P29" s="7">
        <v>0</v>
      </c>
      <c r="Q29" s="2"/>
      <c r="R29" s="5">
        <f t="shared" si="1"/>
        <v>0</v>
      </c>
      <c r="S29" s="5">
        <f t="shared" si="1"/>
        <v>0</v>
      </c>
    </row>
    <row r="30" spans="3:19" x14ac:dyDescent="0.3">
      <c r="C30" s="3">
        <v>0</v>
      </c>
      <c r="D30" s="3">
        <v>0</v>
      </c>
      <c r="E30">
        <v>375.2</v>
      </c>
      <c r="F30" t="s">
        <v>10</v>
      </c>
      <c r="G30">
        <v>403.5</v>
      </c>
      <c r="H30" t="s">
        <v>10</v>
      </c>
      <c r="I30" s="1">
        <v>44763</v>
      </c>
      <c r="J30" s="6">
        <v>3475</v>
      </c>
      <c r="K30">
        <v>0.1</v>
      </c>
      <c r="L30" t="s">
        <v>10</v>
      </c>
      <c r="M30">
        <v>0.3</v>
      </c>
      <c r="N30" t="s">
        <v>10</v>
      </c>
      <c r="O30" s="5">
        <v>27</v>
      </c>
      <c r="P30" s="7">
        <v>43</v>
      </c>
      <c r="Q30" s="2"/>
      <c r="R30" s="5">
        <f t="shared" si="1"/>
        <v>27</v>
      </c>
      <c r="S30" s="5">
        <f t="shared" si="1"/>
        <v>43</v>
      </c>
    </row>
    <row r="31" spans="3:19" x14ac:dyDescent="0.3">
      <c r="C31" s="3">
        <v>0</v>
      </c>
      <c r="D31" s="3">
        <v>0</v>
      </c>
      <c r="E31">
        <v>377.5</v>
      </c>
      <c r="F31" t="s">
        <v>10</v>
      </c>
      <c r="G31">
        <v>390.6</v>
      </c>
      <c r="H31" t="s">
        <v>10</v>
      </c>
      <c r="I31" s="1">
        <v>44763</v>
      </c>
      <c r="J31" s="6">
        <v>3480</v>
      </c>
      <c r="K31">
        <v>0.1</v>
      </c>
      <c r="L31" t="s">
        <v>10</v>
      </c>
      <c r="M31">
        <v>0.3</v>
      </c>
      <c r="N31" t="s">
        <v>10</v>
      </c>
      <c r="O31" s="7">
        <v>40</v>
      </c>
      <c r="P31" s="7">
        <v>0</v>
      </c>
      <c r="Q31" s="2"/>
      <c r="R31" s="5">
        <f t="shared" si="1"/>
        <v>40</v>
      </c>
      <c r="S31" s="5">
        <f t="shared" si="1"/>
        <v>0</v>
      </c>
    </row>
    <row r="32" spans="3:19" x14ac:dyDescent="0.3">
      <c r="C32" s="3">
        <v>0</v>
      </c>
      <c r="D32" s="3">
        <v>0</v>
      </c>
      <c r="E32">
        <v>360.6</v>
      </c>
      <c r="F32" t="s">
        <v>10</v>
      </c>
      <c r="G32">
        <v>387.9</v>
      </c>
      <c r="H32" t="s">
        <v>10</v>
      </c>
      <c r="I32" s="1">
        <v>44763</v>
      </c>
      <c r="J32" s="6">
        <v>3490</v>
      </c>
      <c r="K32">
        <v>0.1</v>
      </c>
      <c r="L32" t="s">
        <v>10</v>
      </c>
      <c r="M32">
        <v>0.3</v>
      </c>
      <c r="N32" t="s">
        <v>10</v>
      </c>
      <c r="O32" s="5">
        <v>40</v>
      </c>
      <c r="P32" s="5">
        <v>0</v>
      </c>
      <c r="R32" s="5">
        <f t="shared" si="1"/>
        <v>40</v>
      </c>
      <c r="S32" s="5">
        <f t="shared" si="1"/>
        <v>0</v>
      </c>
    </row>
    <row r="33" spans="3:19" x14ac:dyDescent="0.3">
      <c r="C33" s="3">
        <v>0</v>
      </c>
      <c r="D33" s="3">
        <v>4</v>
      </c>
      <c r="E33">
        <v>360.3</v>
      </c>
      <c r="F33" t="s">
        <v>10</v>
      </c>
      <c r="G33">
        <v>367.8</v>
      </c>
      <c r="H33" t="s">
        <v>10</v>
      </c>
      <c r="I33" s="1">
        <v>44763</v>
      </c>
      <c r="J33" s="6">
        <v>3500</v>
      </c>
      <c r="K33">
        <v>0.15</v>
      </c>
      <c r="L33" t="s">
        <v>10</v>
      </c>
      <c r="M33">
        <v>0.3</v>
      </c>
      <c r="N33" t="s">
        <v>10</v>
      </c>
      <c r="O33" s="5">
        <v>58</v>
      </c>
      <c r="P33" s="5">
        <v>108</v>
      </c>
      <c r="R33" s="5">
        <f t="shared" si="1"/>
        <v>58</v>
      </c>
      <c r="S33" s="5">
        <f t="shared" si="1"/>
        <v>104</v>
      </c>
    </row>
    <row r="34" spans="3:19" x14ac:dyDescent="0.3">
      <c r="C34" s="3">
        <v>0</v>
      </c>
      <c r="D34" s="3">
        <v>0</v>
      </c>
      <c r="E34">
        <v>340.8</v>
      </c>
      <c r="F34" t="s">
        <v>10</v>
      </c>
      <c r="G34">
        <v>368</v>
      </c>
      <c r="H34" t="s">
        <v>10</v>
      </c>
      <c r="I34" s="1">
        <v>44763</v>
      </c>
      <c r="J34" s="6">
        <v>3510</v>
      </c>
      <c r="K34">
        <v>0.15</v>
      </c>
      <c r="L34" t="s">
        <v>10</v>
      </c>
      <c r="M34">
        <v>0.3</v>
      </c>
      <c r="N34" t="s">
        <v>10</v>
      </c>
      <c r="O34" s="7">
        <v>53</v>
      </c>
      <c r="P34" s="7">
        <v>0</v>
      </c>
      <c r="Q34" s="2"/>
      <c r="R34" s="5">
        <f t="shared" si="1"/>
        <v>53</v>
      </c>
      <c r="S34" s="5">
        <f t="shared" si="1"/>
        <v>0</v>
      </c>
    </row>
    <row r="35" spans="3:19" x14ac:dyDescent="0.3">
      <c r="C35" s="3">
        <v>0</v>
      </c>
      <c r="D35" s="3">
        <v>0</v>
      </c>
      <c r="E35">
        <v>337.6</v>
      </c>
      <c r="F35" t="s">
        <v>10</v>
      </c>
      <c r="G35">
        <v>350.6</v>
      </c>
      <c r="H35" t="s">
        <v>10</v>
      </c>
      <c r="I35" s="1">
        <v>44763</v>
      </c>
      <c r="J35" s="6">
        <v>3520</v>
      </c>
      <c r="K35">
        <v>0.15</v>
      </c>
      <c r="L35" t="s">
        <v>10</v>
      </c>
      <c r="M35">
        <v>0.35</v>
      </c>
      <c r="N35" t="s">
        <v>10</v>
      </c>
      <c r="O35" s="5">
        <v>50</v>
      </c>
      <c r="P35" s="5">
        <v>0</v>
      </c>
      <c r="R35" s="5">
        <f t="shared" si="1"/>
        <v>50</v>
      </c>
      <c r="S35" s="5">
        <f t="shared" si="1"/>
        <v>0</v>
      </c>
    </row>
    <row r="36" spans="3:19" x14ac:dyDescent="0.3">
      <c r="C36" s="3">
        <v>0</v>
      </c>
      <c r="D36" s="3">
        <v>0</v>
      </c>
      <c r="E36">
        <v>335.4</v>
      </c>
      <c r="F36" t="s">
        <v>10</v>
      </c>
      <c r="G36">
        <v>342.8</v>
      </c>
      <c r="H36" t="s">
        <v>10</v>
      </c>
      <c r="I36" s="1">
        <v>44763</v>
      </c>
      <c r="J36" s="6">
        <v>3525</v>
      </c>
      <c r="K36">
        <v>0.15</v>
      </c>
      <c r="L36" t="s">
        <v>10</v>
      </c>
      <c r="M36">
        <v>0.35</v>
      </c>
      <c r="N36" t="s">
        <v>10</v>
      </c>
      <c r="O36" s="7">
        <v>79</v>
      </c>
      <c r="P36" s="7">
        <v>154</v>
      </c>
      <c r="Q36" s="2"/>
      <c r="R36" s="5">
        <f t="shared" si="1"/>
        <v>79</v>
      </c>
      <c r="S36" s="5">
        <f t="shared" si="1"/>
        <v>154</v>
      </c>
    </row>
    <row r="37" spans="3:19" x14ac:dyDescent="0.3">
      <c r="C37" s="3">
        <v>0</v>
      </c>
      <c r="D37" s="3">
        <v>0</v>
      </c>
      <c r="E37">
        <v>321</v>
      </c>
      <c r="F37" t="s">
        <v>10</v>
      </c>
      <c r="G37">
        <v>348</v>
      </c>
      <c r="H37" t="s">
        <v>10</v>
      </c>
      <c r="I37" s="1">
        <v>44763</v>
      </c>
      <c r="J37" s="6">
        <v>3530</v>
      </c>
      <c r="K37">
        <v>0.15</v>
      </c>
      <c r="L37" t="s">
        <v>10</v>
      </c>
      <c r="M37">
        <v>0.35</v>
      </c>
      <c r="N37" t="s">
        <v>10</v>
      </c>
      <c r="O37" s="7">
        <v>1</v>
      </c>
      <c r="P37" s="5">
        <v>0</v>
      </c>
      <c r="R37" s="5">
        <f t="shared" si="1"/>
        <v>1</v>
      </c>
      <c r="S37" s="5">
        <f t="shared" si="1"/>
        <v>0</v>
      </c>
    </row>
    <row r="38" spans="3:19" x14ac:dyDescent="0.3">
      <c r="C38" s="3">
        <v>0</v>
      </c>
      <c r="D38" s="3">
        <v>0</v>
      </c>
      <c r="E38">
        <v>317.60000000000002</v>
      </c>
      <c r="F38" t="s">
        <v>10</v>
      </c>
      <c r="G38">
        <v>330.6</v>
      </c>
      <c r="H38" t="s">
        <v>10</v>
      </c>
      <c r="I38" s="1">
        <v>44763</v>
      </c>
      <c r="J38" s="6">
        <v>3540</v>
      </c>
      <c r="K38">
        <v>0.2</v>
      </c>
      <c r="L38" t="s">
        <v>10</v>
      </c>
      <c r="M38">
        <v>0.35</v>
      </c>
      <c r="N38" t="s">
        <v>10</v>
      </c>
      <c r="O38" s="5">
        <v>50</v>
      </c>
      <c r="P38" s="5">
        <v>0</v>
      </c>
      <c r="R38" s="5">
        <f t="shared" si="1"/>
        <v>50</v>
      </c>
      <c r="S38" s="5">
        <f t="shared" si="1"/>
        <v>0</v>
      </c>
    </row>
    <row r="39" spans="3:19" x14ac:dyDescent="0.3">
      <c r="C39" s="3">
        <v>0</v>
      </c>
      <c r="D39" s="3">
        <v>0</v>
      </c>
      <c r="E39">
        <v>312.60000000000002</v>
      </c>
      <c r="F39" t="s">
        <v>10</v>
      </c>
      <c r="G39">
        <v>325.60000000000002</v>
      </c>
      <c r="H39" t="s">
        <v>10</v>
      </c>
      <c r="I39" s="1">
        <v>44763</v>
      </c>
      <c r="J39" s="6">
        <v>3545</v>
      </c>
      <c r="K39">
        <v>0.2</v>
      </c>
      <c r="L39" t="s">
        <v>10</v>
      </c>
      <c r="M39">
        <v>0.4</v>
      </c>
      <c r="N39" t="s">
        <v>10</v>
      </c>
      <c r="O39" s="5">
        <v>3</v>
      </c>
      <c r="P39" s="5">
        <v>0</v>
      </c>
      <c r="R39" s="5">
        <f t="shared" si="1"/>
        <v>3</v>
      </c>
      <c r="S39" s="5">
        <f t="shared" si="1"/>
        <v>0</v>
      </c>
    </row>
    <row r="40" spans="3:19" x14ac:dyDescent="0.3">
      <c r="C40" s="3">
        <v>0</v>
      </c>
      <c r="D40" s="3">
        <v>0</v>
      </c>
      <c r="E40">
        <v>310.39999999999998</v>
      </c>
      <c r="F40" t="s">
        <v>10</v>
      </c>
      <c r="G40">
        <v>317.89999999999998</v>
      </c>
      <c r="H40" t="s">
        <v>10</v>
      </c>
      <c r="I40" s="1">
        <v>44763</v>
      </c>
      <c r="J40" s="6">
        <v>3550</v>
      </c>
      <c r="K40">
        <v>0.2</v>
      </c>
      <c r="L40" t="s">
        <v>10</v>
      </c>
      <c r="M40">
        <v>0.4</v>
      </c>
      <c r="N40" t="s">
        <v>10</v>
      </c>
      <c r="O40" s="7">
        <v>50</v>
      </c>
      <c r="P40" s="7">
        <v>419</v>
      </c>
      <c r="Q40" s="2"/>
      <c r="R40" s="5">
        <f t="shared" si="1"/>
        <v>50</v>
      </c>
      <c r="S40" s="5">
        <f t="shared" si="1"/>
        <v>419</v>
      </c>
    </row>
    <row r="41" spans="3:19" x14ac:dyDescent="0.3">
      <c r="C41" s="3">
        <v>0</v>
      </c>
      <c r="D41" s="3">
        <v>0</v>
      </c>
      <c r="E41">
        <v>295.39999999999998</v>
      </c>
      <c r="F41" t="s">
        <v>10</v>
      </c>
      <c r="G41">
        <v>323.2</v>
      </c>
      <c r="H41" t="s">
        <v>10</v>
      </c>
      <c r="I41" s="1">
        <v>44763</v>
      </c>
      <c r="J41" s="6">
        <v>3555</v>
      </c>
      <c r="K41">
        <v>0.2</v>
      </c>
      <c r="L41" t="s">
        <v>10</v>
      </c>
      <c r="M41">
        <v>0.4</v>
      </c>
      <c r="N41" t="s">
        <v>10</v>
      </c>
      <c r="O41" s="5">
        <v>18</v>
      </c>
      <c r="P41" s="5">
        <v>0</v>
      </c>
      <c r="R41" s="5">
        <f t="shared" si="1"/>
        <v>18</v>
      </c>
      <c r="S41" s="5">
        <f t="shared" si="1"/>
        <v>0</v>
      </c>
    </row>
    <row r="42" spans="3:19" x14ac:dyDescent="0.3">
      <c r="C42" s="3">
        <v>0</v>
      </c>
      <c r="D42" s="3">
        <v>0</v>
      </c>
      <c r="E42">
        <v>290.3</v>
      </c>
      <c r="F42" t="s">
        <v>10</v>
      </c>
      <c r="G42">
        <v>317.89999999999998</v>
      </c>
      <c r="H42" t="s">
        <v>10</v>
      </c>
      <c r="I42" s="1">
        <v>44763</v>
      </c>
      <c r="J42" s="6">
        <v>3560</v>
      </c>
      <c r="K42">
        <v>0.25</v>
      </c>
      <c r="L42" t="s">
        <v>10</v>
      </c>
      <c r="M42">
        <v>0.4</v>
      </c>
      <c r="N42" t="s">
        <v>10</v>
      </c>
      <c r="O42" s="5">
        <v>4</v>
      </c>
      <c r="P42" s="5">
        <v>0</v>
      </c>
      <c r="R42" s="5">
        <f t="shared" si="1"/>
        <v>4</v>
      </c>
      <c r="S42" s="5">
        <f t="shared" si="1"/>
        <v>0</v>
      </c>
    </row>
    <row r="43" spans="3:19" x14ac:dyDescent="0.3">
      <c r="C43" s="3">
        <v>0</v>
      </c>
      <c r="D43" s="3">
        <v>0</v>
      </c>
      <c r="E43">
        <v>292.7</v>
      </c>
      <c r="F43" t="s">
        <v>10</v>
      </c>
      <c r="G43">
        <v>305.7</v>
      </c>
      <c r="H43" t="s">
        <v>10</v>
      </c>
      <c r="I43" s="1">
        <v>44763</v>
      </c>
      <c r="J43" s="6">
        <v>3565</v>
      </c>
      <c r="K43">
        <v>0.25</v>
      </c>
      <c r="L43" t="s">
        <v>10</v>
      </c>
      <c r="M43">
        <v>0.45</v>
      </c>
      <c r="N43" t="s">
        <v>10</v>
      </c>
      <c r="O43" s="5">
        <v>0</v>
      </c>
      <c r="P43" s="5">
        <v>0</v>
      </c>
      <c r="R43" s="5">
        <f t="shared" si="1"/>
        <v>0</v>
      </c>
      <c r="S43" s="5">
        <f t="shared" si="1"/>
        <v>0</v>
      </c>
    </row>
    <row r="44" spans="3:19" x14ac:dyDescent="0.3">
      <c r="C44" s="3">
        <v>0</v>
      </c>
      <c r="D44" s="3">
        <v>0</v>
      </c>
      <c r="E44">
        <v>287.7</v>
      </c>
      <c r="F44" t="s">
        <v>10</v>
      </c>
      <c r="G44">
        <v>300.7</v>
      </c>
      <c r="H44" t="s">
        <v>10</v>
      </c>
      <c r="I44" s="1">
        <v>44763</v>
      </c>
      <c r="J44" s="6">
        <v>3570</v>
      </c>
      <c r="K44">
        <v>0.25</v>
      </c>
      <c r="L44" t="s">
        <v>10</v>
      </c>
      <c r="M44">
        <v>0.45</v>
      </c>
      <c r="N44" t="s">
        <v>10</v>
      </c>
      <c r="O44" s="7">
        <v>515</v>
      </c>
      <c r="P44" s="5">
        <v>0</v>
      </c>
      <c r="R44" s="5">
        <f t="shared" si="1"/>
        <v>515</v>
      </c>
      <c r="S44" s="5">
        <f t="shared" si="1"/>
        <v>0</v>
      </c>
    </row>
    <row r="45" spans="3:19" x14ac:dyDescent="0.3">
      <c r="C45" s="3">
        <v>0</v>
      </c>
      <c r="D45" s="3">
        <v>0</v>
      </c>
      <c r="E45">
        <v>285.5</v>
      </c>
      <c r="F45" t="s">
        <v>10</v>
      </c>
      <c r="G45">
        <v>292.89999999999998</v>
      </c>
      <c r="H45" t="s">
        <v>10</v>
      </c>
      <c r="I45" s="1">
        <v>44763</v>
      </c>
      <c r="J45" s="6">
        <v>3575</v>
      </c>
      <c r="K45">
        <v>0.3</v>
      </c>
      <c r="L45" t="s">
        <v>10</v>
      </c>
      <c r="M45">
        <v>0.5</v>
      </c>
      <c r="N45" t="s">
        <v>10</v>
      </c>
      <c r="O45" s="5">
        <v>271</v>
      </c>
      <c r="P45" s="5">
        <v>93</v>
      </c>
      <c r="R45" s="5">
        <f t="shared" si="1"/>
        <v>271</v>
      </c>
      <c r="S45" s="5">
        <f t="shared" si="1"/>
        <v>93</v>
      </c>
    </row>
    <row r="46" spans="3:19" x14ac:dyDescent="0.3">
      <c r="C46" s="3">
        <v>0</v>
      </c>
      <c r="D46" s="3">
        <v>0</v>
      </c>
      <c r="E46">
        <v>277.8</v>
      </c>
      <c r="F46" t="s">
        <v>10</v>
      </c>
      <c r="G46">
        <v>290.7</v>
      </c>
      <c r="H46" t="s">
        <v>10</v>
      </c>
      <c r="I46" s="1">
        <v>44763</v>
      </c>
      <c r="J46" s="6">
        <v>3580</v>
      </c>
      <c r="K46">
        <v>0.3</v>
      </c>
      <c r="L46" t="s">
        <v>10</v>
      </c>
      <c r="M46">
        <v>0.5</v>
      </c>
      <c r="N46" t="s">
        <v>10</v>
      </c>
      <c r="O46" s="5">
        <v>70</v>
      </c>
      <c r="P46" s="5">
        <v>0</v>
      </c>
      <c r="R46" s="5">
        <f t="shared" si="1"/>
        <v>70</v>
      </c>
      <c r="S46" s="5">
        <f t="shared" si="1"/>
        <v>0</v>
      </c>
    </row>
    <row r="47" spans="3:19" x14ac:dyDescent="0.3">
      <c r="C47" s="3">
        <v>0</v>
      </c>
      <c r="D47" s="3">
        <v>0</v>
      </c>
      <c r="E47">
        <v>272.8</v>
      </c>
      <c r="F47" t="s">
        <v>10</v>
      </c>
      <c r="G47">
        <v>285.7</v>
      </c>
      <c r="H47" t="s">
        <v>10</v>
      </c>
      <c r="I47" s="1">
        <v>44763</v>
      </c>
      <c r="J47" s="6">
        <v>3585</v>
      </c>
      <c r="K47">
        <v>0.35</v>
      </c>
      <c r="L47" t="s">
        <v>10</v>
      </c>
      <c r="M47">
        <v>0.55000000000000004</v>
      </c>
      <c r="N47" t="s">
        <v>10</v>
      </c>
      <c r="O47" s="5">
        <v>6</v>
      </c>
      <c r="P47" s="5">
        <v>0</v>
      </c>
      <c r="R47" s="5">
        <f t="shared" si="1"/>
        <v>6</v>
      </c>
      <c r="S47" s="5">
        <f t="shared" si="1"/>
        <v>0</v>
      </c>
    </row>
    <row r="48" spans="3:19" x14ac:dyDescent="0.3">
      <c r="C48" s="3">
        <v>0</v>
      </c>
      <c r="D48" s="3">
        <v>0</v>
      </c>
      <c r="E48">
        <v>260.10000000000002</v>
      </c>
      <c r="F48" t="s">
        <v>10</v>
      </c>
      <c r="G48">
        <v>287.5</v>
      </c>
      <c r="H48" t="s">
        <v>10</v>
      </c>
      <c r="I48" s="1">
        <v>44763</v>
      </c>
      <c r="J48" s="6">
        <v>3590</v>
      </c>
      <c r="K48">
        <v>0.35</v>
      </c>
      <c r="L48" t="s">
        <v>10</v>
      </c>
      <c r="M48">
        <v>0.55000000000000004</v>
      </c>
      <c r="N48" t="s">
        <v>10</v>
      </c>
      <c r="O48" s="5">
        <v>0</v>
      </c>
      <c r="P48" s="5">
        <v>0</v>
      </c>
      <c r="R48" s="5">
        <f t="shared" si="1"/>
        <v>0</v>
      </c>
      <c r="S48" s="5">
        <f t="shared" si="1"/>
        <v>0</v>
      </c>
    </row>
    <row r="49" spans="3:19" x14ac:dyDescent="0.3">
      <c r="C49" s="3">
        <v>0</v>
      </c>
      <c r="D49" s="3">
        <v>0</v>
      </c>
      <c r="E49">
        <v>255.6</v>
      </c>
      <c r="F49" t="s">
        <v>10</v>
      </c>
      <c r="G49">
        <v>282.7</v>
      </c>
      <c r="H49" t="s">
        <v>10</v>
      </c>
      <c r="I49" s="1">
        <v>44763</v>
      </c>
      <c r="J49" s="6">
        <v>3595</v>
      </c>
      <c r="K49">
        <v>0.4</v>
      </c>
      <c r="L49" t="s">
        <v>10</v>
      </c>
      <c r="M49">
        <v>0.6</v>
      </c>
      <c r="N49" t="s">
        <v>10</v>
      </c>
      <c r="O49" s="7">
        <v>0</v>
      </c>
      <c r="P49" s="7">
        <v>0</v>
      </c>
      <c r="Q49" s="2"/>
      <c r="R49" s="5">
        <f t="shared" si="1"/>
        <v>0</v>
      </c>
      <c r="S49" s="5">
        <f t="shared" si="1"/>
        <v>0</v>
      </c>
    </row>
    <row r="50" spans="3:19" x14ac:dyDescent="0.3">
      <c r="C50" s="3">
        <v>0</v>
      </c>
      <c r="D50" s="3">
        <v>0</v>
      </c>
      <c r="E50">
        <v>260.7</v>
      </c>
      <c r="F50" t="s">
        <v>10</v>
      </c>
      <c r="G50">
        <v>268</v>
      </c>
      <c r="H50" t="s">
        <v>10</v>
      </c>
      <c r="I50" s="1">
        <v>44763</v>
      </c>
      <c r="J50" s="6">
        <v>3600</v>
      </c>
      <c r="K50">
        <v>0.4</v>
      </c>
      <c r="L50" t="s">
        <v>10</v>
      </c>
      <c r="M50">
        <v>0.6</v>
      </c>
      <c r="N50" t="s">
        <v>10</v>
      </c>
      <c r="O50" s="7">
        <v>967</v>
      </c>
      <c r="P50" s="5">
        <v>215</v>
      </c>
      <c r="R50" s="5">
        <f t="shared" si="1"/>
        <v>967</v>
      </c>
      <c r="S50" s="5">
        <f t="shared" si="1"/>
        <v>215</v>
      </c>
    </row>
    <row r="51" spans="3:19" x14ac:dyDescent="0.3">
      <c r="C51" s="3">
        <v>0</v>
      </c>
      <c r="D51" s="3">
        <v>0</v>
      </c>
      <c r="E51">
        <v>246</v>
      </c>
      <c r="F51" t="s">
        <v>10</v>
      </c>
      <c r="G51">
        <v>272.7</v>
      </c>
      <c r="H51" t="s">
        <v>10</v>
      </c>
      <c r="I51" s="1">
        <v>44763</v>
      </c>
      <c r="J51" s="6">
        <v>3605</v>
      </c>
      <c r="K51">
        <v>0.45</v>
      </c>
      <c r="L51" t="s">
        <v>10</v>
      </c>
      <c r="M51">
        <v>0.65</v>
      </c>
      <c r="N51" t="s">
        <v>10</v>
      </c>
      <c r="O51" s="5">
        <v>2</v>
      </c>
      <c r="P51" s="5">
        <v>0</v>
      </c>
      <c r="R51" s="5">
        <f t="shared" si="1"/>
        <v>2</v>
      </c>
      <c r="S51" s="5">
        <f t="shared" si="1"/>
        <v>0</v>
      </c>
    </row>
    <row r="52" spans="3:19" x14ac:dyDescent="0.3">
      <c r="C52" s="3">
        <v>0</v>
      </c>
      <c r="D52" s="3">
        <v>0</v>
      </c>
      <c r="E52">
        <v>240.6</v>
      </c>
      <c r="F52" t="s">
        <v>10</v>
      </c>
      <c r="G52">
        <v>268</v>
      </c>
      <c r="H52" t="s">
        <v>10</v>
      </c>
      <c r="I52" s="1">
        <v>44763</v>
      </c>
      <c r="J52" s="6">
        <v>3610</v>
      </c>
      <c r="K52">
        <v>0.5</v>
      </c>
      <c r="L52" t="s">
        <v>10</v>
      </c>
      <c r="M52">
        <v>0.7</v>
      </c>
      <c r="N52" t="s">
        <v>10</v>
      </c>
      <c r="O52" s="5">
        <v>5</v>
      </c>
      <c r="P52" s="5">
        <v>0</v>
      </c>
      <c r="R52" s="5">
        <f t="shared" si="1"/>
        <v>5</v>
      </c>
      <c r="S52" s="5">
        <f t="shared" si="1"/>
        <v>0</v>
      </c>
    </row>
    <row r="53" spans="3:19" x14ac:dyDescent="0.3">
      <c r="C53" s="3">
        <v>0</v>
      </c>
      <c r="D53" s="3">
        <v>0</v>
      </c>
      <c r="E53">
        <v>243.1</v>
      </c>
      <c r="F53" t="s">
        <v>10</v>
      </c>
      <c r="G53">
        <v>255.9</v>
      </c>
      <c r="H53" t="s">
        <v>10</v>
      </c>
      <c r="I53" s="1">
        <v>44763</v>
      </c>
      <c r="J53" s="6">
        <v>3615</v>
      </c>
      <c r="K53">
        <v>0.5</v>
      </c>
      <c r="L53" t="s">
        <v>10</v>
      </c>
      <c r="M53">
        <v>0.75</v>
      </c>
      <c r="N53" t="s">
        <v>10</v>
      </c>
      <c r="O53" s="5">
        <v>3</v>
      </c>
      <c r="P53" s="5">
        <v>0</v>
      </c>
      <c r="R53" s="5">
        <f t="shared" si="1"/>
        <v>3</v>
      </c>
      <c r="S53" s="5">
        <f t="shared" si="1"/>
        <v>0</v>
      </c>
    </row>
    <row r="54" spans="3:19" x14ac:dyDescent="0.3">
      <c r="C54" s="3">
        <v>0</v>
      </c>
      <c r="D54" s="3">
        <v>0</v>
      </c>
      <c r="E54">
        <v>238.1</v>
      </c>
      <c r="F54" t="s">
        <v>10</v>
      </c>
      <c r="G54">
        <v>250.9</v>
      </c>
      <c r="H54" t="s">
        <v>10</v>
      </c>
      <c r="I54" s="1">
        <v>44763</v>
      </c>
      <c r="J54" s="6">
        <v>3620</v>
      </c>
      <c r="K54">
        <v>0.55000000000000004</v>
      </c>
      <c r="L54" t="s">
        <v>10</v>
      </c>
      <c r="M54">
        <v>0.8</v>
      </c>
      <c r="N54" t="s">
        <v>10</v>
      </c>
      <c r="O54" s="7">
        <v>0</v>
      </c>
      <c r="P54" s="7">
        <v>0</v>
      </c>
      <c r="Q54" s="2"/>
      <c r="R54" s="5">
        <f t="shared" si="1"/>
        <v>0</v>
      </c>
      <c r="S54" s="5">
        <f t="shared" si="1"/>
        <v>0</v>
      </c>
    </row>
    <row r="55" spans="3:19" x14ac:dyDescent="0.3">
      <c r="C55" s="3">
        <v>0</v>
      </c>
      <c r="D55" s="3">
        <v>1</v>
      </c>
      <c r="E55">
        <v>235.9</v>
      </c>
      <c r="F55" t="s">
        <v>10</v>
      </c>
      <c r="G55">
        <v>243.2</v>
      </c>
      <c r="H55" t="s">
        <v>10</v>
      </c>
      <c r="I55" s="1">
        <v>44763</v>
      </c>
      <c r="J55" s="6">
        <v>3625</v>
      </c>
      <c r="K55">
        <v>0.6</v>
      </c>
      <c r="L55" t="s">
        <v>10</v>
      </c>
      <c r="M55">
        <v>0.85</v>
      </c>
      <c r="N55" t="s">
        <v>10</v>
      </c>
      <c r="O55" s="7">
        <v>23</v>
      </c>
      <c r="P55" s="5">
        <v>241</v>
      </c>
      <c r="R55" s="5">
        <f t="shared" si="1"/>
        <v>23</v>
      </c>
      <c r="S55" s="5">
        <f t="shared" si="1"/>
        <v>240</v>
      </c>
    </row>
    <row r="56" spans="3:19" x14ac:dyDescent="0.3">
      <c r="C56" s="3">
        <v>0</v>
      </c>
      <c r="D56" s="3">
        <v>0</v>
      </c>
      <c r="E56">
        <v>220.6</v>
      </c>
      <c r="F56" t="s">
        <v>10</v>
      </c>
      <c r="G56">
        <v>247.9</v>
      </c>
      <c r="H56" t="s">
        <v>10</v>
      </c>
      <c r="I56" s="1">
        <v>44763</v>
      </c>
      <c r="J56" s="6">
        <v>3630</v>
      </c>
      <c r="K56">
        <v>0.65</v>
      </c>
      <c r="L56" t="s">
        <v>10</v>
      </c>
      <c r="M56">
        <v>0.9</v>
      </c>
      <c r="N56" t="s">
        <v>10</v>
      </c>
      <c r="O56" s="7">
        <v>0</v>
      </c>
      <c r="P56" s="5">
        <v>0</v>
      </c>
      <c r="R56" s="5">
        <f t="shared" si="1"/>
        <v>0</v>
      </c>
      <c r="S56" s="5">
        <f t="shared" si="1"/>
        <v>0</v>
      </c>
    </row>
    <row r="57" spans="3:19" x14ac:dyDescent="0.3">
      <c r="C57" s="3">
        <v>0</v>
      </c>
      <c r="D57" s="3">
        <v>0</v>
      </c>
      <c r="E57">
        <v>223.4</v>
      </c>
      <c r="F57" t="s">
        <v>10</v>
      </c>
      <c r="G57">
        <v>236</v>
      </c>
      <c r="H57" t="s">
        <v>10</v>
      </c>
      <c r="I57" s="1">
        <v>44763</v>
      </c>
      <c r="J57" s="6">
        <v>3635</v>
      </c>
      <c r="K57">
        <v>0.7</v>
      </c>
      <c r="L57" t="s">
        <v>10</v>
      </c>
      <c r="M57">
        <v>0.95</v>
      </c>
      <c r="N57" t="s">
        <v>10</v>
      </c>
      <c r="O57" s="5">
        <v>2</v>
      </c>
      <c r="P57" s="5">
        <v>0</v>
      </c>
      <c r="R57" s="5">
        <f t="shared" si="1"/>
        <v>2</v>
      </c>
      <c r="S57" s="5">
        <f t="shared" si="1"/>
        <v>0</v>
      </c>
    </row>
    <row r="58" spans="3:19" x14ac:dyDescent="0.3">
      <c r="C58" s="3">
        <v>0</v>
      </c>
      <c r="D58" s="3">
        <v>0</v>
      </c>
      <c r="E58">
        <v>218.5</v>
      </c>
      <c r="F58" t="s">
        <v>10</v>
      </c>
      <c r="G58">
        <v>231.1</v>
      </c>
      <c r="H58" t="s">
        <v>10</v>
      </c>
      <c r="I58" s="1">
        <v>44763</v>
      </c>
      <c r="J58" s="6">
        <v>3640</v>
      </c>
      <c r="K58">
        <v>0.8</v>
      </c>
      <c r="L58" t="s">
        <v>10</v>
      </c>
      <c r="M58">
        <v>1</v>
      </c>
      <c r="N58" t="s">
        <v>10</v>
      </c>
      <c r="O58" s="5">
        <v>2</v>
      </c>
      <c r="P58" s="5">
        <v>0</v>
      </c>
      <c r="R58" s="5">
        <f t="shared" si="1"/>
        <v>2</v>
      </c>
      <c r="S58" s="5">
        <f t="shared" si="1"/>
        <v>0</v>
      </c>
    </row>
    <row r="59" spans="3:19" x14ac:dyDescent="0.3">
      <c r="C59" s="3">
        <v>0</v>
      </c>
      <c r="D59" s="3">
        <v>0</v>
      </c>
      <c r="E59">
        <v>205.7</v>
      </c>
      <c r="F59" t="s">
        <v>10</v>
      </c>
      <c r="G59">
        <v>233</v>
      </c>
      <c r="H59" t="s">
        <v>10</v>
      </c>
      <c r="I59" s="1">
        <v>44763</v>
      </c>
      <c r="J59" s="6">
        <v>3645</v>
      </c>
      <c r="K59">
        <v>0.85</v>
      </c>
      <c r="L59" t="s">
        <v>10</v>
      </c>
      <c r="M59">
        <v>1.1000000000000001</v>
      </c>
      <c r="N59" t="s">
        <v>10</v>
      </c>
      <c r="O59" s="7">
        <v>0</v>
      </c>
      <c r="P59" s="7">
        <v>0</v>
      </c>
      <c r="Q59" s="2"/>
      <c r="R59" s="5">
        <f t="shared" si="1"/>
        <v>0</v>
      </c>
      <c r="S59" s="5">
        <f t="shared" si="1"/>
        <v>0</v>
      </c>
    </row>
    <row r="60" spans="3:19" x14ac:dyDescent="0.3">
      <c r="C60" s="3">
        <v>1</v>
      </c>
      <c r="D60" s="3">
        <v>1</v>
      </c>
      <c r="E60">
        <v>211.4</v>
      </c>
      <c r="F60" t="s">
        <v>10</v>
      </c>
      <c r="G60">
        <v>218.5</v>
      </c>
      <c r="H60" t="s">
        <v>10</v>
      </c>
      <c r="I60" s="1">
        <v>44763</v>
      </c>
      <c r="J60" s="6">
        <v>3650</v>
      </c>
      <c r="K60">
        <v>0.95</v>
      </c>
      <c r="L60" t="s">
        <v>10</v>
      </c>
      <c r="M60">
        <v>1.2</v>
      </c>
      <c r="N60" t="s">
        <v>10</v>
      </c>
      <c r="O60" s="7">
        <v>102</v>
      </c>
      <c r="P60" s="5">
        <v>98</v>
      </c>
      <c r="R60" s="5">
        <f t="shared" si="1"/>
        <v>101</v>
      </c>
      <c r="S60" s="5">
        <f t="shared" si="1"/>
        <v>97</v>
      </c>
    </row>
    <row r="61" spans="3:19" x14ac:dyDescent="0.3">
      <c r="C61" s="3">
        <v>0</v>
      </c>
      <c r="D61" s="3">
        <v>0</v>
      </c>
      <c r="E61">
        <v>203.8</v>
      </c>
      <c r="F61" t="s">
        <v>10</v>
      </c>
      <c r="G61">
        <v>216.2</v>
      </c>
      <c r="H61" t="s">
        <v>10</v>
      </c>
      <c r="I61" s="1">
        <v>44763</v>
      </c>
      <c r="J61" s="6">
        <v>3655</v>
      </c>
      <c r="K61">
        <v>1.05</v>
      </c>
      <c r="L61" t="s">
        <v>10</v>
      </c>
      <c r="M61">
        <v>1.3</v>
      </c>
      <c r="N61" t="s">
        <v>10</v>
      </c>
      <c r="O61" s="7">
        <v>10</v>
      </c>
      <c r="P61" s="5">
        <v>0</v>
      </c>
      <c r="R61" s="5">
        <f t="shared" si="1"/>
        <v>10</v>
      </c>
      <c r="S61" s="5">
        <f t="shared" si="1"/>
        <v>0</v>
      </c>
    </row>
    <row r="62" spans="3:19" x14ac:dyDescent="0.3">
      <c r="C62" s="3">
        <v>0</v>
      </c>
      <c r="D62" s="3">
        <v>0</v>
      </c>
      <c r="E62">
        <v>199</v>
      </c>
      <c r="F62" t="s">
        <v>10</v>
      </c>
      <c r="G62">
        <v>211.3</v>
      </c>
      <c r="H62" t="s">
        <v>10</v>
      </c>
      <c r="I62" s="1">
        <v>44763</v>
      </c>
      <c r="J62" s="6">
        <v>3660</v>
      </c>
      <c r="K62">
        <v>1.1499999999999999</v>
      </c>
      <c r="L62" t="s">
        <v>10</v>
      </c>
      <c r="M62">
        <v>1.4</v>
      </c>
      <c r="N62" t="s">
        <v>10</v>
      </c>
      <c r="O62" s="7">
        <v>28</v>
      </c>
      <c r="P62" s="5">
        <v>0</v>
      </c>
      <c r="R62" s="5">
        <f t="shared" si="1"/>
        <v>28</v>
      </c>
      <c r="S62" s="5">
        <f t="shared" si="1"/>
        <v>0</v>
      </c>
    </row>
    <row r="63" spans="3:19" x14ac:dyDescent="0.3">
      <c r="C63" s="3">
        <v>0</v>
      </c>
      <c r="D63" s="3">
        <v>0</v>
      </c>
      <c r="E63">
        <v>194.2</v>
      </c>
      <c r="F63" t="s">
        <v>10</v>
      </c>
      <c r="G63">
        <v>206.4</v>
      </c>
      <c r="H63" t="s">
        <v>10</v>
      </c>
      <c r="I63" s="1">
        <v>44763</v>
      </c>
      <c r="J63" s="6">
        <v>3665</v>
      </c>
      <c r="K63">
        <v>1.25</v>
      </c>
      <c r="L63" t="s">
        <v>10</v>
      </c>
      <c r="M63">
        <v>1.55</v>
      </c>
      <c r="N63" t="s">
        <v>10</v>
      </c>
      <c r="O63" s="7">
        <v>2</v>
      </c>
      <c r="P63" s="5">
        <v>0</v>
      </c>
      <c r="R63" s="5">
        <f t="shared" si="1"/>
        <v>2</v>
      </c>
      <c r="S63" s="5">
        <f t="shared" si="1"/>
        <v>0</v>
      </c>
    </row>
    <row r="64" spans="3:19" x14ac:dyDescent="0.3">
      <c r="C64" s="3">
        <v>10</v>
      </c>
      <c r="D64" s="3">
        <v>10</v>
      </c>
      <c r="E64">
        <v>192</v>
      </c>
      <c r="F64" t="s">
        <v>10</v>
      </c>
      <c r="G64">
        <v>198.9</v>
      </c>
      <c r="H64" t="s">
        <v>10</v>
      </c>
      <c r="I64" s="1">
        <v>44763</v>
      </c>
      <c r="J64" s="6">
        <v>3670</v>
      </c>
      <c r="K64">
        <v>1.4</v>
      </c>
      <c r="L64" t="s">
        <v>10</v>
      </c>
      <c r="M64">
        <v>1.65</v>
      </c>
      <c r="N64" t="s">
        <v>10</v>
      </c>
      <c r="O64" s="7">
        <v>16</v>
      </c>
      <c r="P64" s="7">
        <v>55</v>
      </c>
      <c r="Q64" s="2"/>
      <c r="R64" s="5">
        <f t="shared" si="1"/>
        <v>6</v>
      </c>
      <c r="S64" s="5">
        <f t="shared" si="1"/>
        <v>45</v>
      </c>
    </row>
    <row r="65" spans="3:19" x14ac:dyDescent="0.3">
      <c r="C65" s="3">
        <v>1</v>
      </c>
      <c r="D65" s="3">
        <v>7</v>
      </c>
      <c r="E65">
        <v>187.2</v>
      </c>
      <c r="F65" t="s">
        <v>10</v>
      </c>
      <c r="G65">
        <v>194.1</v>
      </c>
      <c r="H65" t="s">
        <v>10</v>
      </c>
      <c r="I65" s="1">
        <v>44763</v>
      </c>
      <c r="J65" s="6">
        <v>3675</v>
      </c>
      <c r="K65">
        <v>1.5</v>
      </c>
      <c r="L65" t="s">
        <v>10</v>
      </c>
      <c r="M65">
        <v>1.8</v>
      </c>
      <c r="N65" t="s">
        <v>10</v>
      </c>
      <c r="O65" s="7">
        <v>36</v>
      </c>
      <c r="P65" s="7">
        <v>94</v>
      </c>
      <c r="Q65" s="2"/>
      <c r="R65" s="5">
        <f t="shared" si="1"/>
        <v>35</v>
      </c>
      <c r="S65" s="5">
        <f t="shared" si="1"/>
        <v>87</v>
      </c>
    </row>
    <row r="66" spans="3:19" x14ac:dyDescent="0.3">
      <c r="C66" s="3">
        <v>10</v>
      </c>
      <c r="D66" s="3">
        <v>0</v>
      </c>
      <c r="E66">
        <v>182.4</v>
      </c>
      <c r="F66" t="s">
        <v>10</v>
      </c>
      <c r="G66">
        <v>189.2</v>
      </c>
      <c r="H66" t="s">
        <v>10</v>
      </c>
      <c r="I66" s="1">
        <v>44763</v>
      </c>
      <c r="J66" s="6">
        <v>3680</v>
      </c>
      <c r="K66">
        <v>1.7</v>
      </c>
      <c r="L66" t="s">
        <v>10</v>
      </c>
      <c r="M66">
        <v>2</v>
      </c>
      <c r="N66" t="s">
        <v>10</v>
      </c>
      <c r="O66" s="7">
        <v>16</v>
      </c>
      <c r="P66" s="5">
        <v>32</v>
      </c>
      <c r="R66" s="5">
        <f t="shared" si="1"/>
        <v>6</v>
      </c>
      <c r="S66" s="5">
        <f t="shared" si="1"/>
        <v>32</v>
      </c>
    </row>
    <row r="67" spans="3:19" x14ac:dyDescent="0.3">
      <c r="C67" s="3">
        <v>0</v>
      </c>
      <c r="D67" s="3">
        <v>0</v>
      </c>
      <c r="E67">
        <v>175.2</v>
      </c>
      <c r="F67" t="s">
        <v>10</v>
      </c>
      <c r="G67">
        <v>186.9</v>
      </c>
      <c r="H67" t="s">
        <v>10</v>
      </c>
      <c r="I67" s="1">
        <v>44763</v>
      </c>
      <c r="J67" s="6">
        <v>3685</v>
      </c>
      <c r="K67">
        <v>1.85</v>
      </c>
      <c r="L67" t="s">
        <v>10</v>
      </c>
      <c r="M67">
        <v>2.2000000000000002</v>
      </c>
      <c r="N67" t="s">
        <v>10</v>
      </c>
      <c r="O67" s="7">
        <v>30</v>
      </c>
      <c r="P67" s="5">
        <v>0</v>
      </c>
      <c r="R67" s="5">
        <f t="shared" si="1"/>
        <v>30</v>
      </c>
      <c r="S67" s="5">
        <f t="shared" si="1"/>
        <v>0</v>
      </c>
    </row>
    <row r="68" spans="3:19" x14ac:dyDescent="0.3">
      <c r="C68" s="3">
        <v>2</v>
      </c>
      <c r="D68" s="3">
        <v>2</v>
      </c>
      <c r="E68">
        <v>173</v>
      </c>
      <c r="F68" t="s">
        <v>10</v>
      </c>
      <c r="G68">
        <v>179.6</v>
      </c>
      <c r="H68" t="s">
        <v>10</v>
      </c>
      <c r="I68" s="1">
        <v>44763</v>
      </c>
      <c r="J68" s="6">
        <v>3690</v>
      </c>
      <c r="K68">
        <v>2.0499999999999998</v>
      </c>
      <c r="L68" t="s">
        <v>10</v>
      </c>
      <c r="M68">
        <v>2.4</v>
      </c>
      <c r="N68" t="s">
        <v>10</v>
      </c>
      <c r="O68" s="5">
        <v>22</v>
      </c>
      <c r="P68" s="5">
        <v>73</v>
      </c>
      <c r="R68" s="5">
        <f t="shared" si="1"/>
        <v>20</v>
      </c>
      <c r="S68" s="5">
        <f t="shared" si="1"/>
        <v>71</v>
      </c>
    </row>
    <row r="69" spans="3:19" x14ac:dyDescent="0.3">
      <c r="C69" s="3">
        <v>0</v>
      </c>
      <c r="D69" s="3">
        <v>0</v>
      </c>
      <c r="E69">
        <v>165.9</v>
      </c>
      <c r="F69" t="s">
        <v>10</v>
      </c>
      <c r="G69">
        <v>177.2</v>
      </c>
      <c r="H69" t="s">
        <v>10</v>
      </c>
      <c r="I69" s="1">
        <v>44763</v>
      </c>
      <c r="J69" s="6">
        <v>3695</v>
      </c>
      <c r="K69">
        <v>2.2999999999999998</v>
      </c>
      <c r="L69" t="s">
        <v>10</v>
      </c>
      <c r="M69">
        <v>2.65</v>
      </c>
      <c r="N69" t="s">
        <v>10</v>
      </c>
      <c r="O69" s="7">
        <v>29</v>
      </c>
      <c r="P69" s="7">
        <v>0</v>
      </c>
      <c r="Q69" s="2"/>
      <c r="R69" s="5">
        <f t="shared" si="1"/>
        <v>29</v>
      </c>
      <c r="S69" s="5">
        <f t="shared" si="1"/>
        <v>0</v>
      </c>
    </row>
    <row r="70" spans="3:19" x14ac:dyDescent="0.3">
      <c r="C70" s="3">
        <v>2</v>
      </c>
      <c r="D70" s="3">
        <v>23</v>
      </c>
      <c r="E70">
        <v>163.69999999999999</v>
      </c>
      <c r="F70" t="s">
        <v>10</v>
      </c>
      <c r="G70">
        <v>170.1</v>
      </c>
      <c r="H70" t="s">
        <v>10</v>
      </c>
      <c r="I70" s="1">
        <v>44763</v>
      </c>
      <c r="J70" s="6">
        <v>3700</v>
      </c>
      <c r="K70">
        <v>2.6</v>
      </c>
      <c r="L70" t="s">
        <v>10</v>
      </c>
      <c r="M70">
        <v>2.95</v>
      </c>
      <c r="N70" t="s">
        <v>10</v>
      </c>
      <c r="O70" s="7">
        <v>593</v>
      </c>
      <c r="P70" s="5">
        <v>259</v>
      </c>
      <c r="R70" s="5">
        <f t="shared" si="1"/>
        <v>591</v>
      </c>
      <c r="S70" s="5">
        <f t="shared" si="1"/>
        <v>236</v>
      </c>
    </row>
    <row r="71" spans="3:19" x14ac:dyDescent="0.3">
      <c r="C71" s="3">
        <v>0</v>
      </c>
      <c r="D71" s="3">
        <v>0</v>
      </c>
      <c r="E71">
        <v>152.30000000000001</v>
      </c>
      <c r="F71" t="s">
        <v>10</v>
      </c>
      <c r="G71">
        <v>171.2</v>
      </c>
      <c r="H71" t="s">
        <v>10</v>
      </c>
      <c r="I71" s="1">
        <v>44763</v>
      </c>
      <c r="J71" s="6">
        <v>3705</v>
      </c>
      <c r="K71">
        <v>2.85</v>
      </c>
      <c r="L71" t="s">
        <v>10</v>
      </c>
      <c r="M71">
        <v>3.3</v>
      </c>
      <c r="N71" t="s">
        <v>10</v>
      </c>
      <c r="O71" s="7">
        <v>28</v>
      </c>
      <c r="P71" s="5">
        <v>0</v>
      </c>
      <c r="R71" s="5">
        <f t="shared" si="1"/>
        <v>28</v>
      </c>
      <c r="S71" s="5">
        <f t="shared" si="1"/>
        <v>0</v>
      </c>
    </row>
    <row r="72" spans="3:19" x14ac:dyDescent="0.3">
      <c r="C72" s="3">
        <v>0</v>
      </c>
      <c r="D72" s="3">
        <v>57</v>
      </c>
      <c r="E72">
        <v>154.4</v>
      </c>
      <c r="F72" t="s">
        <v>10</v>
      </c>
      <c r="G72">
        <v>160.69999999999999</v>
      </c>
      <c r="H72" t="s">
        <v>10</v>
      </c>
      <c r="I72" s="1">
        <v>44763</v>
      </c>
      <c r="J72" s="6">
        <v>3710</v>
      </c>
      <c r="K72">
        <v>3.1</v>
      </c>
      <c r="L72" t="s">
        <v>10</v>
      </c>
      <c r="M72">
        <v>3.6</v>
      </c>
      <c r="N72" t="s">
        <v>10</v>
      </c>
      <c r="O72" s="7">
        <v>43</v>
      </c>
      <c r="P72" s="5">
        <v>20</v>
      </c>
      <c r="R72" s="5">
        <f t="shared" si="1"/>
        <v>43</v>
      </c>
      <c r="S72" s="5">
        <f t="shared" si="1"/>
        <v>-37</v>
      </c>
    </row>
    <row r="73" spans="3:19" x14ac:dyDescent="0.3">
      <c r="C73" s="3">
        <v>0</v>
      </c>
      <c r="D73" s="3">
        <v>24</v>
      </c>
      <c r="E73">
        <v>149.9</v>
      </c>
      <c r="F73" t="s">
        <v>10</v>
      </c>
      <c r="G73">
        <v>156</v>
      </c>
      <c r="H73" t="s">
        <v>10</v>
      </c>
      <c r="I73" s="1">
        <v>44763</v>
      </c>
      <c r="J73" s="6">
        <v>3715</v>
      </c>
      <c r="K73">
        <v>3.6</v>
      </c>
      <c r="L73" t="s">
        <v>10</v>
      </c>
      <c r="M73">
        <v>3.9</v>
      </c>
      <c r="N73" t="s">
        <v>10</v>
      </c>
      <c r="O73" s="7">
        <v>162</v>
      </c>
      <c r="P73" s="5">
        <v>24</v>
      </c>
      <c r="R73" s="5">
        <f t="shared" si="1"/>
        <v>162</v>
      </c>
      <c r="S73" s="5">
        <f t="shared" si="1"/>
        <v>0</v>
      </c>
    </row>
    <row r="74" spans="3:19" x14ac:dyDescent="0.3">
      <c r="C74" s="3">
        <v>0</v>
      </c>
      <c r="D74" s="3">
        <v>14</v>
      </c>
      <c r="E74">
        <v>145.30000000000001</v>
      </c>
      <c r="F74" t="s">
        <v>10</v>
      </c>
      <c r="G74">
        <v>151.4</v>
      </c>
      <c r="H74" t="s">
        <v>10</v>
      </c>
      <c r="I74" s="1">
        <v>44763</v>
      </c>
      <c r="J74" s="6">
        <v>3720</v>
      </c>
      <c r="K74">
        <v>4</v>
      </c>
      <c r="L74" t="s">
        <v>10</v>
      </c>
      <c r="M74">
        <v>4.3</v>
      </c>
      <c r="N74" t="s">
        <v>10</v>
      </c>
      <c r="O74" s="7">
        <v>32</v>
      </c>
      <c r="P74" s="7">
        <v>47</v>
      </c>
      <c r="Q74" s="2"/>
      <c r="R74" s="5">
        <f t="shared" si="1"/>
        <v>32</v>
      </c>
      <c r="S74" s="5">
        <f t="shared" si="1"/>
        <v>33</v>
      </c>
    </row>
    <row r="75" spans="3:19" x14ac:dyDescent="0.3">
      <c r="C75" s="3">
        <v>1</v>
      </c>
      <c r="D75" s="3">
        <v>12</v>
      </c>
      <c r="E75">
        <v>140.80000000000001</v>
      </c>
      <c r="F75" t="s">
        <v>10</v>
      </c>
      <c r="G75">
        <v>146.80000000000001</v>
      </c>
      <c r="H75" t="s">
        <v>10</v>
      </c>
      <c r="I75" s="1">
        <v>44763</v>
      </c>
      <c r="J75" s="6">
        <v>3725</v>
      </c>
      <c r="K75">
        <v>4.3</v>
      </c>
      <c r="L75" t="s">
        <v>10</v>
      </c>
      <c r="M75">
        <v>4.8</v>
      </c>
      <c r="N75" t="s">
        <v>10</v>
      </c>
      <c r="O75" s="7">
        <v>40</v>
      </c>
      <c r="P75" s="5">
        <v>24</v>
      </c>
      <c r="R75" s="5">
        <f t="shared" si="1"/>
        <v>39</v>
      </c>
      <c r="S75" s="5">
        <f t="shared" si="1"/>
        <v>12</v>
      </c>
    </row>
    <row r="76" spans="3:19" x14ac:dyDescent="0.3">
      <c r="C76" s="3">
        <v>1</v>
      </c>
      <c r="D76" s="3">
        <v>18</v>
      </c>
      <c r="E76">
        <v>136.30000000000001</v>
      </c>
      <c r="F76" t="s">
        <v>10</v>
      </c>
      <c r="G76">
        <v>142.19999999999999</v>
      </c>
      <c r="H76" t="s">
        <v>10</v>
      </c>
      <c r="I76" s="1">
        <v>44763</v>
      </c>
      <c r="J76" s="6">
        <v>3730</v>
      </c>
      <c r="K76">
        <v>4.8</v>
      </c>
      <c r="L76" t="s">
        <v>10</v>
      </c>
      <c r="M76">
        <v>5.3</v>
      </c>
      <c r="N76" t="s">
        <v>10</v>
      </c>
      <c r="O76" s="7">
        <v>42</v>
      </c>
      <c r="P76" s="5">
        <v>41</v>
      </c>
      <c r="R76" s="5">
        <f t="shared" si="1"/>
        <v>41</v>
      </c>
      <c r="S76" s="5">
        <f t="shared" si="1"/>
        <v>23</v>
      </c>
    </row>
    <row r="77" spans="3:19" x14ac:dyDescent="0.3">
      <c r="C77" s="3">
        <v>0</v>
      </c>
      <c r="D77" s="3">
        <v>12</v>
      </c>
      <c r="E77">
        <v>131.9</v>
      </c>
      <c r="F77" t="s">
        <v>10</v>
      </c>
      <c r="G77">
        <v>137.69999999999999</v>
      </c>
      <c r="H77" t="s">
        <v>10</v>
      </c>
      <c r="I77" s="1">
        <v>44763</v>
      </c>
      <c r="J77" s="6">
        <v>3735</v>
      </c>
      <c r="K77">
        <v>5.3</v>
      </c>
      <c r="L77" t="s">
        <v>10</v>
      </c>
      <c r="M77">
        <v>5.8</v>
      </c>
      <c r="N77" t="s">
        <v>10</v>
      </c>
      <c r="O77" s="7">
        <v>131</v>
      </c>
      <c r="P77" s="5">
        <v>24</v>
      </c>
      <c r="R77" s="5">
        <f t="shared" si="1"/>
        <v>131</v>
      </c>
      <c r="S77" s="5">
        <f t="shared" si="1"/>
        <v>12</v>
      </c>
    </row>
    <row r="78" spans="3:19" x14ac:dyDescent="0.3">
      <c r="C78" s="3">
        <v>4</v>
      </c>
      <c r="D78" s="3">
        <v>30</v>
      </c>
      <c r="E78">
        <v>127.5</v>
      </c>
      <c r="F78" t="s">
        <v>10</v>
      </c>
      <c r="G78">
        <v>133.19999999999999</v>
      </c>
      <c r="H78" t="s">
        <v>10</v>
      </c>
      <c r="I78" s="1">
        <v>44763</v>
      </c>
      <c r="J78" s="6">
        <v>3740</v>
      </c>
      <c r="K78">
        <v>6</v>
      </c>
      <c r="L78" t="s">
        <v>10</v>
      </c>
      <c r="M78">
        <v>6.3</v>
      </c>
      <c r="N78" t="s">
        <v>10</v>
      </c>
      <c r="O78" s="7">
        <v>88</v>
      </c>
      <c r="P78" s="5">
        <v>26</v>
      </c>
      <c r="R78" s="5">
        <f t="shared" si="1"/>
        <v>84</v>
      </c>
      <c r="S78" s="5">
        <f t="shared" si="1"/>
        <v>-4</v>
      </c>
    </row>
    <row r="79" spans="3:19" x14ac:dyDescent="0.3">
      <c r="C79" s="3">
        <v>7</v>
      </c>
      <c r="D79" s="3">
        <v>34</v>
      </c>
      <c r="E79">
        <v>123.2</v>
      </c>
      <c r="F79" t="s">
        <v>10</v>
      </c>
      <c r="G79">
        <v>128.69999999999999</v>
      </c>
      <c r="H79" t="s">
        <v>10</v>
      </c>
      <c r="I79" s="1">
        <v>44763</v>
      </c>
      <c r="J79" s="6">
        <v>3745</v>
      </c>
      <c r="K79">
        <v>6.6</v>
      </c>
      <c r="L79" t="s">
        <v>10</v>
      </c>
      <c r="M79">
        <v>6.9</v>
      </c>
      <c r="N79" t="s">
        <v>10</v>
      </c>
      <c r="O79" s="7">
        <v>64</v>
      </c>
      <c r="P79" s="7">
        <v>23</v>
      </c>
      <c r="Q79" s="2"/>
      <c r="R79" s="5">
        <f t="shared" si="1"/>
        <v>57</v>
      </c>
      <c r="S79" s="5">
        <f t="shared" si="1"/>
        <v>-11</v>
      </c>
    </row>
    <row r="80" spans="3:19" x14ac:dyDescent="0.3">
      <c r="C80" s="3">
        <v>5</v>
      </c>
      <c r="D80" s="3">
        <v>79</v>
      </c>
      <c r="E80">
        <v>118.9</v>
      </c>
      <c r="F80" t="s">
        <v>10</v>
      </c>
      <c r="G80">
        <v>124.3</v>
      </c>
      <c r="H80" t="s">
        <v>10</v>
      </c>
      <c r="I80" s="1">
        <v>44763</v>
      </c>
      <c r="J80" s="6">
        <v>3750</v>
      </c>
      <c r="K80">
        <v>7</v>
      </c>
      <c r="L80" t="s">
        <v>10</v>
      </c>
      <c r="M80">
        <v>7.6</v>
      </c>
      <c r="N80" t="s">
        <v>10</v>
      </c>
      <c r="O80" s="7">
        <v>118</v>
      </c>
      <c r="P80" s="5">
        <v>57</v>
      </c>
      <c r="R80" s="5">
        <f t="shared" si="1"/>
        <v>113</v>
      </c>
      <c r="S80" s="5">
        <f t="shared" si="1"/>
        <v>-22</v>
      </c>
    </row>
    <row r="81" spans="3:19" x14ac:dyDescent="0.3">
      <c r="C81" s="3">
        <v>0</v>
      </c>
      <c r="D81" s="3">
        <v>24</v>
      </c>
      <c r="E81">
        <v>114.6</v>
      </c>
      <c r="F81" t="s">
        <v>10</v>
      </c>
      <c r="G81">
        <v>119.9</v>
      </c>
      <c r="H81" t="s">
        <v>10</v>
      </c>
      <c r="I81" s="1">
        <v>44763</v>
      </c>
      <c r="J81" s="6">
        <v>3755</v>
      </c>
      <c r="K81">
        <v>7.7</v>
      </c>
      <c r="L81" t="s">
        <v>10</v>
      </c>
      <c r="M81">
        <v>8.3000000000000007</v>
      </c>
      <c r="N81" t="s">
        <v>10</v>
      </c>
      <c r="O81" s="7">
        <v>174</v>
      </c>
      <c r="P81" s="5">
        <v>23</v>
      </c>
      <c r="R81" s="5">
        <f t="shared" si="1"/>
        <v>174</v>
      </c>
      <c r="S81" s="5">
        <f t="shared" si="1"/>
        <v>-1</v>
      </c>
    </row>
    <row r="82" spans="3:19" x14ac:dyDescent="0.3">
      <c r="C82" s="3">
        <v>0</v>
      </c>
      <c r="D82" s="3">
        <v>18</v>
      </c>
      <c r="E82">
        <v>110.4</v>
      </c>
      <c r="F82" t="s">
        <v>10</v>
      </c>
      <c r="G82">
        <v>115.6</v>
      </c>
      <c r="H82" t="s">
        <v>10</v>
      </c>
      <c r="I82" s="1">
        <v>44763</v>
      </c>
      <c r="J82" s="6">
        <v>3760</v>
      </c>
      <c r="K82">
        <v>8.4</v>
      </c>
      <c r="L82" t="s">
        <v>10</v>
      </c>
      <c r="M82">
        <v>9</v>
      </c>
      <c r="N82" t="s">
        <v>10</v>
      </c>
      <c r="O82" s="5">
        <v>57</v>
      </c>
      <c r="P82" s="5">
        <v>32</v>
      </c>
      <c r="R82" s="5">
        <f t="shared" si="1"/>
        <v>57</v>
      </c>
      <c r="S82" s="5">
        <f t="shared" si="1"/>
        <v>14</v>
      </c>
    </row>
    <row r="83" spans="3:19" x14ac:dyDescent="0.3">
      <c r="C83" s="3">
        <v>2</v>
      </c>
      <c r="D83" s="3">
        <v>19</v>
      </c>
      <c r="E83">
        <v>106.3</v>
      </c>
      <c r="F83" t="s">
        <v>10</v>
      </c>
      <c r="G83">
        <v>111.3</v>
      </c>
      <c r="H83" t="s">
        <v>10</v>
      </c>
      <c r="I83" s="1">
        <v>44763</v>
      </c>
      <c r="J83" s="6">
        <v>3765</v>
      </c>
      <c r="K83">
        <v>9.4</v>
      </c>
      <c r="L83" t="s">
        <v>10</v>
      </c>
      <c r="M83">
        <v>9.8000000000000007</v>
      </c>
      <c r="N83" t="s">
        <v>10</v>
      </c>
      <c r="O83" s="7">
        <v>15</v>
      </c>
      <c r="P83" s="5">
        <v>28</v>
      </c>
      <c r="R83" s="5">
        <f t="shared" si="1"/>
        <v>13</v>
      </c>
      <c r="S83" s="5">
        <f t="shared" si="1"/>
        <v>9</v>
      </c>
    </row>
    <row r="84" spans="3:19" x14ac:dyDescent="0.3">
      <c r="C84" s="3">
        <v>2</v>
      </c>
      <c r="D84" s="3">
        <v>24</v>
      </c>
      <c r="E84">
        <v>102.2</v>
      </c>
      <c r="F84" t="s">
        <v>10</v>
      </c>
      <c r="G84">
        <v>107.1</v>
      </c>
      <c r="H84" t="s">
        <v>10</v>
      </c>
      <c r="I84" s="1">
        <v>44763</v>
      </c>
      <c r="J84" s="6">
        <v>3770</v>
      </c>
      <c r="K84">
        <v>10.1</v>
      </c>
      <c r="L84" t="s">
        <v>10</v>
      </c>
      <c r="M84">
        <v>10.7</v>
      </c>
      <c r="N84" t="s">
        <v>10</v>
      </c>
      <c r="O84" s="7">
        <v>40</v>
      </c>
      <c r="P84" s="5">
        <v>72</v>
      </c>
      <c r="R84" s="5">
        <f t="shared" ref="R84:S134" si="2">O84-C84</f>
        <v>38</v>
      </c>
      <c r="S84" s="5">
        <f t="shared" si="2"/>
        <v>48</v>
      </c>
    </row>
    <row r="85" spans="3:19" x14ac:dyDescent="0.3">
      <c r="C85" s="3">
        <v>12</v>
      </c>
      <c r="D85" s="3">
        <v>10</v>
      </c>
      <c r="E85">
        <v>98.1</v>
      </c>
      <c r="F85" t="s">
        <v>10</v>
      </c>
      <c r="G85">
        <v>102.9</v>
      </c>
      <c r="H85" t="s">
        <v>10</v>
      </c>
      <c r="I85" s="1">
        <v>44763</v>
      </c>
      <c r="J85" s="6">
        <v>3775</v>
      </c>
      <c r="K85">
        <v>11</v>
      </c>
      <c r="L85" t="s">
        <v>10</v>
      </c>
      <c r="M85">
        <v>11.6</v>
      </c>
      <c r="N85" t="s">
        <v>10</v>
      </c>
      <c r="O85" s="7">
        <v>45</v>
      </c>
      <c r="P85" s="5">
        <v>70</v>
      </c>
      <c r="R85" s="5">
        <f t="shared" si="2"/>
        <v>33</v>
      </c>
      <c r="S85" s="5">
        <f t="shared" si="2"/>
        <v>60</v>
      </c>
    </row>
    <row r="86" spans="3:19" x14ac:dyDescent="0.3">
      <c r="C86" s="3">
        <v>37</v>
      </c>
      <c r="D86" s="3">
        <v>68</v>
      </c>
      <c r="E86">
        <v>94.2</v>
      </c>
      <c r="F86" t="s">
        <v>10</v>
      </c>
      <c r="G86">
        <v>98.8</v>
      </c>
      <c r="H86" t="s">
        <v>10</v>
      </c>
      <c r="I86" s="1">
        <v>44763</v>
      </c>
      <c r="J86" s="6">
        <v>3780</v>
      </c>
      <c r="K86">
        <v>12.1</v>
      </c>
      <c r="L86" t="s">
        <v>10</v>
      </c>
      <c r="M86">
        <v>12.6</v>
      </c>
      <c r="N86" t="s">
        <v>10</v>
      </c>
      <c r="O86" s="7">
        <v>34</v>
      </c>
      <c r="P86" s="5">
        <v>42</v>
      </c>
      <c r="R86" s="5">
        <f t="shared" si="2"/>
        <v>-3</v>
      </c>
      <c r="S86" s="5">
        <f t="shared" si="2"/>
        <v>-26</v>
      </c>
    </row>
    <row r="87" spans="3:19" x14ac:dyDescent="0.3">
      <c r="C87" s="4">
        <v>23</v>
      </c>
      <c r="D87" s="3">
        <v>6</v>
      </c>
      <c r="E87">
        <v>90.2</v>
      </c>
      <c r="F87" t="s">
        <v>10</v>
      </c>
      <c r="G87">
        <v>94.7</v>
      </c>
      <c r="H87" t="s">
        <v>10</v>
      </c>
      <c r="I87" s="1">
        <v>44763</v>
      </c>
      <c r="J87" s="6">
        <v>3785</v>
      </c>
      <c r="K87">
        <v>13</v>
      </c>
      <c r="L87" t="s">
        <v>10</v>
      </c>
      <c r="M87">
        <v>13.6</v>
      </c>
      <c r="N87" t="s">
        <v>10</v>
      </c>
      <c r="O87" s="7">
        <v>73</v>
      </c>
      <c r="P87" s="5">
        <v>36</v>
      </c>
      <c r="R87" s="5">
        <f t="shared" si="2"/>
        <v>50</v>
      </c>
      <c r="S87" s="5">
        <f t="shared" si="2"/>
        <v>30</v>
      </c>
    </row>
    <row r="88" spans="3:19" x14ac:dyDescent="0.3">
      <c r="C88" s="4">
        <v>27</v>
      </c>
      <c r="D88" s="3">
        <v>45</v>
      </c>
      <c r="E88">
        <v>84.8</v>
      </c>
      <c r="F88" t="s">
        <v>10</v>
      </c>
      <c r="G88">
        <v>92.2</v>
      </c>
      <c r="H88" t="s">
        <v>10</v>
      </c>
      <c r="I88" s="1">
        <v>44763</v>
      </c>
      <c r="J88" s="6">
        <v>3790</v>
      </c>
      <c r="K88">
        <v>14</v>
      </c>
      <c r="L88" t="s">
        <v>10</v>
      </c>
      <c r="M88">
        <v>14.7</v>
      </c>
      <c r="N88" t="s">
        <v>10</v>
      </c>
      <c r="O88" s="5">
        <v>65</v>
      </c>
      <c r="P88" s="5">
        <v>51</v>
      </c>
      <c r="R88" s="5">
        <f t="shared" si="2"/>
        <v>38</v>
      </c>
      <c r="S88" s="5">
        <f t="shared" si="2"/>
        <v>6</v>
      </c>
    </row>
    <row r="89" spans="3:19" x14ac:dyDescent="0.3">
      <c r="C89" s="4">
        <v>21</v>
      </c>
      <c r="D89" s="4">
        <v>23</v>
      </c>
      <c r="E89">
        <v>82.6</v>
      </c>
      <c r="F89" t="s">
        <v>10</v>
      </c>
      <c r="G89">
        <v>86.7</v>
      </c>
      <c r="H89" t="s">
        <v>10</v>
      </c>
      <c r="I89" s="1">
        <v>44763</v>
      </c>
      <c r="J89" s="6">
        <v>3795</v>
      </c>
      <c r="K89">
        <v>15.2</v>
      </c>
      <c r="L89" t="s">
        <v>10</v>
      </c>
      <c r="M89">
        <v>15.8</v>
      </c>
      <c r="N89" t="s">
        <v>10</v>
      </c>
      <c r="O89" s="7">
        <v>36</v>
      </c>
      <c r="P89" s="7">
        <v>34</v>
      </c>
      <c r="Q89" s="2"/>
      <c r="R89" s="5">
        <f t="shared" si="2"/>
        <v>15</v>
      </c>
      <c r="S89" s="5">
        <f t="shared" si="2"/>
        <v>11</v>
      </c>
    </row>
    <row r="90" spans="3:19" x14ac:dyDescent="0.3">
      <c r="C90" s="4">
        <v>52</v>
      </c>
      <c r="D90" s="3">
        <v>68</v>
      </c>
      <c r="E90">
        <v>78.8</v>
      </c>
      <c r="F90" t="s">
        <v>10</v>
      </c>
      <c r="G90">
        <v>82.9</v>
      </c>
      <c r="H90" t="s">
        <v>10</v>
      </c>
      <c r="I90" s="1">
        <v>44763</v>
      </c>
      <c r="J90" s="6">
        <v>3800</v>
      </c>
      <c r="K90">
        <v>16.399999999999999</v>
      </c>
      <c r="L90" t="s">
        <v>10</v>
      </c>
      <c r="M90">
        <v>17</v>
      </c>
      <c r="N90" t="s">
        <v>10</v>
      </c>
      <c r="O90" s="7">
        <v>70</v>
      </c>
      <c r="P90" s="5">
        <v>78</v>
      </c>
      <c r="R90" s="5">
        <f t="shared" si="2"/>
        <v>18</v>
      </c>
      <c r="S90" s="5">
        <f t="shared" si="2"/>
        <v>10</v>
      </c>
    </row>
    <row r="91" spans="3:19" x14ac:dyDescent="0.3">
      <c r="C91" s="4">
        <v>44</v>
      </c>
      <c r="D91" s="3">
        <v>13</v>
      </c>
      <c r="E91">
        <v>75.099999999999994</v>
      </c>
      <c r="F91" t="s">
        <v>10</v>
      </c>
      <c r="G91">
        <v>79</v>
      </c>
      <c r="H91" t="s">
        <v>10</v>
      </c>
      <c r="I91" s="1">
        <v>44763</v>
      </c>
      <c r="J91" s="6">
        <v>3805</v>
      </c>
      <c r="K91">
        <v>17.5</v>
      </c>
      <c r="L91" t="s">
        <v>10</v>
      </c>
      <c r="M91">
        <v>18.3</v>
      </c>
      <c r="N91" t="s">
        <v>10</v>
      </c>
      <c r="O91" s="5">
        <v>153</v>
      </c>
      <c r="P91" s="5">
        <v>8</v>
      </c>
      <c r="R91" s="5">
        <f t="shared" si="2"/>
        <v>109</v>
      </c>
      <c r="S91" s="5">
        <f t="shared" si="2"/>
        <v>-5</v>
      </c>
    </row>
    <row r="92" spans="3:19" x14ac:dyDescent="0.3">
      <c r="C92" s="4">
        <v>44</v>
      </c>
      <c r="D92" s="3">
        <v>22</v>
      </c>
      <c r="E92">
        <v>71.5</v>
      </c>
      <c r="F92" t="s">
        <v>10</v>
      </c>
      <c r="G92">
        <v>75.3</v>
      </c>
      <c r="H92" t="s">
        <v>10</v>
      </c>
      <c r="I92" s="1">
        <v>44763</v>
      </c>
      <c r="J92" s="6">
        <v>3810</v>
      </c>
      <c r="K92">
        <v>18.899999999999999</v>
      </c>
      <c r="L92" t="s">
        <v>10</v>
      </c>
      <c r="M92">
        <v>19.600000000000001</v>
      </c>
      <c r="N92" t="s">
        <v>10</v>
      </c>
      <c r="O92" s="5">
        <v>31</v>
      </c>
      <c r="P92" s="5">
        <v>57</v>
      </c>
      <c r="R92" s="5">
        <f t="shared" si="2"/>
        <v>-13</v>
      </c>
      <c r="S92" s="5">
        <f t="shared" si="2"/>
        <v>35</v>
      </c>
    </row>
    <row r="93" spans="3:19" x14ac:dyDescent="0.3">
      <c r="C93" s="4">
        <v>62</v>
      </c>
      <c r="D93" s="3">
        <v>146</v>
      </c>
      <c r="E93">
        <v>68</v>
      </c>
      <c r="F93" t="s">
        <v>10</v>
      </c>
      <c r="G93">
        <v>71.599999999999994</v>
      </c>
      <c r="H93" t="s">
        <v>10</v>
      </c>
      <c r="I93" s="1">
        <v>44763</v>
      </c>
      <c r="J93" s="6">
        <v>3815</v>
      </c>
      <c r="K93">
        <v>20.2</v>
      </c>
      <c r="L93" t="s">
        <v>10</v>
      </c>
      <c r="M93">
        <v>21</v>
      </c>
      <c r="N93" t="s">
        <v>10</v>
      </c>
      <c r="O93" s="5">
        <v>30</v>
      </c>
      <c r="P93" s="5">
        <v>79</v>
      </c>
      <c r="R93" s="5">
        <f t="shared" si="2"/>
        <v>-32</v>
      </c>
      <c r="S93" s="5">
        <f t="shared" si="2"/>
        <v>-67</v>
      </c>
    </row>
    <row r="94" spans="3:19" x14ac:dyDescent="0.3">
      <c r="C94" s="4">
        <v>32</v>
      </c>
      <c r="D94" s="3">
        <v>95</v>
      </c>
      <c r="E94">
        <v>64.5</v>
      </c>
      <c r="F94" t="s">
        <v>10</v>
      </c>
      <c r="G94">
        <v>68</v>
      </c>
      <c r="H94" t="s">
        <v>10</v>
      </c>
      <c r="I94" s="1">
        <v>44763</v>
      </c>
      <c r="J94" s="6">
        <v>3820</v>
      </c>
      <c r="K94">
        <v>21.7</v>
      </c>
      <c r="L94" t="s">
        <v>10</v>
      </c>
      <c r="M94">
        <v>22.5</v>
      </c>
      <c r="N94" t="s">
        <v>10</v>
      </c>
      <c r="O94" s="5">
        <v>102</v>
      </c>
      <c r="P94" s="5">
        <v>84</v>
      </c>
      <c r="R94" s="5">
        <f t="shared" si="2"/>
        <v>70</v>
      </c>
      <c r="S94" s="5">
        <f t="shared" si="2"/>
        <v>-11</v>
      </c>
    </row>
    <row r="95" spans="3:19" x14ac:dyDescent="0.3">
      <c r="C95" s="4">
        <v>16</v>
      </c>
      <c r="D95" s="3">
        <v>70</v>
      </c>
      <c r="E95">
        <v>61.1</v>
      </c>
      <c r="F95" t="s">
        <v>10</v>
      </c>
      <c r="G95">
        <v>64.400000000000006</v>
      </c>
      <c r="H95" t="s">
        <v>10</v>
      </c>
      <c r="I95" s="1">
        <v>44763</v>
      </c>
      <c r="J95" s="6">
        <v>3825</v>
      </c>
      <c r="K95">
        <v>23.2</v>
      </c>
      <c r="L95" t="s">
        <v>10</v>
      </c>
      <c r="M95">
        <v>24</v>
      </c>
      <c r="N95" t="s">
        <v>10</v>
      </c>
      <c r="O95" s="5">
        <v>121</v>
      </c>
      <c r="P95" s="5">
        <v>51</v>
      </c>
      <c r="R95" s="5">
        <f t="shared" si="2"/>
        <v>105</v>
      </c>
      <c r="S95" s="5">
        <f t="shared" si="2"/>
        <v>-19</v>
      </c>
    </row>
    <row r="96" spans="3:19" x14ac:dyDescent="0.3">
      <c r="C96" s="4">
        <v>47</v>
      </c>
      <c r="D96" s="3">
        <v>129</v>
      </c>
      <c r="E96">
        <v>56.7</v>
      </c>
      <c r="F96" t="s">
        <v>10</v>
      </c>
      <c r="G96">
        <v>62</v>
      </c>
      <c r="H96" t="s">
        <v>10</v>
      </c>
      <c r="I96" s="1">
        <v>44763</v>
      </c>
      <c r="J96" s="6">
        <v>3830</v>
      </c>
      <c r="K96">
        <v>24.8</v>
      </c>
      <c r="L96" t="s">
        <v>10</v>
      </c>
      <c r="M96">
        <v>25.7</v>
      </c>
      <c r="N96" t="s">
        <v>10</v>
      </c>
      <c r="O96" s="5">
        <v>230</v>
      </c>
      <c r="P96" s="5">
        <v>39</v>
      </c>
      <c r="R96" s="5">
        <f t="shared" si="2"/>
        <v>183</v>
      </c>
      <c r="S96" s="5">
        <f t="shared" si="2"/>
        <v>-90</v>
      </c>
    </row>
    <row r="97" spans="3:19" x14ac:dyDescent="0.3">
      <c r="C97" s="4">
        <v>55</v>
      </c>
      <c r="D97" s="3">
        <v>83</v>
      </c>
      <c r="E97">
        <v>54.6</v>
      </c>
      <c r="F97" t="s">
        <v>10</v>
      </c>
      <c r="G97">
        <v>57.6</v>
      </c>
      <c r="H97" t="s">
        <v>10</v>
      </c>
      <c r="I97" s="1">
        <v>44763</v>
      </c>
      <c r="J97" s="6">
        <v>3835</v>
      </c>
      <c r="K97">
        <v>26.5</v>
      </c>
      <c r="L97" t="s">
        <v>10</v>
      </c>
      <c r="M97">
        <v>27.3</v>
      </c>
      <c r="N97" t="s">
        <v>10</v>
      </c>
      <c r="O97" s="5">
        <v>31</v>
      </c>
      <c r="P97" s="5">
        <v>18</v>
      </c>
      <c r="R97" s="5">
        <f t="shared" si="2"/>
        <v>-24</v>
      </c>
      <c r="S97" s="5">
        <f t="shared" si="2"/>
        <v>-65</v>
      </c>
    </row>
    <row r="98" spans="3:19" x14ac:dyDescent="0.3">
      <c r="C98" s="3">
        <v>30</v>
      </c>
      <c r="D98" s="3">
        <v>24</v>
      </c>
      <c r="E98">
        <v>51.4</v>
      </c>
      <c r="F98" t="s">
        <v>10</v>
      </c>
      <c r="G98">
        <v>54.3</v>
      </c>
      <c r="H98" t="s">
        <v>10</v>
      </c>
      <c r="I98" s="1">
        <v>44763</v>
      </c>
      <c r="J98" s="6">
        <v>3840</v>
      </c>
      <c r="K98">
        <v>28.4</v>
      </c>
      <c r="L98" t="s">
        <v>10</v>
      </c>
      <c r="M98">
        <v>29.1</v>
      </c>
      <c r="N98" t="s">
        <v>10</v>
      </c>
      <c r="O98" s="5">
        <v>76</v>
      </c>
      <c r="P98" s="5">
        <v>22</v>
      </c>
      <c r="R98" s="5">
        <f t="shared" si="2"/>
        <v>46</v>
      </c>
      <c r="S98" s="5">
        <f t="shared" si="2"/>
        <v>-2</v>
      </c>
    </row>
    <row r="99" spans="3:19" x14ac:dyDescent="0.3">
      <c r="C99" s="4">
        <v>13</v>
      </c>
      <c r="D99" s="3">
        <v>23</v>
      </c>
      <c r="E99">
        <v>48.3</v>
      </c>
      <c r="F99" t="s">
        <v>10</v>
      </c>
      <c r="G99">
        <v>51.1</v>
      </c>
      <c r="H99" t="s">
        <v>10</v>
      </c>
      <c r="I99" s="1">
        <v>44763</v>
      </c>
      <c r="J99" s="6">
        <v>3845</v>
      </c>
      <c r="K99">
        <v>30.1</v>
      </c>
      <c r="L99" t="s">
        <v>10</v>
      </c>
      <c r="M99">
        <v>31</v>
      </c>
      <c r="N99" t="s">
        <v>10</v>
      </c>
      <c r="O99" s="5">
        <v>68</v>
      </c>
      <c r="P99" s="5">
        <v>38</v>
      </c>
      <c r="R99" s="5">
        <f t="shared" si="2"/>
        <v>55</v>
      </c>
      <c r="S99" s="5">
        <f t="shared" si="2"/>
        <v>15</v>
      </c>
    </row>
    <row r="100" spans="3:19" x14ac:dyDescent="0.3">
      <c r="C100" s="4">
        <v>177</v>
      </c>
      <c r="D100" s="3">
        <v>128</v>
      </c>
      <c r="E100">
        <v>46.3</v>
      </c>
      <c r="F100" t="s">
        <v>10</v>
      </c>
      <c r="G100">
        <v>47.2</v>
      </c>
      <c r="H100" t="s">
        <v>10</v>
      </c>
      <c r="I100" s="1">
        <v>44763</v>
      </c>
      <c r="J100" s="6">
        <v>3850</v>
      </c>
      <c r="K100">
        <v>32.200000000000003</v>
      </c>
      <c r="L100" t="s">
        <v>10</v>
      </c>
      <c r="M100">
        <v>32.9</v>
      </c>
      <c r="N100" t="s">
        <v>10</v>
      </c>
      <c r="O100" s="5">
        <v>198</v>
      </c>
      <c r="P100" s="5">
        <v>169</v>
      </c>
      <c r="R100" s="5">
        <f t="shared" si="2"/>
        <v>21</v>
      </c>
      <c r="S100" s="5">
        <f t="shared" si="2"/>
        <v>41</v>
      </c>
    </row>
    <row r="101" spans="3:19" x14ac:dyDescent="0.3">
      <c r="C101" s="4">
        <v>88</v>
      </c>
      <c r="D101" s="3">
        <v>55</v>
      </c>
      <c r="E101">
        <v>43.3</v>
      </c>
      <c r="F101" t="s">
        <v>10</v>
      </c>
      <c r="G101">
        <v>44.3</v>
      </c>
      <c r="H101" t="s">
        <v>10</v>
      </c>
      <c r="I101" s="1">
        <v>44763</v>
      </c>
      <c r="J101" s="6">
        <v>3855</v>
      </c>
      <c r="K101">
        <v>34.1</v>
      </c>
      <c r="L101" t="s">
        <v>10</v>
      </c>
      <c r="M101">
        <v>35</v>
      </c>
      <c r="N101" t="s">
        <v>10</v>
      </c>
      <c r="O101" s="5">
        <v>20</v>
      </c>
      <c r="P101" s="5">
        <v>58</v>
      </c>
      <c r="R101" s="5">
        <f t="shared" si="2"/>
        <v>-68</v>
      </c>
      <c r="S101" s="5">
        <f t="shared" si="2"/>
        <v>3</v>
      </c>
    </row>
    <row r="102" spans="3:19" x14ac:dyDescent="0.3">
      <c r="C102" s="3">
        <v>28</v>
      </c>
      <c r="D102" s="3">
        <v>41</v>
      </c>
      <c r="E102">
        <v>40.5</v>
      </c>
      <c r="F102" t="s">
        <v>10</v>
      </c>
      <c r="G102">
        <v>41.3</v>
      </c>
      <c r="H102" t="s">
        <v>10</v>
      </c>
      <c r="I102" s="1">
        <v>44763</v>
      </c>
      <c r="J102" s="6">
        <v>3860</v>
      </c>
      <c r="K102">
        <v>36.299999999999997</v>
      </c>
      <c r="L102" t="s">
        <v>10</v>
      </c>
      <c r="M102">
        <v>37.1</v>
      </c>
      <c r="N102" t="s">
        <v>10</v>
      </c>
      <c r="O102" s="5">
        <v>43</v>
      </c>
      <c r="P102" s="5">
        <v>38</v>
      </c>
      <c r="R102" s="5">
        <f t="shared" si="2"/>
        <v>15</v>
      </c>
      <c r="S102" s="5">
        <f t="shared" si="2"/>
        <v>-3</v>
      </c>
    </row>
    <row r="103" spans="3:19" x14ac:dyDescent="0.3">
      <c r="C103" s="4">
        <v>126</v>
      </c>
      <c r="D103" s="3">
        <v>34</v>
      </c>
      <c r="E103">
        <v>37.799999999999997</v>
      </c>
      <c r="F103" t="s">
        <v>10</v>
      </c>
      <c r="G103">
        <v>38.6</v>
      </c>
      <c r="H103" t="s">
        <v>10</v>
      </c>
      <c r="I103" s="1">
        <v>44763</v>
      </c>
      <c r="J103" s="6">
        <v>3865</v>
      </c>
      <c r="K103">
        <v>38.6</v>
      </c>
      <c r="L103" t="s">
        <v>10</v>
      </c>
      <c r="M103">
        <v>39.4</v>
      </c>
      <c r="N103" t="s">
        <v>10</v>
      </c>
      <c r="O103" s="5">
        <v>20</v>
      </c>
      <c r="P103" s="5">
        <v>21</v>
      </c>
      <c r="R103" s="5">
        <f t="shared" si="2"/>
        <v>-106</v>
      </c>
      <c r="S103" s="5">
        <f t="shared" si="2"/>
        <v>-13</v>
      </c>
    </row>
    <row r="104" spans="3:19" x14ac:dyDescent="0.3">
      <c r="C104" s="4">
        <v>67</v>
      </c>
      <c r="D104" s="4">
        <v>39</v>
      </c>
      <c r="E104">
        <v>35.1</v>
      </c>
      <c r="F104" t="s">
        <v>10</v>
      </c>
      <c r="G104">
        <v>36</v>
      </c>
      <c r="H104" t="s">
        <v>10</v>
      </c>
      <c r="I104" s="1">
        <v>44763</v>
      </c>
      <c r="J104" s="6">
        <v>3870</v>
      </c>
      <c r="K104">
        <v>40.9</v>
      </c>
      <c r="L104" t="s">
        <v>10</v>
      </c>
      <c r="M104">
        <v>41.8</v>
      </c>
      <c r="N104" t="s">
        <v>10</v>
      </c>
      <c r="O104" s="5">
        <v>7</v>
      </c>
      <c r="P104" s="5">
        <v>38</v>
      </c>
      <c r="R104" s="5">
        <f t="shared" si="2"/>
        <v>-60</v>
      </c>
      <c r="S104" s="5">
        <f t="shared" si="2"/>
        <v>-1</v>
      </c>
    </row>
    <row r="105" spans="3:19" x14ac:dyDescent="0.3">
      <c r="C105" s="4">
        <v>77</v>
      </c>
      <c r="D105" s="3">
        <v>224</v>
      </c>
      <c r="E105">
        <v>32.5</v>
      </c>
      <c r="F105" t="s">
        <v>10</v>
      </c>
      <c r="G105">
        <v>33.4</v>
      </c>
      <c r="H105" t="s">
        <v>10</v>
      </c>
      <c r="I105" s="1">
        <v>44763</v>
      </c>
      <c r="J105" s="6">
        <v>3875</v>
      </c>
      <c r="K105">
        <v>42.6</v>
      </c>
      <c r="L105" t="s">
        <v>10</v>
      </c>
      <c r="M105">
        <v>45</v>
      </c>
      <c r="N105" t="s">
        <v>10</v>
      </c>
      <c r="O105" s="5">
        <v>17</v>
      </c>
      <c r="P105" s="5">
        <v>23</v>
      </c>
      <c r="R105" s="5">
        <f t="shared" si="2"/>
        <v>-60</v>
      </c>
      <c r="S105" s="5">
        <f t="shared" si="2"/>
        <v>-201</v>
      </c>
    </row>
    <row r="106" spans="3:19" x14ac:dyDescent="0.3">
      <c r="C106" s="4">
        <v>57</v>
      </c>
      <c r="D106" s="3">
        <v>323</v>
      </c>
      <c r="E106">
        <v>30.1</v>
      </c>
      <c r="F106" t="s">
        <v>10</v>
      </c>
      <c r="G106">
        <v>30.9</v>
      </c>
      <c r="H106" t="s">
        <v>10</v>
      </c>
      <c r="I106" s="1">
        <v>44763</v>
      </c>
      <c r="J106" s="6">
        <v>3880</v>
      </c>
      <c r="K106">
        <v>45.1</v>
      </c>
      <c r="L106" t="s">
        <v>10</v>
      </c>
      <c r="M106">
        <v>47.6</v>
      </c>
      <c r="N106" t="s">
        <v>10</v>
      </c>
      <c r="O106" s="5">
        <v>20</v>
      </c>
      <c r="P106" s="5">
        <v>10</v>
      </c>
      <c r="R106" s="5">
        <f t="shared" si="2"/>
        <v>-37</v>
      </c>
      <c r="S106" s="5">
        <f t="shared" si="2"/>
        <v>-313</v>
      </c>
    </row>
    <row r="107" spans="3:19" x14ac:dyDescent="0.3">
      <c r="C107" s="4">
        <v>109</v>
      </c>
      <c r="D107" s="3">
        <v>82</v>
      </c>
      <c r="E107">
        <v>27.7</v>
      </c>
      <c r="F107" t="s">
        <v>10</v>
      </c>
      <c r="G107">
        <v>28.6</v>
      </c>
      <c r="H107" t="s">
        <v>10</v>
      </c>
      <c r="I107" s="1">
        <v>44763</v>
      </c>
      <c r="J107" s="6">
        <v>3885</v>
      </c>
      <c r="K107">
        <v>46.8</v>
      </c>
      <c r="L107" t="s">
        <v>10</v>
      </c>
      <c r="M107">
        <v>51.2</v>
      </c>
      <c r="N107" t="s">
        <v>10</v>
      </c>
      <c r="O107" s="5">
        <v>24</v>
      </c>
      <c r="P107" s="5">
        <v>6</v>
      </c>
      <c r="R107" s="5">
        <f t="shared" si="2"/>
        <v>-85</v>
      </c>
      <c r="S107" s="5">
        <f t="shared" si="2"/>
        <v>-76</v>
      </c>
    </row>
    <row r="108" spans="3:19" x14ac:dyDescent="0.3">
      <c r="C108" s="3">
        <v>54</v>
      </c>
      <c r="D108" s="3">
        <v>29</v>
      </c>
      <c r="E108">
        <v>25.5</v>
      </c>
      <c r="F108" t="s">
        <v>10</v>
      </c>
      <c r="G108">
        <v>26.3</v>
      </c>
      <c r="H108" t="s">
        <v>10</v>
      </c>
      <c r="I108" s="1">
        <v>44763</v>
      </c>
      <c r="J108" s="6">
        <v>3890</v>
      </c>
      <c r="K108">
        <v>50.3</v>
      </c>
      <c r="L108" t="s">
        <v>10</v>
      </c>
      <c r="M108">
        <v>53.1</v>
      </c>
      <c r="N108" t="s">
        <v>10</v>
      </c>
      <c r="O108" s="5">
        <v>19</v>
      </c>
      <c r="P108" s="5">
        <v>8</v>
      </c>
      <c r="R108" s="5">
        <f t="shared" si="2"/>
        <v>-35</v>
      </c>
      <c r="S108" s="5">
        <f t="shared" si="2"/>
        <v>-21</v>
      </c>
    </row>
    <row r="109" spans="3:19" x14ac:dyDescent="0.3">
      <c r="C109" s="4">
        <v>3</v>
      </c>
      <c r="D109" s="4">
        <v>19</v>
      </c>
      <c r="E109">
        <v>23.4</v>
      </c>
      <c r="F109" t="s">
        <v>10</v>
      </c>
      <c r="G109">
        <v>24.2</v>
      </c>
      <c r="H109" t="s">
        <v>10</v>
      </c>
      <c r="I109" s="1">
        <v>44763</v>
      </c>
      <c r="J109" s="6">
        <v>3895</v>
      </c>
      <c r="K109">
        <v>52.1</v>
      </c>
      <c r="L109" t="s">
        <v>10</v>
      </c>
      <c r="M109">
        <v>57</v>
      </c>
      <c r="N109" t="s">
        <v>10</v>
      </c>
      <c r="O109" s="5">
        <v>18</v>
      </c>
      <c r="P109" s="5">
        <v>14</v>
      </c>
      <c r="R109" s="5">
        <f t="shared" si="2"/>
        <v>15</v>
      </c>
      <c r="S109" s="5">
        <f t="shared" si="2"/>
        <v>-5</v>
      </c>
    </row>
    <row r="110" spans="3:19" x14ac:dyDescent="0.3">
      <c r="C110" s="3">
        <v>57</v>
      </c>
      <c r="D110" s="3">
        <v>88</v>
      </c>
      <c r="E110">
        <v>21.3</v>
      </c>
      <c r="F110" t="s">
        <v>10</v>
      </c>
      <c r="G110">
        <v>22.1</v>
      </c>
      <c r="H110" t="s">
        <v>10</v>
      </c>
      <c r="I110" s="1">
        <v>44763</v>
      </c>
      <c r="J110" s="6">
        <v>3900</v>
      </c>
      <c r="K110">
        <v>56</v>
      </c>
      <c r="L110" t="s">
        <v>10</v>
      </c>
      <c r="M110">
        <v>59.1</v>
      </c>
      <c r="N110" t="s">
        <v>10</v>
      </c>
      <c r="O110" s="5">
        <v>205</v>
      </c>
      <c r="P110" s="5">
        <v>15</v>
      </c>
      <c r="R110" s="5">
        <f t="shared" si="2"/>
        <v>148</v>
      </c>
      <c r="S110" s="5">
        <f t="shared" si="2"/>
        <v>-73</v>
      </c>
    </row>
    <row r="111" spans="3:19" x14ac:dyDescent="0.3">
      <c r="C111" s="3">
        <v>100</v>
      </c>
      <c r="D111" s="3">
        <v>197</v>
      </c>
      <c r="E111">
        <v>19.399999999999999</v>
      </c>
      <c r="F111" t="s">
        <v>10</v>
      </c>
      <c r="G111">
        <v>20.2</v>
      </c>
      <c r="H111" t="s">
        <v>10</v>
      </c>
      <c r="I111" s="1">
        <v>44763</v>
      </c>
      <c r="J111" s="6">
        <v>3905</v>
      </c>
      <c r="K111">
        <v>58.9</v>
      </c>
      <c r="L111" t="s">
        <v>10</v>
      </c>
      <c r="M111">
        <v>62.3</v>
      </c>
      <c r="N111" t="s">
        <v>10</v>
      </c>
      <c r="O111" s="5">
        <v>0</v>
      </c>
      <c r="P111" s="5">
        <v>1</v>
      </c>
      <c r="R111" s="5">
        <f t="shared" si="2"/>
        <v>-100</v>
      </c>
      <c r="S111" s="5">
        <f t="shared" si="2"/>
        <v>-196</v>
      </c>
    </row>
    <row r="112" spans="3:19" x14ac:dyDescent="0.3">
      <c r="C112" s="3">
        <v>30</v>
      </c>
      <c r="D112" s="4">
        <v>37</v>
      </c>
      <c r="E112">
        <v>17.600000000000001</v>
      </c>
      <c r="F112" t="s">
        <v>10</v>
      </c>
      <c r="G112">
        <v>18.399999999999999</v>
      </c>
      <c r="H112" t="s">
        <v>10</v>
      </c>
      <c r="I112" s="1">
        <v>44763</v>
      </c>
      <c r="J112" s="6">
        <v>3910</v>
      </c>
      <c r="K112">
        <v>62</v>
      </c>
      <c r="L112" t="s">
        <v>10</v>
      </c>
      <c r="M112">
        <v>65.599999999999994</v>
      </c>
      <c r="N112" t="s">
        <v>10</v>
      </c>
      <c r="O112" s="5">
        <v>0</v>
      </c>
      <c r="P112" s="5">
        <v>1</v>
      </c>
      <c r="R112" s="5">
        <f t="shared" si="2"/>
        <v>-30</v>
      </c>
      <c r="S112" s="5">
        <f t="shared" si="2"/>
        <v>-36</v>
      </c>
    </row>
    <row r="113" spans="3:19" x14ac:dyDescent="0.3">
      <c r="C113" s="4">
        <v>42</v>
      </c>
      <c r="D113" s="3">
        <v>55</v>
      </c>
      <c r="E113">
        <v>15.9</v>
      </c>
      <c r="F113" t="s">
        <v>10</v>
      </c>
      <c r="G113">
        <v>16.7</v>
      </c>
      <c r="H113" t="s">
        <v>10</v>
      </c>
      <c r="I113" s="1">
        <v>44763</v>
      </c>
      <c r="J113" s="6">
        <v>3915</v>
      </c>
      <c r="K113">
        <v>65.2</v>
      </c>
      <c r="L113" t="s">
        <v>10</v>
      </c>
      <c r="M113">
        <v>69</v>
      </c>
      <c r="N113" t="s">
        <v>10</v>
      </c>
      <c r="O113" s="5">
        <v>0</v>
      </c>
      <c r="P113" s="5">
        <v>15</v>
      </c>
      <c r="R113" s="5">
        <f t="shared" si="2"/>
        <v>-42</v>
      </c>
      <c r="S113" s="5">
        <f t="shared" si="2"/>
        <v>-40</v>
      </c>
    </row>
    <row r="114" spans="3:19" x14ac:dyDescent="0.3">
      <c r="C114" s="3">
        <v>55</v>
      </c>
      <c r="D114" s="3">
        <v>57</v>
      </c>
      <c r="E114">
        <v>14.4</v>
      </c>
      <c r="F114" t="s">
        <v>10</v>
      </c>
      <c r="G114">
        <v>15</v>
      </c>
      <c r="H114" t="s">
        <v>10</v>
      </c>
      <c r="I114" s="1">
        <v>44763</v>
      </c>
      <c r="J114" s="6">
        <v>3920</v>
      </c>
      <c r="K114">
        <v>68.5</v>
      </c>
      <c r="L114" t="s">
        <v>10</v>
      </c>
      <c r="M114">
        <v>72.5</v>
      </c>
      <c r="N114" t="s">
        <v>10</v>
      </c>
      <c r="O114" s="5">
        <v>0</v>
      </c>
      <c r="P114" s="5">
        <v>1</v>
      </c>
      <c r="R114" s="5">
        <f t="shared" si="2"/>
        <v>-55</v>
      </c>
      <c r="S114" s="5">
        <f t="shared" si="2"/>
        <v>-56</v>
      </c>
    </row>
    <row r="115" spans="3:19" x14ac:dyDescent="0.3">
      <c r="C115" s="3">
        <v>59</v>
      </c>
      <c r="D115" s="3">
        <v>59</v>
      </c>
      <c r="E115">
        <v>12.9</v>
      </c>
      <c r="F115" t="s">
        <v>10</v>
      </c>
      <c r="G115">
        <v>13.5</v>
      </c>
      <c r="H115" t="s">
        <v>10</v>
      </c>
      <c r="I115" s="1">
        <v>44763</v>
      </c>
      <c r="J115" s="6">
        <v>3925</v>
      </c>
      <c r="K115">
        <v>71.900000000000006</v>
      </c>
      <c r="L115" t="s">
        <v>10</v>
      </c>
      <c r="M115">
        <v>76.099999999999994</v>
      </c>
      <c r="N115" t="s">
        <v>10</v>
      </c>
      <c r="O115" s="5">
        <v>4</v>
      </c>
      <c r="P115" s="5">
        <v>20</v>
      </c>
      <c r="R115" s="5">
        <f t="shared" si="2"/>
        <v>-55</v>
      </c>
      <c r="S115" s="5">
        <f t="shared" si="2"/>
        <v>-39</v>
      </c>
    </row>
    <row r="116" spans="3:19" x14ac:dyDescent="0.3">
      <c r="C116" s="3">
        <v>38</v>
      </c>
      <c r="D116" s="3">
        <v>67</v>
      </c>
      <c r="E116">
        <v>11.5</v>
      </c>
      <c r="F116" t="s">
        <v>10</v>
      </c>
      <c r="G116">
        <v>12.1</v>
      </c>
      <c r="H116" t="s">
        <v>10</v>
      </c>
      <c r="I116" s="1">
        <v>44763</v>
      </c>
      <c r="J116" s="6">
        <v>3930</v>
      </c>
      <c r="K116">
        <v>75.400000000000006</v>
      </c>
      <c r="L116" t="s">
        <v>10</v>
      </c>
      <c r="M116">
        <v>79.8</v>
      </c>
      <c r="N116" t="s">
        <v>10</v>
      </c>
      <c r="O116" s="5">
        <v>1</v>
      </c>
      <c r="P116" s="5">
        <v>11</v>
      </c>
      <c r="R116" s="5">
        <f t="shared" si="2"/>
        <v>-37</v>
      </c>
      <c r="S116" s="5">
        <f t="shared" si="2"/>
        <v>-56</v>
      </c>
    </row>
    <row r="117" spans="3:19" x14ac:dyDescent="0.3">
      <c r="C117" s="3">
        <v>29</v>
      </c>
      <c r="D117" s="3">
        <v>26</v>
      </c>
      <c r="E117">
        <v>10.3</v>
      </c>
      <c r="F117" t="s">
        <v>10</v>
      </c>
      <c r="G117">
        <v>10.8</v>
      </c>
      <c r="H117" t="s">
        <v>10</v>
      </c>
      <c r="I117" s="1">
        <v>44763</v>
      </c>
      <c r="J117" s="6">
        <v>3935</v>
      </c>
      <c r="K117">
        <v>79.099999999999994</v>
      </c>
      <c r="L117" t="s">
        <v>10</v>
      </c>
      <c r="M117">
        <v>83.7</v>
      </c>
      <c r="N117" t="s">
        <v>10</v>
      </c>
      <c r="O117" s="5">
        <v>0</v>
      </c>
      <c r="P117" s="5">
        <v>7</v>
      </c>
      <c r="R117" s="5">
        <f t="shared" si="2"/>
        <v>-29</v>
      </c>
      <c r="S117" s="5">
        <f t="shared" si="2"/>
        <v>-19</v>
      </c>
    </row>
    <row r="118" spans="3:19" x14ac:dyDescent="0.3">
      <c r="C118" s="3">
        <v>119</v>
      </c>
      <c r="D118" s="3">
        <v>78</v>
      </c>
      <c r="E118">
        <v>9.1</v>
      </c>
      <c r="F118" t="s">
        <v>10</v>
      </c>
      <c r="G118">
        <v>9.6999999999999993</v>
      </c>
      <c r="H118" t="s">
        <v>10</v>
      </c>
      <c r="I118" s="1">
        <v>44763</v>
      </c>
      <c r="J118" s="6">
        <v>3940</v>
      </c>
      <c r="K118">
        <v>82.8</v>
      </c>
      <c r="L118" t="s">
        <v>10</v>
      </c>
      <c r="M118">
        <v>87.6</v>
      </c>
      <c r="N118" t="s">
        <v>10</v>
      </c>
      <c r="O118" s="5">
        <v>0</v>
      </c>
      <c r="P118" s="5">
        <v>1</v>
      </c>
      <c r="R118" s="5">
        <f t="shared" si="2"/>
        <v>-119</v>
      </c>
      <c r="S118" s="5">
        <f t="shared" si="2"/>
        <v>-77</v>
      </c>
    </row>
    <row r="119" spans="3:19" x14ac:dyDescent="0.3">
      <c r="C119" s="3">
        <v>37</v>
      </c>
      <c r="D119" s="4">
        <v>53</v>
      </c>
      <c r="E119">
        <v>8.1</v>
      </c>
      <c r="F119" t="s">
        <v>10</v>
      </c>
      <c r="G119">
        <v>8.5</v>
      </c>
      <c r="H119" t="s">
        <v>10</v>
      </c>
      <c r="I119" s="1">
        <v>44763</v>
      </c>
      <c r="J119" s="6">
        <v>3945</v>
      </c>
      <c r="K119">
        <v>86.6</v>
      </c>
      <c r="L119" t="s">
        <v>10</v>
      </c>
      <c r="M119">
        <v>91.7</v>
      </c>
      <c r="N119" t="s">
        <v>10</v>
      </c>
      <c r="O119" s="5">
        <v>0</v>
      </c>
      <c r="P119" s="5">
        <v>0</v>
      </c>
      <c r="R119" s="5">
        <f t="shared" si="2"/>
        <v>-37</v>
      </c>
      <c r="S119" s="5">
        <f t="shared" si="2"/>
        <v>-53</v>
      </c>
    </row>
    <row r="120" spans="3:19" x14ac:dyDescent="0.3">
      <c r="C120" s="3">
        <v>890</v>
      </c>
      <c r="D120" s="3">
        <v>52</v>
      </c>
      <c r="E120">
        <v>7.1</v>
      </c>
      <c r="F120" t="s">
        <v>10</v>
      </c>
      <c r="G120">
        <v>7.6</v>
      </c>
      <c r="H120" t="s">
        <v>10</v>
      </c>
      <c r="I120" s="1">
        <v>44763</v>
      </c>
      <c r="J120" s="6">
        <v>3950</v>
      </c>
      <c r="K120">
        <v>90.5</v>
      </c>
      <c r="L120" t="s">
        <v>10</v>
      </c>
      <c r="M120">
        <v>95.8</v>
      </c>
      <c r="N120" t="s">
        <v>10</v>
      </c>
      <c r="O120" s="5">
        <v>0</v>
      </c>
      <c r="P120" s="5">
        <v>10</v>
      </c>
      <c r="R120" s="5">
        <f t="shared" si="2"/>
        <v>-890</v>
      </c>
      <c r="S120" s="5">
        <f t="shared" si="2"/>
        <v>-42</v>
      </c>
    </row>
    <row r="121" spans="3:19" x14ac:dyDescent="0.3">
      <c r="C121" s="3">
        <v>34</v>
      </c>
      <c r="D121" s="3">
        <v>32</v>
      </c>
      <c r="E121">
        <v>6.2</v>
      </c>
      <c r="F121" t="s">
        <v>10</v>
      </c>
      <c r="G121">
        <v>6.7</v>
      </c>
      <c r="H121" t="s">
        <v>10</v>
      </c>
      <c r="I121" s="1">
        <v>44763</v>
      </c>
      <c r="J121" s="6">
        <v>3955</v>
      </c>
      <c r="K121">
        <v>94.6</v>
      </c>
      <c r="L121" t="s">
        <v>10</v>
      </c>
      <c r="M121">
        <v>100</v>
      </c>
      <c r="N121" t="s">
        <v>10</v>
      </c>
      <c r="O121" s="5">
        <v>0</v>
      </c>
      <c r="P121" s="5">
        <v>7</v>
      </c>
      <c r="R121" s="5">
        <f t="shared" si="2"/>
        <v>-34</v>
      </c>
      <c r="S121" s="5">
        <f t="shared" si="2"/>
        <v>-25</v>
      </c>
    </row>
    <row r="122" spans="3:19" x14ac:dyDescent="0.3">
      <c r="C122" s="3">
        <v>22</v>
      </c>
      <c r="D122" s="3">
        <v>20</v>
      </c>
      <c r="E122">
        <v>5.4</v>
      </c>
      <c r="F122" t="s">
        <v>10</v>
      </c>
      <c r="G122">
        <v>6</v>
      </c>
      <c r="H122" t="s">
        <v>10</v>
      </c>
      <c r="I122" s="1">
        <v>44763</v>
      </c>
      <c r="J122" s="6">
        <v>3960</v>
      </c>
      <c r="K122">
        <v>98.7</v>
      </c>
      <c r="L122" t="s">
        <v>10</v>
      </c>
      <c r="M122">
        <v>104.4</v>
      </c>
      <c r="N122" t="s">
        <v>10</v>
      </c>
      <c r="O122" s="5">
        <v>0</v>
      </c>
      <c r="P122" s="5">
        <v>33</v>
      </c>
      <c r="R122" s="5">
        <f t="shared" si="2"/>
        <v>-22</v>
      </c>
      <c r="S122" s="5">
        <f t="shared" si="2"/>
        <v>13</v>
      </c>
    </row>
    <row r="123" spans="3:19" x14ac:dyDescent="0.3">
      <c r="C123" s="3">
        <v>47</v>
      </c>
      <c r="D123" s="3">
        <v>15</v>
      </c>
      <c r="E123">
        <v>4.0999999999999996</v>
      </c>
      <c r="F123" t="s">
        <v>10</v>
      </c>
      <c r="G123">
        <v>4.5999999999999996</v>
      </c>
      <c r="H123" t="s">
        <v>10</v>
      </c>
      <c r="I123" s="1">
        <v>44763</v>
      </c>
      <c r="J123" s="6">
        <v>3970</v>
      </c>
      <c r="K123">
        <v>107.2</v>
      </c>
      <c r="L123" t="s">
        <v>10</v>
      </c>
      <c r="M123">
        <v>113.2</v>
      </c>
      <c r="N123" t="s">
        <v>10</v>
      </c>
      <c r="O123" s="5">
        <v>0</v>
      </c>
      <c r="P123" s="5">
        <v>0</v>
      </c>
      <c r="R123" s="5">
        <f t="shared" si="2"/>
        <v>-47</v>
      </c>
      <c r="S123" s="5">
        <f t="shared" si="2"/>
        <v>-15</v>
      </c>
    </row>
    <row r="124" spans="3:19" x14ac:dyDescent="0.3">
      <c r="C124" s="3">
        <v>873</v>
      </c>
      <c r="D124" s="4">
        <v>131</v>
      </c>
      <c r="E124">
        <v>3.6</v>
      </c>
      <c r="F124" t="s">
        <v>10</v>
      </c>
      <c r="G124">
        <v>4</v>
      </c>
      <c r="H124" t="s">
        <v>10</v>
      </c>
      <c r="I124" s="1">
        <v>44763</v>
      </c>
      <c r="J124" s="6">
        <v>3975</v>
      </c>
      <c r="K124">
        <v>111.5</v>
      </c>
      <c r="L124" t="s">
        <v>10</v>
      </c>
      <c r="M124">
        <v>117.8</v>
      </c>
      <c r="N124" t="s">
        <v>10</v>
      </c>
      <c r="O124" s="5">
        <v>0</v>
      </c>
      <c r="P124" s="5">
        <v>0</v>
      </c>
      <c r="R124" s="5">
        <f t="shared" si="2"/>
        <v>-873</v>
      </c>
      <c r="S124" s="5">
        <f t="shared" si="2"/>
        <v>-131</v>
      </c>
    </row>
    <row r="125" spans="3:19" x14ac:dyDescent="0.3">
      <c r="C125" s="3">
        <v>90</v>
      </c>
      <c r="D125" s="4">
        <v>302</v>
      </c>
      <c r="E125">
        <v>1.65</v>
      </c>
      <c r="F125" t="s">
        <v>10</v>
      </c>
      <c r="G125">
        <v>2</v>
      </c>
      <c r="H125" t="s">
        <v>10</v>
      </c>
      <c r="I125" s="1">
        <v>44763</v>
      </c>
      <c r="J125" s="6">
        <v>4000</v>
      </c>
      <c r="K125">
        <v>131.80000000000001</v>
      </c>
      <c r="L125" t="s">
        <v>10</v>
      </c>
      <c r="M125">
        <v>143.69999999999999</v>
      </c>
      <c r="N125" t="s">
        <v>10</v>
      </c>
      <c r="O125" s="5">
        <v>0</v>
      </c>
      <c r="P125" s="5">
        <v>22</v>
      </c>
      <c r="R125" s="5">
        <f t="shared" si="2"/>
        <v>-90</v>
      </c>
      <c r="S125" s="5">
        <f t="shared" si="2"/>
        <v>-280</v>
      </c>
    </row>
    <row r="126" spans="3:19" x14ac:dyDescent="0.3">
      <c r="C126" s="3">
        <v>52</v>
      </c>
      <c r="D126" s="4">
        <v>40</v>
      </c>
      <c r="E126">
        <v>0.75</v>
      </c>
      <c r="F126" t="s">
        <v>10</v>
      </c>
      <c r="G126">
        <v>1</v>
      </c>
      <c r="H126" t="s">
        <v>10</v>
      </c>
      <c r="I126" s="1">
        <v>44763</v>
      </c>
      <c r="J126" s="6">
        <v>4025</v>
      </c>
      <c r="K126">
        <v>155.6</v>
      </c>
      <c r="L126" t="s">
        <v>10</v>
      </c>
      <c r="M126">
        <v>168.1</v>
      </c>
      <c r="N126" t="s">
        <v>10</v>
      </c>
      <c r="O126" s="5">
        <v>0</v>
      </c>
      <c r="P126" s="5">
        <v>33</v>
      </c>
      <c r="R126" s="5">
        <f t="shared" si="2"/>
        <v>-52</v>
      </c>
      <c r="S126" s="5">
        <f t="shared" si="2"/>
        <v>-7</v>
      </c>
    </row>
    <row r="127" spans="3:19" x14ac:dyDescent="0.3">
      <c r="C127" s="3">
        <v>25</v>
      </c>
      <c r="D127" s="3">
        <v>22</v>
      </c>
      <c r="E127">
        <v>0.3</v>
      </c>
      <c r="F127" t="s">
        <v>10</v>
      </c>
      <c r="G127">
        <v>0.55000000000000004</v>
      </c>
      <c r="H127" t="s">
        <v>10</v>
      </c>
      <c r="I127" s="1">
        <v>44763</v>
      </c>
      <c r="J127" s="6">
        <v>4050</v>
      </c>
      <c r="K127">
        <v>176.3</v>
      </c>
      <c r="L127" t="s">
        <v>10</v>
      </c>
      <c r="M127">
        <v>198.5</v>
      </c>
      <c r="N127" t="s">
        <v>10</v>
      </c>
      <c r="O127" s="5">
        <v>0</v>
      </c>
      <c r="P127" s="5">
        <v>0</v>
      </c>
      <c r="R127" s="5">
        <f t="shared" si="2"/>
        <v>-25</v>
      </c>
      <c r="S127" s="5">
        <f t="shared" si="2"/>
        <v>-22</v>
      </c>
    </row>
    <row r="128" spans="3:19" x14ac:dyDescent="0.3">
      <c r="C128" s="3">
        <v>1</v>
      </c>
      <c r="D128" s="3">
        <v>31</v>
      </c>
      <c r="E128">
        <v>0.1</v>
      </c>
      <c r="F128" t="s">
        <v>10</v>
      </c>
      <c r="G128">
        <v>0.3</v>
      </c>
      <c r="H128" t="s">
        <v>10</v>
      </c>
      <c r="I128" s="1">
        <v>44763</v>
      </c>
      <c r="J128" s="6">
        <v>4075</v>
      </c>
      <c r="K128">
        <v>197.1</v>
      </c>
      <c r="L128" t="s">
        <v>10</v>
      </c>
      <c r="M128">
        <v>225</v>
      </c>
      <c r="N128" t="s">
        <v>10</v>
      </c>
      <c r="O128" s="5">
        <v>0</v>
      </c>
      <c r="P128" s="5">
        <v>0</v>
      </c>
      <c r="R128" s="5">
        <f t="shared" si="2"/>
        <v>-1</v>
      </c>
      <c r="S128" s="5">
        <f t="shared" si="2"/>
        <v>-31</v>
      </c>
    </row>
    <row r="129" spans="3:19" x14ac:dyDescent="0.3">
      <c r="C129" s="3">
        <v>208</v>
      </c>
      <c r="D129" s="4">
        <v>77</v>
      </c>
      <c r="E129">
        <v>0.05</v>
      </c>
      <c r="F129" t="s">
        <v>10</v>
      </c>
      <c r="G129">
        <v>0.2</v>
      </c>
      <c r="H129" t="s">
        <v>10</v>
      </c>
      <c r="I129" s="1">
        <v>44763</v>
      </c>
      <c r="J129" s="6">
        <v>4100</v>
      </c>
      <c r="K129">
        <v>222</v>
      </c>
      <c r="L129" t="s">
        <v>10</v>
      </c>
      <c r="M129">
        <v>249.9</v>
      </c>
      <c r="N129" t="s">
        <v>10</v>
      </c>
      <c r="O129" s="5">
        <v>0</v>
      </c>
      <c r="P129" s="5">
        <v>0</v>
      </c>
      <c r="R129" s="5">
        <f t="shared" si="2"/>
        <v>-208</v>
      </c>
      <c r="S129" s="5">
        <f t="shared" si="2"/>
        <v>-77</v>
      </c>
    </row>
    <row r="130" spans="3:19" x14ac:dyDescent="0.3">
      <c r="C130" s="3">
        <v>10</v>
      </c>
      <c r="D130" s="3">
        <v>19</v>
      </c>
      <c r="E130">
        <v>0</v>
      </c>
      <c r="F130" t="s">
        <v>10</v>
      </c>
      <c r="G130">
        <v>0.1</v>
      </c>
      <c r="H130" t="s">
        <v>10</v>
      </c>
      <c r="I130" s="1">
        <v>44763</v>
      </c>
      <c r="J130" s="6">
        <v>4200</v>
      </c>
      <c r="K130">
        <v>321.60000000000002</v>
      </c>
      <c r="L130" t="s">
        <v>10</v>
      </c>
      <c r="M130">
        <v>349.7</v>
      </c>
      <c r="N130" t="s">
        <v>10</v>
      </c>
      <c r="O130" s="5">
        <v>0</v>
      </c>
      <c r="P130" s="5">
        <v>0</v>
      </c>
      <c r="R130" s="5">
        <f t="shared" si="2"/>
        <v>-10</v>
      </c>
      <c r="S130" s="5">
        <f t="shared" si="2"/>
        <v>-19</v>
      </c>
    </row>
    <row r="131" spans="3:19" x14ac:dyDescent="0.3">
      <c r="C131" s="3">
        <v>0</v>
      </c>
      <c r="D131" s="3">
        <v>2</v>
      </c>
      <c r="E131">
        <v>0</v>
      </c>
      <c r="F131" t="s">
        <v>10</v>
      </c>
      <c r="G131">
        <v>0.1</v>
      </c>
      <c r="H131" t="s">
        <v>10</v>
      </c>
      <c r="I131" s="1">
        <v>44763</v>
      </c>
      <c r="J131" s="6">
        <v>4300</v>
      </c>
      <c r="K131">
        <v>421</v>
      </c>
      <c r="L131" t="s">
        <v>10</v>
      </c>
      <c r="M131">
        <v>449.7</v>
      </c>
      <c r="N131" t="s">
        <v>10</v>
      </c>
      <c r="O131" s="5">
        <v>0</v>
      </c>
      <c r="P131" s="5">
        <v>0</v>
      </c>
      <c r="R131" s="5">
        <f t="shared" si="2"/>
        <v>0</v>
      </c>
      <c r="S131" s="5">
        <f t="shared" si="2"/>
        <v>-2</v>
      </c>
    </row>
    <row r="132" spans="3:19" x14ac:dyDescent="0.3">
      <c r="C132" s="3">
        <v>2</v>
      </c>
      <c r="D132" s="3">
        <v>0</v>
      </c>
      <c r="E132">
        <v>0</v>
      </c>
      <c r="F132" t="s">
        <v>10</v>
      </c>
      <c r="G132">
        <v>0.1</v>
      </c>
      <c r="H132" t="s">
        <v>10</v>
      </c>
      <c r="I132" s="1">
        <v>44763</v>
      </c>
      <c r="J132" s="6">
        <v>4400</v>
      </c>
      <c r="K132">
        <v>521.1</v>
      </c>
      <c r="L132" t="s">
        <v>10</v>
      </c>
      <c r="M132">
        <v>549.70000000000005</v>
      </c>
      <c r="N132" t="s">
        <v>10</v>
      </c>
      <c r="O132" s="5">
        <v>0</v>
      </c>
      <c r="P132" s="5">
        <v>0</v>
      </c>
      <c r="R132" s="5">
        <f t="shared" si="2"/>
        <v>-2</v>
      </c>
      <c r="S132" s="5">
        <f t="shared" si="2"/>
        <v>0</v>
      </c>
    </row>
    <row r="133" spans="3:19" x14ac:dyDescent="0.3">
      <c r="C133" s="3">
        <v>0</v>
      </c>
      <c r="D133" s="3">
        <v>0</v>
      </c>
      <c r="E133">
        <v>0</v>
      </c>
      <c r="F133" t="s">
        <v>10</v>
      </c>
      <c r="G133">
        <v>0.05</v>
      </c>
      <c r="H133" t="s">
        <v>10</v>
      </c>
      <c r="I133" s="1">
        <v>44763</v>
      </c>
      <c r="J133" s="6">
        <v>4600</v>
      </c>
      <c r="K133">
        <v>721.1</v>
      </c>
      <c r="L133" t="s">
        <v>10</v>
      </c>
      <c r="M133">
        <v>749.6</v>
      </c>
      <c r="N133" t="s">
        <v>10</v>
      </c>
      <c r="O133" s="5">
        <v>0</v>
      </c>
      <c r="P133" s="5">
        <v>0</v>
      </c>
      <c r="R133" s="5">
        <f t="shared" si="2"/>
        <v>0</v>
      </c>
      <c r="S133" s="5">
        <f t="shared" si="2"/>
        <v>0</v>
      </c>
    </row>
    <row r="134" spans="3:19" x14ac:dyDescent="0.3">
      <c r="C134" s="3">
        <v>0</v>
      </c>
      <c r="D134" s="3">
        <v>0</v>
      </c>
      <c r="E134">
        <v>0</v>
      </c>
      <c r="F134" t="s">
        <v>10</v>
      </c>
      <c r="G134">
        <v>0.05</v>
      </c>
      <c r="H134" t="s">
        <v>10</v>
      </c>
      <c r="I134" s="1">
        <v>44763</v>
      </c>
      <c r="J134" s="6">
        <v>4800</v>
      </c>
      <c r="K134">
        <v>921.4</v>
      </c>
      <c r="L134" t="s">
        <v>10</v>
      </c>
      <c r="M134">
        <v>949.6</v>
      </c>
      <c r="N134" t="s">
        <v>10</v>
      </c>
      <c r="O134" s="5">
        <v>0</v>
      </c>
      <c r="P134" s="5">
        <v>0</v>
      </c>
      <c r="R134" s="5">
        <f t="shared" si="2"/>
        <v>0</v>
      </c>
      <c r="S134" s="5">
        <f t="shared" si="2"/>
        <v>0</v>
      </c>
    </row>
  </sheetData>
  <conditionalFormatting sqref="R3:S13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21"/>
  <sheetViews>
    <sheetView topLeftCell="A180" workbookViewId="0">
      <selection activeCell="R134" sqref="R134:S221"/>
    </sheetView>
  </sheetViews>
  <sheetFormatPr defaultRowHeight="14.4" x14ac:dyDescent="0.3"/>
  <cols>
    <col min="3" max="3" width="8" bestFit="1" customWidth="1"/>
    <col min="4" max="4" width="8.88671875" bestFit="1" customWidth="1"/>
    <col min="5" max="5" width="7" bestFit="1" customWidth="1"/>
    <col min="6" max="6" width="3.33203125" bestFit="1" customWidth="1"/>
    <col min="7" max="7" width="7" bestFit="1" customWidth="1"/>
    <col min="8" max="8" width="3.44140625" bestFit="1" customWidth="1"/>
    <col min="9" max="9" width="8.88671875" bestFit="1" customWidth="1"/>
    <col min="10" max="10" width="6.109375" bestFit="1" customWidth="1"/>
    <col min="11" max="11" width="7" bestFit="1" customWidth="1"/>
    <col min="12" max="12" width="3.33203125" bestFit="1" customWidth="1"/>
    <col min="13" max="13" width="7" bestFit="1" customWidth="1"/>
    <col min="14" max="14" width="3.44140625" bestFit="1" customWidth="1"/>
    <col min="15" max="15" width="8" bestFit="1" customWidth="1"/>
    <col min="16" max="16" width="8.88671875" bestFit="1" customWidth="1"/>
    <col min="18" max="18" width="5" bestFit="1" customWidth="1"/>
    <col min="19" max="19" width="6" bestFit="1" customWidth="1"/>
  </cols>
  <sheetData>
    <row r="1" spans="1:19" x14ac:dyDescent="0.3">
      <c r="A1" t="s">
        <v>14</v>
      </c>
    </row>
    <row r="2" spans="1:19" x14ac:dyDescent="0.3">
      <c r="C2" t="s">
        <v>4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R2" t="s">
        <v>15</v>
      </c>
      <c r="S2" t="s">
        <v>16</v>
      </c>
    </row>
    <row r="3" spans="1:19" x14ac:dyDescent="0.3">
      <c r="C3" s="3">
        <v>1</v>
      </c>
      <c r="D3" s="3">
        <v>0</v>
      </c>
      <c r="E3">
        <v>3056.4</v>
      </c>
      <c r="F3" t="s">
        <v>10</v>
      </c>
      <c r="G3">
        <v>3069.5</v>
      </c>
      <c r="H3" t="s">
        <v>10</v>
      </c>
      <c r="I3" s="1">
        <v>44764</v>
      </c>
      <c r="J3" s="6">
        <v>800</v>
      </c>
      <c r="K3">
        <v>0</v>
      </c>
      <c r="L3" t="s">
        <v>10</v>
      </c>
      <c r="M3">
        <v>0.05</v>
      </c>
      <c r="N3" t="s">
        <v>10</v>
      </c>
      <c r="O3" s="5">
        <v>0</v>
      </c>
      <c r="P3" s="5">
        <v>12</v>
      </c>
      <c r="R3" s="5">
        <f>O3-C3</f>
        <v>-1</v>
      </c>
      <c r="S3" s="5">
        <f>P3-D3</f>
        <v>12</v>
      </c>
    </row>
    <row r="4" spans="1:19" x14ac:dyDescent="0.3">
      <c r="C4" s="3">
        <v>0</v>
      </c>
      <c r="D4" s="3">
        <v>1</v>
      </c>
      <c r="E4">
        <v>2849.4</v>
      </c>
      <c r="F4" t="s">
        <v>10</v>
      </c>
      <c r="G4">
        <v>2877</v>
      </c>
      <c r="H4" t="s">
        <v>10</v>
      </c>
      <c r="I4" s="1">
        <v>44764</v>
      </c>
      <c r="J4" s="6">
        <v>1000</v>
      </c>
      <c r="K4">
        <v>0</v>
      </c>
      <c r="L4" t="s">
        <v>10</v>
      </c>
      <c r="M4">
        <v>0.05</v>
      </c>
      <c r="N4" t="s">
        <v>10</v>
      </c>
      <c r="O4" s="5">
        <v>0</v>
      </c>
      <c r="P4" s="5">
        <v>1</v>
      </c>
      <c r="R4" s="5">
        <f t="shared" ref="R4:S19" si="0">O4-C4</f>
        <v>0</v>
      </c>
      <c r="S4" s="5">
        <f t="shared" si="0"/>
        <v>0</v>
      </c>
    </row>
    <row r="5" spans="1:19" x14ac:dyDescent="0.3">
      <c r="C5" s="3">
        <v>0</v>
      </c>
      <c r="D5" s="3">
        <v>0</v>
      </c>
      <c r="E5">
        <v>2656.6</v>
      </c>
      <c r="F5" t="s">
        <v>10</v>
      </c>
      <c r="G5">
        <v>2669.7</v>
      </c>
      <c r="H5" t="s">
        <v>10</v>
      </c>
      <c r="I5" s="1">
        <v>44764</v>
      </c>
      <c r="J5" s="6">
        <v>1200</v>
      </c>
      <c r="K5">
        <v>0</v>
      </c>
      <c r="L5" t="s">
        <v>10</v>
      </c>
      <c r="M5">
        <v>0.05</v>
      </c>
      <c r="N5" t="s">
        <v>10</v>
      </c>
      <c r="O5" s="5">
        <v>0</v>
      </c>
      <c r="P5" s="5">
        <v>35</v>
      </c>
      <c r="R5" s="5">
        <f t="shared" si="0"/>
        <v>0</v>
      </c>
      <c r="S5" s="5">
        <f t="shared" si="0"/>
        <v>35</v>
      </c>
    </row>
    <row r="6" spans="1:19" x14ac:dyDescent="0.3">
      <c r="C6" s="3">
        <v>0</v>
      </c>
      <c r="D6" s="3">
        <v>0</v>
      </c>
      <c r="E6">
        <v>2456.6999999999998</v>
      </c>
      <c r="F6" t="s">
        <v>10</v>
      </c>
      <c r="G6">
        <v>2469.6999999999998</v>
      </c>
      <c r="H6" t="s">
        <v>10</v>
      </c>
      <c r="I6" s="1">
        <v>44764</v>
      </c>
      <c r="J6" s="6">
        <v>1400</v>
      </c>
      <c r="K6">
        <v>0</v>
      </c>
      <c r="L6" t="s">
        <v>10</v>
      </c>
      <c r="M6">
        <v>0.05</v>
      </c>
      <c r="N6" t="s">
        <v>10</v>
      </c>
      <c r="O6" s="5">
        <v>0</v>
      </c>
      <c r="P6" s="5">
        <v>5</v>
      </c>
      <c r="R6" s="5">
        <f t="shared" si="0"/>
        <v>0</v>
      </c>
      <c r="S6" s="5">
        <f t="shared" si="0"/>
        <v>5</v>
      </c>
    </row>
    <row r="7" spans="1:19" x14ac:dyDescent="0.3">
      <c r="C7" s="3">
        <v>0</v>
      </c>
      <c r="D7" s="3">
        <v>0</v>
      </c>
      <c r="E7">
        <v>2256.6999999999998</v>
      </c>
      <c r="F7" t="s">
        <v>10</v>
      </c>
      <c r="G7">
        <v>2269.8000000000002</v>
      </c>
      <c r="H7" t="s">
        <v>10</v>
      </c>
      <c r="I7" s="1">
        <v>44764</v>
      </c>
      <c r="J7" s="6">
        <v>1600</v>
      </c>
      <c r="K7">
        <v>0</v>
      </c>
      <c r="L7" t="s">
        <v>10</v>
      </c>
      <c r="M7">
        <v>0.05</v>
      </c>
      <c r="N7" t="s">
        <v>10</v>
      </c>
      <c r="O7" s="5">
        <v>0</v>
      </c>
      <c r="P7" s="5">
        <v>848</v>
      </c>
      <c r="R7" s="5">
        <f t="shared" si="0"/>
        <v>0</v>
      </c>
      <c r="S7" s="5">
        <f t="shared" si="0"/>
        <v>848</v>
      </c>
    </row>
    <row r="8" spans="1:19" x14ac:dyDescent="0.3">
      <c r="C8" s="3">
        <v>0</v>
      </c>
      <c r="D8" s="3">
        <v>0</v>
      </c>
      <c r="E8">
        <v>2056.8000000000002</v>
      </c>
      <c r="F8" t="s">
        <v>10</v>
      </c>
      <c r="G8">
        <v>2069.9</v>
      </c>
      <c r="H8" t="s">
        <v>10</v>
      </c>
      <c r="I8" s="1">
        <v>44764</v>
      </c>
      <c r="J8" s="6">
        <v>1800</v>
      </c>
      <c r="K8">
        <v>0</v>
      </c>
      <c r="L8" t="s">
        <v>10</v>
      </c>
      <c r="M8">
        <v>0.05</v>
      </c>
      <c r="N8" t="s">
        <v>10</v>
      </c>
      <c r="O8" s="5">
        <v>2</v>
      </c>
      <c r="P8" s="5">
        <v>1260</v>
      </c>
      <c r="R8" s="5">
        <f t="shared" si="0"/>
        <v>2</v>
      </c>
      <c r="S8" s="5">
        <f t="shared" si="0"/>
        <v>1260</v>
      </c>
    </row>
    <row r="9" spans="1:19" x14ac:dyDescent="0.3">
      <c r="C9" s="3">
        <v>0</v>
      </c>
      <c r="D9" s="3">
        <v>0</v>
      </c>
      <c r="E9">
        <v>1849.7</v>
      </c>
      <c r="F9" t="s">
        <v>10</v>
      </c>
      <c r="G9">
        <v>1879.7</v>
      </c>
      <c r="H9" t="s">
        <v>10</v>
      </c>
      <c r="I9" s="1">
        <v>44764</v>
      </c>
      <c r="J9" s="6">
        <v>2000</v>
      </c>
      <c r="K9">
        <v>0</v>
      </c>
      <c r="L9" t="s">
        <v>10</v>
      </c>
      <c r="M9">
        <v>0.05</v>
      </c>
      <c r="N9" t="s">
        <v>10</v>
      </c>
      <c r="O9" s="5">
        <v>0</v>
      </c>
      <c r="P9" s="5">
        <v>733</v>
      </c>
      <c r="R9" s="5">
        <f t="shared" si="0"/>
        <v>0</v>
      </c>
      <c r="S9" s="5">
        <f t="shared" si="0"/>
        <v>733</v>
      </c>
    </row>
    <row r="10" spans="1:19" x14ac:dyDescent="0.3">
      <c r="C10" s="3">
        <v>0</v>
      </c>
      <c r="D10" s="3">
        <v>1</v>
      </c>
      <c r="E10">
        <v>1649.8</v>
      </c>
      <c r="F10" t="s">
        <v>10</v>
      </c>
      <c r="G10">
        <v>1677.9</v>
      </c>
      <c r="H10" t="s">
        <v>10</v>
      </c>
      <c r="I10" s="1">
        <v>44764</v>
      </c>
      <c r="J10" s="6">
        <v>2200</v>
      </c>
      <c r="K10">
        <v>0</v>
      </c>
      <c r="L10" t="s">
        <v>10</v>
      </c>
      <c r="M10">
        <v>0.05</v>
      </c>
      <c r="N10" t="s">
        <v>10</v>
      </c>
      <c r="O10" s="5">
        <v>2</v>
      </c>
      <c r="P10" s="5">
        <v>1555</v>
      </c>
      <c r="R10" s="5">
        <f t="shared" si="0"/>
        <v>2</v>
      </c>
      <c r="S10" s="5">
        <f t="shared" si="0"/>
        <v>1554</v>
      </c>
    </row>
    <row r="11" spans="1:19" x14ac:dyDescent="0.3">
      <c r="C11" s="3">
        <v>0</v>
      </c>
      <c r="D11" s="3">
        <v>0</v>
      </c>
      <c r="E11">
        <v>1457</v>
      </c>
      <c r="F11" t="s">
        <v>10</v>
      </c>
      <c r="G11">
        <v>1470.1</v>
      </c>
      <c r="H11" t="s">
        <v>10</v>
      </c>
      <c r="I11" s="1">
        <v>44764</v>
      </c>
      <c r="J11" s="6">
        <v>2400</v>
      </c>
      <c r="K11">
        <v>0</v>
      </c>
      <c r="L11" t="s">
        <v>10</v>
      </c>
      <c r="M11">
        <v>0.05</v>
      </c>
      <c r="N11" t="s">
        <v>10</v>
      </c>
      <c r="O11" s="5">
        <v>0</v>
      </c>
      <c r="P11" s="5">
        <v>2964</v>
      </c>
      <c r="R11" s="5">
        <f t="shared" si="0"/>
        <v>0</v>
      </c>
      <c r="S11" s="5">
        <f t="shared" si="0"/>
        <v>2964</v>
      </c>
    </row>
    <row r="12" spans="1:19" x14ac:dyDescent="0.3">
      <c r="C12" s="3">
        <v>0</v>
      </c>
      <c r="D12" s="3">
        <v>0</v>
      </c>
      <c r="E12">
        <v>1249.5999999999999</v>
      </c>
      <c r="F12" t="s">
        <v>10</v>
      </c>
      <c r="G12">
        <v>1278.5</v>
      </c>
      <c r="H12" t="s">
        <v>10</v>
      </c>
      <c r="I12" s="1">
        <v>44764</v>
      </c>
      <c r="J12" s="6">
        <v>2600</v>
      </c>
      <c r="K12">
        <v>0</v>
      </c>
      <c r="L12" t="s">
        <v>10</v>
      </c>
      <c r="M12">
        <v>0.05</v>
      </c>
      <c r="N12" t="s">
        <v>10</v>
      </c>
      <c r="O12" s="5">
        <v>4</v>
      </c>
      <c r="P12" s="5">
        <v>2842</v>
      </c>
      <c r="R12" s="5">
        <f t="shared" si="0"/>
        <v>4</v>
      </c>
      <c r="S12" s="5">
        <f t="shared" si="0"/>
        <v>2842</v>
      </c>
    </row>
    <row r="13" spans="1:19" x14ac:dyDescent="0.3">
      <c r="C13" s="3">
        <v>0</v>
      </c>
      <c r="D13" s="3">
        <v>0</v>
      </c>
      <c r="E13">
        <v>1157.0999999999999</v>
      </c>
      <c r="F13" t="s">
        <v>10</v>
      </c>
      <c r="G13">
        <v>1170.2</v>
      </c>
      <c r="H13" t="s">
        <v>10</v>
      </c>
      <c r="I13" s="1">
        <v>44764</v>
      </c>
      <c r="J13" s="6">
        <v>2700</v>
      </c>
      <c r="K13">
        <v>0</v>
      </c>
      <c r="L13" t="s">
        <v>10</v>
      </c>
      <c r="M13">
        <v>0.05</v>
      </c>
      <c r="N13" t="s">
        <v>10</v>
      </c>
      <c r="O13" s="5">
        <v>65</v>
      </c>
      <c r="P13" s="7">
        <v>3577</v>
      </c>
      <c r="Q13" s="2"/>
      <c r="R13" s="5">
        <f t="shared" si="0"/>
        <v>65</v>
      </c>
      <c r="S13" s="5">
        <f t="shared" si="0"/>
        <v>3577</v>
      </c>
    </row>
    <row r="14" spans="1:19" x14ac:dyDescent="0.3">
      <c r="C14" s="3">
        <v>0</v>
      </c>
      <c r="D14" s="3">
        <v>0</v>
      </c>
      <c r="E14">
        <v>1057.2</v>
      </c>
      <c r="F14" t="s">
        <v>10</v>
      </c>
      <c r="G14">
        <v>1070.2</v>
      </c>
      <c r="H14" t="s">
        <v>10</v>
      </c>
      <c r="I14" s="1">
        <v>44764</v>
      </c>
      <c r="J14" s="6">
        <v>2800</v>
      </c>
      <c r="K14">
        <v>0</v>
      </c>
      <c r="L14" t="s">
        <v>10</v>
      </c>
      <c r="M14">
        <v>0.1</v>
      </c>
      <c r="N14" t="s">
        <v>10</v>
      </c>
      <c r="O14" s="5">
        <v>110</v>
      </c>
      <c r="P14" s="5">
        <v>1847</v>
      </c>
      <c r="R14" s="5">
        <f t="shared" si="0"/>
        <v>110</v>
      </c>
      <c r="S14" s="5">
        <f t="shared" si="0"/>
        <v>1847</v>
      </c>
    </row>
    <row r="15" spans="1:19" x14ac:dyDescent="0.3">
      <c r="C15" s="3">
        <v>0</v>
      </c>
      <c r="D15" s="3">
        <v>0</v>
      </c>
      <c r="E15">
        <v>1000</v>
      </c>
      <c r="F15" t="s">
        <v>10</v>
      </c>
      <c r="G15">
        <v>1029</v>
      </c>
      <c r="H15" t="s">
        <v>10</v>
      </c>
      <c r="I15" s="1">
        <v>44764</v>
      </c>
      <c r="J15" s="6">
        <v>2850</v>
      </c>
      <c r="K15">
        <v>0</v>
      </c>
      <c r="L15" t="s">
        <v>10</v>
      </c>
      <c r="M15">
        <v>0.1</v>
      </c>
      <c r="N15" t="s">
        <v>10</v>
      </c>
      <c r="O15" s="5">
        <v>27</v>
      </c>
      <c r="P15" s="5">
        <v>40</v>
      </c>
      <c r="R15" s="5">
        <f t="shared" si="0"/>
        <v>27</v>
      </c>
      <c r="S15" s="5">
        <f t="shared" si="0"/>
        <v>40</v>
      </c>
    </row>
    <row r="16" spans="1:19" x14ac:dyDescent="0.3">
      <c r="C16" s="3">
        <v>30</v>
      </c>
      <c r="D16" s="3">
        <v>33</v>
      </c>
      <c r="E16">
        <v>957.2</v>
      </c>
      <c r="F16" t="s">
        <v>10</v>
      </c>
      <c r="G16">
        <v>970.3</v>
      </c>
      <c r="H16" t="s">
        <v>10</v>
      </c>
      <c r="I16" s="1">
        <v>44764</v>
      </c>
      <c r="J16" s="6">
        <v>2900</v>
      </c>
      <c r="K16">
        <v>0</v>
      </c>
      <c r="L16" t="s">
        <v>10</v>
      </c>
      <c r="M16">
        <v>0.1</v>
      </c>
      <c r="N16" t="s">
        <v>10</v>
      </c>
      <c r="O16" s="5">
        <v>26</v>
      </c>
      <c r="P16" s="7">
        <v>1667</v>
      </c>
      <c r="Q16" s="2"/>
      <c r="R16" s="5">
        <f t="shared" si="0"/>
        <v>-4</v>
      </c>
      <c r="S16" s="5">
        <f t="shared" si="0"/>
        <v>1634</v>
      </c>
    </row>
    <row r="17" spans="3:19" x14ac:dyDescent="0.3">
      <c r="C17" s="3">
        <v>0</v>
      </c>
      <c r="D17" s="3">
        <v>0</v>
      </c>
      <c r="E17">
        <v>900</v>
      </c>
      <c r="F17" t="s">
        <v>10</v>
      </c>
      <c r="G17">
        <v>928.8</v>
      </c>
      <c r="H17" t="s">
        <v>10</v>
      </c>
      <c r="I17" s="1">
        <v>44764</v>
      </c>
      <c r="J17" s="6">
        <v>2950</v>
      </c>
      <c r="K17">
        <v>0</v>
      </c>
      <c r="L17" t="s">
        <v>10</v>
      </c>
      <c r="M17">
        <v>0.1</v>
      </c>
      <c r="N17" t="s">
        <v>10</v>
      </c>
      <c r="O17" s="5">
        <v>1002</v>
      </c>
      <c r="P17" s="5">
        <v>265</v>
      </c>
      <c r="R17" s="5">
        <f t="shared" si="0"/>
        <v>1002</v>
      </c>
      <c r="S17" s="5">
        <f t="shared" si="0"/>
        <v>265</v>
      </c>
    </row>
    <row r="18" spans="3:19" x14ac:dyDescent="0.3">
      <c r="C18" s="3">
        <v>0</v>
      </c>
      <c r="D18" s="3">
        <v>0</v>
      </c>
      <c r="E18">
        <v>850</v>
      </c>
      <c r="F18" t="s">
        <v>10</v>
      </c>
      <c r="G18">
        <v>878.8</v>
      </c>
      <c r="H18" t="s">
        <v>10</v>
      </c>
      <c r="I18" s="1">
        <v>44764</v>
      </c>
      <c r="J18" s="6">
        <v>3000</v>
      </c>
      <c r="K18">
        <v>0</v>
      </c>
      <c r="L18" t="s">
        <v>10</v>
      </c>
      <c r="M18">
        <v>0.1</v>
      </c>
      <c r="N18" t="s">
        <v>10</v>
      </c>
      <c r="O18" s="5">
        <v>525</v>
      </c>
      <c r="P18" s="5">
        <v>1466</v>
      </c>
      <c r="R18" s="5">
        <f t="shared" si="0"/>
        <v>525</v>
      </c>
      <c r="S18" s="5">
        <f t="shared" si="0"/>
        <v>1466</v>
      </c>
    </row>
    <row r="19" spans="3:19" x14ac:dyDescent="0.3">
      <c r="C19" s="3">
        <v>0</v>
      </c>
      <c r="D19" s="3">
        <v>0</v>
      </c>
      <c r="E19">
        <v>807.3</v>
      </c>
      <c r="F19" t="s">
        <v>10</v>
      </c>
      <c r="G19">
        <v>820.4</v>
      </c>
      <c r="H19" t="s">
        <v>10</v>
      </c>
      <c r="I19" s="1">
        <v>44764</v>
      </c>
      <c r="J19" s="6">
        <v>3050</v>
      </c>
      <c r="K19">
        <v>0</v>
      </c>
      <c r="L19" t="s">
        <v>10</v>
      </c>
      <c r="M19">
        <v>0.15</v>
      </c>
      <c r="N19" t="s">
        <v>10</v>
      </c>
      <c r="O19" s="5">
        <v>24</v>
      </c>
      <c r="P19" s="7">
        <v>575</v>
      </c>
      <c r="Q19" s="2"/>
      <c r="R19" s="5">
        <f t="shared" si="0"/>
        <v>24</v>
      </c>
      <c r="S19" s="5">
        <f t="shared" si="0"/>
        <v>575</v>
      </c>
    </row>
    <row r="20" spans="3:19" x14ac:dyDescent="0.3">
      <c r="C20" s="3">
        <v>1</v>
      </c>
      <c r="D20" s="3">
        <v>9</v>
      </c>
      <c r="E20">
        <v>757.4</v>
      </c>
      <c r="F20" t="s">
        <v>10</v>
      </c>
      <c r="G20">
        <v>770.4</v>
      </c>
      <c r="H20" t="s">
        <v>10</v>
      </c>
      <c r="I20" s="1">
        <v>44764</v>
      </c>
      <c r="J20" s="6">
        <v>3100</v>
      </c>
      <c r="K20">
        <v>0</v>
      </c>
      <c r="L20" t="s">
        <v>10</v>
      </c>
      <c r="M20">
        <v>0.15</v>
      </c>
      <c r="N20" t="s">
        <v>10</v>
      </c>
      <c r="O20" s="5">
        <v>1586</v>
      </c>
      <c r="P20" s="7">
        <v>7198</v>
      </c>
      <c r="Q20" s="2"/>
      <c r="R20" s="5">
        <f t="shared" ref="R20:S83" si="1">O20-C20</f>
        <v>1585</v>
      </c>
      <c r="S20" s="5">
        <f t="shared" si="1"/>
        <v>7189</v>
      </c>
    </row>
    <row r="21" spans="3:19" x14ac:dyDescent="0.3">
      <c r="C21" s="3">
        <v>0</v>
      </c>
      <c r="D21" s="3">
        <v>28</v>
      </c>
      <c r="E21">
        <v>724.7</v>
      </c>
      <c r="F21" t="s">
        <v>10</v>
      </c>
      <c r="G21">
        <v>752.9</v>
      </c>
      <c r="H21" t="s">
        <v>10</v>
      </c>
      <c r="I21" s="1">
        <v>44764</v>
      </c>
      <c r="J21" s="6">
        <v>3125</v>
      </c>
      <c r="K21">
        <v>0</v>
      </c>
      <c r="L21" t="s">
        <v>10</v>
      </c>
      <c r="M21">
        <v>0.15</v>
      </c>
      <c r="N21" t="s">
        <v>10</v>
      </c>
      <c r="O21" s="5">
        <v>11</v>
      </c>
      <c r="P21" s="7">
        <v>6833</v>
      </c>
      <c r="Q21" s="2"/>
      <c r="R21" s="5">
        <f t="shared" si="1"/>
        <v>11</v>
      </c>
      <c r="S21" s="5">
        <f t="shared" si="1"/>
        <v>6805</v>
      </c>
    </row>
    <row r="22" spans="3:19" x14ac:dyDescent="0.3">
      <c r="C22" s="3">
        <v>0</v>
      </c>
      <c r="D22" s="3">
        <v>4</v>
      </c>
      <c r="E22">
        <v>707.4</v>
      </c>
      <c r="F22" t="s">
        <v>10</v>
      </c>
      <c r="G22">
        <v>720.5</v>
      </c>
      <c r="H22" t="s">
        <v>10</v>
      </c>
      <c r="I22" s="1">
        <v>44764</v>
      </c>
      <c r="J22" s="6">
        <v>3150</v>
      </c>
      <c r="K22">
        <v>0</v>
      </c>
      <c r="L22" t="s">
        <v>10</v>
      </c>
      <c r="M22">
        <v>0.15</v>
      </c>
      <c r="N22" t="s">
        <v>10</v>
      </c>
      <c r="O22" s="5">
        <v>585</v>
      </c>
      <c r="P22" s="7">
        <v>2949</v>
      </c>
      <c r="Q22" s="2"/>
      <c r="R22" s="5">
        <f t="shared" si="1"/>
        <v>585</v>
      </c>
      <c r="S22" s="5">
        <f t="shared" si="1"/>
        <v>2945</v>
      </c>
    </row>
    <row r="23" spans="3:19" x14ac:dyDescent="0.3">
      <c r="C23" s="3">
        <v>0</v>
      </c>
      <c r="D23" s="3">
        <v>4</v>
      </c>
      <c r="E23">
        <v>675.1</v>
      </c>
      <c r="F23" t="s">
        <v>10</v>
      </c>
      <c r="G23">
        <v>702.9</v>
      </c>
      <c r="H23" t="s">
        <v>10</v>
      </c>
      <c r="I23" s="1">
        <v>44764</v>
      </c>
      <c r="J23" s="6">
        <v>3175</v>
      </c>
      <c r="K23">
        <v>0</v>
      </c>
      <c r="L23" t="s">
        <v>10</v>
      </c>
      <c r="M23">
        <v>0.15</v>
      </c>
      <c r="N23" t="s">
        <v>10</v>
      </c>
      <c r="O23" s="7">
        <v>997</v>
      </c>
      <c r="P23" s="7">
        <v>1900</v>
      </c>
      <c r="Q23" s="2"/>
      <c r="R23" s="5">
        <f t="shared" si="1"/>
        <v>997</v>
      </c>
      <c r="S23" s="5">
        <f t="shared" si="1"/>
        <v>1896</v>
      </c>
    </row>
    <row r="24" spans="3:19" x14ac:dyDescent="0.3">
      <c r="C24" s="3">
        <v>2</v>
      </c>
      <c r="D24" s="3">
        <v>13</v>
      </c>
      <c r="E24">
        <v>657.4</v>
      </c>
      <c r="F24" t="s">
        <v>10</v>
      </c>
      <c r="G24">
        <v>670.5</v>
      </c>
      <c r="H24" t="s">
        <v>10</v>
      </c>
      <c r="I24" s="1">
        <v>44764</v>
      </c>
      <c r="J24" s="6">
        <v>3200</v>
      </c>
      <c r="K24">
        <v>0.05</v>
      </c>
      <c r="L24" t="s">
        <v>10</v>
      </c>
      <c r="M24">
        <v>0.15</v>
      </c>
      <c r="N24" t="s">
        <v>10</v>
      </c>
      <c r="O24" s="7">
        <v>2591</v>
      </c>
      <c r="P24" s="7">
        <v>4059</v>
      </c>
      <c r="Q24" s="2"/>
      <c r="R24" s="5">
        <f t="shared" si="1"/>
        <v>2589</v>
      </c>
      <c r="S24" s="5">
        <f t="shared" si="1"/>
        <v>4046</v>
      </c>
    </row>
    <row r="25" spans="3:19" x14ac:dyDescent="0.3">
      <c r="C25" s="3">
        <v>0</v>
      </c>
      <c r="D25" s="3">
        <v>8</v>
      </c>
      <c r="E25">
        <v>630.1</v>
      </c>
      <c r="F25" t="s">
        <v>10</v>
      </c>
      <c r="G25">
        <v>658.6</v>
      </c>
      <c r="H25" t="s">
        <v>10</v>
      </c>
      <c r="I25" s="1">
        <v>44764</v>
      </c>
      <c r="J25" s="6">
        <v>3220</v>
      </c>
      <c r="K25">
        <v>0.05</v>
      </c>
      <c r="L25" t="s">
        <v>10</v>
      </c>
      <c r="M25">
        <v>0.2</v>
      </c>
      <c r="N25" t="s">
        <v>10</v>
      </c>
      <c r="O25" s="7">
        <v>11</v>
      </c>
      <c r="P25" s="7">
        <v>3076</v>
      </c>
      <c r="Q25" s="2"/>
      <c r="R25" s="5">
        <f t="shared" si="1"/>
        <v>11</v>
      </c>
      <c r="S25" s="5">
        <f t="shared" si="1"/>
        <v>3068</v>
      </c>
    </row>
    <row r="26" spans="3:19" x14ac:dyDescent="0.3">
      <c r="C26" s="3">
        <v>0</v>
      </c>
      <c r="D26" s="3">
        <v>4</v>
      </c>
      <c r="E26">
        <v>632.5</v>
      </c>
      <c r="F26" t="s">
        <v>10</v>
      </c>
      <c r="G26">
        <v>645.5</v>
      </c>
      <c r="H26" t="s">
        <v>10</v>
      </c>
      <c r="I26" s="1">
        <v>44764</v>
      </c>
      <c r="J26" s="6">
        <v>3225</v>
      </c>
      <c r="K26">
        <v>0.05</v>
      </c>
      <c r="L26" t="s">
        <v>10</v>
      </c>
      <c r="M26">
        <v>0.2</v>
      </c>
      <c r="N26" t="s">
        <v>10</v>
      </c>
      <c r="O26" s="7">
        <v>9</v>
      </c>
      <c r="P26" s="7">
        <v>167</v>
      </c>
      <c r="Q26" s="2"/>
      <c r="R26" s="5">
        <f t="shared" si="1"/>
        <v>9</v>
      </c>
      <c r="S26" s="5">
        <f t="shared" si="1"/>
        <v>163</v>
      </c>
    </row>
    <row r="27" spans="3:19" x14ac:dyDescent="0.3">
      <c r="C27" s="3">
        <v>0</v>
      </c>
      <c r="D27" s="3">
        <v>0</v>
      </c>
      <c r="E27">
        <v>627.5</v>
      </c>
      <c r="F27" t="s">
        <v>10</v>
      </c>
      <c r="G27">
        <v>640.5</v>
      </c>
      <c r="H27" t="s">
        <v>10</v>
      </c>
      <c r="I27" s="1">
        <v>44764</v>
      </c>
      <c r="J27" s="6">
        <v>3230</v>
      </c>
      <c r="K27">
        <v>0.05</v>
      </c>
      <c r="L27" t="s">
        <v>10</v>
      </c>
      <c r="M27">
        <v>0.2</v>
      </c>
      <c r="N27" t="s">
        <v>10</v>
      </c>
      <c r="O27" s="7">
        <v>27</v>
      </c>
      <c r="P27" s="5">
        <v>50</v>
      </c>
      <c r="R27" s="5">
        <f t="shared" si="1"/>
        <v>27</v>
      </c>
      <c r="S27" s="5">
        <f t="shared" si="1"/>
        <v>50</v>
      </c>
    </row>
    <row r="28" spans="3:19" x14ac:dyDescent="0.3">
      <c r="C28" s="3">
        <v>0</v>
      </c>
      <c r="D28" s="3">
        <v>0</v>
      </c>
      <c r="E28">
        <v>617.5</v>
      </c>
      <c r="F28" t="s">
        <v>10</v>
      </c>
      <c r="G28">
        <v>630.5</v>
      </c>
      <c r="H28" t="s">
        <v>10</v>
      </c>
      <c r="I28" s="1">
        <v>44764</v>
      </c>
      <c r="J28" s="6">
        <v>3240</v>
      </c>
      <c r="K28">
        <v>0.05</v>
      </c>
      <c r="L28" t="s">
        <v>10</v>
      </c>
      <c r="M28">
        <v>0.2</v>
      </c>
      <c r="N28" t="s">
        <v>10</v>
      </c>
      <c r="O28" s="7">
        <v>12</v>
      </c>
      <c r="P28" s="7">
        <v>136</v>
      </c>
      <c r="Q28" s="2"/>
      <c r="R28" s="5">
        <f t="shared" si="1"/>
        <v>12</v>
      </c>
      <c r="S28" s="5">
        <f t="shared" si="1"/>
        <v>136</v>
      </c>
    </row>
    <row r="29" spans="3:19" x14ac:dyDescent="0.3">
      <c r="C29" s="3">
        <v>0</v>
      </c>
      <c r="D29" s="3">
        <v>6</v>
      </c>
      <c r="E29">
        <v>607.5</v>
      </c>
      <c r="F29" t="s">
        <v>10</v>
      </c>
      <c r="G29">
        <v>620.5</v>
      </c>
      <c r="H29" t="s">
        <v>10</v>
      </c>
      <c r="I29" s="1">
        <v>44764</v>
      </c>
      <c r="J29" s="6">
        <v>3250</v>
      </c>
      <c r="K29">
        <v>0.05</v>
      </c>
      <c r="L29" t="s">
        <v>10</v>
      </c>
      <c r="M29">
        <v>0.2</v>
      </c>
      <c r="N29" t="s">
        <v>10</v>
      </c>
      <c r="O29" s="5">
        <v>1576</v>
      </c>
      <c r="P29" s="7">
        <v>1043</v>
      </c>
      <c r="Q29" s="2"/>
      <c r="R29" s="5">
        <f t="shared" si="1"/>
        <v>1576</v>
      </c>
      <c r="S29" s="5">
        <f t="shared" si="1"/>
        <v>1037</v>
      </c>
    </row>
    <row r="30" spans="3:19" x14ac:dyDescent="0.3">
      <c r="C30" s="3">
        <v>0</v>
      </c>
      <c r="D30" s="3">
        <v>3</v>
      </c>
      <c r="E30">
        <v>589.9</v>
      </c>
      <c r="F30" t="s">
        <v>10</v>
      </c>
      <c r="G30">
        <v>618.1</v>
      </c>
      <c r="H30" t="s">
        <v>10</v>
      </c>
      <c r="I30" s="1">
        <v>44764</v>
      </c>
      <c r="J30" s="6">
        <v>3260</v>
      </c>
      <c r="K30">
        <v>0.05</v>
      </c>
      <c r="L30" t="s">
        <v>10</v>
      </c>
      <c r="M30">
        <v>0.2</v>
      </c>
      <c r="N30" t="s">
        <v>10</v>
      </c>
      <c r="O30" s="5">
        <v>16</v>
      </c>
      <c r="P30" s="7">
        <v>10039</v>
      </c>
      <c r="Q30" s="2"/>
      <c r="R30" s="5">
        <f t="shared" si="1"/>
        <v>16</v>
      </c>
      <c r="S30" s="5">
        <f t="shared" si="1"/>
        <v>10036</v>
      </c>
    </row>
    <row r="31" spans="3:19" x14ac:dyDescent="0.3">
      <c r="C31" s="3">
        <v>0</v>
      </c>
      <c r="D31" s="3">
        <v>0</v>
      </c>
      <c r="E31">
        <v>587.5</v>
      </c>
      <c r="F31" t="s">
        <v>10</v>
      </c>
      <c r="G31">
        <v>600.5</v>
      </c>
      <c r="H31" t="s">
        <v>10</v>
      </c>
      <c r="I31" s="1">
        <v>44764</v>
      </c>
      <c r="J31" s="6">
        <v>3270</v>
      </c>
      <c r="K31">
        <v>0.05</v>
      </c>
      <c r="L31" t="s">
        <v>10</v>
      </c>
      <c r="M31">
        <v>0.2</v>
      </c>
      <c r="N31" t="s">
        <v>10</v>
      </c>
      <c r="O31" s="7">
        <v>1</v>
      </c>
      <c r="P31" s="7">
        <v>214</v>
      </c>
      <c r="Q31" s="2"/>
      <c r="R31" s="5">
        <f t="shared" si="1"/>
        <v>1</v>
      </c>
      <c r="S31" s="5">
        <f t="shared" si="1"/>
        <v>214</v>
      </c>
    </row>
    <row r="32" spans="3:19" x14ac:dyDescent="0.3">
      <c r="C32" s="3">
        <v>0</v>
      </c>
      <c r="D32" s="3">
        <v>0</v>
      </c>
      <c r="E32">
        <v>574.9</v>
      </c>
      <c r="F32" t="s">
        <v>10</v>
      </c>
      <c r="G32">
        <v>603.6</v>
      </c>
      <c r="H32" t="s">
        <v>10</v>
      </c>
      <c r="I32" s="1">
        <v>44764</v>
      </c>
      <c r="J32" s="6">
        <v>3275</v>
      </c>
      <c r="K32">
        <v>0.05</v>
      </c>
      <c r="L32" t="s">
        <v>10</v>
      </c>
      <c r="M32">
        <v>0.2</v>
      </c>
      <c r="N32" t="s">
        <v>10</v>
      </c>
      <c r="O32" s="5">
        <v>84</v>
      </c>
      <c r="P32" s="5">
        <v>230</v>
      </c>
      <c r="R32" s="5">
        <f t="shared" si="1"/>
        <v>84</v>
      </c>
      <c r="S32" s="5">
        <f t="shared" si="1"/>
        <v>230</v>
      </c>
    </row>
    <row r="33" spans="3:19" x14ac:dyDescent="0.3">
      <c r="C33" s="3">
        <v>0</v>
      </c>
      <c r="D33" s="3">
        <v>2</v>
      </c>
      <c r="E33">
        <v>577.5</v>
      </c>
      <c r="F33" t="s">
        <v>10</v>
      </c>
      <c r="G33">
        <v>590.5</v>
      </c>
      <c r="H33" t="s">
        <v>10</v>
      </c>
      <c r="I33" s="1">
        <v>44764</v>
      </c>
      <c r="J33" s="6">
        <v>3280</v>
      </c>
      <c r="K33">
        <v>0.05</v>
      </c>
      <c r="L33" t="s">
        <v>10</v>
      </c>
      <c r="M33">
        <v>0.2</v>
      </c>
      <c r="N33" t="s">
        <v>10</v>
      </c>
      <c r="O33" s="5">
        <v>1726</v>
      </c>
      <c r="P33" s="5">
        <v>3110</v>
      </c>
      <c r="R33" s="5">
        <f t="shared" si="1"/>
        <v>1726</v>
      </c>
      <c r="S33" s="5">
        <f t="shared" si="1"/>
        <v>3108</v>
      </c>
    </row>
    <row r="34" spans="3:19" x14ac:dyDescent="0.3">
      <c r="C34" s="3">
        <v>0</v>
      </c>
      <c r="D34" s="3">
        <v>0</v>
      </c>
      <c r="E34">
        <v>567.5</v>
      </c>
      <c r="F34" t="s">
        <v>10</v>
      </c>
      <c r="G34">
        <v>580.5</v>
      </c>
      <c r="H34" t="s">
        <v>10</v>
      </c>
      <c r="I34" s="1">
        <v>44764</v>
      </c>
      <c r="J34" s="6">
        <v>3290</v>
      </c>
      <c r="K34">
        <v>0.05</v>
      </c>
      <c r="L34" t="s">
        <v>10</v>
      </c>
      <c r="M34">
        <v>0.2</v>
      </c>
      <c r="N34" t="s">
        <v>10</v>
      </c>
      <c r="O34" s="7">
        <v>14</v>
      </c>
      <c r="P34" s="7">
        <v>351</v>
      </c>
      <c r="Q34" s="2"/>
      <c r="R34" s="5">
        <f t="shared" si="1"/>
        <v>14</v>
      </c>
      <c r="S34" s="5">
        <f t="shared" si="1"/>
        <v>351</v>
      </c>
    </row>
    <row r="35" spans="3:19" x14ac:dyDescent="0.3">
      <c r="C35" s="3">
        <v>4</v>
      </c>
      <c r="D35" s="3">
        <v>7</v>
      </c>
      <c r="E35">
        <v>549.79999999999995</v>
      </c>
      <c r="F35" t="s">
        <v>10</v>
      </c>
      <c r="G35">
        <v>578.1</v>
      </c>
      <c r="H35" t="s">
        <v>10</v>
      </c>
      <c r="I35" s="1">
        <v>44764</v>
      </c>
      <c r="J35" s="6">
        <v>3300</v>
      </c>
      <c r="K35">
        <v>0.05</v>
      </c>
      <c r="L35" t="s">
        <v>10</v>
      </c>
      <c r="M35">
        <v>0.2</v>
      </c>
      <c r="N35" t="s">
        <v>10</v>
      </c>
      <c r="O35" s="5">
        <v>3546</v>
      </c>
      <c r="P35" s="5">
        <v>11578</v>
      </c>
      <c r="R35" s="5">
        <f t="shared" si="1"/>
        <v>3542</v>
      </c>
      <c r="S35" s="5">
        <f t="shared" si="1"/>
        <v>11571</v>
      </c>
    </row>
    <row r="36" spans="3:19" x14ac:dyDescent="0.3">
      <c r="C36" s="3">
        <v>0</v>
      </c>
      <c r="D36" s="3">
        <v>0</v>
      </c>
      <c r="E36">
        <v>547.5</v>
      </c>
      <c r="F36" t="s">
        <v>10</v>
      </c>
      <c r="G36">
        <v>560.6</v>
      </c>
      <c r="H36" t="s">
        <v>10</v>
      </c>
      <c r="I36" s="1">
        <v>44764</v>
      </c>
      <c r="J36" s="6">
        <v>3310</v>
      </c>
      <c r="K36">
        <v>0.05</v>
      </c>
      <c r="L36" t="s">
        <v>10</v>
      </c>
      <c r="M36">
        <v>0.25</v>
      </c>
      <c r="N36" t="s">
        <v>10</v>
      </c>
      <c r="O36" s="7">
        <v>6</v>
      </c>
      <c r="P36" s="7">
        <v>210</v>
      </c>
      <c r="Q36" s="2"/>
      <c r="R36" s="5">
        <f t="shared" si="1"/>
        <v>6</v>
      </c>
      <c r="S36" s="5">
        <f t="shared" si="1"/>
        <v>210</v>
      </c>
    </row>
    <row r="37" spans="3:19" x14ac:dyDescent="0.3">
      <c r="C37" s="3">
        <v>0</v>
      </c>
      <c r="D37" s="3">
        <v>1</v>
      </c>
      <c r="E37">
        <v>530.20000000000005</v>
      </c>
      <c r="F37" t="s">
        <v>10</v>
      </c>
      <c r="G37">
        <v>557.79999999999995</v>
      </c>
      <c r="H37" t="s">
        <v>10</v>
      </c>
      <c r="I37" s="1">
        <v>44764</v>
      </c>
      <c r="J37" s="6">
        <v>3320</v>
      </c>
      <c r="K37">
        <v>0.1</v>
      </c>
      <c r="L37" t="s">
        <v>10</v>
      </c>
      <c r="M37">
        <v>0.25</v>
      </c>
      <c r="N37" t="s">
        <v>10</v>
      </c>
      <c r="O37" s="7">
        <v>4</v>
      </c>
      <c r="P37" s="5">
        <v>3000</v>
      </c>
      <c r="R37" s="5">
        <f t="shared" si="1"/>
        <v>4</v>
      </c>
      <c r="S37" s="5">
        <f t="shared" si="1"/>
        <v>2999</v>
      </c>
    </row>
    <row r="38" spans="3:19" x14ac:dyDescent="0.3">
      <c r="C38" s="3">
        <v>0</v>
      </c>
      <c r="D38" s="3">
        <v>0</v>
      </c>
      <c r="E38">
        <v>532.5</v>
      </c>
      <c r="F38" t="s">
        <v>10</v>
      </c>
      <c r="G38">
        <v>545.6</v>
      </c>
      <c r="H38" t="s">
        <v>10</v>
      </c>
      <c r="I38" s="1">
        <v>44764</v>
      </c>
      <c r="J38" s="6">
        <v>3325</v>
      </c>
      <c r="K38">
        <v>0.1</v>
      </c>
      <c r="L38" t="s">
        <v>10</v>
      </c>
      <c r="M38">
        <v>0.25</v>
      </c>
      <c r="N38" t="s">
        <v>10</v>
      </c>
      <c r="O38" s="5">
        <v>18</v>
      </c>
      <c r="P38" s="5">
        <v>96</v>
      </c>
      <c r="R38" s="5">
        <f t="shared" si="1"/>
        <v>18</v>
      </c>
      <c r="S38" s="5">
        <f t="shared" si="1"/>
        <v>96</v>
      </c>
    </row>
    <row r="39" spans="3:19" x14ac:dyDescent="0.3">
      <c r="C39" s="3">
        <v>0</v>
      </c>
      <c r="D39" s="3">
        <v>4</v>
      </c>
      <c r="E39">
        <v>527.5</v>
      </c>
      <c r="F39" t="s">
        <v>10</v>
      </c>
      <c r="G39">
        <v>540.6</v>
      </c>
      <c r="H39" t="s">
        <v>10</v>
      </c>
      <c r="I39" s="1">
        <v>44764</v>
      </c>
      <c r="J39" s="6">
        <v>3330</v>
      </c>
      <c r="K39">
        <v>0.1</v>
      </c>
      <c r="L39" t="s">
        <v>10</v>
      </c>
      <c r="M39">
        <v>0.25</v>
      </c>
      <c r="N39" t="s">
        <v>10</v>
      </c>
      <c r="O39" s="5">
        <v>15</v>
      </c>
      <c r="P39" s="5">
        <v>192</v>
      </c>
      <c r="R39" s="5">
        <f t="shared" si="1"/>
        <v>15</v>
      </c>
      <c r="S39" s="5">
        <f t="shared" si="1"/>
        <v>188</v>
      </c>
    </row>
    <row r="40" spans="3:19" x14ac:dyDescent="0.3">
      <c r="C40" s="3">
        <v>0</v>
      </c>
      <c r="D40" s="3">
        <v>0</v>
      </c>
      <c r="E40">
        <v>517.5</v>
      </c>
      <c r="F40" t="s">
        <v>10</v>
      </c>
      <c r="G40">
        <v>530.6</v>
      </c>
      <c r="H40" t="s">
        <v>10</v>
      </c>
      <c r="I40" s="1">
        <v>44764</v>
      </c>
      <c r="J40" s="6">
        <v>3340</v>
      </c>
      <c r="K40">
        <v>0.1</v>
      </c>
      <c r="L40" t="s">
        <v>10</v>
      </c>
      <c r="M40">
        <v>0.25</v>
      </c>
      <c r="N40" t="s">
        <v>10</v>
      </c>
      <c r="O40" s="7">
        <v>7</v>
      </c>
      <c r="P40" s="7">
        <v>273</v>
      </c>
      <c r="Q40" s="2"/>
      <c r="R40" s="5">
        <f t="shared" si="1"/>
        <v>7</v>
      </c>
      <c r="S40" s="5">
        <f t="shared" si="1"/>
        <v>273</v>
      </c>
    </row>
    <row r="41" spans="3:19" x14ac:dyDescent="0.3">
      <c r="C41" s="3">
        <v>0</v>
      </c>
      <c r="D41" s="3">
        <v>0</v>
      </c>
      <c r="E41">
        <v>500.2</v>
      </c>
      <c r="F41" t="s">
        <v>10</v>
      </c>
      <c r="G41">
        <v>527.79999999999995</v>
      </c>
      <c r="H41" t="s">
        <v>10</v>
      </c>
      <c r="I41" s="1">
        <v>44764</v>
      </c>
      <c r="J41" s="6">
        <v>3350</v>
      </c>
      <c r="K41">
        <v>0.1</v>
      </c>
      <c r="L41" t="s">
        <v>10</v>
      </c>
      <c r="M41">
        <v>0.25</v>
      </c>
      <c r="N41" t="s">
        <v>10</v>
      </c>
      <c r="O41" s="5">
        <v>384</v>
      </c>
      <c r="P41" s="5">
        <v>2751</v>
      </c>
      <c r="R41" s="5">
        <f t="shared" si="1"/>
        <v>384</v>
      </c>
      <c r="S41" s="5">
        <f t="shared" si="1"/>
        <v>2751</v>
      </c>
    </row>
    <row r="42" spans="3:19" x14ac:dyDescent="0.3">
      <c r="C42" s="3">
        <v>0</v>
      </c>
      <c r="D42" s="3">
        <v>4</v>
      </c>
      <c r="E42">
        <v>497.5</v>
      </c>
      <c r="F42" t="s">
        <v>10</v>
      </c>
      <c r="G42">
        <v>510.6</v>
      </c>
      <c r="H42" t="s">
        <v>10</v>
      </c>
      <c r="I42" s="1">
        <v>44764</v>
      </c>
      <c r="J42" s="6">
        <v>3360</v>
      </c>
      <c r="K42">
        <v>0.1</v>
      </c>
      <c r="L42" t="s">
        <v>10</v>
      </c>
      <c r="M42">
        <v>0.25</v>
      </c>
      <c r="N42" t="s">
        <v>10</v>
      </c>
      <c r="O42" s="5">
        <v>9</v>
      </c>
      <c r="P42" s="5">
        <v>182</v>
      </c>
      <c r="R42" s="5">
        <f t="shared" si="1"/>
        <v>9</v>
      </c>
      <c r="S42" s="5">
        <f t="shared" si="1"/>
        <v>178</v>
      </c>
    </row>
    <row r="43" spans="3:19" x14ac:dyDescent="0.3">
      <c r="C43" s="3">
        <v>0</v>
      </c>
      <c r="D43" s="3">
        <v>0</v>
      </c>
      <c r="E43">
        <v>480.8</v>
      </c>
      <c r="F43" t="s">
        <v>10</v>
      </c>
      <c r="G43">
        <v>508</v>
      </c>
      <c r="H43" t="s">
        <v>10</v>
      </c>
      <c r="I43" s="1">
        <v>44764</v>
      </c>
      <c r="J43" s="6">
        <v>3370</v>
      </c>
      <c r="K43">
        <v>0.1</v>
      </c>
      <c r="L43" t="s">
        <v>10</v>
      </c>
      <c r="M43">
        <v>0.25</v>
      </c>
      <c r="N43" t="s">
        <v>10</v>
      </c>
      <c r="O43" s="5">
        <v>345</v>
      </c>
      <c r="P43" s="5">
        <v>236</v>
      </c>
      <c r="R43" s="5">
        <f t="shared" si="1"/>
        <v>345</v>
      </c>
      <c r="S43" s="5">
        <f t="shared" si="1"/>
        <v>236</v>
      </c>
    </row>
    <row r="44" spans="3:19" x14ac:dyDescent="0.3">
      <c r="C44" s="3">
        <v>0</v>
      </c>
      <c r="D44" s="3">
        <v>4</v>
      </c>
      <c r="E44">
        <v>482.5</v>
      </c>
      <c r="F44" t="s">
        <v>10</v>
      </c>
      <c r="G44">
        <v>495.6</v>
      </c>
      <c r="H44" t="s">
        <v>10</v>
      </c>
      <c r="I44" s="1">
        <v>44764</v>
      </c>
      <c r="J44" s="6">
        <v>3375</v>
      </c>
      <c r="K44">
        <v>0.1</v>
      </c>
      <c r="L44" t="s">
        <v>10</v>
      </c>
      <c r="M44">
        <v>0.3</v>
      </c>
      <c r="N44" t="s">
        <v>10</v>
      </c>
      <c r="O44" s="7">
        <v>222</v>
      </c>
      <c r="P44" s="5">
        <v>355</v>
      </c>
      <c r="R44" s="5">
        <f t="shared" si="1"/>
        <v>222</v>
      </c>
      <c r="S44" s="5">
        <f t="shared" si="1"/>
        <v>351</v>
      </c>
    </row>
    <row r="45" spans="3:19" x14ac:dyDescent="0.3">
      <c r="C45" s="3">
        <v>0</v>
      </c>
      <c r="D45" s="3">
        <v>0</v>
      </c>
      <c r="E45">
        <v>477.6</v>
      </c>
      <c r="F45" t="s">
        <v>10</v>
      </c>
      <c r="G45">
        <v>490.6</v>
      </c>
      <c r="H45" t="s">
        <v>10</v>
      </c>
      <c r="I45" s="1">
        <v>44764</v>
      </c>
      <c r="J45" s="6">
        <v>3380</v>
      </c>
      <c r="K45">
        <v>0.1</v>
      </c>
      <c r="L45" t="s">
        <v>10</v>
      </c>
      <c r="M45">
        <v>0.3</v>
      </c>
      <c r="N45" t="s">
        <v>10</v>
      </c>
      <c r="O45" s="5">
        <v>2138</v>
      </c>
      <c r="P45" s="5">
        <v>3200</v>
      </c>
      <c r="R45" s="5">
        <f t="shared" si="1"/>
        <v>2138</v>
      </c>
      <c r="S45" s="5">
        <f t="shared" si="1"/>
        <v>3200</v>
      </c>
    </row>
    <row r="46" spans="3:19" x14ac:dyDescent="0.3">
      <c r="C46" s="3">
        <v>0</v>
      </c>
      <c r="D46" s="3">
        <v>0</v>
      </c>
      <c r="E46">
        <v>470.3</v>
      </c>
      <c r="F46" t="s">
        <v>10</v>
      </c>
      <c r="G46">
        <v>477.8</v>
      </c>
      <c r="H46" t="s">
        <v>10</v>
      </c>
      <c r="I46" s="1">
        <v>44764</v>
      </c>
      <c r="J46" s="6">
        <v>3390</v>
      </c>
      <c r="K46">
        <v>0.15</v>
      </c>
      <c r="L46" t="s">
        <v>10</v>
      </c>
      <c r="M46">
        <v>0.3</v>
      </c>
      <c r="N46" t="s">
        <v>10</v>
      </c>
      <c r="O46" s="5">
        <v>21</v>
      </c>
      <c r="P46" s="5">
        <v>251</v>
      </c>
      <c r="R46" s="5">
        <f t="shared" si="1"/>
        <v>21</v>
      </c>
      <c r="S46" s="5">
        <f t="shared" si="1"/>
        <v>251</v>
      </c>
    </row>
    <row r="47" spans="3:19" x14ac:dyDescent="0.3">
      <c r="C47" s="3">
        <v>0</v>
      </c>
      <c r="D47" s="3">
        <v>7</v>
      </c>
      <c r="E47">
        <v>460.4</v>
      </c>
      <c r="F47" t="s">
        <v>10</v>
      </c>
      <c r="G47">
        <v>467.8</v>
      </c>
      <c r="H47" t="s">
        <v>10</v>
      </c>
      <c r="I47" s="1">
        <v>44764</v>
      </c>
      <c r="J47" s="6">
        <v>3400</v>
      </c>
      <c r="K47">
        <v>0.15</v>
      </c>
      <c r="L47" t="s">
        <v>10</v>
      </c>
      <c r="M47">
        <v>0.3</v>
      </c>
      <c r="N47" t="s">
        <v>10</v>
      </c>
      <c r="O47" s="5">
        <v>9242</v>
      </c>
      <c r="P47" s="5">
        <v>8523</v>
      </c>
      <c r="R47" s="5">
        <f t="shared" si="1"/>
        <v>9242</v>
      </c>
      <c r="S47" s="5">
        <f t="shared" si="1"/>
        <v>8516</v>
      </c>
    </row>
    <row r="48" spans="3:19" x14ac:dyDescent="0.3">
      <c r="C48" s="3">
        <v>0</v>
      </c>
      <c r="D48" s="3">
        <v>4</v>
      </c>
      <c r="E48">
        <v>450.4</v>
      </c>
      <c r="F48" t="s">
        <v>10</v>
      </c>
      <c r="G48">
        <v>457.8</v>
      </c>
      <c r="H48" t="s">
        <v>10</v>
      </c>
      <c r="I48" s="1">
        <v>44764</v>
      </c>
      <c r="J48" s="6">
        <v>3410</v>
      </c>
      <c r="K48">
        <v>0.15</v>
      </c>
      <c r="L48" t="s">
        <v>10</v>
      </c>
      <c r="M48">
        <v>0.3</v>
      </c>
      <c r="N48" t="s">
        <v>10</v>
      </c>
      <c r="O48" s="5">
        <v>223</v>
      </c>
      <c r="P48" s="5">
        <v>359</v>
      </c>
      <c r="R48" s="5">
        <f t="shared" si="1"/>
        <v>223</v>
      </c>
      <c r="S48" s="5">
        <f t="shared" si="1"/>
        <v>355</v>
      </c>
    </row>
    <row r="49" spans="3:19" x14ac:dyDescent="0.3">
      <c r="C49" s="3">
        <v>0</v>
      </c>
      <c r="D49" s="3">
        <v>4</v>
      </c>
      <c r="E49">
        <v>440.4</v>
      </c>
      <c r="F49" t="s">
        <v>10</v>
      </c>
      <c r="G49">
        <v>447.8</v>
      </c>
      <c r="H49" t="s">
        <v>10</v>
      </c>
      <c r="I49" s="1">
        <v>44764</v>
      </c>
      <c r="J49" s="6">
        <v>3420</v>
      </c>
      <c r="K49">
        <v>0.15</v>
      </c>
      <c r="L49" t="s">
        <v>10</v>
      </c>
      <c r="M49">
        <v>0.3</v>
      </c>
      <c r="N49" t="s">
        <v>10</v>
      </c>
      <c r="O49" s="7">
        <v>37</v>
      </c>
      <c r="P49" s="7">
        <v>218</v>
      </c>
      <c r="Q49" s="2"/>
      <c r="R49" s="5">
        <f t="shared" si="1"/>
        <v>37</v>
      </c>
      <c r="S49" s="5">
        <f t="shared" si="1"/>
        <v>214</v>
      </c>
    </row>
    <row r="50" spans="3:19" x14ac:dyDescent="0.3">
      <c r="C50" s="3">
        <v>0</v>
      </c>
      <c r="D50" s="3">
        <v>4</v>
      </c>
      <c r="E50">
        <v>435.4</v>
      </c>
      <c r="F50" t="s">
        <v>10</v>
      </c>
      <c r="G50">
        <v>442.8</v>
      </c>
      <c r="H50" t="s">
        <v>10</v>
      </c>
      <c r="I50" s="1">
        <v>44764</v>
      </c>
      <c r="J50" s="6">
        <v>3425</v>
      </c>
      <c r="K50">
        <v>0.15</v>
      </c>
      <c r="L50" t="s">
        <v>10</v>
      </c>
      <c r="M50">
        <v>0.3</v>
      </c>
      <c r="N50" t="s">
        <v>10</v>
      </c>
      <c r="O50" s="7">
        <v>744</v>
      </c>
      <c r="P50" s="5">
        <v>253</v>
      </c>
      <c r="R50" s="5">
        <f t="shared" si="1"/>
        <v>744</v>
      </c>
      <c r="S50" s="5">
        <f t="shared" si="1"/>
        <v>249</v>
      </c>
    </row>
    <row r="51" spans="3:19" x14ac:dyDescent="0.3">
      <c r="C51" s="3">
        <v>0</v>
      </c>
      <c r="D51" s="3">
        <v>0</v>
      </c>
      <c r="E51">
        <v>430.4</v>
      </c>
      <c r="F51" t="s">
        <v>10</v>
      </c>
      <c r="G51">
        <v>437.8</v>
      </c>
      <c r="H51" t="s">
        <v>10</v>
      </c>
      <c r="I51" s="1">
        <v>44764</v>
      </c>
      <c r="J51" s="6">
        <v>3430</v>
      </c>
      <c r="K51">
        <v>0.15</v>
      </c>
      <c r="L51" t="s">
        <v>10</v>
      </c>
      <c r="M51">
        <v>0.35</v>
      </c>
      <c r="N51" t="s">
        <v>10</v>
      </c>
      <c r="O51" s="5">
        <v>89</v>
      </c>
      <c r="P51" s="5">
        <v>319</v>
      </c>
      <c r="R51" s="5">
        <f t="shared" si="1"/>
        <v>89</v>
      </c>
      <c r="S51" s="5">
        <f t="shared" si="1"/>
        <v>319</v>
      </c>
    </row>
    <row r="52" spans="3:19" x14ac:dyDescent="0.3">
      <c r="C52" s="3">
        <v>0</v>
      </c>
      <c r="D52" s="3">
        <v>4</v>
      </c>
      <c r="E52">
        <v>420.4</v>
      </c>
      <c r="F52" t="s">
        <v>10</v>
      </c>
      <c r="G52">
        <v>427.9</v>
      </c>
      <c r="H52" t="s">
        <v>10</v>
      </c>
      <c r="I52" s="1">
        <v>44764</v>
      </c>
      <c r="J52" s="6">
        <v>3440</v>
      </c>
      <c r="K52">
        <v>0.15</v>
      </c>
      <c r="L52" t="s">
        <v>10</v>
      </c>
      <c r="M52">
        <v>0.35</v>
      </c>
      <c r="N52" t="s">
        <v>10</v>
      </c>
      <c r="O52" s="5">
        <v>474</v>
      </c>
      <c r="P52" s="5">
        <v>178</v>
      </c>
      <c r="R52" s="5">
        <f t="shared" si="1"/>
        <v>474</v>
      </c>
      <c r="S52" s="5">
        <f t="shared" si="1"/>
        <v>174</v>
      </c>
    </row>
    <row r="53" spans="3:19" x14ac:dyDescent="0.3">
      <c r="C53" s="3">
        <v>0</v>
      </c>
      <c r="D53" s="3">
        <v>38</v>
      </c>
      <c r="E53">
        <v>407.6</v>
      </c>
      <c r="F53" t="s">
        <v>10</v>
      </c>
      <c r="G53">
        <v>420.6</v>
      </c>
      <c r="H53" t="s">
        <v>10</v>
      </c>
      <c r="I53" s="1">
        <v>44764</v>
      </c>
      <c r="J53" s="6">
        <v>3450</v>
      </c>
      <c r="K53">
        <v>0.2</v>
      </c>
      <c r="L53" t="s">
        <v>10</v>
      </c>
      <c r="M53">
        <v>0.35</v>
      </c>
      <c r="N53" t="s">
        <v>10</v>
      </c>
      <c r="O53" s="5">
        <v>2672</v>
      </c>
      <c r="P53" s="5">
        <v>694</v>
      </c>
      <c r="R53" s="5">
        <f t="shared" si="1"/>
        <v>2672</v>
      </c>
      <c r="S53" s="5">
        <f t="shared" si="1"/>
        <v>656</v>
      </c>
    </row>
    <row r="54" spans="3:19" x14ac:dyDescent="0.3">
      <c r="C54" s="3">
        <v>0</v>
      </c>
      <c r="D54" s="3">
        <v>15</v>
      </c>
      <c r="E54">
        <v>400.4</v>
      </c>
      <c r="F54" t="s">
        <v>10</v>
      </c>
      <c r="G54">
        <v>407.9</v>
      </c>
      <c r="H54" t="s">
        <v>10</v>
      </c>
      <c r="I54" s="1">
        <v>44764</v>
      </c>
      <c r="J54" s="6">
        <v>3460</v>
      </c>
      <c r="K54">
        <v>0.2</v>
      </c>
      <c r="L54" t="s">
        <v>10</v>
      </c>
      <c r="M54">
        <v>0.35</v>
      </c>
      <c r="N54" t="s">
        <v>10</v>
      </c>
      <c r="O54" s="7">
        <v>1668</v>
      </c>
      <c r="P54" s="7">
        <v>461</v>
      </c>
      <c r="Q54" s="2"/>
      <c r="R54" s="5">
        <f t="shared" si="1"/>
        <v>1668</v>
      </c>
      <c r="S54" s="5">
        <f t="shared" si="1"/>
        <v>446</v>
      </c>
    </row>
    <row r="55" spans="3:19" x14ac:dyDescent="0.3">
      <c r="C55" s="3">
        <v>5</v>
      </c>
      <c r="D55" s="3">
        <v>16</v>
      </c>
      <c r="E55">
        <v>390.4</v>
      </c>
      <c r="F55" t="s">
        <v>10</v>
      </c>
      <c r="G55">
        <v>397.9</v>
      </c>
      <c r="H55" t="s">
        <v>10</v>
      </c>
      <c r="I55" s="1">
        <v>44764</v>
      </c>
      <c r="J55" s="6">
        <v>3470</v>
      </c>
      <c r="K55">
        <v>0.2</v>
      </c>
      <c r="L55" t="s">
        <v>10</v>
      </c>
      <c r="M55">
        <v>0.4</v>
      </c>
      <c r="N55" t="s">
        <v>10</v>
      </c>
      <c r="O55" s="7">
        <v>319</v>
      </c>
      <c r="P55" s="5">
        <v>375</v>
      </c>
      <c r="R55" s="5">
        <f t="shared" si="1"/>
        <v>314</v>
      </c>
      <c r="S55" s="5">
        <f t="shared" si="1"/>
        <v>359</v>
      </c>
    </row>
    <row r="56" spans="3:19" x14ac:dyDescent="0.3">
      <c r="C56" s="3">
        <v>0</v>
      </c>
      <c r="D56" s="3">
        <v>13</v>
      </c>
      <c r="E56">
        <v>385.5</v>
      </c>
      <c r="F56" t="s">
        <v>10</v>
      </c>
      <c r="G56">
        <v>392.9</v>
      </c>
      <c r="H56" t="s">
        <v>10</v>
      </c>
      <c r="I56" s="1">
        <v>44764</v>
      </c>
      <c r="J56" s="6">
        <v>3475</v>
      </c>
      <c r="K56">
        <v>0.2</v>
      </c>
      <c r="L56" t="s">
        <v>10</v>
      </c>
      <c r="M56">
        <v>0.4</v>
      </c>
      <c r="N56" t="s">
        <v>10</v>
      </c>
      <c r="O56" s="7">
        <v>1660</v>
      </c>
      <c r="P56" s="5">
        <v>541</v>
      </c>
      <c r="R56" s="5">
        <f t="shared" si="1"/>
        <v>1660</v>
      </c>
      <c r="S56" s="5">
        <f t="shared" si="1"/>
        <v>528</v>
      </c>
    </row>
    <row r="57" spans="3:19" x14ac:dyDescent="0.3">
      <c r="C57" s="3">
        <v>0</v>
      </c>
      <c r="D57" s="3">
        <v>0</v>
      </c>
      <c r="E57">
        <v>380.5</v>
      </c>
      <c r="F57" t="s">
        <v>10</v>
      </c>
      <c r="G57">
        <v>387.9</v>
      </c>
      <c r="H57" t="s">
        <v>10</v>
      </c>
      <c r="I57" s="1">
        <v>44764</v>
      </c>
      <c r="J57" s="6">
        <v>3480</v>
      </c>
      <c r="K57">
        <v>0.2</v>
      </c>
      <c r="L57" t="s">
        <v>10</v>
      </c>
      <c r="M57">
        <v>0.4</v>
      </c>
      <c r="N57" t="s">
        <v>10</v>
      </c>
      <c r="O57" s="5">
        <v>597</v>
      </c>
      <c r="P57" s="5">
        <v>753</v>
      </c>
      <c r="R57" s="5">
        <f t="shared" si="1"/>
        <v>597</v>
      </c>
      <c r="S57" s="5">
        <f t="shared" si="1"/>
        <v>753</v>
      </c>
    </row>
    <row r="58" spans="3:19" x14ac:dyDescent="0.3">
      <c r="C58" s="3">
        <v>0</v>
      </c>
      <c r="D58" s="3">
        <v>4</v>
      </c>
      <c r="E58">
        <v>375.5</v>
      </c>
      <c r="F58" t="s">
        <v>10</v>
      </c>
      <c r="G58">
        <v>382.9</v>
      </c>
      <c r="H58" t="s">
        <v>10</v>
      </c>
      <c r="I58" s="1">
        <v>44764</v>
      </c>
      <c r="J58" s="6">
        <v>3485</v>
      </c>
      <c r="K58">
        <v>0.25</v>
      </c>
      <c r="L58" t="s">
        <v>10</v>
      </c>
      <c r="M58">
        <v>0.4</v>
      </c>
      <c r="N58" t="s">
        <v>10</v>
      </c>
      <c r="O58" s="5">
        <v>115</v>
      </c>
      <c r="P58" s="5">
        <v>129</v>
      </c>
      <c r="R58" s="5">
        <f t="shared" si="1"/>
        <v>115</v>
      </c>
      <c r="S58" s="5">
        <f t="shared" si="1"/>
        <v>125</v>
      </c>
    </row>
    <row r="59" spans="3:19" x14ac:dyDescent="0.3">
      <c r="C59" s="3">
        <v>0</v>
      </c>
      <c r="D59" s="3">
        <v>0</v>
      </c>
      <c r="E59">
        <v>370.5</v>
      </c>
      <c r="F59" t="s">
        <v>10</v>
      </c>
      <c r="G59">
        <v>377.9</v>
      </c>
      <c r="H59" t="s">
        <v>10</v>
      </c>
      <c r="I59" s="1">
        <v>44764</v>
      </c>
      <c r="J59" s="6">
        <v>3490</v>
      </c>
      <c r="K59">
        <v>0.25</v>
      </c>
      <c r="L59" t="s">
        <v>10</v>
      </c>
      <c r="M59">
        <v>0.4</v>
      </c>
      <c r="N59" t="s">
        <v>10</v>
      </c>
      <c r="O59" s="7">
        <v>73</v>
      </c>
      <c r="P59" s="7">
        <v>247</v>
      </c>
      <c r="Q59" s="2"/>
      <c r="R59" s="5">
        <f t="shared" si="1"/>
        <v>73</v>
      </c>
      <c r="S59" s="5">
        <f t="shared" si="1"/>
        <v>247</v>
      </c>
    </row>
    <row r="60" spans="3:19" x14ac:dyDescent="0.3">
      <c r="C60" s="3">
        <v>5</v>
      </c>
      <c r="D60" s="3">
        <v>5</v>
      </c>
      <c r="E60">
        <v>362.7</v>
      </c>
      <c r="F60" t="s">
        <v>10</v>
      </c>
      <c r="G60">
        <v>375.7</v>
      </c>
      <c r="H60" t="s">
        <v>10</v>
      </c>
      <c r="I60" s="1">
        <v>44764</v>
      </c>
      <c r="J60" s="6">
        <v>3495</v>
      </c>
      <c r="K60">
        <v>0.25</v>
      </c>
      <c r="L60" t="s">
        <v>10</v>
      </c>
      <c r="M60">
        <v>0.45</v>
      </c>
      <c r="N60" t="s">
        <v>10</v>
      </c>
      <c r="O60" s="7">
        <v>215</v>
      </c>
      <c r="P60" s="5">
        <v>684</v>
      </c>
      <c r="R60" s="5">
        <f t="shared" si="1"/>
        <v>210</v>
      </c>
      <c r="S60" s="5">
        <f t="shared" si="1"/>
        <v>679</v>
      </c>
    </row>
    <row r="61" spans="3:19" x14ac:dyDescent="0.3">
      <c r="C61" s="3">
        <v>87</v>
      </c>
      <c r="D61" s="3">
        <v>1252</v>
      </c>
      <c r="E61">
        <v>360.5</v>
      </c>
      <c r="F61" t="s">
        <v>10</v>
      </c>
      <c r="G61">
        <v>367.9</v>
      </c>
      <c r="H61" t="s">
        <v>10</v>
      </c>
      <c r="I61" s="1">
        <v>44764</v>
      </c>
      <c r="J61" s="6">
        <v>3500</v>
      </c>
      <c r="K61">
        <v>0.25</v>
      </c>
      <c r="L61" t="s">
        <v>10</v>
      </c>
      <c r="M61">
        <v>0.45</v>
      </c>
      <c r="N61" t="s">
        <v>10</v>
      </c>
      <c r="O61" s="7">
        <v>7318</v>
      </c>
      <c r="P61" s="5">
        <v>4554</v>
      </c>
      <c r="R61" s="5">
        <f t="shared" si="1"/>
        <v>7231</v>
      </c>
      <c r="S61" s="5">
        <f t="shared" si="1"/>
        <v>3302</v>
      </c>
    </row>
    <row r="62" spans="3:19" x14ac:dyDescent="0.3">
      <c r="C62" s="3">
        <v>0</v>
      </c>
      <c r="D62" s="3">
        <v>0</v>
      </c>
      <c r="E62">
        <v>355.5</v>
      </c>
      <c r="F62" t="s">
        <v>10</v>
      </c>
      <c r="G62">
        <v>363</v>
      </c>
      <c r="H62" t="s">
        <v>10</v>
      </c>
      <c r="I62" s="1">
        <v>44764</v>
      </c>
      <c r="J62" s="6">
        <v>3505</v>
      </c>
      <c r="K62">
        <v>0.25</v>
      </c>
      <c r="L62" t="s">
        <v>10</v>
      </c>
      <c r="M62">
        <v>0.45</v>
      </c>
      <c r="N62" t="s">
        <v>10</v>
      </c>
      <c r="O62" s="7">
        <v>10</v>
      </c>
      <c r="P62" s="5">
        <v>250</v>
      </c>
      <c r="R62" s="5">
        <f t="shared" si="1"/>
        <v>10</v>
      </c>
      <c r="S62" s="5">
        <f t="shared" si="1"/>
        <v>250</v>
      </c>
    </row>
    <row r="63" spans="3:19" x14ac:dyDescent="0.3">
      <c r="C63" s="3">
        <v>1</v>
      </c>
      <c r="D63" s="3">
        <v>15</v>
      </c>
      <c r="E63">
        <v>350.5</v>
      </c>
      <c r="F63" t="s">
        <v>10</v>
      </c>
      <c r="G63">
        <v>358</v>
      </c>
      <c r="H63" t="s">
        <v>10</v>
      </c>
      <c r="I63" s="1">
        <v>44764</v>
      </c>
      <c r="J63" s="6">
        <v>3510</v>
      </c>
      <c r="K63">
        <v>0.3</v>
      </c>
      <c r="L63" t="s">
        <v>10</v>
      </c>
      <c r="M63">
        <v>0.45</v>
      </c>
      <c r="N63" t="s">
        <v>10</v>
      </c>
      <c r="O63" s="7">
        <v>80</v>
      </c>
      <c r="P63" s="5">
        <v>648</v>
      </c>
      <c r="R63" s="5">
        <f t="shared" si="1"/>
        <v>79</v>
      </c>
      <c r="S63" s="5">
        <f t="shared" si="1"/>
        <v>633</v>
      </c>
    </row>
    <row r="64" spans="3:19" x14ac:dyDescent="0.3">
      <c r="C64" s="3">
        <v>0</v>
      </c>
      <c r="D64" s="3">
        <v>2</v>
      </c>
      <c r="E64">
        <v>345.6</v>
      </c>
      <c r="F64" t="s">
        <v>10</v>
      </c>
      <c r="G64">
        <v>353</v>
      </c>
      <c r="H64" t="s">
        <v>10</v>
      </c>
      <c r="I64" s="1">
        <v>44764</v>
      </c>
      <c r="J64" s="6">
        <v>3515</v>
      </c>
      <c r="K64">
        <v>0.3</v>
      </c>
      <c r="L64" t="s">
        <v>10</v>
      </c>
      <c r="M64">
        <v>0.5</v>
      </c>
      <c r="N64" t="s">
        <v>10</v>
      </c>
      <c r="O64" s="7">
        <v>86</v>
      </c>
      <c r="P64" s="7">
        <v>188</v>
      </c>
      <c r="Q64" s="2"/>
      <c r="R64" s="5">
        <f t="shared" si="1"/>
        <v>86</v>
      </c>
      <c r="S64" s="5">
        <f t="shared" si="1"/>
        <v>186</v>
      </c>
    </row>
    <row r="65" spans="3:19" x14ac:dyDescent="0.3">
      <c r="C65" s="3">
        <v>0</v>
      </c>
      <c r="D65" s="3">
        <v>5</v>
      </c>
      <c r="E65">
        <v>340.6</v>
      </c>
      <c r="F65" t="s">
        <v>10</v>
      </c>
      <c r="G65">
        <v>348</v>
      </c>
      <c r="H65" t="s">
        <v>10</v>
      </c>
      <c r="I65" s="1">
        <v>44764</v>
      </c>
      <c r="J65" s="6">
        <v>3520</v>
      </c>
      <c r="K65">
        <v>0.3</v>
      </c>
      <c r="L65" t="s">
        <v>10</v>
      </c>
      <c r="M65">
        <v>0.5</v>
      </c>
      <c r="N65" t="s">
        <v>10</v>
      </c>
      <c r="O65" s="7">
        <v>157</v>
      </c>
      <c r="P65" s="7">
        <v>196</v>
      </c>
      <c r="Q65" s="2"/>
      <c r="R65" s="5">
        <f t="shared" si="1"/>
        <v>157</v>
      </c>
      <c r="S65" s="5">
        <f t="shared" si="1"/>
        <v>191</v>
      </c>
    </row>
    <row r="66" spans="3:19" x14ac:dyDescent="0.3">
      <c r="C66" s="3">
        <v>0</v>
      </c>
      <c r="D66" s="3">
        <v>1</v>
      </c>
      <c r="E66">
        <v>335.6</v>
      </c>
      <c r="F66" t="s">
        <v>10</v>
      </c>
      <c r="G66">
        <v>343</v>
      </c>
      <c r="H66" t="s">
        <v>10</v>
      </c>
      <c r="I66" s="1">
        <v>44764</v>
      </c>
      <c r="J66" s="6">
        <v>3525</v>
      </c>
      <c r="K66">
        <v>0.35</v>
      </c>
      <c r="L66" t="s">
        <v>10</v>
      </c>
      <c r="M66">
        <v>0.5</v>
      </c>
      <c r="N66" t="s">
        <v>10</v>
      </c>
      <c r="O66" s="7">
        <v>156</v>
      </c>
      <c r="P66" s="5">
        <v>322</v>
      </c>
      <c r="R66" s="5">
        <f t="shared" si="1"/>
        <v>156</v>
      </c>
      <c r="S66" s="5">
        <f t="shared" si="1"/>
        <v>321</v>
      </c>
    </row>
    <row r="67" spans="3:19" x14ac:dyDescent="0.3">
      <c r="C67" s="3">
        <v>0</v>
      </c>
      <c r="D67" s="3">
        <v>2</v>
      </c>
      <c r="E67">
        <v>330.6</v>
      </c>
      <c r="F67" t="s">
        <v>10</v>
      </c>
      <c r="G67">
        <v>338</v>
      </c>
      <c r="H67" t="s">
        <v>10</v>
      </c>
      <c r="I67" s="1">
        <v>44764</v>
      </c>
      <c r="J67" s="6">
        <v>3530</v>
      </c>
      <c r="K67">
        <v>0.35</v>
      </c>
      <c r="L67" t="s">
        <v>10</v>
      </c>
      <c r="M67">
        <v>0.55000000000000004</v>
      </c>
      <c r="N67" t="s">
        <v>10</v>
      </c>
      <c r="O67" s="7">
        <v>42</v>
      </c>
      <c r="P67" s="5">
        <v>305</v>
      </c>
      <c r="R67" s="5">
        <f t="shared" si="1"/>
        <v>42</v>
      </c>
      <c r="S67" s="5">
        <f t="shared" si="1"/>
        <v>303</v>
      </c>
    </row>
    <row r="68" spans="3:19" x14ac:dyDescent="0.3">
      <c r="C68" s="3">
        <v>0</v>
      </c>
      <c r="D68" s="3">
        <v>0</v>
      </c>
      <c r="E68">
        <v>325.60000000000002</v>
      </c>
      <c r="F68" t="s">
        <v>10</v>
      </c>
      <c r="G68">
        <v>333</v>
      </c>
      <c r="H68" t="s">
        <v>10</v>
      </c>
      <c r="I68" s="1">
        <v>44764</v>
      </c>
      <c r="J68" s="6">
        <v>3535</v>
      </c>
      <c r="K68">
        <v>0.35</v>
      </c>
      <c r="L68" t="s">
        <v>10</v>
      </c>
      <c r="M68">
        <v>0.55000000000000004</v>
      </c>
      <c r="N68" t="s">
        <v>10</v>
      </c>
      <c r="O68" s="5">
        <v>27</v>
      </c>
      <c r="P68" s="5">
        <v>236</v>
      </c>
      <c r="R68" s="5">
        <f t="shared" si="1"/>
        <v>27</v>
      </c>
      <c r="S68" s="5">
        <f t="shared" si="1"/>
        <v>236</v>
      </c>
    </row>
    <row r="69" spans="3:19" x14ac:dyDescent="0.3">
      <c r="C69" s="3">
        <v>0</v>
      </c>
      <c r="D69" s="3">
        <v>1</v>
      </c>
      <c r="E69">
        <v>320.7</v>
      </c>
      <c r="F69" t="s">
        <v>10</v>
      </c>
      <c r="G69">
        <v>328.1</v>
      </c>
      <c r="H69" t="s">
        <v>10</v>
      </c>
      <c r="I69" s="1">
        <v>44764</v>
      </c>
      <c r="J69" s="6">
        <v>3540</v>
      </c>
      <c r="K69">
        <v>0.4</v>
      </c>
      <c r="L69" t="s">
        <v>10</v>
      </c>
      <c r="M69">
        <v>0.55000000000000004</v>
      </c>
      <c r="N69" t="s">
        <v>10</v>
      </c>
      <c r="O69" s="7">
        <v>425</v>
      </c>
      <c r="P69" s="7">
        <v>432</v>
      </c>
      <c r="Q69" s="2"/>
      <c r="R69" s="5">
        <f t="shared" si="1"/>
        <v>425</v>
      </c>
      <c r="S69" s="5">
        <f t="shared" si="1"/>
        <v>431</v>
      </c>
    </row>
    <row r="70" spans="3:19" x14ac:dyDescent="0.3">
      <c r="C70" s="3">
        <v>0</v>
      </c>
      <c r="D70" s="3">
        <v>0</v>
      </c>
      <c r="E70">
        <v>312.89999999999998</v>
      </c>
      <c r="F70" t="s">
        <v>10</v>
      </c>
      <c r="G70">
        <v>325.8</v>
      </c>
      <c r="H70" t="s">
        <v>10</v>
      </c>
      <c r="I70" s="1">
        <v>44764</v>
      </c>
      <c r="J70" s="6">
        <v>3545</v>
      </c>
      <c r="K70">
        <v>0.4</v>
      </c>
      <c r="L70" t="s">
        <v>10</v>
      </c>
      <c r="M70">
        <v>0.6</v>
      </c>
      <c r="N70" t="s">
        <v>10</v>
      </c>
      <c r="O70" s="7">
        <v>228</v>
      </c>
      <c r="P70" s="5">
        <v>322</v>
      </c>
      <c r="R70" s="5">
        <f t="shared" si="1"/>
        <v>228</v>
      </c>
      <c r="S70" s="5">
        <f t="shared" si="1"/>
        <v>322</v>
      </c>
    </row>
    <row r="71" spans="3:19" x14ac:dyDescent="0.3">
      <c r="C71" s="3">
        <v>0</v>
      </c>
      <c r="D71" s="3">
        <v>212</v>
      </c>
      <c r="E71">
        <v>310.7</v>
      </c>
      <c r="F71" t="s">
        <v>10</v>
      </c>
      <c r="G71">
        <v>318.10000000000002</v>
      </c>
      <c r="H71" t="s">
        <v>10</v>
      </c>
      <c r="I71" s="1">
        <v>44764</v>
      </c>
      <c r="J71" s="6">
        <v>3550</v>
      </c>
      <c r="K71">
        <v>0.45</v>
      </c>
      <c r="L71" t="s">
        <v>10</v>
      </c>
      <c r="M71">
        <v>0.6</v>
      </c>
      <c r="N71" t="s">
        <v>10</v>
      </c>
      <c r="O71" s="7">
        <v>5554</v>
      </c>
      <c r="P71" s="5">
        <v>2795</v>
      </c>
      <c r="R71" s="5">
        <f t="shared" si="1"/>
        <v>5554</v>
      </c>
      <c r="S71" s="5">
        <f t="shared" si="1"/>
        <v>2583</v>
      </c>
    </row>
    <row r="72" spans="3:19" x14ac:dyDescent="0.3">
      <c r="C72" s="3">
        <v>0</v>
      </c>
      <c r="D72" s="3">
        <v>10</v>
      </c>
      <c r="E72">
        <v>305.7</v>
      </c>
      <c r="F72" t="s">
        <v>10</v>
      </c>
      <c r="G72">
        <v>313.10000000000002</v>
      </c>
      <c r="H72" t="s">
        <v>10</v>
      </c>
      <c r="I72" s="1">
        <v>44764</v>
      </c>
      <c r="J72" s="6">
        <v>3555</v>
      </c>
      <c r="K72">
        <v>0.45</v>
      </c>
      <c r="L72" t="s">
        <v>10</v>
      </c>
      <c r="M72">
        <v>0.65</v>
      </c>
      <c r="N72" t="s">
        <v>10</v>
      </c>
      <c r="O72" s="7">
        <v>38</v>
      </c>
      <c r="P72" s="5">
        <v>340</v>
      </c>
      <c r="R72" s="5">
        <f t="shared" si="1"/>
        <v>38</v>
      </c>
      <c r="S72" s="5">
        <f t="shared" si="1"/>
        <v>330</v>
      </c>
    </row>
    <row r="73" spans="3:19" x14ac:dyDescent="0.3">
      <c r="C73" s="3">
        <v>0</v>
      </c>
      <c r="D73" s="3">
        <v>3</v>
      </c>
      <c r="E73">
        <v>300.8</v>
      </c>
      <c r="F73" t="s">
        <v>10</v>
      </c>
      <c r="G73">
        <v>308.10000000000002</v>
      </c>
      <c r="H73" t="s">
        <v>10</v>
      </c>
      <c r="I73" s="1">
        <v>44764</v>
      </c>
      <c r="J73" s="6">
        <v>3560</v>
      </c>
      <c r="K73">
        <v>0.5</v>
      </c>
      <c r="L73" t="s">
        <v>10</v>
      </c>
      <c r="M73">
        <v>0.7</v>
      </c>
      <c r="N73" t="s">
        <v>10</v>
      </c>
      <c r="O73" s="7">
        <v>4479</v>
      </c>
      <c r="P73" s="5">
        <v>441</v>
      </c>
      <c r="R73" s="5">
        <f t="shared" si="1"/>
        <v>4479</v>
      </c>
      <c r="S73" s="5">
        <f t="shared" si="1"/>
        <v>438</v>
      </c>
    </row>
    <row r="74" spans="3:19" x14ac:dyDescent="0.3">
      <c r="C74" s="3">
        <v>0</v>
      </c>
      <c r="D74" s="3">
        <v>4</v>
      </c>
      <c r="E74">
        <v>295.8</v>
      </c>
      <c r="F74" t="s">
        <v>10</v>
      </c>
      <c r="G74">
        <v>303.2</v>
      </c>
      <c r="H74" t="s">
        <v>10</v>
      </c>
      <c r="I74" s="1">
        <v>44764</v>
      </c>
      <c r="J74" s="6">
        <v>3565</v>
      </c>
      <c r="K74">
        <v>0.5</v>
      </c>
      <c r="L74" t="s">
        <v>10</v>
      </c>
      <c r="M74">
        <v>0.7</v>
      </c>
      <c r="N74" t="s">
        <v>10</v>
      </c>
      <c r="O74" s="7">
        <v>2313</v>
      </c>
      <c r="P74" s="7">
        <v>2481</v>
      </c>
      <c r="Q74" s="2"/>
      <c r="R74" s="5">
        <f t="shared" si="1"/>
        <v>2313</v>
      </c>
      <c r="S74" s="5">
        <f t="shared" si="1"/>
        <v>2477</v>
      </c>
    </row>
    <row r="75" spans="3:19" x14ac:dyDescent="0.3">
      <c r="C75" s="3">
        <v>0</v>
      </c>
      <c r="D75" s="3">
        <v>0</v>
      </c>
      <c r="E75">
        <v>290.8</v>
      </c>
      <c r="F75" t="s">
        <v>10</v>
      </c>
      <c r="G75">
        <v>298.2</v>
      </c>
      <c r="H75" t="s">
        <v>10</v>
      </c>
      <c r="I75" s="1">
        <v>44764</v>
      </c>
      <c r="J75" s="6">
        <v>3570</v>
      </c>
      <c r="K75">
        <v>0.55000000000000004</v>
      </c>
      <c r="L75" t="s">
        <v>10</v>
      </c>
      <c r="M75">
        <v>0.75</v>
      </c>
      <c r="N75" t="s">
        <v>10</v>
      </c>
      <c r="O75" s="7">
        <v>111</v>
      </c>
      <c r="P75" s="5">
        <v>397</v>
      </c>
      <c r="R75" s="5">
        <f t="shared" si="1"/>
        <v>111</v>
      </c>
      <c r="S75" s="5">
        <f t="shared" si="1"/>
        <v>397</v>
      </c>
    </row>
    <row r="76" spans="3:19" x14ac:dyDescent="0.3">
      <c r="C76" s="3">
        <v>0</v>
      </c>
      <c r="D76" s="3">
        <v>10</v>
      </c>
      <c r="E76">
        <v>285.89999999999998</v>
      </c>
      <c r="F76" t="s">
        <v>10</v>
      </c>
      <c r="G76">
        <v>293.2</v>
      </c>
      <c r="H76" t="s">
        <v>10</v>
      </c>
      <c r="I76" s="1">
        <v>44764</v>
      </c>
      <c r="J76" s="6">
        <v>3575</v>
      </c>
      <c r="K76">
        <v>0.55000000000000004</v>
      </c>
      <c r="L76" t="s">
        <v>10</v>
      </c>
      <c r="M76">
        <v>0.8</v>
      </c>
      <c r="N76" t="s">
        <v>10</v>
      </c>
      <c r="O76" s="7">
        <v>3626</v>
      </c>
      <c r="P76" s="5">
        <v>544</v>
      </c>
      <c r="R76" s="5">
        <f t="shared" si="1"/>
        <v>3626</v>
      </c>
      <c r="S76" s="5">
        <f t="shared" si="1"/>
        <v>534</v>
      </c>
    </row>
    <row r="77" spans="3:19" x14ac:dyDescent="0.3">
      <c r="C77" s="3">
        <v>0</v>
      </c>
      <c r="D77" s="3">
        <v>5</v>
      </c>
      <c r="E77">
        <v>280.89999999999998</v>
      </c>
      <c r="F77" t="s">
        <v>10</v>
      </c>
      <c r="G77">
        <v>288.3</v>
      </c>
      <c r="H77" t="s">
        <v>10</v>
      </c>
      <c r="I77" s="1">
        <v>44764</v>
      </c>
      <c r="J77" s="6">
        <v>3580</v>
      </c>
      <c r="K77">
        <v>0.6</v>
      </c>
      <c r="L77" t="s">
        <v>10</v>
      </c>
      <c r="M77">
        <v>0.8</v>
      </c>
      <c r="N77" t="s">
        <v>10</v>
      </c>
      <c r="O77" s="7">
        <v>56</v>
      </c>
      <c r="P77" s="5">
        <v>211</v>
      </c>
      <c r="R77" s="5">
        <f t="shared" si="1"/>
        <v>56</v>
      </c>
      <c r="S77" s="5">
        <f t="shared" si="1"/>
        <v>206</v>
      </c>
    </row>
    <row r="78" spans="3:19" x14ac:dyDescent="0.3">
      <c r="C78" s="3">
        <v>0</v>
      </c>
      <c r="D78" s="3">
        <v>4</v>
      </c>
      <c r="E78">
        <v>276</v>
      </c>
      <c r="F78" t="s">
        <v>10</v>
      </c>
      <c r="G78">
        <v>283.3</v>
      </c>
      <c r="H78" t="s">
        <v>10</v>
      </c>
      <c r="I78" s="1">
        <v>44764</v>
      </c>
      <c r="J78" s="6">
        <v>3585</v>
      </c>
      <c r="K78">
        <v>0.65</v>
      </c>
      <c r="L78" t="s">
        <v>10</v>
      </c>
      <c r="M78">
        <v>0.85</v>
      </c>
      <c r="N78" t="s">
        <v>10</v>
      </c>
      <c r="O78" s="7">
        <v>131</v>
      </c>
      <c r="P78" s="5">
        <v>275</v>
      </c>
      <c r="R78" s="5">
        <f t="shared" si="1"/>
        <v>131</v>
      </c>
      <c r="S78" s="5">
        <f t="shared" si="1"/>
        <v>271</v>
      </c>
    </row>
    <row r="79" spans="3:19" x14ac:dyDescent="0.3">
      <c r="C79" s="3">
        <v>0</v>
      </c>
      <c r="D79" s="3">
        <v>5</v>
      </c>
      <c r="E79">
        <v>271</v>
      </c>
      <c r="F79" t="s">
        <v>10</v>
      </c>
      <c r="G79">
        <v>278.3</v>
      </c>
      <c r="H79" t="s">
        <v>10</v>
      </c>
      <c r="I79" s="1">
        <v>44764</v>
      </c>
      <c r="J79" s="6">
        <v>3590</v>
      </c>
      <c r="K79">
        <v>0.7</v>
      </c>
      <c r="L79" t="s">
        <v>10</v>
      </c>
      <c r="M79">
        <v>0.9</v>
      </c>
      <c r="N79" t="s">
        <v>10</v>
      </c>
      <c r="O79" s="7">
        <v>66</v>
      </c>
      <c r="P79" s="7">
        <v>246</v>
      </c>
      <c r="Q79" s="2"/>
      <c r="R79" s="5">
        <f t="shared" si="1"/>
        <v>66</v>
      </c>
      <c r="S79" s="5">
        <f t="shared" si="1"/>
        <v>241</v>
      </c>
    </row>
    <row r="80" spans="3:19" x14ac:dyDescent="0.3">
      <c r="C80" s="3">
        <v>0</v>
      </c>
      <c r="D80" s="3">
        <v>5</v>
      </c>
      <c r="E80">
        <v>266.10000000000002</v>
      </c>
      <c r="F80" t="s">
        <v>10</v>
      </c>
      <c r="G80">
        <v>273.39999999999998</v>
      </c>
      <c r="H80" t="s">
        <v>10</v>
      </c>
      <c r="I80" s="1">
        <v>44764</v>
      </c>
      <c r="J80" s="6">
        <v>3595</v>
      </c>
      <c r="K80">
        <v>0.75</v>
      </c>
      <c r="L80" t="s">
        <v>10</v>
      </c>
      <c r="M80">
        <v>0.95</v>
      </c>
      <c r="N80" t="s">
        <v>10</v>
      </c>
      <c r="O80" s="7">
        <v>641</v>
      </c>
      <c r="P80" s="5">
        <v>460</v>
      </c>
      <c r="R80" s="5">
        <f t="shared" si="1"/>
        <v>641</v>
      </c>
      <c r="S80" s="5">
        <f t="shared" si="1"/>
        <v>455</v>
      </c>
    </row>
    <row r="81" spans="3:19" x14ac:dyDescent="0.3">
      <c r="C81" s="3">
        <v>5</v>
      </c>
      <c r="D81" s="3">
        <v>165</v>
      </c>
      <c r="E81">
        <v>261.2</v>
      </c>
      <c r="F81" t="s">
        <v>10</v>
      </c>
      <c r="G81">
        <v>268.39999999999998</v>
      </c>
      <c r="H81" t="s">
        <v>10</v>
      </c>
      <c r="I81" s="1">
        <v>44764</v>
      </c>
      <c r="J81" s="6">
        <v>3600</v>
      </c>
      <c r="K81">
        <v>0.8</v>
      </c>
      <c r="L81" t="s">
        <v>10</v>
      </c>
      <c r="M81">
        <v>1</v>
      </c>
      <c r="N81" t="s">
        <v>10</v>
      </c>
      <c r="O81" s="7">
        <v>4828</v>
      </c>
      <c r="P81" s="5">
        <v>6706</v>
      </c>
      <c r="R81" s="5">
        <f t="shared" si="1"/>
        <v>4823</v>
      </c>
      <c r="S81" s="5">
        <f t="shared" si="1"/>
        <v>6541</v>
      </c>
    </row>
    <row r="82" spans="3:19" x14ac:dyDescent="0.3">
      <c r="C82" s="3">
        <v>0</v>
      </c>
      <c r="D82" s="3">
        <v>6</v>
      </c>
      <c r="E82">
        <v>256.3</v>
      </c>
      <c r="F82" t="s">
        <v>10</v>
      </c>
      <c r="G82">
        <v>263.5</v>
      </c>
      <c r="H82" t="s">
        <v>10</v>
      </c>
      <c r="I82" s="1">
        <v>44764</v>
      </c>
      <c r="J82" s="6">
        <v>3605</v>
      </c>
      <c r="K82">
        <v>0.85</v>
      </c>
      <c r="L82" t="s">
        <v>10</v>
      </c>
      <c r="M82">
        <v>1.1000000000000001</v>
      </c>
      <c r="N82" t="s">
        <v>10</v>
      </c>
      <c r="O82" s="5">
        <v>174</v>
      </c>
      <c r="P82" s="5">
        <v>249</v>
      </c>
      <c r="R82" s="5">
        <f t="shared" si="1"/>
        <v>174</v>
      </c>
      <c r="S82" s="5">
        <f t="shared" si="1"/>
        <v>243</v>
      </c>
    </row>
    <row r="83" spans="3:19" x14ac:dyDescent="0.3">
      <c r="C83" s="3">
        <v>1</v>
      </c>
      <c r="D83" s="3">
        <v>4</v>
      </c>
      <c r="E83">
        <v>251.3</v>
      </c>
      <c r="F83" t="s">
        <v>10</v>
      </c>
      <c r="G83">
        <v>258.5</v>
      </c>
      <c r="H83" t="s">
        <v>10</v>
      </c>
      <c r="I83" s="1">
        <v>44764</v>
      </c>
      <c r="J83" s="6">
        <v>3610</v>
      </c>
      <c r="K83">
        <v>0.9</v>
      </c>
      <c r="L83" t="s">
        <v>10</v>
      </c>
      <c r="M83">
        <v>1.1499999999999999</v>
      </c>
      <c r="N83" t="s">
        <v>10</v>
      </c>
      <c r="O83" s="7">
        <v>301</v>
      </c>
      <c r="P83" s="5">
        <v>269</v>
      </c>
      <c r="R83" s="5">
        <f t="shared" si="1"/>
        <v>300</v>
      </c>
      <c r="S83" s="5">
        <f t="shared" si="1"/>
        <v>265</v>
      </c>
    </row>
    <row r="84" spans="3:19" x14ac:dyDescent="0.3">
      <c r="C84" s="3">
        <v>0</v>
      </c>
      <c r="D84" s="3">
        <v>3</v>
      </c>
      <c r="E84">
        <v>246.4</v>
      </c>
      <c r="F84" t="s">
        <v>10</v>
      </c>
      <c r="G84">
        <v>253.6</v>
      </c>
      <c r="H84" t="s">
        <v>10</v>
      </c>
      <c r="I84" s="1">
        <v>44764</v>
      </c>
      <c r="J84" s="6">
        <v>3615</v>
      </c>
      <c r="K84">
        <v>1</v>
      </c>
      <c r="L84" t="s">
        <v>10</v>
      </c>
      <c r="M84">
        <v>1.25</v>
      </c>
      <c r="N84" t="s">
        <v>10</v>
      </c>
      <c r="O84" s="7">
        <v>303</v>
      </c>
      <c r="P84" s="5">
        <v>138</v>
      </c>
      <c r="R84" s="5">
        <f t="shared" ref="R84:S134" si="2">O84-C84</f>
        <v>303</v>
      </c>
      <c r="S84" s="5">
        <f t="shared" si="2"/>
        <v>135</v>
      </c>
    </row>
    <row r="85" spans="3:19" x14ac:dyDescent="0.3">
      <c r="C85" s="3">
        <v>0</v>
      </c>
      <c r="D85" s="3">
        <v>31</v>
      </c>
      <c r="E85">
        <v>241.5</v>
      </c>
      <c r="F85" t="s">
        <v>10</v>
      </c>
      <c r="G85">
        <v>248.7</v>
      </c>
      <c r="H85" t="s">
        <v>10</v>
      </c>
      <c r="I85" s="1">
        <v>44764</v>
      </c>
      <c r="J85" s="6">
        <v>3620</v>
      </c>
      <c r="K85">
        <v>1.1000000000000001</v>
      </c>
      <c r="L85" t="s">
        <v>10</v>
      </c>
      <c r="M85">
        <v>1.3</v>
      </c>
      <c r="N85" t="s">
        <v>10</v>
      </c>
      <c r="O85" s="7">
        <v>370</v>
      </c>
      <c r="P85" s="5">
        <v>237</v>
      </c>
      <c r="R85" s="5">
        <f t="shared" si="2"/>
        <v>370</v>
      </c>
      <c r="S85" s="5">
        <f t="shared" si="2"/>
        <v>206</v>
      </c>
    </row>
    <row r="86" spans="3:19" x14ac:dyDescent="0.3">
      <c r="C86" s="3">
        <v>25</v>
      </c>
      <c r="D86" s="3">
        <v>128</v>
      </c>
      <c r="E86">
        <v>236.7</v>
      </c>
      <c r="F86" t="s">
        <v>10</v>
      </c>
      <c r="G86">
        <v>243.7</v>
      </c>
      <c r="H86" t="s">
        <v>10</v>
      </c>
      <c r="I86" s="1">
        <v>44764</v>
      </c>
      <c r="J86" s="6">
        <v>3625</v>
      </c>
      <c r="K86">
        <v>1.1499999999999999</v>
      </c>
      <c r="L86" t="s">
        <v>10</v>
      </c>
      <c r="M86">
        <v>1.4</v>
      </c>
      <c r="N86" t="s">
        <v>10</v>
      </c>
      <c r="O86" s="7">
        <v>842</v>
      </c>
      <c r="P86" s="5">
        <v>813</v>
      </c>
      <c r="R86" s="5">
        <f t="shared" si="2"/>
        <v>817</v>
      </c>
      <c r="S86" s="5">
        <f t="shared" si="2"/>
        <v>685</v>
      </c>
    </row>
    <row r="87" spans="3:19" x14ac:dyDescent="0.3">
      <c r="C87" s="4">
        <v>0</v>
      </c>
      <c r="D87" s="3">
        <v>7</v>
      </c>
      <c r="E87">
        <v>231.8</v>
      </c>
      <c r="F87" t="s">
        <v>10</v>
      </c>
      <c r="G87">
        <v>238.8</v>
      </c>
      <c r="H87" t="s">
        <v>10</v>
      </c>
      <c r="I87" s="1">
        <v>44764</v>
      </c>
      <c r="J87" s="6">
        <v>3630</v>
      </c>
      <c r="K87">
        <v>1.25</v>
      </c>
      <c r="L87" t="s">
        <v>10</v>
      </c>
      <c r="M87">
        <v>1.5</v>
      </c>
      <c r="N87" t="s">
        <v>10</v>
      </c>
      <c r="O87" s="7">
        <v>3691</v>
      </c>
      <c r="P87" s="5">
        <v>404</v>
      </c>
      <c r="R87" s="5">
        <f t="shared" si="2"/>
        <v>3691</v>
      </c>
      <c r="S87" s="5">
        <f t="shared" si="2"/>
        <v>397</v>
      </c>
    </row>
    <row r="88" spans="3:19" x14ac:dyDescent="0.3">
      <c r="C88" s="4">
        <v>0</v>
      </c>
      <c r="D88" s="3">
        <v>5</v>
      </c>
      <c r="E88">
        <v>216.6</v>
      </c>
      <c r="F88" t="s">
        <v>10</v>
      </c>
      <c r="G88">
        <v>244</v>
      </c>
      <c r="H88" t="s">
        <v>10</v>
      </c>
      <c r="I88" s="1">
        <v>44764</v>
      </c>
      <c r="J88" s="6">
        <v>3635</v>
      </c>
      <c r="K88">
        <v>1.35</v>
      </c>
      <c r="L88" t="s">
        <v>10</v>
      </c>
      <c r="M88">
        <v>1.65</v>
      </c>
      <c r="N88" t="s">
        <v>10</v>
      </c>
      <c r="O88" s="5">
        <v>647</v>
      </c>
      <c r="P88" s="5">
        <v>2281</v>
      </c>
      <c r="R88" s="5">
        <f t="shared" si="2"/>
        <v>647</v>
      </c>
      <c r="S88" s="5">
        <f t="shared" si="2"/>
        <v>2276</v>
      </c>
    </row>
    <row r="89" spans="3:19" x14ac:dyDescent="0.3">
      <c r="C89" s="4">
        <v>0</v>
      </c>
      <c r="D89" s="4">
        <v>14</v>
      </c>
      <c r="E89">
        <v>222.1</v>
      </c>
      <c r="F89" t="s">
        <v>10</v>
      </c>
      <c r="G89">
        <v>229</v>
      </c>
      <c r="H89" t="s">
        <v>10</v>
      </c>
      <c r="I89" s="1">
        <v>44764</v>
      </c>
      <c r="J89" s="6">
        <v>3640</v>
      </c>
      <c r="K89">
        <v>1.5</v>
      </c>
      <c r="L89" t="s">
        <v>10</v>
      </c>
      <c r="M89">
        <v>1.75</v>
      </c>
      <c r="N89" t="s">
        <v>10</v>
      </c>
      <c r="O89" s="7">
        <v>816</v>
      </c>
      <c r="P89" s="7">
        <v>189</v>
      </c>
      <c r="Q89" s="2"/>
      <c r="R89" s="5">
        <f t="shared" si="2"/>
        <v>816</v>
      </c>
      <c r="S89" s="5">
        <f t="shared" si="2"/>
        <v>175</v>
      </c>
    </row>
    <row r="90" spans="3:19" x14ac:dyDescent="0.3">
      <c r="C90" s="4">
        <v>0</v>
      </c>
      <c r="D90" s="3">
        <v>19</v>
      </c>
      <c r="E90">
        <v>217.3</v>
      </c>
      <c r="F90" t="s">
        <v>10</v>
      </c>
      <c r="G90">
        <v>224.2</v>
      </c>
      <c r="H90" t="s">
        <v>10</v>
      </c>
      <c r="I90" s="1">
        <v>44764</v>
      </c>
      <c r="J90" s="6">
        <v>3645</v>
      </c>
      <c r="K90">
        <v>1.65</v>
      </c>
      <c r="L90" t="s">
        <v>10</v>
      </c>
      <c r="M90">
        <v>1.9</v>
      </c>
      <c r="N90" t="s">
        <v>10</v>
      </c>
      <c r="O90" s="7">
        <v>469</v>
      </c>
      <c r="P90" s="5">
        <v>413</v>
      </c>
      <c r="R90" s="5">
        <f t="shared" si="2"/>
        <v>469</v>
      </c>
      <c r="S90" s="5">
        <f t="shared" si="2"/>
        <v>394</v>
      </c>
    </row>
    <row r="91" spans="3:19" x14ac:dyDescent="0.3">
      <c r="C91" s="4">
        <v>2</v>
      </c>
      <c r="D91" s="3">
        <v>444</v>
      </c>
      <c r="E91">
        <v>212.5</v>
      </c>
      <c r="F91" t="s">
        <v>10</v>
      </c>
      <c r="G91">
        <v>219.3</v>
      </c>
      <c r="H91" t="s">
        <v>10</v>
      </c>
      <c r="I91" s="1">
        <v>44764</v>
      </c>
      <c r="J91" s="6">
        <v>3650</v>
      </c>
      <c r="K91">
        <v>1.75</v>
      </c>
      <c r="L91" t="s">
        <v>10</v>
      </c>
      <c r="M91">
        <v>2.0499999999999998</v>
      </c>
      <c r="N91" t="s">
        <v>10</v>
      </c>
      <c r="O91" s="5">
        <v>5272</v>
      </c>
      <c r="P91" s="5">
        <v>2814</v>
      </c>
      <c r="R91" s="5">
        <f t="shared" si="2"/>
        <v>5270</v>
      </c>
      <c r="S91" s="5">
        <f t="shared" si="2"/>
        <v>2370</v>
      </c>
    </row>
    <row r="92" spans="3:19" x14ac:dyDescent="0.3">
      <c r="C92" s="4">
        <v>0</v>
      </c>
      <c r="D92" s="3">
        <v>9</v>
      </c>
      <c r="E92">
        <v>207.7</v>
      </c>
      <c r="F92" t="s">
        <v>10</v>
      </c>
      <c r="G92">
        <v>214.5</v>
      </c>
      <c r="H92" t="s">
        <v>10</v>
      </c>
      <c r="I92" s="1">
        <v>44764</v>
      </c>
      <c r="J92" s="6">
        <v>3655</v>
      </c>
      <c r="K92">
        <v>1.95</v>
      </c>
      <c r="L92" t="s">
        <v>10</v>
      </c>
      <c r="M92">
        <v>2.25</v>
      </c>
      <c r="N92" t="s">
        <v>10</v>
      </c>
      <c r="O92" s="5">
        <v>576</v>
      </c>
      <c r="P92" s="5">
        <v>273</v>
      </c>
      <c r="R92" s="5">
        <f t="shared" si="2"/>
        <v>576</v>
      </c>
      <c r="S92" s="5">
        <f t="shared" si="2"/>
        <v>264</v>
      </c>
    </row>
    <row r="93" spans="3:19" x14ac:dyDescent="0.3">
      <c r="C93" s="4">
        <v>0</v>
      </c>
      <c r="D93" s="3">
        <v>8</v>
      </c>
      <c r="E93">
        <v>203</v>
      </c>
      <c r="F93" t="s">
        <v>10</v>
      </c>
      <c r="G93">
        <v>209.6</v>
      </c>
      <c r="H93" t="s">
        <v>10</v>
      </c>
      <c r="I93" s="1">
        <v>44764</v>
      </c>
      <c r="J93" s="6">
        <v>3660</v>
      </c>
      <c r="K93">
        <v>2.1</v>
      </c>
      <c r="L93" t="s">
        <v>10</v>
      </c>
      <c r="M93">
        <v>2.4</v>
      </c>
      <c r="N93" t="s">
        <v>10</v>
      </c>
      <c r="O93" s="5">
        <v>451</v>
      </c>
      <c r="P93" s="5">
        <v>873</v>
      </c>
      <c r="R93" s="5">
        <f t="shared" si="2"/>
        <v>451</v>
      </c>
      <c r="S93" s="5">
        <f t="shared" si="2"/>
        <v>865</v>
      </c>
    </row>
    <row r="94" spans="3:19" x14ac:dyDescent="0.3">
      <c r="C94" s="4">
        <v>0</v>
      </c>
      <c r="D94" s="3">
        <v>28</v>
      </c>
      <c r="E94">
        <v>198.2</v>
      </c>
      <c r="F94" t="s">
        <v>10</v>
      </c>
      <c r="G94">
        <v>204.8</v>
      </c>
      <c r="H94" t="s">
        <v>10</v>
      </c>
      <c r="I94" s="1">
        <v>44764</v>
      </c>
      <c r="J94" s="6">
        <v>3665</v>
      </c>
      <c r="K94">
        <v>2.2999999999999998</v>
      </c>
      <c r="L94" t="s">
        <v>10</v>
      </c>
      <c r="M94">
        <v>2.65</v>
      </c>
      <c r="N94" t="s">
        <v>10</v>
      </c>
      <c r="O94" s="5">
        <v>519</v>
      </c>
      <c r="P94" s="5">
        <v>266</v>
      </c>
      <c r="R94" s="5">
        <f t="shared" si="2"/>
        <v>519</v>
      </c>
      <c r="S94" s="5">
        <f t="shared" si="2"/>
        <v>238</v>
      </c>
    </row>
    <row r="95" spans="3:19" x14ac:dyDescent="0.3">
      <c r="C95" s="4">
        <v>0</v>
      </c>
      <c r="D95" s="3">
        <v>7</v>
      </c>
      <c r="E95">
        <v>193.5</v>
      </c>
      <c r="F95" t="s">
        <v>10</v>
      </c>
      <c r="G95">
        <v>200.1</v>
      </c>
      <c r="H95" t="s">
        <v>10</v>
      </c>
      <c r="I95" s="1">
        <v>44764</v>
      </c>
      <c r="J95" s="6">
        <v>3670</v>
      </c>
      <c r="K95">
        <v>2.5499999999999998</v>
      </c>
      <c r="L95" t="s">
        <v>10</v>
      </c>
      <c r="M95">
        <v>2.85</v>
      </c>
      <c r="N95" t="s">
        <v>10</v>
      </c>
      <c r="O95" s="5">
        <v>386</v>
      </c>
      <c r="P95" s="5">
        <v>276</v>
      </c>
      <c r="R95" s="5">
        <f t="shared" si="2"/>
        <v>386</v>
      </c>
      <c r="S95" s="5">
        <f t="shared" si="2"/>
        <v>269</v>
      </c>
    </row>
    <row r="96" spans="3:19" x14ac:dyDescent="0.3">
      <c r="C96" s="4">
        <v>0</v>
      </c>
      <c r="D96" s="3">
        <v>285</v>
      </c>
      <c r="E96">
        <v>188.9</v>
      </c>
      <c r="F96" t="s">
        <v>10</v>
      </c>
      <c r="G96">
        <v>195.3</v>
      </c>
      <c r="H96" t="s">
        <v>10</v>
      </c>
      <c r="I96" s="1">
        <v>44764</v>
      </c>
      <c r="J96" s="6">
        <v>3675</v>
      </c>
      <c r="K96">
        <v>2.8</v>
      </c>
      <c r="L96" t="s">
        <v>10</v>
      </c>
      <c r="M96">
        <v>3.1</v>
      </c>
      <c r="N96" t="s">
        <v>10</v>
      </c>
      <c r="O96" s="5">
        <v>2318</v>
      </c>
      <c r="P96" s="5">
        <v>1901</v>
      </c>
      <c r="R96" s="5">
        <f t="shared" si="2"/>
        <v>2318</v>
      </c>
      <c r="S96" s="5">
        <f t="shared" si="2"/>
        <v>1616</v>
      </c>
    </row>
    <row r="97" spans="3:19" x14ac:dyDescent="0.3">
      <c r="C97" s="4">
        <v>1</v>
      </c>
      <c r="D97" s="3">
        <v>24</v>
      </c>
      <c r="E97">
        <v>184.2</v>
      </c>
      <c r="F97" t="s">
        <v>10</v>
      </c>
      <c r="G97">
        <v>190.6</v>
      </c>
      <c r="H97" t="s">
        <v>10</v>
      </c>
      <c r="I97" s="1">
        <v>44764</v>
      </c>
      <c r="J97" s="6">
        <v>3680</v>
      </c>
      <c r="K97">
        <v>3</v>
      </c>
      <c r="L97" t="s">
        <v>10</v>
      </c>
      <c r="M97">
        <v>3.4</v>
      </c>
      <c r="N97" t="s">
        <v>10</v>
      </c>
      <c r="O97" s="5">
        <v>685</v>
      </c>
      <c r="P97" s="5">
        <v>272</v>
      </c>
      <c r="R97" s="5">
        <f t="shared" si="2"/>
        <v>684</v>
      </c>
      <c r="S97" s="5">
        <f t="shared" si="2"/>
        <v>248</v>
      </c>
    </row>
    <row r="98" spans="3:19" x14ac:dyDescent="0.3">
      <c r="C98" s="3">
        <v>1</v>
      </c>
      <c r="D98" s="3">
        <v>130</v>
      </c>
      <c r="E98">
        <v>179.6</v>
      </c>
      <c r="F98" t="s">
        <v>10</v>
      </c>
      <c r="G98">
        <v>185.9</v>
      </c>
      <c r="H98" t="s">
        <v>10</v>
      </c>
      <c r="I98" s="1">
        <v>44764</v>
      </c>
      <c r="J98" s="6">
        <v>3685</v>
      </c>
      <c r="K98">
        <v>3.3</v>
      </c>
      <c r="L98" t="s">
        <v>10</v>
      </c>
      <c r="M98">
        <v>3.7</v>
      </c>
      <c r="N98" t="s">
        <v>10</v>
      </c>
      <c r="O98" s="5">
        <v>790</v>
      </c>
      <c r="P98" s="5">
        <v>444</v>
      </c>
      <c r="R98" s="5">
        <f t="shared" si="2"/>
        <v>789</v>
      </c>
      <c r="S98" s="5">
        <f t="shared" si="2"/>
        <v>314</v>
      </c>
    </row>
    <row r="99" spans="3:19" x14ac:dyDescent="0.3">
      <c r="C99" s="4">
        <v>0</v>
      </c>
      <c r="D99" s="3">
        <v>106</v>
      </c>
      <c r="E99">
        <v>175</v>
      </c>
      <c r="F99" t="s">
        <v>10</v>
      </c>
      <c r="G99">
        <v>181.2</v>
      </c>
      <c r="H99" t="s">
        <v>10</v>
      </c>
      <c r="I99" s="1">
        <v>44764</v>
      </c>
      <c r="J99" s="6">
        <v>3690</v>
      </c>
      <c r="K99">
        <v>3.7</v>
      </c>
      <c r="L99" t="s">
        <v>10</v>
      </c>
      <c r="M99">
        <v>4.0999999999999996</v>
      </c>
      <c r="N99" t="s">
        <v>10</v>
      </c>
      <c r="O99" s="5">
        <v>481</v>
      </c>
      <c r="P99" s="5">
        <v>166</v>
      </c>
      <c r="R99" s="5">
        <f t="shared" si="2"/>
        <v>481</v>
      </c>
      <c r="S99" s="5">
        <f t="shared" si="2"/>
        <v>60</v>
      </c>
    </row>
    <row r="100" spans="3:19" x14ac:dyDescent="0.3">
      <c r="C100" s="4">
        <v>0</v>
      </c>
      <c r="D100" s="3">
        <v>27</v>
      </c>
      <c r="E100">
        <v>170.4</v>
      </c>
      <c r="F100" t="s">
        <v>10</v>
      </c>
      <c r="G100">
        <v>176.5</v>
      </c>
      <c r="H100" t="s">
        <v>10</v>
      </c>
      <c r="I100" s="1">
        <v>44764</v>
      </c>
      <c r="J100" s="6">
        <v>3695</v>
      </c>
      <c r="K100">
        <v>4.0999999999999996</v>
      </c>
      <c r="L100" t="s">
        <v>10</v>
      </c>
      <c r="M100">
        <v>4.4000000000000004</v>
      </c>
      <c r="N100" t="s">
        <v>10</v>
      </c>
      <c r="O100" s="5">
        <v>468</v>
      </c>
      <c r="P100" s="5">
        <v>121</v>
      </c>
      <c r="R100" s="5">
        <f t="shared" si="2"/>
        <v>468</v>
      </c>
      <c r="S100" s="5">
        <f t="shared" si="2"/>
        <v>94</v>
      </c>
    </row>
    <row r="101" spans="3:19" x14ac:dyDescent="0.3">
      <c r="C101" s="4">
        <v>14</v>
      </c>
      <c r="D101" s="3">
        <v>470</v>
      </c>
      <c r="E101">
        <v>165.8</v>
      </c>
      <c r="F101" t="s">
        <v>10</v>
      </c>
      <c r="G101">
        <v>171.9</v>
      </c>
      <c r="H101" t="s">
        <v>10</v>
      </c>
      <c r="I101" s="1">
        <v>44764</v>
      </c>
      <c r="J101" s="6">
        <v>3700</v>
      </c>
      <c r="K101">
        <v>4.5</v>
      </c>
      <c r="L101" t="s">
        <v>10</v>
      </c>
      <c r="M101">
        <v>4.8</v>
      </c>
      <c r="N101" t="s">
        <v>10</v>
      </c>
      <c r="O101" s="5">
        <v>2520</v>
      </c>
      <c r="P101" s="5">
        <v>4583</v>
      </c>
      <c r="R101" s="5">
        <f t="shared" si="2"/>
        <v>2506</v>
      </c>
      <c r="S101" s="5">
        <f t="shared" si="2"/>
        <v>4113</v>
      </c>
    </row>
    <row r="102" spans="3:19" x14ac:dyDescent="0.3">
      <c r="C102" s="3">
        <v>12</v>
      </c>
      <c r="D102" s="3">
        <v>33</v>
      </c>
      <c r="E102">
        <v>161.30000000000001</v>
      </c>
      <c r="F102" t="s">
        <v>10</v>
      </c>
      <c r="G102">
        <v>167.3</v>
      </c>
      <c r="H102" t="s">
        <v>10</v>
      </c>
      <c r="I102" s="1">
        <v>44764</v>
      </c>
      <c r="J102" s="6">
        <v>3705</v>
      </c>
      <c r="K102">
        <v>4.8</v>
      </c>
      <c r="L102" t="s">
        <v>10</v>
      </c>
      <c r="M102">
        <v>5.3</v>
      </c>
      <c r="N102" t="s">
        <v>10</v>
      </c>
      <c r="O102" s="5">
        <v>218</v>
      </c>
      <c r="P102" s="5">
        <v>562</v>
      </c>
      <c r="R102" s="5">
        <f t="shared" si="2"/>
        <v>206</v>
      </c>
      <c r="S102" s="5">
        <f t="shared" si="2"/>
        <v>529</v>
      </c>
    </row>
    <row r="103" spans="3:19" x14ac:dyDescent="0.3">
      <c r="C103" s="4">
        <v>5</v>
      </c>
      <c r="D103" s="3">
        <v>27</v>
      </c>
      <c r="E103">
        <v>156.80000000000001</v>
      </c>
      <c r="F103" t="s">
        <v>10</v>
      </c>
      <c r="G103">
        <v>162.69999999999999</v>
      </c>
      <c r="H103" t="s">
        <v>10</v>
      </c>
      <c r="I103" s="1">
        <v>44764</v>
      </c>
      <c r="J103" s="6">
        <v>3710</v>
      </c>
      <c r="K103">
        <v>5.4</v>
      </c>
      <c r="L103" t="s">
        <v>10</v>
      </c>
      <c r="M103">
        <v>5.7</v>
      </c>
      <c r="N103" t="s">
        <v>10</v>
      </c>
      <c r="O103" s="5">
        <v>520</v>
      </c>
      <c r="P103" s="5">
        <v>223</v>
      </c>
      <c r="R103" s="5">
        <f t="shared" si="2"/>
        <v>515</v>
      </c>
      <c r="S103" s="5">
        <f t="shared" si="2"/>
        <v>196</v>
      </c>
    </row>
    <row r="104" spans="3:19" x14ac:dyDescent="0.3">
      <c r="C104" s="4">
        <v>0</v>
      </c>
      <c r="D104" s="4">
        <v>26</v>
      </c>
      <c r="E104">
        <v>152.4</v>
      </c>
      <c r="F104" t="s">
        <v>10</v>
      </c>
      <c r="G104">
        <v>158.19999999999999</v>
      </c>
      <c r="H104" t="s">
        <v>10</v>
      </c>
      <c r="I104" s="1">
        <v>44764</v>
      </c>
      <c r="J104" s="6">
        <v>3715</v>
      </c>
      <c r="K104">
        <v>5.9</v>
      </c>
      <c r="L104" t="s">
        <v>10</v>
      </c>
      <c r="M104">
        <v>6.2</v>
      </c>
      <c r="N104" t="s">
        <v>10</v>
      </c>
      <c r="O104" s="5">
        <v>554</v>
      </c>
      <c r="P104" s="5">
        <v>244</v>
      </c>
      <c r="R104" s="5">
        <f t="shared" si="2"/>
        <v>554</v>
      </c>
      <c r="S104" s="5">
        <f t="shared" si="2"/>
        <v>218</v>
      </c>
    </row>
    <row r="105" spans="3:19" x14ac:dyDescent="0.3">
      <c r="C105" s="4">
        <v>10</v>
      </c>
      <c r="D105" s="3">
        <v>55</v>
      </c>
      <c r="E105">
        <v>148</v>
      </c>
      <c r="F105" t="s">
        <v>10</v>
      </c>
      <c r="G105">
        <v>153.69999999999999</v>
      </c>
      <c r="H105" t="s">
        <v>10</v>
      </c>
      <c r="I105" s="1">
        <v>44764</v>
      </c>
      <c r="J105" s="6">
        <v>3720</v>
      </c>
      <c r="K105">
        <v>6.2</v>
      </c>
      <c r="L105" t="s">
        <v>10</v>
      </c>
      <c r="M105">
        <v>6.8</v>
      </c>
      <c r="N105" t="s">
        <v>10</v>
      </c>
      <c r="O105" s="5">
        <v>467</v>
      </c>
      <c r="P105" s="5">
        <v>780</v>
      </c>
      <c r="R105" s="5">
        <f t="shared" si="2"/>
        <v>457</v>
      </c>
      <c r="S105" s="5">
        <f t="shared" si="2"/>
        <v>725</v>
      </c>
    </row>
    <row r="106" spans="3:19" x14ac:dyDescent="0.3">
      <c r="C106" s="4">
        <v>155</v>
      </c>
      <c r="D106" s="3">
        <v>295</v>
      </c>
      <c r="E106">
        <v>143.6</v>
      </c>
      <c r="F106" t="s">
        <v>10</v>
      </c>
      <c r="G106">
        <v>149.19999999999999</v>
      </c>
      <c r="H106" t="s">
        <v>10</v>
      </c>
      <c r="I106" s="1">
        <v>44764</v>
      </c>
      <c r="J106" s="6">
        <v>3725</v>
      </c>
      <c r="K106">
        <v>7</v>
      </c>
      <c r="L106" t="s">
        <v>10</v>
      </c>
      <c r="M106">
        <v>7.3</v>
      </c>
      <c r="N106" t="s">
        <v>10</v>
      </c>
      <c r="O106" s="5">
        <v>2747</v>
      </c>
      <c r="P106" s="5">
        <v>813</v>
      </c>
      <c r="R106" s="5">
        <f t="shared" si="2"/>
        <v>2592</v>
      </c>
      <c r="S106" s="5">
        <f t="shared" si="2"/>
        <v>518</v>
      </c>
    </row>
    <row r="107" spans="3:19" x14ac:dyDescent="0.3">
      <c r="C107" s="4">
        <v>3</v>
      </c>
      <c r="D107" s="3">
        <v>70</v>
      </c>
      <c r="E107">
        <v>139.30000000000001</v>
      </c>
      <c r="F107" t="s">
        <v>10</v>
      </c>
      <c r="G107">
        <v>144.69999999999999</v>
      </c>
      <c r="H107" t="s">
        <v>10</v>
      </c>
      <c r="I107" s="1">
        <v>44764</v>
      </c>
      <c r="J107" s="6">
        <v>3730</v>
      </c>
      <c r="K107">
        <v>7.6</v>
      </c>
      <c r="L107" t="s">
        <v>10</v>
      </c>
      <c r="M107">
        <v>8</v>
      </c>
      <c r="N107" t="s">
        <v>10</v>
      </c>
      <c r="O107" s="5">
        <v>498</v>
      </c>
      <c r="P107" s="5">
        <v>132</v>
      </c>
      <c r="R107" s="5">
        <f t="shared" si="2"/>
        <v>495</v>
      </c>
      <c r="S107" s="5">
        <f t="shared" si="2"/>
        <v>62</v>
      </c>
    </row>
    <row r="108" spans="3:19" x14ac:dyDescent="0.3">
      <c r="C108" s="3">
        <v>0</v>
      </c>
      <c r="D108" s="3">
        <v>42</v>
      </c>
      <c r="E108">
        <v>135</v>
      </c>
      <c r="F108" t="s">
        <v>10</v>
      </c>
      <c r="G108">
        <v>140.30000000000001</v>
      </c>
      <c r="H108" t="s">
        <v>10</v>
      </c>
      <c r="I108" s="1">
        <v>44764</v>
      </c>
      <c r="J108" s="6">
        <v>3735</v>
      </c>
      <c r="K108">
        <v>8.3000000000000007</v>
      </c>
      <c r="L108" t="s">
        <v>10</v>
      </c>
      <c r="M108">
        <v>8.6</v>
      </c>
      <c r="N108" t="s">
        <v>10</v>
      </c>
      <c r="O108" s="5">
        <v>379</v>
      </c>
      <c r="P108" s="5">
        <v>298</v>
      </c>
      <c r="R108" s="5">
        <f t="shared" si="2"/>
        <v>379</v>
      </c>
      <c r="S108" s="5">
        <f t="shared" si="2"/>
        <v>256</v>
      </c>
    </row>
    <row r="109" spans="3:19" x14ac:dyDescent="0.3">
      <c r="C109" s="4">
        <v>21</v>
      </c>
      <c r="D109" s="4">
        <v>48</v>
      </c>
      <c r="E109">
        <v>130.69999999999999</v>
      </c>
      <c r="F109" t="s">
        <v>10</v>
      </c>
      <c r="G109">
        <v>136</v>
      </c>
      <c r="H109" t="s">
        <v>10</v>
      </c>
      <c r="I109" s="1">
        <v>44764</v>
      </c>
      <c r="J109" s="6">
        <v>3740</v>
      </c>
      <c r="K109">
        <v>8.6999999999999993</v>
      </c>
      <c r="L109" t="s">
        <v>10</v>
      </c>
      <c r="M109">
        <v>9.3000000000000007</v>
      </c>
      <c r="N109" t="s">
        <v>10</v>
      </c>
      <c r="O109" s="5">
        <v>1004</v>
      </c>
      <c r="P109" s="5">
        <v>621</v>
      </c>
      <c r="R109" s="5">
        <f t="shared" si="2"/>
        <v>983</v>
      </c>
      <c r="S109" s="5">
        <f t="shared" si="2"/>
        <v>573</v>
      </c>
    </row>
    <row r="110" spans="3:19" x14ac:dyDescent="0.3">
      <c r="C110" s="3">
        <v>28</v>
      </c>
      <c r="D110" s="3">
        <v>42</v>
      </c>
      <c r="E110">
        <v>126.5</v>
      </c>
      <c r="F110" t="s">
        <v>10</v>
      </c>
      <c r="G110">
        <v>131.6</v>
      </c>
      <c r="H110" t="s">
        <v>10</v>
      </c>
      <c r="I110" s="1">
        <v>44764</v>
      </c>
      <c r="J110" s="6">
        <v>3745</v>
      </c>
      <c r="K110">
        <v>9.4</v>
      </c>
      <c r="L110" t="s">
        <v>10</v>
      </c>
      <c r="M110">
        <v>10</v>
      </c>
      <c r="N110" t="s">
        <v>10</v>
      </c>
      <c r="O110" s="5">
        <v>1331</v>
      </c>
      <c r="P110" s="5">
        <v>106</v>
      </c>
      <c r="R110" s="5">
        <f t="shared" si="2"/>
        <v>1303</v>
      </c>
      <c r="S110" s="5">
        <f t="shared" si="2"/>
        <v>64</v>
      </c>
    </row>
    <row r="111" spans="3:19" x14ac:dyDescent="0.3">
      <c r="C111" s="3">
        <v>54</v>
      </c>
      <c r="D111" s="3">
        <v>1733</v>
      </c>
      <c r="E111">
        <v>122.3</v>
      </c>
      <c r="F111" t="s">
        <v>10</v>
      </c>
      <c r="G111">
        <v>127.4</v>
      </c>
      <c r="H111" t="s">
        <v>10</v>
      </c>
      <c r="I111" s="1">
        <v>44764</v>
      </c>
      <c r="J111" s="6">
        <v>3750</v>
      </c>
      <c r="K111">
        <v>10.4</v>
      </c>
      <c r="L111" t="s">
        <v>10</v>
      </c>
      <c r="M111">
        <v>10.8</v>
      </c>
      <c r="N111" t="s">
        <v>10</v>
      </c>
      <c r="O111" s="5">
        <v>2087</v>
      </c>
      <c r="P111" s="5">
        <v>7170</v>
      </c>
      <c r="R111" s="5">
        <f t="shared" si="2"/>
        <v>2033</v>
      </c>
      <c r="S111" s="5">
        <f t="shared" si="2"/>
        <v>5437</v>
      </c>
    </row>
    <row r="112" spans="3:19" x14ac:dyDescent="0.3">
      <c r="C112" s="3">
        <v>11</v>
      </c>
      <c r="D112" s="4">
        <v>53</v>
      </c>
      <c r="E112">
        <v>118.2</v>
      </c>
      <c r="F112" t="s">
        <v>10</v>
      </c>
      <c r="G112">
        <v>123.1</v>
      </c>
      <c r="H112" t="s">
        <v>10</v>
      </c>
      <c r="I112" s="1">
        <v>44764</v>
      </c>
      <c r="J112" s="6">
        <v>3755</v>
      </c>
      <c r="K112">
        <v>11</v>
      </c>
      <c r="L112" t="s">
        <v>10</v>
      </c>
      <c r="M112">
        <v>11.6</v>
      </c>
      <c r="N112" t="s">
        <v>10</v>
      </c>
      <c r="O112" s="5">
        <v>399</v>
      </c>
      <c r="P112" s="5">
        <v>173</v>
      </c>
      <c r="R112" s="5">
        <f t="shared" si="2"/>
        <v>388</v>
      </c>
      <c r="S112" s="5">
        <f t="shared" si="2"/>
        <v>120</v>
      </c>
    </row>
    <row r="113" spans="3:19" x14ac:dyDescent="0.3">
      <c r="C113" s="4">
        <v>23</v>
      </c>
      <c r="D113" s="3">
        <v>59</v>
      </c>
      <c r="E113">
        <v>114.1</v>
      </c>
      <c r="F113" t="s">
        <v>10</v>
      </c>
      <c r="G113">
        <v>118.9</v>
      </c>
      <c r="H113" t="s">
        <v>10</v>
      </c>
      <c r="I113" s="1">
        <v>44764</v>
      </c>
      <c r="J113" s="6">
        <v>3760</v>
      </c>
      <c r="K113">
        <v>11.9</v>
      </c>
      <c r="L113" t="s">
        <v>10</v>
      </c>
      <c r="M113">
        <v>12.5</v>
      </c>
      <c r="N113" t="s">
        <v>10</v>
      </c>
      <c r="O113" s="5">
        <v>2729</v>
      </c>
      <c r="P113" s="5">
        <v>515</v>
      </c>
      <c r="R113" s="5">
        <f t="shared" si="2"/>
        <v>2706</v>
      </c>
      <c r="S113" s="5">
        <f t="shared" si="2"/>
        <v>456</v>
      </c>
    </row>
    <row r="114" spans="3:19" x14ac:dyDescent="0.3">
      <c r="C114" s="3">
        <v>19</v>
      </c>
      <c r="D114" s="3">
        <v>558</v>
      </c>
      <c r="E114">
        <v>110.1</v>
      </c>
      <c r="F114" t="s">
        <v>10</v>
      </c>
      <c r="G114">
        <v>114.8</v>
      </c>
      <c r="H114" t="s">
        <v>10</v>
      </c>
      <c r="I114" s="1">
        <v>44764</v>
      </c>
      <c r="J114" s="6">
        <v>3765</v>
      </c>
      <c r="K114">
        <v>12.8</v>
      </c>
      <c r="L114" t="s">
        <v>10</v>
      </c>
      <c r="M114">
        <v>13.4</v>
      </c>
      <c r="N114" t="s">
        <v>10</v>
      </c>
      <c r="O114" s="5">
        <v>423</v>
      </c>
      <c r="P114" s="5">
        <v>262</v>
      </c>
      <c r="R114" s="5">
        <f t="shared" si="2"/>
        <v>404</v>
      </c>
      <c r="S114" s="5">
        <f t="shared" si="2"/>
        <v>-296</v>
      </c>
    </row>
    <row r="115" spans="3:19" x14ac:dyDescent="0.3">
      <c r="C115" s="3">
        <v>19</v>
      </c>
      <c r="D115" s="3">
        <v>249</v>
      </c>
      <c r="E115">
        <v>106.1</v>
      </c>
      <c r="F115" t="s">
        <v>10</v>
      </c>
      <c r="G115">
        <v>110.7</v>
      </c>
      <c r="H115" t="s">
        <v>10</v>
      </c>
      <c r="I115" s="1">
        <v>44764</v>
      </c>
      <c r="J115" s="6">
        <v>3770</v>
      </c>
      <c r="K115">
        <v>13.7</v>
      </c>
      <c r="L115" t="s">
        <v>10</v>
      </c>
      <c r="M115">
        <v>14.4</v>
      </c>
      <c r="N115" t="s">
        <v>10</v>
      </c>
      <c r="O115" s="5">
        <v>249</v>
      </c>
      <c r="P115" s="5">
        <v>260</v>
      </c>
      <c r="R115" s="5">
        <f t="shared" si="2"/>
        <v>230</v>
      </c>
      <c r="S115" s="5">
        <f t="shared" si="2"/>
        <v>11</v>
      </c>
    </row>
    <row r="116" spans="3:19" x14ac:dyDescent="0.3">
      <c r="C116" s="3">
        <v>82</v>
      </c>
      <c r="D116" s="3">
        <v>746</v>
      </c>
      <c r="E116">
        <v>102.2</v>
      </c>
      <c r="F116" t="s">
        <v>10</v>
      </c>
      <c r="G116">
        <v>106.6</v>
      </c>
      <c r="H116" t="s">
        <v>10</v>
      </c>
      <c r="I116" s="1">
        <v>44764</v>
      </c>
      <c r="J116" s="6">
        <v>3775</v>
      </c>
      <c r="K116">
        <v>14.9</v>
      </c>
      <c r="L116" t="s">
        <v>10</v>
      </c>
      <c r="M116">
        <v>15.4</v>
      </c>
      <c r="N116" t="s">
        <v>10</v>
      </c>
      <c r="O116" s="5">
        <v>468</v>
      </c>
      <c r="P116" s="5">
        <v>2408</v>
      </c>
      <c r="R116" s="5">
        <f t="shared" si="2"/>
        <v>386</v>
      </c>
      <c r="S116" s="5">
        <f t="shared" si="2"/>
        <v>1662</v>
      </c>
    </row>
    <row r="117" spans="3:19" x14ac:dyDescent="0.3">
      <c r="C117" s="3">
        <v>54</v>
      </c>
      <c r="D117" s="3">
        <v>160</v>
      </c>
      <c r="E117">
        <v>98.3</v>
      </c>
      <c r="F117" t="s">
        <v>10</v>
      </c>
      <c r="G117">
        <v>102.6</v>
      </c>
      <c r="H117" t="s">
        <v>10</v>
      </c>
      <c r="I117" s="1">
        <v>44764</v>
      </c>
      <c r="J117" s="6">
        <v>3780</v>
      </c>
      <c r="K117">
        <v>15.8</v>
      </c>
      <c r="L117" t="s">
        <v>10</v>
      </c>
      <c r="M117">
        <v>16.5</v>
      </c>
      <c r="N117" t="s">
        <v>10</v>
      </c>
      <c r="O117" s="5">
        <v>492</v>
      </c>
      <c r="P117" s="5">
        <v>535</v>
      </c>
      <c r="R117" s="5">
        <f t="shared" si="2"/>
        <v>438</v>
      </c>
      <c r="S117" s="5">
        <f t="shared" si="2"/>
        <v>375</v>
      </c>
    </row>
    <row r="118" spans="3:19" x14ac:dyDescent="0.3">
      <c r="C118" s="3">
        <v>28</v>
      </c>
      <c r="D118" s="3">
        <v>266</v>
      </c>
      <c r="E118">
        <v>94.5</v>
      </c>
      <c r="F118" t="s">
        <v>10</v>
      </c>
      <c r="G118">
        <v>98.7</v>
      </c>
      <c r="H118" t="s">
        <v>10</v>
      </c>
      <c r="I118" s="1">
        <v>44764</v>
      </c>
      <c r="J118" s="6">
        <v>3785</v>
      </c>
      <c r="K118">
        <v>16.899999999999999</v>
      </c>
      <c r="L118" t="s">
        <v>10</v>
      </c>
      <c r="M118">
        <v>17.600000000000001</v>
      </c>
      <c r="N118" t="s">
        <v>10</v>
      </c>
      <c r="O118" s="5">
        <v>185</v>
      </c>
      <c r="P118" s="5">
        <v>457</v>
      </c>
      <c r="R118" s="5">
        <f t="shared" si="2"/>
        <v>157</v>
      </c>
      <c r="S118" s="5">
        <f t="shared" si="2"/>
        <v>191</v>
      </c>
    </row>
    <row r="119" spans="3:19" x14ac:dyDescent="0.3">
      <c r="C119" s="3">
        <v>49</v>
      </c>
      <c r="D119" s="4">
        <v>139</v>
      </c>
      <c r="E119">
        <v>90.7</v>
      </c>
      <c r="F119" t="s">
        <v>10</v>
      </c>
      <c r="G119">
        <v>94.8</v>
      </c>
      <c r="H119" t="s">
        <v>10</v>
      </c>
      <c r="I119" s="1">
        <v>44764</v>
      </c>
      <c r="J119" s="6">
        <v>3790</v>
      </c>
      <c r="K119">
        <v>18.100000000000001</v>
      </c>
      <c r="L119" t="s">
        <v>10</v>
      </c>
      <c r="M119">
        <v>18.8</v>
      </c>
      <c r="N119" t="s">
        <v>10</v>
      </c>
      <c r="O119" s="5">
        <v>498</v>
      </c>
      <c r="P119" s="5">
        <v>494</v>
      </c>
      <c r="R119" s="5">
        <f t="shared" si="2"/>
        <v>449</v>
      </c>
      <c r="S119" s="5">
        <f t="shared" si="2"/>
        <v>355</v>
      </c>
    </row>
    <row r="120" spans="3:19" x14ac:dyDescent="0.3">
      <c r="C120" s="3">
        <v>87</v>
      </c>
      <c r="D120" s="3">
        <v>192</v>
      </c>
      <c r="E120">
        <v>87</v>
      </c>
      <c r="F120" t="s">
        <v>10</v>
      </c>
      <c r="G120">
        <v>90.9</v>
      </c>
      <c r="H120" t="s">
        <v>10</v>
      </c>
      <c r="I120" s="1">
        <v>44764</v>
      </c>
      <c r="J120" s="6">
        <v>3795</v>
      </c>
      <c r="K120">
        <v>19.3</v>
      </c>
      <c r="L120" t="s">
        <v>10</v>
      </c>
      <c r="M120">
        <v>20</v>
      </c>
      <c r="N120" t="s">
        <v>10</v>
      </c>
      <c r="O120" s="5">
        <v>383</v>
      </c>
      <c r="P120" s="5">
        <v>267</v>
      </c>
      <c r="R120" s="5">
        <f t="shared" si="2"/>
        <v>296</v>
      </c>
      <c r="S120" s="5">
        <f t="shared" si="2"/>
        <v>75</v>
      </c>
    </row>
    <row r="121" spans="3:19" x14ac:dyDescent="0.3">
      <c r="C121" s="3">
        <v>241</v>
      </c>
      <c r="D121" s="3">
        <v>4020</v>
      </c>
      <c r="E121">
        <v>83.3</v>
      </c>
      <c r="F121" t="s">
        <v>10</v>
      </c>
      <c r="G121">
        <v>87.1</v>
      </c>
      <c r="H121" t="s">
        <v>10</v>
      </c>
      <c r="I121" s="1">
        <v>44764</v>
      </c>
      <c r="J121" s="6">
        <v>3800</v>
      </c>
      <c r="K121">
        <v>20.6</v>
      </c>
      <c r="L121" t="s">
        <v>10</v>
      </c>
      <c r="M121">
        <v>21.3</v>
      </c>
      <c r="N121" t="s">
        <v>10</v>
      </c>
      <c r="O121" s="5">
        <v>1068</v>
      </c>
      <c r="P121" s="5">
        <v>3068</v>
      </c>
      <c r="R121" s="5">
        <f t="shared" si="2"/>
        <v>827</v>
      </c>
      <c r="S121" s="5">
        <f t="shared" si="2"/>
        <v>-952</v>
      </c>
    </row>
    <row r="122" spans="3:19" x14ac:dyDescent="0.3">
      <c r="C122" s="3">
        <v>39</v>
      </c>
      <c r="D122" s="3">
        <v>220</v>
      </c>
      <c r="E122">
        <v>79.7</v>
      </c>
      <c r="F122" t="s">
        <v>10</v>
      </c>
      <c r="G122">
        <v>83.4</v>
      </c>
      <c r="H122" t="s">
        <v>10</v>
      </c>
      <c r="I122" s="1">
        <v>44764</v>
      </c>
      <c r="J122" s="6">
        <v>3805</v>
      </c>
      <c r="K122">
        <v>22</v>
      </c>
      <c r="L122" t="s">
        <v>10</v>
      </c>
      <c r="M122">
        <v>22.7</v>
      </c>
      <c r="N122" t="s">
        <v>10</v>
      </c>
      <c r="O122" s="5">
        <v>168</v>
      </c>
      <c r="P122" s="5">
        <v>552</v>
      </c>
      <c r="R122" s="5">
        <f t="shared" si="2"/>
        <v>129</v>
      </c>
      <c r="S122" s="5">
        <f t="shared" si="2"/>
        <v>332</v>
      </c>
    </row>
    <row r="123" spans="3:19" x14ac:dyDescent="0.3">
      <c r="C123" s="3">
        <v>45</v>
      </c>
      <c r="D123" s="3">
        <v>129</v>
      </c>
      <c r="E123">
        <v>76.2</v>
      </c>
      <c r="F123" t="s">
        <v>10</v>
      </c>
      <c r="G123">
        <v>79.7</v>
      </c>
      <c r="H123" t="s">
        <v>10</v>
      </c>
      <c r="I123" s="1">
        <v>44764</v>
      </c>
      <c r="J123" s="6">
        <v>3810</v>
      </c>
      <c r="K123">
        <v>23.4</v>
      </c>
      <c r="L123" t="s">
        <v>10</v>
      </c>
      <c r="M123">
        <v>24.1</v>
      </c>
      <c r="N123" t="s">
        <v>10</v>
      </c>
      <c r="O123" s="5">
        <v>178</v>
      </c>
      <c r="P123" s="5">
        <v>556</v>
      </c>
      <c r="R123" s="5">
        <f t="shared" si="2"/>
        <v>133</v>
      </c>
      <c r="S123" s="5">
        <f t="shared" si="2"/>
        <v>427</v>
      </c>
    </row>
    <row r="124" spans="3:19" x14ac:dyDescent="0.3">
      <c r="C124" s="3">
        <v>40</v>
      </c>
      <c r="D124" s="4">
        <v>400</v>
      </c>
      <c r="E124">
        <v>72.7</v>
      </c>
      <c r="F124" t="s">
        <v>10</v>
      </c>
      <c r="G124">
        <v>76.099999999999994</v>
      </c>
      <c r="H124" t="s">
        <v>10</v>
      </c>
      <c r="I124" s="1">
        <v>44764</v>
      </c>
      <c r="J124" s="6">
        <v>3815</v>
      </c>
      <c r="K124">
        <v>24.8</v>
      </c>
      <c r="L124" t="s">
        <v>10</v>
      </c>
      <c r="M124">
        <v>25.6</v>
      </c>
      <c r="N124" t="s">
        <v>10</v>
      </c>
      <c r="O124" s="5">
        <v>142</v>
      </c>
      <c r="P124" s="5">
        <v>207</v>
      </c>
      <c r="R124" s="5">
        <f t="shared" si="2"/>
        <v>102</v>
      </c>
      <c r="S124" s="5">
        <f t="shared" si="2"/>
        <v>-193</v>
      </c>
    </row>
    <row r="125" spans="3:19" x14ac:dyDescent="0.3">
      <c r="C125" s="3">
        <v>100</v>
      </c>
      <c r="D125" s="4">
        <v>388</v>
      </c>
      <c r="E125">
        <v>69.3</v>
      </c>
      <c r="F125" t="s">
        <v>10</v>
      </c>
      <c r="G125">
        <v>72.599999999999994</v>
      </c>
      <c r="H125" t="s">
        <v>10</v>
      </c>
      <c r="I125" s="1">
        <v>44764</v>
      </c>
      <c r="J125" s="6">
        <v>3820</v>
      </c>
      <c r="K125">
        <v>26.3</v>
      </c>
      <c r="L125" t="s">
        <v>10</v>
      </c>
      <c r="M125">
        <v>27.1</v>
      </c>
      <c r="N125" t="s">
        <v>10</v>
      </c>
      <c r="O125" s="5">
        <v>407</v>
      </c>
      <c r="P125" s="5">
        <v>514</v>
      </c>
      <c r="R125" s="5">
        <f t="shared" si="2"/>
        <v>307</v>
      </c>
      <c r="S125" s="5">
        <f t="shared" si="2"/>
        <v>126</v>
      </c>
    </row>
    <row r="126" spans="3:19" x14ac:dyDescent="0.3">
      <c r="C126" s="3">
        <v>107</v>
      </c>
      <c r="D126" s="4">
        <v>1107</v>
      </c>
      <c r="E126">
        <v>66</v>
      </c>
      <c r="F126" t="s">
        <v>10</v>
      </c>
      <c r="G126">
        <v>69.099999999999994</v>
      </c>
      <c r="H126" t="s">
        <v>10</v>
      </c>
      <c r="I126" s="1">
        <v>44764</v>
      </c>
      <c r="J126" s="6">
        <v>3825</v>
      </c>
      <c r="K126">
        <v>27.9</v>
      </c>
      <c r="L126" t="s">
        <v>10</v>
      </c>
      <c r="M126">
        <v>28.7</v>
      </c>
      <c r="N126" t="s">
        <v>10</v>
      </c>
      <c r="O126" s="5">
        <v>511</v>
      </c>
      <c r="P126" s="5">
        <v>693</v>
      </c>
      <c r="R126" s="5">
        <f t="shared" si="2"/>
        <v>404</v>
      </c>
      <c r="S126" s="5">
        <f t="shared" si="2"/>
        <v>-414</v>
      </c>
    </row>
    <row r="127" spans="3:19" x14ac:dyDescent="0.3">
      <c r="C127" s="3">
        <v>219</v>
      </c>
      <c r="D127" s="3">
        <v>166</v>
      </c>
      <c r="E127">
        <v>56.8</v>
      </c>
      <c r="F127" t="s">
        <v>10</v>
      </c>
      <c r="G127">
        <v>69.7</v>
      </c>
      <c r="H127" t="s">
        <v>10</v>
      </c>
      <c r="I127" s="1">
        <v>44764</v>
      </c>
      <c r="J127" s="6">
        <v>3830</v>
      </c>
      <c r="K127">
        <v>29.5</v>
      </c>
      <c r="L127" t="s">
        <v>10</v>
      </c>
      <c r="M127">
        <v>30.4</v>
      </c>
      <c r="N127" t="s">
        <v>10</v>
      </c>
      <c r="O127" s="5">
        <v>200</v>
      </c>
      <c r="P127" s="5">
        <v>148</v>
      </c>
      <c r="R127" s="5">
        <f t="shared" si="2"/>
        <v>-19</v>
      </c>
      <c r="S127" s="5">
        <f t="shared" si="2"/>
        <v>-18</v>
      </c>
    </row>
    <row r="128" spans="3:19" x14ac:dyDescent="0.3">
      <c r="C128" s="3">
        <v>96</v>
      </c>
      <c r="D128" s="3">
        <v>182</v>
      </c>
      <c r="E128">
        <v>53.6</v>
      </c>
      <c r="F128" t="s">
        <v>10</v>
      </c>
      <c r="G128">
        <v>66.900000000000006</v>
      </c>
      <c r="H128" t="s">
        <v>10</v>
      </c>
      <c r="I128" s="1">
        <v>44764</v>
      </c>
      <c r="J128" s="6">
        <v>3835</v>
      </c>
      <c r="K128">
        <v>31.3</v>
      </c>
      <c r="L128" t="s">
        <v>10</v>
      </c>
      <c r="M128">
        <v>32.1</v>
      </c>
      <c r="N128" t="s">
        <v>10</v>
      </c>
      <c r="O128" s="5">
        <v>163</v>
      </c>
      <c r="P128" s="5">
        <v>560</v>
      </c>
      <c r="R128" s="5">
        <f t="shared" si="2"/>
        <v>67</v>
      </c>
      <c r="S128" s="5">
        <f t="shared" si="2"/>
        <v>378</v>
      </c>
    </row>
    <row r="129" spans="3:19" x14ac:dyDescent="0.3">
      <c r="C129" s="3">
        <v>405</v>
      </c>
      <c r="D129" s="4">
        <v>281</v>
      </c>
      <c r="E129">
        <v>56.4</v>
      </c>
      <c r="F129" t="s">
        <v>10</v>
      </c>
      <c r="G129">
        <v>59.2</v>
      </c>
      <c r="H129" t="s">
        <v>10</v>
      </c>
      <c r="I129" s="1">
        <v>44764</v>
      </c>
      <c r="J129" s="6">
        <v>3840</v>
      </c>
      <c r="K129">
        <v>33.1</v>
      </c>
      <c r="L129" t="s">
        <v>10</v>
      </c>
      <c r="M129">
        <v>33.9</v>
      </c>
      <c r="N129" t="s">
        <v>10</v>
      </c>
      <c r="O129" s="5">
        <v>367</v>
      </c>
      <c r="P129" s="5">
        <v>1003</v>
      </c>
      <c r="R129" s="5">
        <f t="shared" si="2"/>
        <v>-38</v>
      </c>
      <c r="S129" s="5">
        <f t="shared" si="2"/>
        <v>722</v>
      </c>
    </row>
    <row r="130" spans="3:19" x14ac:dyDescent="0.3">
      <c r="C130" s="3">
        <v>227</v>
      </c>
      <c r="D130" s="3">
        <v>245</v>
      </c>
      <c r="E130">
        <v>53.3</v>
      </c>
      <c r="F130" t="s">
        <v>10</v>
      </c>
      <c r="G130">
        <v>56</v>
      </c>
      <c r="H130" t="s">
        <v>10</v>
      </c>
      <c r="I130" s="1">
        <v>44764</v>
      </c>
      <c r="J130" s="6">
        <v>3845</v>
      </c>
      <c r="K130">
        <v>34.9</v>
      </c>
      <c r="L130" t="s">
        <v>10</v>
      </c>
      <c r="M130">
        <v>35.799999999999997</v>
      </c>
      <c r="N130" t="s">
        <v>10</v>
      </c>
      <c r="O130" s="5">
        <v>103</v>
      </c>
      <c r="P130" s="5">
        <v>252</v>
      </c>
      <c r="R130" s="5">
        <f t="shared" si="2"/>
        <v>-124</v>
      </c>
      <c r="S130" s="5">
        <f t="shared" si="2"/>
        <v>7</v>
      </c>
    </row>
    <row r="131" spans="3:19" x14ac:dyDescent="0.3">
      <c r="C131" s="3">
        <v>1085</v>
      </c>
      <c r="D131" s="3">
        <v>4224</v>
      </c>
      <c r="E131">
        <v>51.2</v>
      </c>
      <c r="F131" t="s">
        <v>10</v>
      </c>
      <c r="G131">
        <v>52.1</v>
      </c>
      <c r="H131" t="s">
        <v>10</v>
      </c>
      <c r="I131" s="1">
        <v>44764</v>
      </c>
      <c r="J131" s="6">
        <v>3850</v>
      </c>
      <c r="K131">
        <v>37</v>
      </c>
      <c r="L131" t="s">
        <v>10</v>
      </c>
      <c r="M131">
        <v>37.799999999999997</v>
      </c>
      <c r="N131" t="s">
        <v>10</v>
      </c>
      <c r="O131" s="5">
        <v>1668</v>
      </c>
      <c r="P131" s="5">
        <v>2735</v>
      </c>
      <c r="R131" s="5">
        <f t="shared" si="2"/>
        <v>583</v>
      </c>
      <c r="S131" s="5">
        <f t="shared" si="2"/>
        <v>-1489</v>
      </c>
    </row>
    <row r="132" spans="3:19" x14ac:dyDescent="0.3">
      <c r="C132" s="3">
        <v>477</v>
      </c>
      <c r="D132" s="3">
        <v>374</v>
      </c>
      <c r="E132">
        <v>48.3</v>
      </c>
      <c r="F132" t="s">
        <v>10</v>
      </c>
      <c r="G132">
        <v>49.2</v>
      </c>
      <c r="H132" t="s">
        <v>10</v>
      </c>
      <c r="I132" s="1">
        <v>44764</v>
      </c>
      <c r="J132" s="6">
        <v>3855</v>
      </c>
      <c r="K132">
        <v>38.9</v>
      </c>
      <c r="L132" t="s">
        <v>10</v>
      </c>
      <c r="M132">
        <v>39.799999999999997</v>
      </c>
      <c r="N132" t="s">
        <v>10</v>
      </c>
      <c r="O132" s="5">
        <v>310</v>
      </c>
      <c r="P132" s="5">
        <v>405</v>
      </c>
      <c r="R132" s="5">
        <f t="shared" si="2"/>
        <v>-167</v>
      </c>
      <c r="S132" s="5">
        <f t="shared" si="2"/>
        <v>31</v>
      </c>
    </row>
    <row r="133" spans="3:19" x14ac:dyDescent="0.3">
      <c r="C133" s="3">
        <v>517</v>
      </c>
      <c r="D133" s="3">
        <v>407</v>
      </c>
      <c r="E133">
        <v>45.4</v>
      </c>
      <c r="F133" t="s">
        <v>10</v>
      </c>
      <c r="G133">
        <v>46.2</v>
      </c>
      <c r="H133" t="s">
        <v>10</v>
      </c>
      <c r="I133" s="1">
        <v>44764</v>
      </c>
      <c r="J133" s="6">
        <v>3860</v>
      </c>
      <c r="K133">
        <v>41.1</v>
      </c>
      <c r="L133" t="s">
        <v>10</v>
      </c>
      <c r="M133">
        <v>41.9</v>
      </c>
      <c r="N133" t="s">
        <v>10</v>
      </c>
      <c r="O133" s="5">
        <v>743</v>
      </c>
      <c r="P133" s="5">
        <v>1146</v>
      </c>
      <c r="R133" s="5">
        <f t="shared" si="2"/>
        <v>226</v>
      </c>
      <c r="S133" s="5">
        <f t="shared" si="2"/>
        <v>739</v>
      </c>
    </row>
    <row r="134" spans="3:19" x14ac:dyDescent="0.3">
      <c r="C134" s="3">
        <v>397</v>
      </c>
      <c r="D134" s="3">
        <v>303</v>
      </c>
      <c r="E134">
        <v>42.6</v>
      </c>
      <c r="F134" t="s">
        <v>10</v>
      </c>
      <c r="G134">
        <v>43.5</v>
      </c>
      <c r="H134" t="s">
        <v>10</v>
      </c>
      <c r="I134" s="1">
        <v>44764</v>
      </c>
      <c r="J134" s="6">
        <v>3865</v>
      </c>
      <c r="K134">
        <v>43.4</v>
      </c>
      <c r="L134" t="s">
        <v>10</v>
      </c>
      <c r="M134">
        <v>44.2</v>
      </c>
      <c r="N134" t="s">
        <v>10</v>
      </c>
      <c r="O134" s="5">
        <v>145</v>
      </c>
      <c r="P134" s="5">
        <v>282</v>
      </c>
      <c r="R134" s="5">
        <f t="shared" si="2"/>
        <v>-252</v>
      </c>
      <c r="S134" s="5">
        <f t="shared" si="2"/>
        <v>-21</v>
      </c>
    </row>
    <row r="135" spans="3:19" x14ac:dyDescent="0.3">
      <c r="C135">
        <v>332</v>
      </c>
      <c r="D135">
        <v>292</v>
      </c>
      <c r="E135">
        <v>39.9</v>
      </c>
      <c r="F135" t="s">
        <v>10</v>
      </c>
      <c r="G135">
        <v>40.799999999999997</v>
      </c>
      <c r="H135" t="s">
        <v>10</v>
      </c>
      <c r="I135" s="1">
        <v>44764</v>
      </c>
      <c r="J135">
        <v>3870</v>
      </c>
      <c r="K135">
        <v>45.7</v>
      </c>
      <c r="L135" t="s">
        <v>10</v>
      </c>
      <c r="M135">
        <v>46.5</v>
      </c>
      <c r="N135" t="s">
        <v>10</v>
      </c>
      <c r="O135">
        <v>65</v>
      </c>
      <c r="P135">
        <v>267</v>
      </c>
      <c r="R135" s="5">
        <f t="shared" ref="R135:R198" si="3">O135-C135</f>
        <v>-267</v>
      </c>
      <c r="S135" s="5">
        <f t="shared" ref="S135:S198" si="4">P135-D135</f>
        <v>-25</v>
      </c>
    </row>
    <row r="136" spans="3:19" x14ac:dyDescent="0.3">
      <c r="C136">
        <v>701</v>
      </c>
      <c r="D136" s="2">
        <v>1518</v>
      </c>
      <c r="E136">
        <v>37.4</v>
      </c>
      <c r="F136" t="s">
        <v>10</v>
      </c>
      <c r="G136">
        <v>38.200000000000003</v>
      </c>
      <c r="H136" t="s">
        <v>10</v>
      </c>
      <c r="I136" s="1">
        <v>44764</v>
      </c>
      <c r="J136">
        <v>3875</v>
      </c>
      <c r="K136">
        <v>48.1</v>
      </c>
      <c r="L136" t="s">
        <v>10</v>
      </c>
      <c r="M136">
        <v>48.9</v>
      </c>
      <c r="N136" t="s">
        <v>10</v>
      </c>
      <c r="O136">
        <v>37</v>
      </c>
      <c r="P136">
        <v>590</v>
      </c>
      <c r="R136" s="5">
        <f t="shared" si="3"/>
        <v>-664</v>
      </c>
      <c r="S136" s="5">
        <f t="shared" si="4"/>
        <v>-928</v>
      </c>
    </row>
    <row r="137" spans="3:19" x14ac:dyDescent="0.3">
      <c r="C137">
        <v>491</v>
      </c>
      <c r="D137">
        <v>354</v>
      </c>
      <c r="E137">
        <v>34.9</v>
      </c>
      <c r="F137" t="s">
        <v>10</v>
      </c>
      <c r="G137">
        <v>35.700000000000003</v>
      </c>
      <c r="H137" t="s">
        <v>10</v>
      </c>
      <c r="I137" s="1">
        <v>44764</v>
      </c>
      <c r="J137">
        <v>3880</v>
      </c>
      <c r="K137">
        <v>50</v>
      </c>
      <c r="L137" t="s">
        <v>10</v>
      </c>
      <c r="M137">
        <v>52.4</v>
      </c>
      <c r="N137" t="s">
        <v>10</v>
      </c>
      <c r="O137">
        <v>45</v>
      </c>
      <c r="P137">
        <v>255</v>
      </c>
      <c r="R137" s="5">
        <f t="shared" si="3"/>
        <v>-446</v>
      </c>
      <c r="S137" s="5">
        <f t="shared" si="4"/>
        <v>-99</v>
      </c>
    </row>
    <row r="138" spans="3:19" x14ac:dyDescent="0.3">
      <c r="C138">
        <v>431</v>
      </c>
      <c r="D138">
        <v>334</v>
      </c>
      <c r="E138">
        <v>32.4</v>
      </c>
      <c r="F138" t="s">
        <v>10</v>
      </c>
      <c r="G138">
        <v>33.299999999999997</v>
      </c>
      <c r="H138" t="s">
        <v>10</v>
      </c>
      <c r="I138" s="1">
        <v>44764</v>
      </c>
      <c r="J138">
        <v>3885</v>
      </c>
      <c r="K138">
        <v>52.5</v>
      </c>
      <c r="L138" t="s">
        <v>10</v>
      </c>
      <c r="M138">
        <v>55</v>
      </c>
      <c r="N138" t="s">
        <v>10</v>
      </c>
      <c r="O138">
        <v>23</v>
      </c>
      <c r="P138">
        <v>340</v>
      </c>
      <c r="R138" s="5">
        <f t="shared" si="3"/>
        <v>-408</v>
      </c>
      <c r="S138" s="5">
        <f t="shared" si="4"/>
        <v>6</v>
      </c>
    </row>
    <row r="139" spans="3:19" x14ac:dyDescent="0.3">
      <c r="C139">
        <v>663</v>
      </c>
      <c r="D139">
        <v>965</v>
      </c>
      <c r="E139">
        <v>30.1</v>
      </c>
      <c r="F139" t="s">
        <v>10</v>
      </c>
      <c r="G139">
        <v>31</v>
      </c>
      <c r="H139" t="s">
        <v>10</v>
      </c>
      <c r="I139" s="1">
        <v>44764</v>
      </c>
      <c r="J139">
        <v>3890</v>
      </c>
      <c r="K139">
        <v>55.1</v>
      </c>
      <c r="L139" t="s">
        <v>10</v>
      </c>
      <c r="M139">
        <v>57.7</v>
      </c>
      <c r="N139" t="s">
        <v>10</v>
      </c>
      <c r="O139">
        <v>74</v>
      </c>
      <c r="P139" s="2">
        <v>2767</v>
      </c>
      <c r="R139" s="5">
        <f t="shared" si="3"/>
        <v>-589</v>
      </c>
      <c r="S139" s="5">
        <f t="shared" si="4"/>
        <v>1802</v>
      </c>
    </row>
    <row r="140" spans="3:19" x14ac:dyDescent="0.3">
      <c r="C140">
        <v>176</v>
      </c>
      <c r="D140">
        <v>504</v>
      </c>
      <c r="E140">
        <v>27.9</v>
      </c>
      <c r="F140" t="s">
        <v>10</v>
      </c>
      <c r="G140">
        <v>28.7</v>
      </c>
      <c r="H140" t="s">
        <v>10</v>
      </c>
      <c r="I140" s="1">
        <v>44764</v>
      </c>
      <c r="J140">
        <v>3895</v>
      </c>
      <c r="K140">
        <v>56.8</v>
      </c>
      <c r="L140" t="s">
        <v>10</v>
      </c>
      <c r="M140">
        <v>61.5</v>
      </c>
      <c r="N140" t="s">
        <v>10</v>
      </c>
      <c r="O140">
        <v>46</v>
      </c>
      <c r="P140">
        <v>673</v>
      </c>
      <c r="R140" s="5">
        <f t="shared" si="3"/>
        <v>-130</v>
      </c>
      <c r="S140" s="5">
        <f t="shared" si="4"/>
        <v>169</v>
      </c>
    </row>
    <row r="141" spans="3:19" x14ac:dyDescent="0.3">
      <c r="C141" s="2">
        <v>4603</v>
      </c>
      <c r="D141" s="2">
        <v>2553</v>
      </c>
      <c r="E141">
        <v>25.8</v>
      </c>
      <c r="F141" t="s">
        <v>10</v>
      </c>
      <c r="G141">
        <v>26.6</v>
      </c>
      <c r="H141" t="s">
        <v>10</v>
      </c>
      <c r="I141" s="1">
        <v>44764</v>
      </c>
      <c r="J141">
        <v>3900</v>
      </c>
      <c r="K141">
        <v>60.6</v>
      </c>
      <c r="L141" t="s">
        <v>10</v>
      </c>
      <c r="M141">
        <v>63.5</v>
      </c>
      <c r="N141" t="s">
        <v>10</v>
      </c>
      <c r="O141">
        <v>158</v>
      </c>
      <c r="P141" s="2">
        <v>1909</v>
      </c>
      <c r="R141" s="5">
        <f t="shared" si="3"/>
        <v>-4445</v>
      </c>
      <c r="S141" s="5">
        <f t="shared" si="4"/>
        <v>-644</v>
      </c>
    </row>
    <row r="142" spans="3:19" x14ac:dyDescent="0.3">
      <c r="C142">
        <v>393</v>
      </c>
      <c r="D142">
        <v>173</v>
      </c>
      <c r="E142">
        <v>23.8</v>
      </c>
      <c r="F142" t="s">
        <v>10</v>
      </c>
      <c r="G142">
        <v>24.6</v>
      </c>
      <c r="H142" t="s">
        <v>10</v>
      </c>
      <c r="I142" s="1">
        <v>44764</v>
      </c>
      <c r="J142">
        <v>3905</v>
      </c>
      <c r="K142">
        <v>63.4</v>
      </c>
      <c r="L142" t="s">
        <v>10</v>
      </c>
      <c r="M142">
        <v>66.599999999999994</v>
      </c>
      <c r="N142" t="s">
        <v>10</v>
      </c>
      <c r="O142">
        <v>57</v>
      </c>
      <c r="P142">
        <v>147</v>
      </c>
      <c r="R142" s="5">
        <f t="shared" si="3"/>
        <v>-336</v>
      </c>
      <c r="S142" s="5">
        <f t="shared" si="4"/>
        <v>-26</v>
      </c>
    </row>
    <row r="143" spans="3:19" x14ac:dyDescent="0.3">
      <c r="C143">
        <v>365</v>
      </c>
      <c r="D143" s="2">
        <v>1267</v>
      </c>
      <c r="E143">
        <v>21.8</v>
      </c>
      <c r="F143" t="s">
        <v>10</v>
      </c>
      <c r="G143">
        <v>22.6</v>
      </c>
      <c r="H143" t="s">
        <v>10</v>
      </c>
      <c r="I143" s="1">
        <v>44764</v>
      </c>
      <c r="J143">
        <v>3910</v>
      </c>
      <c r="K143">
        <v>66.400000000000006</v>
      </c>
      <c r="L143" t="s">
        <v>10</v>
      </c>
      <c r="M143">
        <v>69.7</v>
      </c>
      <c r="N143" t="s">
        <v>10</v>
      </c>
      <c r="O143">
        <v>35</v>
      </c>
      <c r="P143">
        <v>401</v>
      </c>
      <c r="R143" s="5">
        <f t="shared" si="3"/>
        <v>-330</v>
      </c>
      <c r="S143" s="5">
        <f t="shared" si="4"/>
        <v>-866</v>
      </c>
    </row>
    <row r="144" spans="3:19" x14ac:dyDescent="0.3">
      <c r="C144">
        <v>291</v>
      </c>
      <c r="D144">
        <v>288</v>
      </c>
      <c r="E144">
        <v>20</v>
      </c>
      <c r="F144" t="s">
        <v>10</v>
      </c>
      <c r="G144">
        <v>20.8</v>
      </c>
      <c r="H144" t="s">
        <v>10</v>
      </c>
      <c r="I144" s="1">
        <v>44764</v>
      </c>
      <c r="J144">
        <v>3915</v>
      </c>
      <c r="K144">
        <v>69.5</v>
      </c>
      <c r="L144" t="s">
        <v>10</v>
      </c>
      <c r="M144">
        <v>73</v>
      </c>
      <c r="N144" t="s">
        <v>10</v>
      </c>
      <c r="O144">
        <v>17</v>
      </c>
      <c r="P144">
        <v>124</v>
      </c>
      <c r="R144" s="5">
        <f t="shared" si="3"/>
        <v>-274</v>
      </c>
      <c r="S144" s="5">
        <f t="shared" si="4"/>
        <v>-164</v>
      </c>
    </row>
    <row r="145" spans="3:19" x14ac:dyDescent="0.3">
      <c r="C145">
        <v>497</v>
      </c>
      <c r="D145">
        <v>340</v>
      </c>
      <c r="E145">
        <v>18.3</v>
      </c>
      <c r="F145" t="s">
        <v>10</v>
      </c>
      <c r="G145">
        <v>19</v>
      </c>
      <c r="H145" t="s">
        <v>10</v>
      </c>
      <c r="I145" s="1">
        <v>44764</v>
      </c>
      <c r="J145">
        <v>3920</v>
      </c>
      <c r="K145">
        <v>71.400000000000006</v>
      </c>
      <c r="L145" t="s">
        <v>10</v>
      </c>
      <c r="M145">
        <v>77.599999999999994</v>
      </c>
      <c r="N145" t="s">
        <v>10</v>
      </c>
      <c r="O145">
        <v>95</v>
      </c>
      <c r="P145">
        <v>550</v>
      </c>
      <c r="R145" s="5">
        <f t="shared" si="3"/>
        <v>-402</v>
      </c>
      <c r="S145" s="5">
        <f t="shared" si="4"/>
        <v>210</v>
      </c>
    </row>
    <row r="146" spans="3:19" x14ac:dyDescent="0.3">
      <c r="C146">
        <v>760</v>
      </c>
      <c r="D146" s="2">
        <v>2155</v>
      </c>
      <c r="E146">
        <v>16.7</v>
      </c>
      <c r="F146" t="s">
        <v>10</v>
      </c>
      <c r="G146">
        <v>17.399999999999999</v>
      </c>
      <c r="H146" t="s">
        <v>10</v>
      </c>
      <c r="I146" s="1">
        <v>44764</v>
      </c>
      <c r="J146">
        <v>3925</v>
      </c>
      <c r="K146">
        <v>75.900000000000006</v>
      </c>
      <c r="L146" t="s">
        <v>10</v>
      </c>
      <c r="M146">
        <v>79.7</v>
      </c>
      <c r="N146" t="s">
        <v>10</v>
      </c>
      <c r="O146">
        <v>48</v>
      </c>
      <c r="P146">
        <v>137</v>
      </c>
      <c r="R146" s="5">
        <f t="shared" si="3"/>
        <v>-712</v>
      </c>
      <c r="S146" s="5">
        <f t="shared" si="4"/>
        <v>-2018</v>
      </c>
    </row>
    <row r="147" spans="3:19" x14ac:dyDescent="0.3">
      <c r="C147" s="2">
        <v>1487</v>
      </c>
      <c r="D147">
        <v>295</v>
      </c>
      <c r="E147">
        <v>15.1</v>
      </c>
      <c r="F147" t="s">
        <v>10</v>
      </c>
      <c r="G147">
        <v>15.9</v>
      </c>
      <c r="H147" t="s">
        <v>10</v>
      </c>
      <c r="I147" s="1">
        <v>44764</v>
      </c>
      <c r="J147">
        <v>3930</v>
      </c>
      <c r="K147">
        <v>79.3</v>
      </c>
      <c r="L147" t="s">
        <v>10</v>
      </c>
      <c r="M147">
        <v>83.3</v>
      </c>
      <c r="N147" t="s">
        <v>10</v>
      </c>
      <c r="O147">
        <v>33</v>
      </c>
      <c r="P147">
        <v>134</v>
      </c>
      <c r="R147" s="5">
        <f t="shared" si="3"/>
        <v>-1454</v>
      </c>
      <c r="S147" s="5">
        <f t="shared" si="4"/>
        <v>-161</v>
      </c>
    </row>
    <row r="148" spans="3:19" x14ac:dyDescent="0.3">
      <c r="C148">
        <v>571</v>
      </c>
      <c r="D148">
        <v>401</v>
      </c>
      <c r="E148">
        <v>13.7</v>
      </c>
      <c r="F148" t="s">
        <v>10</v>
      </c>
      <c r="G148">
        <v>14.4</v>
      </c>
      <c r="H148" t="s">
        <v>10</v>
      </c>
      <c r="I148" s="1">
        <v>44764</v>
      </c>
      <c r="J148">
        <v>3935</v>
      </c>
      <c r="K148">
        <v>82.7</v>
      </c>
      <c r="L148" t="s">
        <v>10</v>
      </c>
      <c r="M148">
        <v>86.9</v>
      </c>
      <c r="N148" t="s">
        <v>10</v>
      </c>
      <c r="O148">
        <v>13</v>
      </c>
      <c r="P148">
        <v>118</v>
      </c>
      <c r="R148" s="5">
        <f t="shared" si="3"/>
        <v>-558</v>
      </c>
      <c r="S148" s="5">
        <f t="shared" si="4"/>
        <v>-283</v>
      </c>
    </row>
    <row r="149" spans="3:19" x14ac:dyDescent="0.3">
      <c r="C149" s="2">
        <v>1381</v>
      </c>
      <c r="D149">
        <v>352</v>
      </c>
      <c r="E149">
        <v>12.4</v>
      </c>
      <c r="F149" t="s">
        <v>10</v>
      </c>
      <c r="G149">
        <v>13.1</v>
      </c>
      <c r="H149" t="s">
        <v>10</v>
      </c>
      <c r="I149" s="1">
        <v>44764</v>
      </c>
      <c r="J149">
        <v>3940</v>
      </c>
      <c r="K149">
        <v>86.3</v>
      </c>
      <c r="L149" t="s">
        <v>10</v>
      </c>
      <c r="M149">
        <v>90.7</v>
      </c>
      <c r="N149" t="s">
        <v>10</v>
      </c>
      <c r="O149">
        <v>5</v>
      </c>
      <c r="P149">
        <v>410</v>
      </c>
      <c r="R149" s="5">
        <f t="shared" si="3"/>
        <v>-1376</v>
      </c>
      <c r="S149" s="5">
        <f t="shared" si="4"/>
        <v>58</v>
      </c>
    </row>
    <row r="150" spans="3:19" x14ac:dyDescent="0.3">
      <c r="C150">
        <v>212</v>
      </c>
      <c r="D150">
        <v>568</v>
      </c>
      <c r="E150">
        <v>11.2</v>
      </c>
      <c r="F150" t="s">
        <v>10</v>
      </c>
      <c r="G150">
        <v>11.7</v>
      </c>
      <c r="H150" t="s">
        <v>10</v>
      </c>
      <c r="I150" s="1">
        <v>44764</v>
      </c>
      <c r="J150">
        <v>3945</v>
      </c>
      <c r="K150">
        <v>89.9</v>
      </c>
      <c r="L150" t="s">
        <v>10</v>
      </c>
      <c r="M150">
        <v>94.5</v>
      </c>
      <c r="N150" t="s">
        <v>10</v>
      </c>
      <c r="O150">
        <v>30</v>
      </c>
      <c r="P150">
        <v>903</v>
      </c>
      <c r="R150" s="5">
        <f t="shared" si="3"/>
        <v>-182</v>
      </c>
      <c r="S150" s="5">
        <f t="shared" si="4"/>
        <v>335</v>
      </c>
    </row>
    <row r="151" spans="3:19" x14ac:dyDescent="0.3">
      <c r="C151" s="2">
        <v>4088</v>
      </c>
      <c r="D151" s="2">
        <v>4152</v>
      </c>
      <c r="E151">
        <v>10</v>
      </c>
      <c r="F151" t="s">
        <v>10</v>
      </c>
      <c r="G151">
        <v>10.6</v>
      </c>
      <c r="H151" t="s">
        <v>10</v>
      </c>
      <c r="I151" s="1">
        <v>44764</v>
      </c>
      <c r="J151">
        <v>3950</v>
      </c>
      <c r="K151">
        <v>93.7</v>
      </c>
      <c r="L151" t="s">
        <v>10</v>
      </c>
      <c r="M151">
        <v>98.5</v>
      </c>
      <c r="N151" t="s">
        <v>10</v>
      </c>
      <c r="O151">
        <v>32</v>
      </c>
      <c r="P151">
        <v>75</v>
      </c>
      <c r="R151" s="5">
        <f t="shared" si="3"/>
        <v>-4056</v>
      </c>
      <c r="S151" s="5">
        <f t="shared" si="4"/>
        <v>-4077</v>
      </c>
    </row>
    <row r="152" spans="3:19" x14ac:dyDescent="0.3">
      <c r="C152" s="2">
        <v>1589</v>
      </c>
      <c r="D152" s="2">
        <v>1820</v>
      </c>
      <c r="E152">
        <v>8.9</v>
      </c>
      <c r="F152" t="s">
        <v>10</v>
      </c>
      <c r="G152">
        <v>9.5</v>
      </c>
      <c r="H152" t="s">
        <v>10</v>
      </c>
      <c r="I152" s="1">
        <v>44764</v>
      </c>
      <c r="J152">
        <v>3955</v>
      </c>
      <c r="K152">
        <v>95.7</v>
      </c>
      <c r="L152" t="s">
        <v>10</v>
      </c>
      <c r="M152">
        <v>104.3</v>
      </c>
      <c r="N152" t="s">
        <v>10</v>
      </c>
      <c r="O152">
        <v>8</v>
      </c>
      <c r="P152">
        <v>62</v>
      </c>
      <c r="R152" s="5">
        <f t="shared" si="3"/>
        <v>-1581</v>
      </c>
      <c r="S152" s="5">
        <f t="shared" si="4"/>
        <v>-1758</v>
      </c>
    </row>
    <row r="153" spans="3:19" x14ac:dyDescent="0.3">
      <c r="C153">
        <v>452</v>
      </c>
      <c r="D153">
        <v>401</v>
      </c>
      <c r="E153">
        <v>8</v>
      </c>
      <c r="F153" t="s">
        <v>10</v>
      </c>
      <c r="G153">
        <v>8.6</v>
      </c>
      <c r="H153" t="s">
        <v>10</v>
      </c>
      <c r="I153" s="1">
        <v>44764</v>
      </c>
      <c r="J153">
        <v>3960</v>
      </c>
      <c r="K153">
        <v>99.6</v>
      </c>
      <c r="L153" t="s">
        <v>10</v>
      </c>
      <c r="M153">
        <v>108.5</v>
      </c>
      <c r="N153" t="s">
        <v>10</v>
      </c>
      <c r="O153">
        <v>8</v>
      </c>
      <c r="P153">
        <v>60</v>
      </c>
      <c r="R153" s="5">
        <f t="shared" si="3"/>
        <v>-444</v>
      </c>
      <c r="S153" s="5">
        <f t="shared" si="4"/>
        <v>-341</v>
      </c>
    </row>
    <row r="154" spans="3:19" x14ac:dyDescent="0.3">
      <c r="C154">
        <v>206</v>
      </c>
      <c r="D154">
        <v>886</v>
      </c>
      <c r="E154">
        <v>7.1</v>
      </c>
      <c r="F154" t="s">
        <v>10</v>
      </c>
      <c r="G154">
        <v>7.7</v>
      </c>
      <c r="H154" t="s">
        <v>10</v>
      </c>
      <c r="I154" s="1">
        <v>44764</v>
      </c>
      <c r="J154">
        <v>3965</v>
      </c>
      <c r="K154">
        <v>105.4</v>
      </c>
      <c r="L154" t="s">
        <v>10</v>
      </c>
      <c r="M154">
        <v>110.8</v>
      </c>
      <c r="N154" t="s">
        <v>10</v>
      </c>
      <c r="O154">
        <v>3</v>
      </c>
      <c r="P154">
        <v>37</v>
      </c>
      <c r="R154" s="5">
        <f t="shared" si="3"/>
        <v>-203</v>
      </c>
      <c r="S154" s="5">
        <f t="shared" si="4"/>
        <v>-849</v>
      </c>
    </row>
    <row r="155" spans="3:19" x14ac:dyDescent="0.3">
      <c r="C155">
        <v>338</v>
      </c>
      <c r="D155">
        <v>544</v>
      </c>
      <c r="E155">
        <v>6.3</v>
      </c>
      <c r="F155" t="s">
        <v>10</v>
      </c>
      <c r="G155">
        <v>6.8</v>
      </c>
      <c r="H155" t="s">
        <v>10</v>
      </c>
      <c r="I155" s="1">
        <v>44764</v>
      </c>
      <c r="J155">
        <v>3970</v>
      </c>
      <c r="K155">
        <v>109.5</v>
      </c>
      <c r="L155" t="s">
        <v>10</v>
      </c>
      <c r="M155">
        <v>115.1</v>
      </c>
      <c r="N155" t="s">
        <v>10</v>
      </c>
      <c r="O155">
        <v>8</v>
      </c>
      <c r="P155">
        <v>609</v>
      </c>
      <c r="R155" s="5">
        <f t="shared" si="3"/>
        <v>-330</v>
      </c>
      <c r="S155" s="5">
        <f t="shared" si="4"/>
        <v>65</v>
      </c>
    </row>
    <row r="156" spans="3:19" x14ac:dyDescent="0.3">
      <c r="C156" s="2">
        <v>1328</v>
      </c>
      <c r="D156" s="2">
        <v>2486</v>
      </c>
      <c r="E156">
        <v>5.6</v>
      </c>
      <c r="F156" t="s">
        <v>10</v>
      </c>
      <c r="G156">
        <v>6.1</v>
      </c>
      <c r="H156" t="s">
        <v>10</v>
      </c>
      <c r="I156" s="1">
        <v>44764</v>
      </c>
      <c r="J156">
        <v>3975</v>
      </c>
      <c r="K156">
        <v>113.7</v>
      </c>
      <c r="L156" t="s">
        <v>10</v>
      </c>
      <c r="M156">
        <v>119.4</v>
      </c>
      <c r="N156" t="s">
        <v>10</v>
      </c>
      <c r="O156">
        <v>33</v>
      </c>
      <c r="P156">
        <v>156</v>
      </c>
      <c r="R156" s="5">
        <f t="shared" si="3"/>
        <v>-1295</v>
      </c>
      <c r="S156" s="5">
        <f t="shared" si="4"/>
        <v>-2330</v>
      </c>
    </row>
    <row r="157" spans="3:19" x14ac:dyDescent="0.3">
      <c r="C157">
        <v>479</v>
      </c>
      <c r="D157">
        <v>657</v>
      </c>
      <c r="E157">
        <v>4.9000000000000004</v>
      </c>
      <c r="F157" t="s">
        <v>10</v>
      </c>
      <c r="G157">
        <v>5.4</v>
      </c>
      <c r="H157" t="s">
        <v>10</v>
      </c>
      <c r="I157" s="1">
        <v>44764</v>
      </c>
      <c r="J157">
        <v>3980</v>
      </c>
      <c r="K157">
        <v>117.9</v>
      </c>
      <c r="L157" t="s">
        <v>10</v>
      </c>
      <c r="M157">
        <v>123.9</v>
      </c>
      <c r="N157" t="s">
        <v>10</v>
      </c>
      <c r="O157">
        <v>11</v>
      </c>
      <c r="P157">
        <v>155</v>
      </c>
      <c r="R157" s="5">
        <f t="shared" si="3"/>
        <v>-468</v>
      </c>
      <c r="S157" s="5">
        <f t="shared" si="4"/>
        <v>-502</v>
      </c>
    </row>
    <row r="158" spans="3:19" x14ac:dyDescent="0.3">
      <c r="C158">
        <v>705</v>
      </c>
      <c r="D158">
        <v>392</v>
      </c>
      <c r="E158">
        <v>4.3</v>
      </c>
      <c r="F158" t="s">
        <v>10</v>
      </c>
      <c r="G158">
        <v>4.8</v>
      </c>
      <c r="H158" t="s">
        <v>10</v>
      </c>
      <c r="I158" s="1">
        <v>44764</v>
      </c>
      <c r="J158">
        <v>3985</v>
      </c>
      <c r="K158">
        <v>122.3</v>
      </c>
      <c r="L158" t="s">
        <v>10</v>
      </c>
      <c r="M158">
        <v>128.30000000000001</v>
      </c>
      <c r="N158" t="s">
        <v>10</v>
      </c>
      <c r="O158">
        <v>0</v>
      </c>
      <c r="P158">
        <v>9</v>
      </c>
      <c r="R158" s="5">
        <f t="shared" si="3"/>
        <v>-705</v>
      </c>
      <c r="S158" s="5">
        <f t="shared" si="4"/>
        <v>-383</v>
      </c>
    </row>
    <row r="159" spans="3:19" x14ac:dyDescent="0.3">
      <c r="C159">
        <v>562</v>
      </c>
      <c r="D159" s="2">
        <v>1012</v>
      </c>
      <c r="E159">
        <v>3.8</v>
      </c>
      <c r="F159" t="s">
        <v>10</v>
      </c>
      <c r="G159">
        <v>4.3</v>
      </c>
      <c r="H159" t="s">
        <v>10</v>
      </c>
      <c r="I159" s="1">
        <v>44764</v>
      </c>
      <c r="J159">
        <v>3990</v>
      </c>
      <c r="K159">
        <v>126.7</v>
      </c>
      <c r="L159" t="s">
        <v>10</v>
      </c>
      <c r="M159">
        <v>132.9</v>
      </c>
      <c r="N159" t="s">
        <v>10</v>
      </c>
      <c r="O159">
        <v>3</v>
      </c>
      <c r="P159">
        <v>12</v>
      </c>
      <c r="R159" s="5">
        <f t="shared" si="3"/>
        <v>-559</v>
      </c>
      <c r="S159" s="5">
        <f t="shared" si="4"/>
        <v>-1000</v>
      </c>
    </row>
    <row r="160" spans="3:19" x14ac:dyDescent="0.3">
      <c r="C160">
        <v>423</v>
      </c>
      <c r="D160">
        <v>384</v>
      </c>
      <c r="E160">
        <v>3.3</v>
      </c>
      <c r="F160" t="s">
        <v>10</v>
      </c>
      <c r="G160">
        <v>3.8</v>
      </c>
      <c r="H160" t="s">
        <v>10</v>
      </c>
      <c r="I160" s="1">
        <v>44764</v>
      </c>
      <c r="J160">
        <v>3995</v>
      </c>
      <c r="K160">
        <v>131.1</v>
      </c>
      <c r="L160" t="s">
        <v>10</v>
      </c>
      <c r="M160">
        <v>137.5</v>
      </c>
      <c r="N160" t="s">
        <v>10</v>
      </c>
      <c r="O160">
        <v>5</v>
      </c>
      <c r="P160">
        <v>154</v>
      </c>
      <c r="R160" s="5">
        <f t="shared" si="3"/>
        <v>-418</v>
      </c>
      <c r="S160" s="5">
        <f t="shared" si="4"/>
        <v>-230</v>
      </c>
    </row>
    <row r="161" spans="3:19" x14ac:dyDescent="0.3">
      <c r="C161" s="2">
        <v>3085</v>
      </c>
      <c r="D161" s="2">
        <v>3943</v>
      </c>
      <c r="E161">
        <v>2.95</v>
      </c>
      <c r="F161" t="s">
        <v>10</v>
      </c>
      <c r="G161">
        <v>3.3</v>
      </c>
      <c r="H161" t="s">
        <v>10</v>
      </c>
      <c r="I161" s="1">
        <v>44764</v>
      </c>
      <c r="J161">
        <v>4000</v>
      </c>
      <c r="K161">
        <v>135.69999999999999</v>
      </c>
      <c r="L161" t="s">
        <v>10</v>
      </c>
      <c r="M161">
        <v>142.1</v>
      </c>
      <c r="N161" t="s">
        <v>10</v>
      </c>
      <c r="O161">
        <v>60</v>
      </c>
      <c r="P161" s="2">
        <v>7266</v>
      </c>
      <c r="R161" s="5">
        <f t="shared" si="3"/>
        <v>-3025</v>
      </c>
      <c r="S161" s="5">
        <f t="shared" si="4"/>
        <v>3323</v>
      </c>
    </row>
    <row r="162" spans="3:19" x14ac:dyDescent="0.3">
      <c r="C162">
        <v>597</v>
      </c>
      <c r="D162">
        <v>713</v>
      </c>
      <c r="E162">
        <v>2.5499999999999998</v>
      </c>
      <c r="F162" t="s">
        <v>10</v>
      </c>
      <c r="G162">
        <v>2.9</v>
      </c>
      <c r="H162" t="s">
        <v>10</v>
      </c>
      <c r="I162" s="1">
        <v>44764</v>
      </c>
      <c r="J162">
        <v>4005</v>
      </c>
      <c r="K162">
        <v>140.19999999999999</v>
      </c>
      <c r="L162" t="s">
        <v>10</v>
      </c>
      <c r="M162">
        <v>146.80000000000001</v>
      </c>
      <c r="N162" t="s">
        <v>10</v>
      </c>
      <c r="O162">
        <v>0</v>
      </c>
      <c r="P162">
        <v>11</v>
      </c>
      <c r="R162" s="5">
        <f t="shared" si="3"/>
        <v>-597</v>
      </c>
      <c r="S162" s="5">
        <f t="shared" si="4"/>
        <v>-702</v>
      </c>
    </row>
    <row r="163" spans="3:19" x14ac:dyDescent="0.3">
      <c r="C163">
        <v>420</v>
      </c>
      <c r="D163">
        <v>375</v>
      </c>
      <c r="E163">
        <v>2.25</v>
      </c>
      <c r="F163" t="s">
        <v>10</v>
      </c>
      <c r="G163">
        <v>2.5499999999999998</v>
      </c>
      <c r="H163" t="s">
        <v>10</v>
      </c>
      <c r="I163" s="1">
        <v>44764</v>
      </c>
      <c r="J163">
        <v>4010</v>
      </c>
      <c r="K163">
        <v>144.80000000000001</v>
      </c>
      <c r="L163" t="s">
        <v>10</v>
      </c>
      <c r="M163">
        <v>151.5</v>
      </c>
      <c r="N163" t="s">
        <v>10</v>
      </c>
      <c r="O163">
        <v>6</v>
      </c>
      <c r="P163">
        <v>520</v>
      </c>
      <c r="R163" s="5">
        <f t="shared" si="3"/>
        <v>-414</v>
      </c>
      <c r="S163" s="5">
        <f t="shared" si="4"/>
        <v>145</v>
      </c>
    </row>
    <row r="164" spans="3:19" x14ac:dyDescent="0.3">
      <c r="C164">
        <v>407</v>
      </c>
      <c r="D164">
        <v>525</v>
      </c>
      <c r="E164">
        <v>1.95</v>
      </c>
      <c r="F164" t="s">
        <v>10</v>
      </c>
      <c r="G164">
        <v>2.25</v>
      </c>
      <c r="H164" t="s">
        <v>10</v>
      </c>
      <c r="I164" s="1">
        <v>44764</v>
      </c>
      <c r="J164">
        <v>4015</v>
      </c>
      <c r="K164">
        <v>147</v>
      </c>
      <c r="L164" t="s">
        <v>10</v>
      </c>
      <c r="M164">
        <v>158.80000000000001</v>
      </c>
      <c r="N164" t="s">
        <v>10</v>
      </c>
      <c r="O164">
        <v>0</v>
      </c>
      <c r="P164">
        <v>2</v>
      </c>
      <c r="R164" s="5">
        <f t="shared" si="3"/>
        <v>-407</v>
      </c>
      <c r="S164" s="5">
        <f t="shared" si="4"/>
        <v>-523</v>
      </c>
    </row>
    <row r="165" spans="3:19" x14ac:dyDescent="0.3">
      <c r="C165">
        <v>233</v>
      </c>
      <c r="D165" s="2">
        <v>1013</v>
      </c>
      <c r="E165">
        <v>1.7</v>
      </c>
      <c r="F165" t="s">
        <v>10</v>
      </c>
      <c r="G165">
        <v>2</v>
      </c>
      <c r="H165" t="s">
        <v>10</v>
      </c>
      <c r="I165" s="1">
        <v>44764</v>
      </c>
      <c r="J165">
        <v>4020</v>
      </c>
      <c r="K165">
        <v>151.69999999999999</v>
      </c>
      <c r="L165" t="s">
        <v>10</v>
      </c>
      <c r="M165">
        <v>163.6</v>
      </c>
      <c r="N165" t="s">
        <v>10</v>
      </c>
      <c r="O165">
        <v>7</v>
      </c>
      <c r="P165">
        <v>48</v>
      </c>
      <c r="R165" s="5">
        <f t="shared" si="3"/>
        <v>-226</v>
      </c>
      <c r="S165" s="5">
        <f t="shared" si="4"/>
        <v>-965</v>
      </c>
    </row>
    <row r="166" spans="3:19" x14ac:dyDescent="0.3">
      <c r="C166">
        <v>629</v>
      </c>
      <c r="D166">
        <v>751</v>
      </c>
      <c r="E166">
        <v>1.45</v>
      </c>
      <c r="F166" t="s">
        <v>10</v>
      </c>
      <c r="G166">
        <v>1.75</v>
      </c>
      <c r="H166" t="s">
        <v>10</v>
      </c>
      <c r="I166" s="1">
        <v>44764</v>
      </c>
      <c r="J166">
        <v>4025</v>
      </c>
      <c r="K166">
        <v>156.4</v>
      </c>
      <c r="L166" t="s">
        <v>10</v>
      </c>
      <c r="M166">
        <v>168.5</v>
      </c>
      <c r="N166" t="s">
        <v>10</v>
      </c>
      <c r="O166">
        <v>1</v>
      </c>
      <c r="P166" s="2">
        <v>6829</v>
      </c>
      <c r="R166" s="5">
        <f t="shared" si="3"/>
        <v>-628</v>
      </c>
      <c r="S166" s="5">
        <f t="shared" si="4"/>
        <v>6078</v>
      </c>
    </row>
    <row r="167" spans="3:19" x14ac:dyDescent="0.3">
      <c r="C167">
        <v>207</v>
      </c>
      <c r="D167">
        <v>572</v>
      </c>
      <c r="E167">
        <v>1.25</v>
      </c>
      <c r="F167" t="s">
        <v>10</v>
      </c>
      <c r="G167">
        <v>1.55</v>
      </c>
      <c r="H167" t="s">
        <v>10</v>
      </c>
      <c r="I167" s="1">
        <v>44764</v>
      </c>
      <c r="J167">
        <v>4030</v>
      </c>
      <c r="K167">
        <v>161.1</v>
      </c>
      <c r="L167" t="s">
        <v>10</v>
      </c>
      <c r="M167">
        <v>173.3</v>
      </c>
      <c r="N167" t="s">
        <v>10</v>
      </c>
      <c r="O167">
        <v>10</v>
      </c>
      <c r="P167">
        <v>29</v>
      </c>
      <c r="R167" s="5">
        <f t="shared" si="3"/>
        <v>-197</v>
      </c>
      <c r="S167" s="5">
        <f t="shared" si="4"/>
        <v>-543</v>
      </c>
    </row>
    <row r="168" spans="3:19" x14ac:dyDescent="0.3">
      <c r="C168">
        <v>628</v>
      </c>
      <c r="D168">
        <v>210</v>
      </c>
      <c r="E168">
        <v>1.1000000000000001</v>
      </c>
      <c r="F168" t="s">
        <v>10</v>
      </c>
      <c r="G168">
        <v>1.35</v>
      </c>
      <c r="H168" t="s">
        <v>10</v>
      </c>
      <c r="I168" s="1">
        <v>44764</v>
      </c>
      <c r="J168">
        <v>4035</v>
      </c>
      <c r="K168">
        <v>165.9</v>
      </c>
      <c r="L168" t="s">
        <v>10</v>
      </c>
      <c r="M168">
        <v>178.2</v>
      </c>
      <c r="N168" t="s">
        <v>10</v>
      </c>
      <c r="O168">
        <v>1</v>
      </c>
      <c r="P168">
        <v>12</v>
      </c>
      <c r="R168" s="5">
        <f t="shared" si="3"/>
        <v>-627</v>
      </c>
      <c r="S168" s="5">
        <f t="shared" si="4"/>
        <v>-198</v>
      </c>
    </row>
    <row r="169" spans="3:19" x14ac:dyDescent="0.3">
      <c r="C169">
        <v>76</v>
      </c>
      <c r="D169">
        <v>462</v>
      </c>
      <c r="E169">
        <v>0.95</v>
      </c>
      <c r="F169" t="s">
        <v>10</v>
      </c>
      <c r="G169">
        <v>1.2</v>
      </c>
      <c r="H169" t="s">
        <v>10</v>
      </c>
      <c r="I169" s="1">
        <v>44764</v>
      </c>
      <c r="J169">
        <v>4040</v>
      </c>
      <c r="K169">
        <v>170.7</v>
      </c>
      <c r="L169" t="s">
        <v>10</v>
      </c>
      <c r="M169">
        <v>183.1</v>
      </c>
      <c r="N169" t="s">
        <v>10</v>
      </c>
      <c r="O169">
        <v>11</v>
      </c>
      <c r="P169">
        <v>413</v>
      </c>
      <c r="R169" s="5">
        <f t="shared" si="3"/>
        <v>-65</v>
      </c>
      <c r="S169" s="5">
        <f t="shared" si="4"/>
        <v>-49</v>
      </c>
    </row>
    <row r="170" spans="3:19" x14ac:dyDescent="0.3">
      <c r="C170">
        <v>45</v>
      </c>
      <c r="D170">
        <v>174</v>
      </c>
      <c r="E170">
        <v>0.85</v>
      </c>
      <c r="F170" t="s">
        <v>10</v>
      </c>
      <c r="G170">
        <v>1.1000000000000001</v>
      </c>
      <c r="H170" t="s">
        <v>10</v>
      </c>
      <c r="I170" s="1">
        <v>44764</v>
      </c>
      <c r="J170">
        <v>4045</v>
      </c>
      <c r="K170">
        <v>175.6</v>
      </c>
      <c r="L170" t="s">
        <v>10</v>
      </c>
      <c r="M170">
        <v>188</v>
      </c>
      <c r="N170" t="s">
        <v>10</v>
      </c>
      <c r="O170">
        <v>13</v>
      </c>
      <c r="P170">
        <v>13</v>
      </c>
      <c r="R170" s="5">
        <f t="shared" si="3"/>
        <v>-32</v>
      </c>
      <c r="S170" s="5">
        <f t="shared" si="4"/>
        <v>-161</v>
      </c>
    </row>
    <row r="171" spans="3:19" x14ac:dyDescent="0.3">
      <c r="C171" s="2">
        <v>1015</v>
      </c>
      <c r="D171">
        <v>449</v>
      </c>
      <c r="E171">
        <v>0.7</v>
      </c>
      <c r="F171" t="s">
        <v>10</v>
      </c>
      <c r="G171">
        <v>0.95</v>
      </c>
      <c r="H171" t="s">
        <v>10</v>
      </c>
      <c r="I171" s="1">
        <v>44764</v>
      </c>
      <c r="J171">
        <v>4050</v>
      </c>
      <c r="K171">
        <v>180.4</v>
      </c>
      <c r="L171" t="s">
        <v>10</v>
      </c>
      <c r="M171">
        <v>193</v>
      </c>
      <c r="N171" t="s">
        <v>10</v>
      </c>
      <c r="O171">
        <v>14</v>
      </c>
      <c r="P171">
        <v>610</v>
      </c>
      <c r="R171" s="5">
        <f t="shared" si="3"/>
        <v>-1001</v>
      </c>
      <c r="S171" s="5">
        <f t="shared" si="4"/>
        <v>161</v>
      </c>
    </row>
    <row r="172" spans="3:19" x14ac:dyDescent="0.3">
      <c r="C172">
        <v>22</v>
      </c>
      <c r="D172">
        <v>448</v>
      </c>
      <c r="E172">
        <v>0.6</v>
      </c>
      <c r="F172" t="s">
        <v>10</v>
      </c>
      <c r="G172">
        <v>0.85</v>
      </c>
      <c r="H172" t="s">
        <v>10</v>
      </c>
      <c r="I172" s="1">
        <v>44764</v>
      </c>
      <c r="J172">
        <v>4055</v>
      </c>
      <c r="K172">
        <v>182.3</v>
      </c>
      <c r="L172" t="s">
        <v>10</v>
      </c>
      <c r="M172">
        <v>202.4</v>
      </c>
      <c r="N172" t="s">
        <v>10</v>
      </c>
      <c r="O172">
        <v>0</v>
      </c>
      <c r="P172">
        <v>11</v>
      </c>
      <c r="R172" s="5">
        <f t="shared" si="3"/>
        <v>-22</v>
      </c>
      <c r="S172" s="5">
        <f t="shared" si="4"/>
        <v>-437</v>
      </c>
    </row>
    <row r="173" spans="3:19" x14ac:dyDescent="0.3">
      <c r="C173">
        <v>394</v>
      </c>
      <c r="D173">
        <v>263</v>
      </c>
      <c r="E173">
        <v>0.55000000000000004</v>
      </c>
      <c r="F173" t="s">
        <v>10</v>
      </c>
      <c r="G173">
        <v>0.75</v>
      </c>
      <c r="H173" t="s">
        <v>10</v>
      </c>
      <c r="I173" s="1">
        <v>44764</v>
      </c>
      <c r="J173">
        <v>4060</v>
      </c>
      <c r="K173">
        <v>186.5</v>
      </c>
      <c r="L173" t="s">
        <v>10</v>
      </c>
      <c r="M173">
        <v>208.7</v>
      </c>
      <c r="N173" t="s">
        <v>10</v>
      </c>
      <c r="O173">
        <v>0</v>
      </c>
      <c r="P173">
        <v>36</v>
      </c>
      <c r="R173" s="5">
        <f t="shared" si="3"/>
        <v>-394</v>
      </c>
      <c r="S173" s="5">
        <f t="shared" si="4"/>
        <v>-227</v>
      </c>
    </row>
    <row r="174" spans="3:19" x14ac:dyDescent="0.3">
      <c r="C174">
        <v>134</v>
      </c>
      <c r="D174">
        <v>204</v>
      </c>
      <c r="E174">
        <v>0.45</v>
      </c>
      <c r="F174" t="s">
        <v>10</v>
      </c>
      <c r="G174">
        <v>0.7</v>
      </c>
      <c r="H174" t="s">
        <v>10</v>
      </c>
      <c r="I174" s="1">
        <v>44764</v>
      </c>
      <c r="J174">
        <v>4065</v>
      </c>
      <c r="K174">
        <v>195.1</v>
      </c>
      <c r="L174" t="s">
        <v>10</v>
      </c>
      <c r="M174">
        <v>207.8</v>
      </c>
      <c r="N174" t="s">
        <v>10</v>
      </c>
      <c r="O174">
        <v>5</v>
      </c>
      <c r="P174">
        <v>12</v>
      </c>
      <c r="R174" s="5">
        <f t="shared" si="3"/>
        <v>-129</v>
      </c>
      <c r="S174" s="5">
        <f t="shared" si="4"/>
        <v>-192</v>
      </c>
    </row>
    <row r="175" spans="3:19" x14ac:dyDescent="0.3">
      <c r="C175">
        <v>128</v>
      </c>
      <c r="D175">
        <v>214</v>
      </c>
      <c r="E175">
        <v>0.4</v>
      </c>
      <c r="F175" t="s">
        <v>10</v>
      </c>
      <c r="G175">
        <v>0.6</v>
      </c>
      <c r="H175" t="s">
        <v>10</v>
      </c>
      <c r="I175" s="1">
        <v>44764</v>
      </c>
      <c r="J175">
        <v>4070</v>
      </c>
      <c r="K175">
        <v>200</v>
      </c>
      <c r="L175" t="s">
        <v>10</v>
      </c>
      <c r="M175">
        <v>212.7</v>
      </c>
      <c r="N175" t="s">
        <v>10</v>
      </c>
      <c r="O175">
        <v>1</v>
      </c>
      <c r="P175">
        <v>49</v>
      </c>
      <c r="R175" s="5">
        <f t="shared" si="3"/>
        <v>-127</v>
      </c>
      <c r="S175" s="5">
        <f t="shared" si="4"/>
        <v>-165</v>
      </c>
    </row>
    <row r="176" spans="3:19" x14ac:dyDescent="0.3">
      <c r="C176">
        <v>533</v>
      </c>
      <c r="D176">
        <v>980</v>
      </c>
      <c r="E176">
        <v>0.35</v>
      </c>
      <c r="F176" t="s">
        <v>10</v>
      </c>
      <c r="G176">
        <v>0.55000000000000004</v>
      </c>
      <c r="H176" t="s">
        <v>10</v>
      </c>
      <c r="I176" s="1">
        <v>44764</v>
      </c>
      <c r="J176">
        <v>4075</v>
      </c>
      <c r="K176">
        <v>198.1</v>
      </c>
      <c r="L176" t="s">
        <v>10</v>
      </c>
      <c r="M176">
        <v>225.2</v>
      </c>
      <c r="N176" t="s">
        <v>10</v>
      </c>
      <c r="O176">
        <v>0</v>
      </c>
      <c r="P176">
        <v>100</v>
      </c>
      <c r="R176" s="5">
        <f t="shared" si="3"/>
        <v>-533</v>
      </c>
      <c r="S176" s="5">
        <f t="shared" si="4"/>
        <v>-880</v>
      </c>
    </row>
    <row r="177" spans="3:19" x14ac:dyDescent="0.3">
      <c r="C177">
        <v>12</v>
      </c>
      <c r="D177">
        <v>213</v>
      </c>
      <c r="E177">
        <v>0.3</v>
      </c>
      <c r="F177" t="s">
        <v>10</v>
      </c>
      <c r="G177">
        <v>0.5</v>
      </c>
      <c r="H177" t="s">
        <v>10</v>
      </c>
      <c r="I177" s="1">
        <v>44764</v>
      </c>
      <c r="J177">
        <v>4080</v>
      </c>
      <c r="K177">
        <v>203</v>
      </c>
      <c r="L177" t="s">
        <v>10</v>
      </c>
      <c r="M177">
        <v>229.5</v>
      </c>
      <c r="N177" t="s">
        <v>10</v>
      </c>
      <c r="O177">
        <v>15</v>
      </c>
      <c r="P177">
        <v>41</v>
      </c>
      <c r="R177" s="5">
        <f t="shared" si="3"/>
        <v>3</v>
      </c>
      <c r="S177" s="5">
        <f t="shared" si="4"/>
        <v>-172</v>
      </c>
    </row>
    <row r="178" spans="3:19" x14ac:dyDescent="0.3">
      <c r="C178">
        <v>46</v>
      </c>
      <c r="D178">
        <v>112</v>
      </c>
      <c r="E178">
        <v>0.25</v>
      </c>
      <c r="F178" t="s">
        <v>10</v>
      </c>
      <c r="G178">
        <v>0.45</v>
      </c>
      <c r="H178" t="s">
        <v>10</v>
      </c>
      <c r="I178" s="1">
        <v>44764</v>
      </c>
      <c r="J178">
        <v>4085</v>
      </c>
      <c r="K178">
        <v>208</v>
      </c>
      <c r="L178" t="s">
        <v>10</v>
      </c>
      <c r="M178">
        <v>235.1</v>
      </c>
      <c r="N178" t="s">
        <v>10</v>
      </c>
      <c r="O178">
        <v>2</v>
      </c>
      <c r="P178">
        <v>9</v>
      </c>
      <c r="R178" s="5">
        <f t="shared" si="3"/>
        <v>-44</v>
      </c>
      <c r="S178" s="5">
        <f t="shared" si="4"/>
        <v>-103</v>
      </c>
    </row>
    <row r="179" spans="3:19" x14ac:dyDescent="0.3">
      <c r="C179">
        <v>10</v>
      </c>
      <c r="D179">
        <v>169</v>
      </c>
      <c r="E179">
        <v>0.2</v>
      </c>
      <c r="F179" t="s">
        <v>10</v>
      </c>
      <c r="G179">
        <v>0.4</v>
      </c>
      <c r="H179" t="s">
        <v>10</v>
      </c>
      <c r="I179" s="1">
        <v>44764</v>
      </c>
      <c r="J179">
        <v>4090</v>
      </c>
      <c r="K179">
        <v>219.7</v>
      </c>
      <c r="L179" t="s">
        <v>10</v>
      </c>
      <c r="M179">
        <v>232.6</v>
      </c>
      <c r="N179" t="s">
        <v>10</v>
      </c>
      <c r="O179">
        <v>0</v>
      </c>
      <c r="P179">
        <v>107</v>
      </c>
      <c r="R179" s="5">
        <f t="shared" si="3"/>
        <v>-10</v>
      </c>
      <c r="S179" s="5">
        <f t="shared" si="4"/>
        <v>-62</v>
      </c>
    </row>
    <row r="180" spans="3:19" x14ac:dyDescent="0.3">
      <c r="C180">
        <v>3</v>
      </c>
      <c r="D180">
        <v>234</v>
      </c>
      <c r="E180">
        <v>0.2</v>
      </c>
      <c r="F180" t="s">
        <v>10</v>
      </c>
      <c r="G180">
        <v>0.35</v>
      </c>
      <c r="H180" t="s">
        <v>10</v>
      </c>
      <c r="I180" s="1">
        <v>44764</v>
      </c>
      <c r="J180">
        <v>4095</v>
      </c>
      <c r="K180">
        <v>217.1</v>
      </c>
      <c r="L180" t="s">
        <v>10</v>
      </c>
      <c r="M180">
        <v>244.4</v>
      </c>
      <c r="N180" t="s">
        <v>10</v>
      </c>
      <c r="O180">
        <v>1</v>
      </c>
      <c r="P180">
        <v>30</v>
      </c>
      <c r="R180" s="5">
        <f t="shared" si="3"/>
        <v>-2</v>
      </c>
      <c r="S180" s="5">
        <f t="shared" si="4"/>
        <v>-204</v>
      </c>
    </row>
    <row r="181" spans="3:19" x14ac:dyDescent="0.3">
      <c r="C181">
        <v>307</v>
      </c>
      <c r="D181" s="2">
        <v>3179</v>
      </c>
      <c r="E181">
        <v>0.15</v>
      </c>
      <c r="F181" t="s">
        <v>10</v>
      </c>
      <c r="G181">
        <v>0.35</v>
      </c>
      <c r="H181" t="s">
        <v>10</v>
      </c>
      <c r="I181" s="1">
        <v>44764</v>
      </c>
      <c r="J181">
        <v>4100</v>
      </c>
      <c r="K181">
        <v>222.8</v>
      </c>
      <c r="L181" t="s">
        <v>10</v>
      </c>
      <c r="M181">
        <v>249.9</v>
      </c>
      <c r="N181" t="s">
        <v>10</v>
      </c>
      <c r="O181">
        <v>98</v>
      </c>
      <c r="P181">
        <v>307</v>
      </c>
      <c r="R181" s="5">
        <f t="shared" si="3"/>
        <v>-209</v>
      </c>
      <c r="S181" s="5">
        <f t="shared" si="4"/>
        <v>-2872</v>
      </c>
    </row>
    <row r="182" spans="3:19" x14ac:dyDescent="0.3">
      <c r="C182">
        <v>16</v>
      </c>
      <c r="D182">
        <v>433</v>
      </c>
      <c r="E182">
        <v>0.15</v>
      </c>
      <c r="F182" t="s">
        <v>10</v>
      </c>
      <c r="G182">
        <v>0.3</v>
      </c>
      <c r="H182" t="s">
        <v>10</v>
      </c>
      <c r="I182" s="1">
        <v>44764</v>
      </c>
      <c r="J182">
        <v>4105</v>
      </c>
      <c r="K182">
        <v>227.6</v>
      </c>
      <c r="L182" t="s">
        <v>10</v>
      </c>
      <c r="M182">
        <v>254.8</v>
      </c>
      <c r="N182" t="s">
        <v>10</v>
      </c>
      <c r="O182">
        <v>8</v>
      </c>
      <c r="P182">
        <v>16</v>
      </c>
      <c r="R182" s="5">
        <f t="shared" si="3"/>
        <v>-8</v>
      </c>
      <c r="S182" s="5">
        <f t="shared" si="4"/>
        <v>-417</v>
      </c>
    </row>
    <row r="183" spans="3:19" x14ac:dyDescent="0.3">
      <c r="C183">
        <v>221</v>
      </c>
      <c r="D183">
        <v>194</v>
      </c>
      <c r="E183">
        <v>0.1</v>
      </c>
      <c r="F183" t="s">
        <v>10</v>
      </c>
      <c r="G183">
        <v>0.3</v>
      </c>
      <c r="H183" t="s">
        <v>10</v>
      </c>
      <c r="I183" s="1">
        <v>44764</v>
      </c>
      <c r="J183">
        <v>4110</v>
      </c>
      <c r="K183">
        <v>239.6</v>
      </c>
      <c r="L183" t="s">
        <v>10</v>
      </c>
      <c r="M183">
        <v>252.5</v>
      </c>
      <c r="N183" t="s">
        <v>10</v>
      </c>
      <c r="O183">
        <v>7</v>
      </c>
      <c r="P183">
        <v>11</v>
      </c>
      <c r="R183" s="5">
        <f t="shared" si="3"/>
        <v>-214</v>
      </c>
      <c r="S183" s="5">
        <f t="shared" si="4"/>
        <v>-183</v>
      </c>
    </row>
    <row r="184" spans="3:19" x14ac:dyDescent="0.3">
      <c r="C184">
        <v>25</v>
      </c>
      <c r="D184">
        <v>237</v>
      </c>
      <c r="E184">
        <v>0.1</v>
      </c>
      <c r="F184" t="s">
        <v>10</v>
      </c>
      <c r="G184">
        <v>0.25</v>
      </c>
      <c r="H184" t="s">
        <v>10</v>
      </c>
      <c r="I184" s="1">
        <v>44764</v>
      </c>
      <c r="J184">
        <v>4115</v>
      </c>
      <c r="K184">
        <v>244.5</v>
      </c>
      <c r="L184" t="s">
        <v>10</v>
      </c>
      <c r="M184">
        <v>257.5</v>
      </c>
      <c r="N184" t="s">
        <v>10</v>
      </c>
      <c r="O184">
        <v>200</v>
      </c>
      <c r="P184">
        <v>6</v>
      </c>
      <c r="R184" s="5">
        <f t="shared" si="3"/>
        <v>175</v>
      </c>
      <c r="S184" s="5">
        <f t="shared" si="4"/>
        <v>-231</v>
      </c>
    </row>
    <row r="185" spans="3:19" x14ac:dyDescent="0.3">
      <c r="C185">
        <v>23</v>
      </c>
      <c r="D185">
        <v>404</v>
      </c>
      <c r="E185">
        <v>0.1</v>
      </c>
      <c r="F185" t="s">
        <v>10</v>
      </c>
      <c r="G185">
        <v>0.25</v>
      </c>
      <c r="H185" t="s">
        <v>10</v>
      </c>
      <c r="I185" s="1">
        <v>44764</v>
      </c>
      <c r="J185">
        <v>4120</v>
      </c>
      <c r="K185">
        <v>249.5</v>
      </c>
      <c r="L185" t="s">
        <v>10</v>
      </c>
      <c r="M185">
        <v>262.5</v>
      </c>
      <c r="N185" t="s">
        <v>10</v>
      </c>
      <c r="O185">
        <v>150</v>
      </c>
      <c r="P185">
        <v>12</v>
      </c>
      <c r="R185" s="5">
        <f t="shared" si="3"/>
        <v>127</v>
      </c>
      <c r="S185" s="5">
        <f t="shared" si="4"/>
        <v>-392</v>
      </c>
    </row>
    <row r="186" spans="3:19" x14ac:dyDescent="0.3">
      <c r="C186" s="2">
        <v>1002</v>
      </c>
      <c r="D186">
        <v>534</v>
      </c>
      <c r="E186">
        <v>0.05</v>
      </c>
      <c r="F186" t="s">
        <v>10</v>
      </c>
      <c r="G186">
        <v>0.25</v>
      </c>
      <c r="H186" t="s">
        <v>10</v>
      </c>
      <c r="I186" s="1">
        <v>44764</v>
      </c>
      <c r="J186">
        <v>4125</v>
      </c>
      <c r="K186">
        <v>254.5</v>
      </c>
      <c r="L186" t="s">
        <v>10</v>
      </c>
      <c r="M186">
        <v>267.5</v>
      </c>
      <c r="N186" t="s">
        <v>10</v>
      </c>
      <c r="O186">
        <v>200</v>
      </c>
      <c r="P186">
        <v>76</v>
      </c>
      <c r="R186" s="5">
        <f t="shared" si="3"/>
        <v>-802</v>
      </c>
      <c r="S186" s="5">
        <f t="shared" si="4"/>
        <v>-458</v>
      </c>
    </row>
    <row r="187" spans="3:19" x14ac:dyDescent="0.3">
      <c r="C187">
        <v>15</v>
      </c>
      <c r="D187">
        <v>578</v>
      </c>
      <c r="E187">
        <v>0.05</v>
      </c>
      <c r="F187" t="s">
        <v>10</v>
      </c>
      <c r="G187">
        <v>0.2</v>
      </c>
      <c r="H187" t="s">
        <v>10</v>
      </c>
      <c r="I187" s="1">
        <v>44764</v>
      </c>
      <c r="J187">
        <v>4130</v>
      </c>
      <c r="K187">
        <v>259.5</v>
      </c>
      <c r="L187" t="s">
        <v>10</v>
      </c>
      <c r="M187">
        <v>272.39999999999998</v>
      </c>
      <c r="N187" t="s">
        <v>10</v>
      </c>
      <c r="O187">
        <v>150</v>
      </c>
      <c r="P187">
        <v>44</v>
      </c>
      <c r="R187" s="5">
        <f t="shared" si="3"/>
        <v>135</v>
      </c>
      <c r="S187" s="5">
        <f t="shared" si="4"/>
        <v>-534</v>
      </c>
    </row>
    <row r="188" spans="3:19" x14ac:dyDescent="0.3">
      <c r="C188">
        <v>3</v>
      </c>
      <c r="D188">
        <v>350</v>
      </c>
      <c r="E188">
        <v>0.05</v>
      </c>
      <c r="F188" t="s">
        <v>10</v>
      </c>
      <c r="G188">
        <v>0.2</v>
      </c>
      <c r="H188" t="s">
        <v>10</v>
      </c>
      <c r="I188" s="1">
        <v>44764</v>
      </c>
      <c r="J188">
        <v>4140</v>
      </c>
      <c r="K188">
        <v>269.39999999999998</v>
      </c>
      <c r="L188" t="s">
        <v>10</v>
      </c>
      <c r="M188">
        <v>282.39999999999998</v>
      </c>
      <c r="N188" t="s">
        <v>10</v>
      </c>
      <c r="O188">
        <v>0</v>
      </c>
      <c r="P188">
        <v>8</v>
      </c>
      <c r="R188" s="5">
        <f t="shared" si="3"/>
        <v>-3</v>
      </c>
      <c r="S188" s="5">
        <f t="shared" si="4"/>
        <v>-342</v>
      </c>
    </row>
    <row r="189" spans="3:19" x14ac:dyDescent="0.3">
      <c r="C189">
        <v>225</v>
      </c>
      <c r="D189">
        <v>810</v>
      </c>
      <c r="E189">
        <v>0.05</v>
      </c>
      <c r="F189" t="s">
        <v>10</v>
      </c>
      <c r="G189">
        <v>0.2</v>
      </c>
      <c r="H189" t="s">
        <v>10</v>
      </c>
      <c r="I189" s="1">
        <v>44764</v>
      </c>
      <c r="J189">
        <v>4150</v>
      </c>
      <c r="K189">
        <v>271.60000000000002</v>
      </c>
      <c r="L189" t="s">
        <v>10</v>
      </c>
      <c r="M189">
        <v>299.8</v>
      </c>
      <c r="N189" t="s">
        <v>10</v>
      </c>
      <c r="O189">
        <v>22</v>
      </c>
      <c r="P189">
        <v>77</v>
      </c>
      <c r="R189" s="5">
        <f t="shared" si="3"/>
        <v>-203</v>
      </c>
      <c r="S189" s="5">
        <f t="shared" si="4"/>
        <v>-733</v>
      </c>
    </row>
    <row r="190" spans="3:19" x14ac:dyDescent="0.3">
      <c r="C190">
        <v>238</v>
      </c>
      <c r="D190">
        <v>169</v>
      </c>
      <c r="E190">
        <v>0</v>
      </c>
      <c r="F190" t="s">
        <v>10</v>
      </c>
      <c r="G190">
        <v>0.15</v>
      </c>
      <c r="H190" t="s">
        <v>10</v>
      </c>
      <c r="I190" s="1">
        <v>44764</v>
      </c>
      <c r="J190">
        <v>4160</v>
      </c>
      <c r="K190">
        <v>281.10000000000002</v>
      </c>
      <c r="L190" t="s">
        <v>10</v>
      </c>
      <c r="M190">
        <v>309.8</v>
      </c>
      <c r="N190" t="s">
        <v>10</v>
      </c>
      <c r="O190">
        <v>0</v>
      </c>
      <c r="P190">
        <v>57</v>
      </c>
      <c r="R190" s="5">
        <f t="shared" si="3"/>
        <v>-238</v>
      </c>
      <c r="S190" s="5">
        <f t="shared" si="4"/>
        <v>-112</v>
      </c>
    </row>
    <row r="191" spans="3:19" x14ac:dyDescent="0.3">
      <c r="C191">
        <v>6</v>
      </c>
      <c r="D191">
        <v>189</v>
      </c>
      <c r="E191">
        <v>0</v>
      </c>
      <c r="F191" t="s">
        <v>10</v>
      </c>
      <c r="G191">
        <v>0.15</v>
      </c>
      <c r="H191" t="s">
        <v>10</v>
      </c>
      <c r="I191" s="1">
        <v>44764</v>
      </c>
      <c r="J191">
        <v>4170</v>
      </c>
      <c r="K191">
        <v>299.39999999999998</v>
      </c>
      <c r="L191" t="s">
        <v>10</v>
      </c>
      <c r="M191">
        <v>312.39999999999998</v>
      </c>
      <c r="N191" t="s">
        <v>10</v>
      </c>
      <c r="O191">
        <v>1</v>
      </c>
      <c r="P191">
        <v>16</v>
      </c>
      <c r="R191" s="5">
        <f t="shared" si="3"/>
        <v>-5</v>
      </c>
      <c r="S191" s="5">
        <f t="shared" si="4"/>
        <v>-173</v>
      </c>
    </row>
    <row r="192" spans="3:19" x14ac:dyDescent="0.3">
      <c r="C192">
        <v>14</v>
      </c>
      <c r="D192">
        <v>151</v>
      </c>
      <c r="E192">
        <v>0</v>
      </c>
      <c r="F192" t="s">
        <v>10</v>
      </c>
      <c r="G192">
        <v>0.15</v>
      </c>
      <c r="H192" t="s">
        <v>10</v>
      </c>
      <c r="I192" s="1">
        <v>44764</v>
      </c>
      <c r="J192">
        <v>4175</v>
      </c>
      <c r="K192">
        <v>304.39999999999998</v>
      </c>
      <c r="L192" t="s">
        <v>10</v>
      </c>
      <c r="M192">
        <v>317.39999999999998</v>
      </c>
      <c r="N192" t="s">
        <v>10</v>
      </c>
      <c r="O192">
        <v>1</v>
      </c>
      <c r="P192">
        <v>31</v>
      </c>
      <c r="R192" s="5">
        <f t="shared" si="3"/>
        <v>-13</v>
      </c>
      <c r="S192" s="5">
        <f t="shared" si="4"/>
        <v>-120</v>
      </c>
    </row>
    <row r="193" spans="3:19" x14ac:dyDescent="0.3">
      <c r="C193">
        <v>1</v>
      </c>
      <c r="D193">
        <v>237</v>
      </c>
      <c r="E193">
        <v>0</v>
      </c>
      <c r="F193" t="s">
        <v>10</v>
      </c>
      <c r="G193">
        <v>0.15</v>
      </c>
      <c r="H193" t="s">
        <v>10</v>
      </c>
      <c r="I193" s="1">
        <v>44764</v>
      </c>
      <c r="J193">
        <v>4180</v>
      </c>
      <c r="K193">
        <v>309.39999999999998</v>
      </c>
      <c r="L193" t="s">
        <v>10</v>
      </c>
      <c r="M193">
        <v>322.39999999999998</v>
      </c>
      <c r="N193" t="s">
        <v>10</v>
      </c>
      <c r="O193">
        <v>0</v>
      </c>
      <c r="P193">
        <v>63</v>
      </c>
      <c r="R193" s="5">
        <f t="shared" si="3"/>
        <v>-1</v>
      </c>
      <c r="S193" s="5">
        <f t="shared" si="4"/>
        <v>-174</v>
      </c>
    </row>
    <row r="194" spans="3:19" x14ac:dyDescent="0.3">
      <c r="C194">
        <v>21</v>
      </c>
      <c r="D194">
        <v>183</v>
      </c>
      <c r="E194">
        <v>0</v>
      </c>
      <c r="F194" t="s">
        <v>10</v>
      </c>
      <c r="G194">
        <v>0.15</v>
      </c>
      <c r="H194" t="s">
        <v>10</v>
      </c>
      <c r="I194" s="1">
        <v>44764</v>
      </c>
      <c r="J194">
        <v>4190</v>
      </c>
      <c r="K194">
        <v>319.39999999999998</v>
      </c>
      <c r="L194" t="s">
        <v>10</v>
      </c>
      <c r="M194">
        <v>332.4</v>
      </c>
      <c r="N194" t="s">
        <v>10</v>
      </c>
      <c r="O194">
        <v>17</v>
      </c>
      <c r="P194">
        <v>26</v>
      </c>
      <c r="R194" s="5">
        <f t="shared" si="3"/>
        <v>-4</v>
      </c>
      <c r="S194" s="5">
        <f t="shared" si="4"/>
        <v>-157</v>
      </c>
    </row>
    <row r="195" spans="3:19" x14ac:dyDescent="0.3">
      <c r="C195">
        <v>20</v>
      </c>
      <c r="D195">
        <v>785</v>
      </c>
      <c r="E195">
        <v>0</v>
      </c>
      <c r="F195" t="s">
        <v>10</v>
      </c>
      <c r="G195">
        <v>0.15</v>
      </c>
      <c r="H195" t="s">
        <v>10</v>
      </c>
      <c r="I195" s="1">
        <v>44764</v>
      </c>
      <c r="J195">
        <v>4200</v>
      </c>
      <c r="K195">
        <v>329.3</v>
      </c>
      <c r="L195" t="s">
        <v>10</v>
      </c>
      <c r="M195">
        <v>342.4</v>
      </c>
      <c r="N195" t="s">
        <v>10</v>
      </c>
      <c r="O195">
        <v>1</v>
      </c>
      <c r="P195">
        <v>115</v>
      </c>
      <c r="R195" s="5">
        <f t="shared" si="3"/>
        <v>-19</v>
      </c>
      <c r="S195" s="5">
        <f t="shared" si="4"/>
        <v>-670</v>
      </c>
    </row>
    <row r="196" spans="3:19" x14ac:dyDescent="0.3">
      <c r="C196">
        <v>5</v>
      </c>
      <c r="D196">
        <v>135</v>
      </c>
      <c r="E196">
        <v>0</v>
      </c>
      <c r="F196" t="s">
        <v>10</v>
      </c>
      <c r="G196">
        <v>0.15</v>
      </c>
      <c r="H196" t="s">
        <v>10</v>
      </c>
      <c r="I196" s="1">
        <v>44764</v>
      </c>
      <c r="J196">
        <v>4210</v>
      </c>
      <c r="K196">
        <v>331.5</v>
      </c>
      <c r="L196" t="s">
        <v>10</v>
      </c>
      <c r="M196">
        <v>360</v>
      </c>
      <c r="N196" t="s">
        <v>10</v>
      </c>
      <c r="O196">
        <v>0</v>
      </c>
      <c r="P196">
        <v>22</v>
      </c>
      <c r="R196" s="5">
        <f t="shared" si="3"/>
        <v>-5</v>
      </c>
      <c r="S196" s="5">
        <f t="shared" si="4"/>
        <v>-113</v>
      </c>
    </row>
    <row r="197" spans="3:19" x14ac:dyDescent="0.3">
      <c r="C197">
        <v>1</v>
      </c>
      <c r="D197">
        <v>149</v>
      </c>
      <c r="E197">
        <v>0</v>
      </c>
      <c r="F197" t="s">
        <v>10</v>
      </c>
      <c r="G197">
        <v>0.15</v>
      </c>
      <c r="H197" t="s">
        <v>10</v>
      </c>
      <c r="I197" s="1">
        <v>44764</v>
      </c>
      <c r="J197">
        <v>4220</v>
      </c>
      <c r="K197">
        <v>349.3</v>
      </c>
      <c r="L197" t="s">
        <v>10</v>
      </c>
      <c r="M197">
        <v>362.4</v>
      </c>
      <c r="N197" t="s">
        <v>10</v>
      </c>
      <c r="O197">
        <v>1</v>
      </c>
      <c r="P197">
        <v>16</v>
      </c>
      <c r="R197" s="5">
        <f t="shared" si="3"/>
        <v>0</v>
      </c>
      <c r="S197" s="5">
        <f t="shared" si="4"/>
        <v>-133</v>
      </c>
    </row>
    <row r="198" spans="3:19" x14ac:dyDescent="0.3">
      <c r="C198">
        <v>1</v>
      </c>
      <c r="D198">
        <v>169</v>
      </c>
      <c r="E198">
        <v>0</v>
      </c>
      <c r="F198" t="s">
        <v>10</v>
      </c>
      <c r="G198">
        <v>0.15</v>
      </c>
      <c r="H198" t="s">
        <v>10</v>
      </c>
      <c r="I198" s="1">
        <v>44764</v>
      </c>
      <c r="J198">
        <v>4225</v>
      </c>
      <c r="K198">
        <v>346.5</v>
      </c>
      <c r="L198" t="s">
        <v>10</v>
      </c>
      <c r="M198">
        <v>374.9</v>
      </c>
      <c r="N198" t="s">
        <v>10</v>
      </c>
      <c r="O198">
        <v>1</v>
      </c>
      <c r="P198">
        <v>8</v>
      </c>
      <c r="R198" s="5">
        <f t="shared" si="3"/>
        <v>0</v>
      </c>
      <c r="S198" s="5">
        <f t="shared" si="4"/>
        <v>-161</v>
      </c>
    </row>
    <row r="199" spans="3:19" x14ac:dyDescent="0.3">
      <c r="C199">
        <v>3</v>
      </c>
      <c r="D199">
        <v>153</v>
      </c>
      <c r="E199">
        <v>0</v>
      </c>
      <c r="F199" t="s">
        <v>10</v>
      </c>
      <c r="G199">
        <v>0.15</v>
      </c>
      <c r="H199" t="s">
        <v>10</v>
      </c>
      <c r="I199" s="1">
        <v>44764</v>
      </c>
      <c r="J199">
        <v>4230</v>
      </c>
      <c r="K199">
        <v>351.1</v>
      </c>
      <c r="L199" t="s">
        <v>10</v>
      </c>
      <c r="M199">
        <v>379.9</v>
      </c>
      <c r="N199" t="s">
        <v>10</v>
      </c>
      <c r="O199">
        <v>0</v>
      </c>
      <c r="P199">
        <v>6</v>
      </c>
      <c r="R199" s="5">
        <f t="shared" ref="R199:R221" si="5">O199-C199</f>
        <v>-3</v>
      </c>
      <c r="S199" s="5">
        <f t="shared" ref="S199:S221" si="6">P199-D199</f>
        <v>-147</v>
      </c>
    </row>
    <row r="200" spans="3:19" x14ac:dyDescent="0.3">
      <c r="C200">
        <v>7</v>
      </c>
      <c r="D200">
        <v>94</v>
      </c>
      <c r="E200">
        <v>0</v>
      </c>
      <c r="F200" t="s">
        <v>10</v>
      </c>
      <c r="G200">
        <v>0.15</v>
      </c>
      <c r="H200" t="s">
        <v>10</v>
      </c>
      <c r="I200" s="1">
        <v>44764</v>
      </c>
      <c r="J200">
        <v>4240</v>
      </c>
      <c r="K200">
        <v>369.3</v>
      </c>
      <c r="L200" t="s">
        <v>10</v>
      </c>
      <c r="M200">
        <v>382.4</v>
      </c>
      <c r="N200" t="s">
        <v>10</v>
      </c>
      <c r="O200">
        <v>1</v>
      </c>
      <c r="P200">
        <v>14</v>
      </c>
      <c r="R200" s="5">
        <f t="shared" si="5"/>
        <v>-6</v>
      </c>
      <c r="S200" s="5">
        <f t="shared" si="6"/>
        <v>-80</v>
      </c>
    </row>
    <row r="201" spans="3:19" x14ac:dyDescent="0.3">
      <c r="C201">
        <v>60</v>
      </c>
      <c r="D201">
        <v>112</v>
      </c>
      <c r="E201">
        <v>0</v>
      </c>
      <c r="F201" t="s">
        <v>10</v>
      </c>
      <c r="G201">
        <v>0.1</v>
      </c>
      <c r="H201" t="s">
        <v>10</v>
      </c>
      <c r="I201" s="1">
        <v>44764</v>
      </c>
      <c r="J201">
        <v>4250</v>
      </c>
      <c r="K201">
        <v>379.3</v>
      </c>
      <c r="L201" t="s">
        <v>10</v>
      </c>
      <c r="M201">
        <v>392.4</v>
      </c>
      <c r="N201" t="s">
        <v>10</v>
      </c>
      <c r="O201">
        <v>0</v>
      </c>
      <c r="P201">
        <v>33</v>
      </c>
      <c r="R201" s="5">
        <f t="shared" si="5"/>
        <v>-60</v>
      </c>
      <c r="S201" s="5">
        <f t="shared" si="6"/>
        <v>-79</v>
      </c>
    </row>
    <row r="202" spans="3:19" x14ac:dyDescent="0.3">
      <c r="C202">
        <v>65</v>
      </c>
      <c r="D202">
        <v>145</v>
      </c>
      <c r="E202">
        <v>0</v>
      </c>
      <c r="F202" t="s">
        <v>10</v>
      </c>
      <c r="G202">
        <v>0.1</v>
      </c>
      <c r="H202" t="s">
        <v>10</v>
      </c>
      <c r="I202" s="1">
        <v>44764</v>
      </c>
      <c r="J202">
        <v>4260</v>
      </c>
      <c r="K202">
        <v>389.3</v>
      </c>
      <c r="L202" t="s">
        <v>10</v>
      </c>
      <c r="M202">
        <v>402.4</v>
      </c>
      <c r="N202" t="s">
        <v>10</v>
      </c>
      <c r="O202">
        <v>0</v>
      </c>
      <c r="P202">
        <v>10</v>
      </c>
      <c r="R202" s="5">
        <f t="shared" si="5"/>
        <v>-65</v>
      </c>
      <c r="S202" s="5">
        <f t="shared" si="6"/>
        <v>-135</v>
      </c>
    </row>
    <row r="203" spans="3:19" x14ac:dyDescent="0.3">
      <c r="C203">
        <v>55</v>
      </c>
      <c r="D203">
        <v>730</v>
      </c>
      <c r="E203">
        <v>0</v>
      </c>
      <c r="F203" t="s">
        <v>10</v>
      </c>
      <c r="G203">
        <v>0.1</v>
      </c>
      <c r="H203" t="s">
        <v>10</v>
      </c>
      <c r="I203" s="1">
        <v>44764</v>
      </c>
      <c r="J203">
        <v>4270</v>
      </c>
      <c r="K203">
        <v>392.1</v>
      </c>
      <c r="L203" t="s">
        <v>10</v>
      </c>
      <c r="M203">
        <v>419.7</v>
      </c>
      <c r="N203" t="s">
        <v>10</v>
      </c>
      <c r="O203">
        <v>0</v>
      </c>
      <c r="P203">
        <v>23</v>
      </c>
      <c r="R203" s="5">
        <f t="shared" si="5"/>
        <v>-55</v>
      </c>
      <c r="S203" s="5">
        <f t="shared" si="6"/>
        <v>-707</v>
      </c>
    </row>
    <row r="204" spans="3:19" x14ac:dyDescent="0.3">
      <c r="C204">
        <v>60</v>
      </c>
      <c r="D204">
        <v>395</v>
      </c>
      <c r="E204">
        <v>0</v>
      </c>
      <c r="F204" t="s">
        <v>10</v>
      </c>
      <c r="G204">
        <v>0.1</v>
      </c>
      <c r="H204" t="s">
        <v>10</v>
      </c>
      <c r="I204" s="1">
        <v>44764</v>
      </c>
      <c r="J204">
        <v>4275</v>
      </c>
      <c r="K204">
        <v>396.5</v>
      </c>
      <c r="L204" t="s">
        <v>10</v>
      </c>
      <c r="M204">
        <v>424.7</v>
      </c>
      <c r="N204" t="s">
        <v>10</v>
      </c>
      <c r="O204">
        <v>0</v>
      </c>
      <c r="P204">
        <v>19</v>
      </c>
      <c r="R204" s="5">
        <f t="shared" si="5"/>
        <v>-60</v>
      </c>
      <c r="S204" s="5">
        <f t="shared" si="6"/>
        <v>-376</v>
      </c>
    </row>
    <row r="205" spans="3:19" x14ac:dyDescent="0.3">
      <c r="C205">
        <v>21</v>
      </c>
      <c r="D205">
        <v>168</v>
      </c>
      <c r="E205">
        <v>0</v>
      </c>
      <c r="F205" t="s">
        <v>10</v>
      </c>
      <c r="G205">
        <v>0.1</v>
      </c>
      <c r="H205" t="s">
        <v>10</v>
      </c>
      <c r="I205" s="1">
        <v>44764</v>
      </c>
      <c r="J205">
        <v>4280</v>
      </c>
      <c r="K205">
        <v>409.3</v>
      </c>
      <c r="L205" t="s">
        <v>10</v>
      </c>
      <c r="M205">
        <v>422.4</v>
      </c>
      <c r="N205" t="s">
        <v>10</v>
      </c>
      <c r="O205">
        <v>0</v>
      </c>
      <c r="P205">
        <v>10</v>
      </c>
      <c r="R205" s="5">
        <f t="shared" si="5"/>
        <v>-21</v>
      </c>
      <c r="S205" s="5">
        <f t="shared" si="6"/>
        <v>-158</v>
      </c>
    </row>
    <row r="206" spans="3:19" x14ac:dyDescent="0.3">
      <c r="C206">
        <v>1</v>
      </c>
      <c r="D206">
        <v>310</v>
      </c>
      <c r="E206">
        <v>0</v>
      </c>
      <c r="F206" t="s">
        <v>10</v>
      </c>
      <c r="G206">
        <v>0.1</v>
      </c>
      <c r="H206" t="s">
        <v>10</v>
      </c>
      <c r="I206" s="1">
        <v>44764</v>
      </c>
      <c r="J206">
        <v>4290</v>
      </c>
      <c r="K206">
        <v>419.3</v>
      </c>
      <c r="L206" t="s">
        <v>10</v>
      </c>
      <c r="M206">
        <v>432.4</v>
      </c>
      <c r="N206" t="s">
        <v>10</v>
      </c>
      <c r="O206">
        <v>0</v>
      </c>
      <c r="P206">
        <v>25</v>
      </c>
      <c r="R206" s="5">
        <f t="shared" si="5"/>
        <v>-1</v>
      </c>
      <c r="S206" s="5">
        <f t="shared" si="6"/>
        <v>-285</v>
      </c>
    </row>
    <row r="207" spans="3:19" x14ac:dyDescent="0.3">
      <c r="C207">
        <v>5</v>
      </c>
      <c r="D207">
        <v>819</v>
      </c>
      <c r="E207">
        <v>0</v>
      </c>
      <c r="F207" t="s">
        <v>10</v>
      </c>
      <c r="G207">
        <v>0.05</v>
      </c>
      <c r="H207" t="s">
        <v>10</v>
      </c>
      <c r="I207" s="1">
        <v>44764</v>
      </c>
      <c r="J207">
        <v>4300</v>
      </c>
      <c r="K207">
        <v>421.5</v>
      </c>
      <c r="L207" t="s">
        <v>10</v>
      </c>
      <c r="M207">
        <v>449.6</v>
      </c>
      <c r="N207" t="s">
        <v>10</v>
      </c>
      <c r="O207">
        <v>0</v>
      </c>
      <c r="P207">
        <v>32</v>
      </c>
      <c r="R207" s="5">
        <f t="shared" si="5"/>
        <v>-5</v>
      </c>
      <c r="S207" s="5">
        <f t="shared" si="6"/>
        <v>-787</v>
      </c>
    </row>
    <row r="208" spans="3:19" x14ac:dyDescent="0.3">
      <c r="C208">
        <v>0</v>
      </c>
      <c r="D208">
        <v>265</v>
      </c>
      <c r="E208">
        <v>0</v>
      </c>
      <c r="F208" t="s">
        <v>10</v>
      </c>
      <c r="G208">
        <v>0.1</v>
      </c>
      <c r="H208" t="s">
        <v>10</v>
      </c>
      <c r="I208" s="1">
        <v>44764</v>
      </c>
      <c r="J208">
        <v>4310</v>
      </c>
      <c r="K208">
        <v>439.3</v>
      </c>
      <c r="L208" t="s">
        <v>10</v>
      </c>
      <c r="M208">
        <v>452.4</v>
      </c>
      <c r="N208" t="s">
        <v>10</v>
      </c>
      <c r="O208">
        <v>0</v>
      </c>
      <c r="P208">
        <v>6</v>
      </c>
      <c r="R208" s="5">
        <f t="shared" si="5"/>
        <v>0</v>
      </c>
      <c r="S208" s="5">
        <f t="shared" si="6"/>
        <v>-259</v>
      </c>
    </row>
    <row r="209" spans="3:19" x14ac:dyDescent="0.3">
      <c r="C209">
        <v>1</v>
      </c>
      <c r="D209">
        <v>370</v>
      </c>
      <c r="E209">
        <v>0</v>
      </c>
      <c r="F209" t="s">
        <v>10</v>
      </c>
      <c r="G209">
        <v>0.1</v>
      </c>
      <c r="H209" t="s">
        <v>10</v>
      </c>
      <c r="I209" s="1">
        <v>44764</v>
      </c>
      <c r="J209">
        <v>4320</v>
      </c>
      <c r="K209">
        <v>449.3</v>
      </c>
      <c r="L209" t="s">
        <v>10</v>
      </c>
      <c r="M209">
        <v>462.4</v>
      </c>
      <c r="N209" t="s">
        <v>10</v>
      </c>
      <c r="O209">
        <v>0</v>
      </c>
      <c r="P209">
        <v>0</v>
      </c>
      <c r="R209" s="5">
        <f t="shared" si="5"/>
        <v>-1</v>
      </c>
      <c r="S209" s="5">
        <f t="shared" si="6"/>
        <v>-370</v>
      </c>
    </row>
    <row r="210" spans="3:19" x14ac:dyDescent="0.3">
      <c r="C210">
        <v>3</v>
      </c>
      <c r="D210">
        <v>218</v>
      </c>
      <c r="E210">
        <v>0</v>
      </c>
      <c r="F210" t="s">
        <v>10</v>
      </c>
      <c r="G210">
        <v>0.1</v>
      </c>
      <c r="H210" t="s">
        <v>10</v>
      </c>
      <c r="I210" s="1">
        <v>44764</v>
      </c>
      <c r="J210">
        <v>4325</v>
      </c>
      <c r="K210">
        <v>454.3</v>
      </c>
      <c r="L210" t="s">
        <v>10</v>
      </c>
      <c r="M210">
        <v>467.4</v>
      </c>
      <c r="N210" t="s">
        <v>10</v>
      </c>
      <c r="O210">
        <v>2</v>
      </c>
      <c r="P210">
        <v>0</v>
      </c>
      <c r="R210" s="5">
        <f t="shared" si="5"/>
        <v>-1</v>
      </c>
      <c r="S210" s="5">
        <f t="shared" si="6"/>
        <v>-218</v>
      </c>
    </row>
    <row r="211" spans="3:19" x14ac:dyDescent="0.3">
      <c r="C211">
        <v>0</v>
      </c>
      <c r="D211" s="2">
        <v>1851</v>
      </c>
      <c r="E211">
        <v>0</v>
      </c>
      <c r="F211" t="s">
        <v>10</v>
      </c>
      <c r="G211">
        <v>0.1</v>
      </c>
      <c r="H211" t="s">
        <v>10</v>
      </c>
      <c r="I211" s="1">
        <v>44764</v>
      </c>
      <c r="J211">
        <v>4350</v>
      </c>
      <c r="K211">
        <v>471.8</v>
      </c>
      <c r="L211" t="s">
        <v>10</v>
      </c>
      <c r="M211">
        <v>499.6</v>
      </c>
      <c r="N211" t="s">
        <v>10</v>
      </c>
      <c r="O211">
        <v>0</v>
      </c>
      <c r="P211">
        <v>3</v>
      </c>
      <c r="R211" s="5">
        <f t="shared" si="5"/>
        <v>0</v>
      </c>
      <c r="S211" s="5">
        <f t="shared" si="6"/>
        <v>-1848</v>
      </c>
    </row>
    <row r="212" spans="3:19" x14ac:dyDescent="0.3">
      <c r="C212">
        <v>20</v>
      </c>
      <c r="D212" s="2">
        <v>1885</v>
      </c>
      <c r="E212">
        <v>0</v>
      </c>
      <c r="F212" t="s">
        <v>10</v>
      </c>
      <c r="G212">
        <v>0.1</v>
      </c>
      <c r="H212" t="s">
        <v>10</v>
      </c>
      <c r="I212" s="1">
        <v>44764</v>
      </c>
      <c r="J212">
        <v>4360</v>
      </c>
      <c r="K212">
        <v>480.8</v>
      </c>
      <c r="L212" t="s">
        <v>10</v>
      </c>
      <c r="M212">
        <v>509.6</v>
      </c>
      <c r="N212" t="s">
        <v>10</v>
      </c>
      <c r="O212">
        <v>0</v>
      </c>
      <c r="P212">
        <v>0</v>
      </c>
      <c r="R212" s="5">
        <f t="shared" si="5"/>
        <v>-20</v>
      </c>
      <c r="S212" s="5">
        <f t="shared" si="6"/>
        <v>-1885</v>
      </c>
    </row>
    <row r="213" spans="3:19" x14ac:dyDescent="0.3">
      <c r="C213">
        <v>6</v>
      </c>
      <c r="D213">
        <v>190</v>
      </c>
      <c r="E213">
        <v>0</v>
      </c>
      <c r="F213" t="s">
        <v>10</v>
      </c>
      <c r="G213">
        <v>0.1</v>
      </c>
      <c r="H213" t="s">
        <v>10</v>
      </c>
      <c r="I213" s="1">
        <v>44764</v>
      </c>
      <c r="J213">
        <v>4400</v>
      </c>
      <c r="K213">
        <v>529.29999999999995</v>
      </c>
      <c r="L213" t="s">
        <v>10</v>
      </c>
      <c r="M213">
        <v>542.29999999999995</v>
      </c>
      <c r="N213" t="s">
        <v>10</v>
      </c>
      <c r="O213">
        <v>0</v>
      </c>
      <c r="P213">
        <v>6</v>
      </c>
      <c r="R213" s="5">
        <f t="shared" si="5"/>
        <v>-6</v>
      </c>
      <c r="S213" s="5">
        <f t="shared" si="6"/>
        <v>-184</v>
      </c>
    </row>
    <row r="214" spans="3:19" x14ac:dyDescent="0.3">
      <c r="C214">
        <v>11</v>
      </c>
      <c r="D214">
        <v>205</v>
      </c>
      <c r="E214">
        <v>0</v>
      </c>
      <c r="F214" t="s">
        <v>10</v>
      </c>
      <c r="G214">
        <v>0.1</v>
      </c>
      <c r="H214" t="s">
        <v>10</v>
      </c>
      <c r="I214" s="1">
        <v>44764</v>
      </c>
      <c r="J214">
        <v>4450</v>
      </c>
      <c r="K214">
        <v>571.6</v>
      </c>
      <c r="L214" t="s">
        <v>10</v>
      </c>
      <c r="M214">
        <v>599.6</v>
      </c>
      <c r="N214" t="s">
        <v>10</v>
      </c>
      <c r="O214">
        <v>3</v>
      </c>
      <c r="P214">
        <v>524</v>
      </c>
      <c r="R214" s="5">
        <f t="shared" si="5"/>
        <v>-8</v>
      </c>
      <c r="S214" s="5">
        <f t="shared" si="6"/>
        <v>319</v>
      </c>
    </row>
    <row r="215" spans="3:19" x14ac:dyDescent="0.3">
      <c r="C215">
        <v>6</v>
      </c>
      <c r="D215">
        <v>123</v>
      </c>
      <c r="E215">
        <v>0</v>
      </c>
      <c r="F215" t="s">
        <v>10</v>
      </c>
      <c r="G215">
        <v>0.1</v>
      </c>
      <c r="H215" t="s">
        <v>10</v>
      </c>
      <c r="I215" s="1">
        <v>44764</v>
      </c>
      <c r="J215">
        <v>4500</v>
      </c>
      <c r="K215">
        <v>629.20000000000005</v>
      </c>
      <c r="L215" t="s">
        <v>10</v>
      </c>
      <c r="M215">
        <v>642.29999999999995</v>
      </c>
      <c r="N215" t="s">
        <v>10</v>
      </c>
      <c r="O215">
        <v>8</v>
      </c>
      <c r="P215">
        <v>57</v>
      </c>
      <c r="R215" s="5">
        <f t="shared" si="5"/>
        <v>2</v>
      </c>
      <c r="S215" s="5">
        <f t="shared" si="6"/>
        <v>-66</v>
      </c>
    </row>
    <row r="216" spans="3:19" x14ac:dyDescent="0.3">
      <c r="C216">
        <v>1</v>
      </c>
      <c r="D216">
        <v>212</v>
      </c>
      <c r="E216">
        <v>0</v>
      </c>
      <c r="F216" t="s">
        <v>10</v>
      </c>
      <c r="G216">
        <v>0.05</v>
      </c>
      <c r="H216" t="s">
        <v>10</v>
      </c>
      <c r="I216" s="1">
        <v>44764</v>
      </c>
      <c r="J216">
        <v>4600</v>
      </c>
      <c r="K216">
        <v>729.2</v>
      </c>
      <c r="L216" t="s">
        <v>10</v>
      </c>
      <c r="M216">
        <v>742.2</v>
      </c>
      <c r="N216" t="s">
        <v>10</v>
      </c>
      <c r="O216">
        <v>3</v>
      </c>
      <c r="P216">
        <v>1</v>
      </c>
      <c r="R216" s="5">
        <f t="shared" si="5"/>
        <v>2</v>
      </c>
      <c r="S216" s="5">
        <f t="shared" si="6"/>
        <v>-211</v>
      </c>
    </row>
    <row r="217" spans="3:19" x14ac:dyDescent="0.3">
      <c r="C217">
        <v>0</v>
      </c>
      <c r="D217">
        <v>87</v>
      </c>
      <c r="E217">
        <v>0</v>
      </c>
      <c r="F217" t="s">
        <v>10</v>
      </c>
      <c r="G217">
        <v>0.05</v>
      </c>
      <c r="H217" t="s">
        <v>10</v>
      </c>
      <c r="I217" s="1">
        <v>44764</v>
      </c>
      <c r="J217">
        <v>4800</v>
      </c>
      <c r="K217">
        <v>919.6</v>
      </c>
      <c r="L217" t="s">
        <v>10</v>
      </c>
      <c r="M217">
        <v>949.4</v>
      </c>
      <c r="N217" t="s">
        <v>10</v>
      </c>
      <c r="O217">
        <v>2</v>
      </c>
      <c r="P217">
        <v>0</v>
      </c>
      <c r="R217" s="5">
        <f t="shared" si="5"/>
        <v>2</v>
      </c>
      <c r="S217" s="5">
        <f t="shared" si="6"/>
        <v>-87</v>
      </c>
    </row>
    <row r="218" spans="3:19" x14ac:dyDescent="0.3">
      <c r="C218">
        <v>0</v>
      </c>
      <c r="D218">
        <v>10</v>
      </c>
      <c r="E218">
        <v>0</v>
      </c>
      <c r="F218" t="s">
        <v>10</v>
      </c>
      <c r="G218">
        <v>0.05</v>
      </c>
      <c r="H218" t="s">
        <v>10</v>
      </c>
      <c r="I218" s="1">
        <v>44764</v>
      </c>
      <c r="J218">
        <v>5000</v>
      </c>
      <c r="K218">
        <v>1129</v>
      </c>
      <c r="L218" t="s">
        <v>10</v>
      </c>
      <c r="M218">
        <v>1142</v>
      </c>
      <c r="N218" t="s">
        <v>10</v>
      </c>
      <c r="O218">
        <v>0</v>
      </c>
      <c r="P218">
        <v>4</v>
      </c>
      <c r="R218" s="5">
        <f t="shared" si="5"/>
        <v>0</v>
      </c>
      <c r="S218" s="5">
        <f t="shared" si="6"/>
        <v>-6</v>
      </c>
    </row>
    <row r="219" spans="3:19" x14ac:dyDescent="0.3">
      <c r="C219">
        <v>0</v>
      </c>
      <c r="D219">
        <v>3</v>
      </c>
      <c r="E219">
        <v>0</v>
      </c>
      <c r="F219" t="s">
        <v>10</v>
      </c>
      <c r="G219">
        <v>0.05</v>
      </c>
      <c r="H219" t="s">
        <v>10</v>
      </c>
      <c r="I219" s="1">
        <v>44764</v>
      </c>
      <c r="J219">
        <v>5200</v>
      </c>
      <c r="K219">
        <v>1328.9</v>
      </c>
      <c r="L219" t="s">
        <v>10</v>
      </c>
      <c r="M219">
        <v>1342</v>
      </c>
      <c r="N219" t="s">
        <v>10</v>
      </c>
      <c r="O219">
        <v>0</v>
      </c>
      <c r="P219">
        <v>0</v>
      </c>
      <c r="R219" s="5">
        <f t="shared" si="5"/>
        <v>0</v>
      </c>
      <c r="S219" s="5">
        <f t="shared" si="6"/>
        <v>-3</v>
      </c>
    </row>
    <row r="220" spans="3:19" x14ac:dyDescent="0.3">
      <c r="C220">
        <v>0</v>
      </c>
      <c r="D220">
        <v>2</v>
      </c>
      <c r="E220">
        <v>0</v>
      </c>
      <c r="F220" t="s">
        <v>10</v>
      </c>
      <c r="G220">
        <v>0.05</v>
      </c>
      <c r="H220" t="s">
        <v>10</v>
      </c>
      <c r="I220" s="1">
        <v>44764</v>
      </c>
      <c r="J220">
        <v>5400</v>
      </c>
      <c r="K220">
        <v>1518.9</v>
      </c>
      <c r="L220" t="s">
        <v>10</v>
      </c>
      <c r="M220">
        <v>1549.3</v>
      </c>
      <c r="N220" t="s">
        <v>10</v>
      </c>
      <c r="O220">
        <v>0</v>
      </c>
      <c r="P220">
        <v>0</v>
      </c>
      <c r="R220" s="5">
        <f t="shared" si="5"/>
        <v>0</v>
      </c>
      <c r="S220" s="5">
        <f t="shared" si="6"/>
        <v>-2</v>
      </c>
    </row>
    <row r="221" spans="3:19" x14ac:dyDescent="0.3">
      <c r="C221">
        <v>0</v>
      </c>
      <c r="D221">
        <v>0</v>
      </c>
      <c r="E221">
        <v>0</v>
      </c>
      <c r="F221" t="s">
        <v>10</v>
      </c>
      <c r="G221">
        <v>0.05</v>
      </c>
      <c r="H221" t="s">
        <v>10</v>
      </c>
      <c r="I221" s="1">
        <v>44764</v>
      </c>
      <c r="J221">
        <v>5600</v>
      </c>
      <c r="K221">
        <v>1728.8</v>
      </c>
      <c r="L221" t="s">
        <v>10</v>
      </c>
      <c r="M221">
        <v>1741.8</v>
      </c>
      <c r="N221" t="s">
        <v>10</v>
      </c>
      <c r="O221">
        <v>0</v>
      </c>
      <c r="P221">
        <v>0</v>
      </c>
      <c r="R221" s="5">
        <f t="shared" si="5"/>
        <v>0</v>
      </c>
      <c r="S221" s="5">
        <f t="shared" si="6"/>
        <v>0</v>
      </c>
    </row>
  </sheetData>
  <conditionalFormatting sqref="R3:S2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MasterSheet</vt:lpstr>
      <vt:lpstr>12-14</vt:lpstr>
      <vt:lpstr>7-12</vt:lpstr>
      <vt:lpstr>7-18</vt:lpstr>
      <vt:lpstr>7-19</vt:lpstr>
      <vt:lpstr>7-20</vt:lpstr>
      <vt:lpstr>7-21</vt:lpstr>
      <vt:lpstr>7-22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SpaceForceNinja</dc:creator>
  <cp:lastModifiedBy>Saif Ullah</cp:lastModifiedBy>
  <dcterms:created xsi:type="dcterms:W3CDTF">2022-07-16T15:15:56Z</dcterms:created>
  <dcterms:modified xsi:type="dcterms:W3CDTF">2023-01-17T07:01:55Z</dcterms:modified>
</cp:coreProperties>
</file>