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wmf" ContentType="image/x-wmf"/>
  <Default Extension="gif" ContentType="image/gif"/>
  <Default Extension="png" ContentType="image/png"/>
  <Default Extension="jpeg" ContentType="image/jpeg"/>
  <Default Extension="JPG" ContentType="image/.jp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10.bin" ContentType="application/vnd.ms-office.activeX"/>
  <Override PartName="/xl/activeX/activeX10.xml" ContentType="application/vnd.ms-office.activeX+xml"/>
  <Override PartName="/xl/activeX/activeX11.bin" ContentType="application/vnd.ms-office.activeX"/>
  <Override PartName="/xl/activeX/activeX1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activeX/activeX3.bin" ContentType="application/vnd.ms-office.activeX"/>
  <Override PartName="/xl/activeX/activeX3.xml" ContentType="application/vnd.ms-office.activeX+xml"/>
  <Override PartName="/xl/activeX/activeX4.bin" ContentType="application/vnd.ms-office.activeX"/>
  <Override PartName="/xl/activeX/activeX4.xml" ContentType="application/vnd.ms-office.activeX+xml"/>
  <Override PartName="/xl/activeX/activeX5.bin" ContentType="application/vnd.ms-office.activeX"/>
  <Override PartName="/xl/activeX/activeX5.xml" ContentType="application/vnd.ms-office.activeX+xml"/>
  <Override PartName="/xl/activeX/activeX6.bin" ContentType="application/vnd.ms-office.activeX"/>
  <Override PartName="/xl/activeX/activeX6.xml" ContentType="application/vnd.ms-office.activeX+xml"/>
  <Override PartName="/xl/activeX/activeX7.bin" ContentType="application/vnd.ms-office.activeX"/>
  <Override PartName="/xl/activeX/activeX7.xml" ContentType="application/vnd.ms-office.activeX+xml"/>
  <Override PartName="/xl/activeX/activeX8.bin" ContentType="application/vnd.ms-office.activeX"/>
  <Override PartName="/xl/activeX/activeX8.xml" ContentType="application/vnd.ms-office.activeX+xml"/>
  <Override PartName="/xl/activeX/activeX9.bin" ContentType="application/vnd.ms-office.activeX"/>
  <Override PartName="/xl/activeX/activeX9.xml" ContentType="application/vnd.ms-office.activeX+xml"/>
  <Override PartName="/xl/cellimages.xml" ContentType="application/vnd.wps-officedocument.cellimag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9750" windowHeight="11340"/>
  </bookViews>
  <sheets>
    <sheet name="版本日志" sheetId="21" r:id="rId1"/>
    <sheet name="Game" sheetId="1" r:id="rId2"/>
    <sheet name="GameParams" sheetId="2" r:id="rId3"/>
    <sheet name="PlayerData" sheetId="7" r:id="rId4"/>
    <sheet name="SavedGames" sheetId="3" r:id="rId5"/>
    <sheet name="Cards" sheetId="4" r:id="rId6"/>
    <sheet name="怪物系数" sheetId="23" state="hidden" r:id="rId7"/>
    <sheet name="DrawCards" sheetId="13" r:id="rId8"/>
    <sheet name="DrawMonsters" sheetId="16" r:id="rId9"/>
    <sheet name="StoreCardsShowPosition" sheetId="14" r:id="rId10"/>
    <sheet name="FightCardShowPosition" sheetId="15" r:id="rId11"/>
    <sheet name="Equips" sheetId="5" r:id="rId12"/>
    <sheet name="Icons" sheetId="6" r:id="rId13"/>
    <sheet name="SkillUpgrading" sheetId="11" r:id="rId14"/>
    <sheet name="Skills" sheetId="8" r:id="rId15"/>
    <sheet name="SkillArea" sheetId="20" r:id="rId16"/>
    <sheet name="BUFF" sheetId="17" r:id="rId17"/>
    <sheet name="SkillInfo" sheetId="19" r:id="rId18"/>
    <sheet name="Colors" sheetId="12" r:id="rId19"/>
    <sheet name="ContinuousWin" sheetId="22" r:id="rId20"/>
    <sheet name="DataIDPage" sheetId="9" r:id="rId21"/>
    <sheet name="ItemTypePage" sheetId="10" r:id="rId22"/>
    <sheet name="FightData" sheetId="18" r:id="rId23"/>
  </sheets>
  <definedNames>
    <definedName name="_xlnm._FilterDatabase" localSheetId="5" hidden="1">Cards!$A$15:$T$15</definedName>
  </definedNames>
  <calcPr calcId="144525"/>
</workbook>
</file>

<file path=xl/cellimages.xml><?xml version="1.0" encoding="utf-8"?>
<etc:cellImages xmlns:xdr="http://schemas.openxmlformats.org/drawingml/2006/spreadsheetDrawing" xmlns:r="http://schemas.openxmlformats.org/officeDocument/2006/relationships" xmlns:a="http://schemas.openxmlformats.org/drawingml/2006/main" xmlns:etc="http://www.wps.cn/officeDocument/2017/etCustomData">
  <etc:cellImage>
    <xdr:pic>
      <xdr:nvPicPr>
        <xdr:cNvPr id="9" name="ID_472389F37DAE4B67A074BB708FB81B1B"/>
        <xdr:cNvPicPr>
          <a:picLocks noChangeAspect="1"/>
        </xdr:cNvPicPr>
      </xdr:nvPicPr>
      <xdr:blipFill>
        <a:blip r:embed="rId1"/>
        <a:srcRect l="21977" r="21977"/>
        <a:stretch>
          <a:fillRect/>
        </a:stretch>
      </xdr:blipFill>
      <xdr:spPr>
        <a:xfrm>
          <a:off x="1068070" y="1961515"/>
          <a:ext cx="920750" cy="924560"/>
        </a:xfrm>
        <a:prstGeom prst="rect">
          <a:avLst/>
        </a:prstGeom>
        <a:noFill/>
        <a:ln w="9525">
          <a:noFill/>
        </a:ln>
      </xdr:spPr>
    </xdr:pic>
  </etc:cellImage>
  <etc:cellImage>
    <xdr:pic>
      <xdr:nvPicPr>
        <xdr:cNvPr id="13" name="ID_ABE376C2D56443AC96DEA30AEF3B4AFE" descr="9c89355e298487b4e53e0eac3fe03ff7_1"/>
        <xdr:cNvPicPr>
          <a:picLocks noChangeAspect="1"/>
        </xdr:cNvPicPr>
      </xdr:nvPicPr>
      <xdr:blipFill>
        <a:blip r:embed="rId2"/>
        <a:stretch>
          <a:fillRect/>
        </a:stretch>
      </xdr:blipFill>
      <xdr:spPr>
        <a:xfrm>
          <a:off x="814070" y="19050"/>
          <a:ext cx="914400" cy="914400"/>
        </a:xfrm>
        <a:prstGeom prst="rect">
          <a:avLst/>
        </a:prstGeom>
      </xdr:spPr>
    </xdr:pic>
  </etc:cellImage>
  <etc:cellImage>
    <xdr:pic>
      <xdr:nvPicPr>
        <xdr:cNvPr id="14" name="ID_9C3C282F92FA449BBD6A43A9C2B985CD"/>
        <xdr:cNvPicPr>
          <a:picLocks noChangeAspect="1"/>
        </xdr:cNvPicPr>
      </xdr:nvPicPr>
      <xdr:blipFill>
        <a:blip r:embed="rId3"/>
        <a:stretch>
          <a:fillRect/>
        </a:stretch>
      </xdr:blipFill>
      <xdr:spPr>
        <a:xfrm>
          <a:off x="816610" y="952500"/>
          <a:ext cx="909955" cy="819150"/>
        </a:xfrm>
        <a:prstGeom prst="rect">
          <a:avLst/>
        </a:prstGeom>
        <a:noFill/>
        <a:ln w="9525">
          <a:noFill/>
        </a:ln>
      </xdr:spPr>
    </xdr:pic>
  </etc:cellImage>
  <etc:cellImage>
    <xdr:pic>
      <xdr:nvPicPr>
        <xdr:cNvPr id="20" name="ID_0DD23899B790402C876A3AB25E93D085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4914900" y="3171825"/>
          <a:ext cx="923925" cy="923925"/>
        </a:xfrm>
        <a:prstGeom prst="rect">
          <a:avLst/>
        </a:prstGeom>
        <a:noFill/>
        <a:ln w="9525">
          <a:noFill/>
        </a:ln>
      </xdr:spPr>
    </xdr:pic>
  </etc:cellImage>
  <etc:cellImage>
    <xdr:pic>
      <xdr:nvPicPr>
        <xdr:cNvPr id="5" name="ID_D3F7A3ED71D74EEF85AC0F08414E1370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1104900" y="3971925"/>
          <a:ext cx="3981450" cy="3981450"/>
        </a:xfrm>
        <a:prstGeom prst="rect">
          <a:avLst/>
        </a:prstGeom>
        <a:noFill/>
        <a:ln w="9525">
          <a:noFill/>
        </a:ln>
      </xdr:spPr>
    </xdr:pic>
  </etc:cellImage>
  <etc:cellImage>
    <xdr:pic>
      <xdr:nvPicPr>
        <xdr:cNvPr id="2" name="ID_942A8A520308419192E4894003F19B03"/>
        <xdr:cNvPicPr>
          <a:picLocks noChangeAspect="1"/>
        </xdr:cNvPicPr>
      </xdr:nvPicPr>
      <xdr:blipFill>
        <a:blip r:embed="rId6"/>
        <a:stretch>
          <a:fillRect/>
        </a:stretch>
      </xdr:blipFill>
      <xdr:spPr>
        <a:xfrm>
          <a:off x="838200" y="4857750"/>
          <a:ext cx="5000625" cy="5591175"/>
        </a:xfrm>
        <a:prstGeom prst="rect">
          <a:avLst/>
        </a:prstGeom>
        <a:noFill/>
        <a:ln w="9525">
          <a:noFill/>
        </a:ln>
      </xdr:spPr>
    </xdr:pic>
  </etc:cellImage>
  <etc:cellImage>
    <xdr:pic>
      <xdr:nvPicPr>
        <xdr:cNvPr id="3" name="ID_EA5ACE97A2D44B6AAB7C9144A307C561" descr="Head-100000"/>
        <xdr:cNvPicPr>
          <a:picLocks noChangeAspect="1"/>
        </xdr:cNvPicPr>
      </xdr:nvPicPr>
      <xdr:blipFill>
        <a:blip r:embed="rId7"/>
        <a:stretch>
          <a:fillRect/>
        </a:stretch>
      </xdr:blipFill>
      <xdr:spPr>
        <a:xfrm>
          <a:off x="1552575" y="5886450"/>
          <a:ext cx="1333500" cy="1333500"/>
        </a:xfrm>
        <a:prstGeom prst="rect">
          <a:avLst/>
        </a:prstGeom>
      </xdr:spPr>
    </xdr:pic>
  </etc:cellImage>
  <etc:cellImage>
    <xdr:pic>
      <xdr:nvPicPr>
        <xdr:cNvPr id="6" name="ID_A1C182683B9F4A40A4F0D2974904C2E9" descr="Head-100100"/>
        <xdr:cNvPicPr>
          <a:picLocks noChangeAspect="1"/>
        </xdr:cNvPicPr>
      </xdr:nvPicPr>
      <xdr:blipFill>
        <a:blip r:embed="rId8"/>
        <a:stretch>
          <a:fillRect/>
        </a:stretch>
      </xdr:blipFill>
      <xdr:spPr>
        <a:xfrm>
          <a:off x="1047750" y="6819900"/>
          <a:ext cx="1333500" cy="1333500"/>
        </a:xfrm>
        <a:prstGeom prst="rect">
          <a:avLst/>
        </a:prstGeom>
      </xdr:spPr>
    </xdr:pic>
  </etc:cellImage>
  <etc:cellImage>
    <xdr:pic>
      <xdr:nvPicPr>
        <xdr:cNvPr id="7" name="ID_E5F1DB7ED0A64524B6C1085D6EDCED9A" descr="Head-100200"/>
        <xdr:cNvPicPr>
          <a:picLocks noChangeAspect="1"/>
        </xdr:cNvPicPr>
      </xdr:nvPicPr>
      <xdr:blipFill>
        <a:blip r:embed="rId9"/>
        <a:stretch>
          <a:fillRect/>
        </a:stretch>
      </xdr:blipFill>
      <xdr:spPr>
        <a:xfrm>
          <a:off x="1228725" y="7829550"/>
          <a:ext cx="1333500" cy="1333500"/>
        </a:xfrm>
        <a:prstGeom prst="rect">
          <a:avLst/>
        </a:prstGeom>
      </xdr:spPr>
    </xdr:pic>
  </etc:cellImage>
  <etc:cellImage>
    <xdr:pic>
      <xdr:nvPicPr>
        <xdr:cNvPr id="8" name="ID_E9CB8ED1CC014AB6AAED2B528646CC46" descr="Head-100300"/>
        <xdr:cNvPicPr>
          <a:picLocks noChangeAspect="1"/>
        </xdr:cNvPicPr>
      </xdr:nvPicPr>
      <xdr:blipFill>
        <a:blip r:embed="rId10"/>
        <a:stretch>
          <a:fillRect/>
        </a:stretch>
      </xdr:blipFill>
      <xdr:spPr>
        <a:xfrm>
          <a:off x="1323975" y="8782050"/>
          <a:ext cx="1333500" cy="1333500"/>
        </a:xfrm>
        <a:prstGeom prst="rect">
          <a:avLst/>
        </a:prstGeom>
      </xdr:spPr>
    </xdr:pic>
  </etc:cellImage>
  <etc:cellImage>
    <xdr:pic>
      <xdr:nvPicPr>
        <xdr:cNvPr id="4" name="ID_BFB4E79A60F64AC097E0E3F6732F00F6" descr="Head-100400"/>
        <xdr:cNvPicPr>
          <a:picLocks noChangeAspect="1"/>
        </xdr:cNvPicPr>
      </xdr:nvPicPr>
      <xdr:blipFill>
        <a:blip r:embed="rId11"/>
        <a:stretch>
          <a:fillRect/>
        </a:stretch>
      </xdr:blipFill>
      <xdr:spPr>
        <a:xfrm>
          <a:off x="1238250" y="9696450"/>
          <a:ext cx="1333500" cy="1333500"/>
        </a:xfrm>
        <a:prstGeom prst="rect">
          <a:avLst/>
        </a:prstGeom>
      </xdr:spPr>
    </xdr:pic>
  </etc:cellImage>
  <etc:cellImage>
    <xdr:pic>
      <xdr:nvPicPr>
        <xdr:cNvPr id="10" name="ID_D67123579B8A45AC8E21431C8B1FAC0E" descr="Head-100503"/>
        <xdr:cNvPicPr>
          <a:picLocks noChangeAspect="1"/>
        </xdr:cNvPicPr>
      </xdr:nvPicPr>
      <xdr:blipFill>
        <a:blip r:embed="rId12"/>
        <a:stretch>
          <a:fillRect/>
        </a:stretch>
      </xdr:blipFill>
      <xdr:spPr>
        <a:xfrm>
          <a:off x="1304925" y="10696575"/>
          <a:ext cx="1333500" cy="1333500"/>
        </a:xfrm>
        <a:prstGeom prst="rect">
          <a:avLst/>
        </a:prstGeom>
      </xdr:spPr>
    </xdr:pic>
  </etc:cellImage>
  <etc:cellImage>
    <xdr:pic>
      <xdr:nvPicPr>
        <xdr:cNvPr id="11" name="ID_B220F34CD2EA489A845F4CEF94C27BF0" descr="Head-100700"/>
        <xdr:cNvPicPr>
          <a:picLocks noChangeAspect="1"/>
        </xdr:cNvPicPr>
      </xdr:nvPicPr>
      <xdr:blipFill>
        <a:blip r:embed="rId13"/>
        <a:stretch>
          <a:fillRect/>
        </a:stretch>
      </xdr:blipFill>
      <xdr:spPr>
        <a:xfrm>
          <a:off x="1438275" y="11744325"/>
          <a:ext cx="1333500" cy="1333500"/>
        </a:xfrm>
        <a:prstGeom prst="rect">
          <a:avLst/>
        </a:prstGeom>
      </xdr:spPr>
    </xdr:pic>
  </etc:cellImage>
  <etc:cellImage>
    <xdr:pic>
      <xdr:nvPicPr>
        <xdr:cNvPr id="12" name="ID_CF2AD7D8A4854A49ABFCAF64ECD3C72F" descr="Head-100708"/>
        <xdr:cNvPicPr>
          <a:picLocks noChangeAspect="1"/>
        </xdr:cNvPicPr>
      </xdr:nvPicPr>
      <xdr:blipFill>
        <a:blip r:embed="rId14"/>
        <a:stretch>
          <a:fillRect/>
        </a:stretch>
      </xdr:blipFill>
      <xdr:spPr>
        <a:xfrm>
          <a:off x="1409700" y="11649075"/>
          <a:ext cx="1333500" cy="1333500"/>
        </a:xfrm>
        <a:prstGeom prst="rect">
          <a:avLst/>
        </a:prstGeom>
      </xdr:spPr>
    </xdr:pic>
  </etc:cellImage>
  <etc:cellImage>
    <xdr:pic>
      <xdr:nvPicPr>
        <xdr:cNvPr id="15" name="ID_0BF27AE1634945C2AC83D997C42602C4" descr="Head-100706"/>
        <xdr:cNvPicPr>
          <a:picLocks noChangeAspect="1"/>
        </xdr:cNvPicPr>
      </xdr:nvPicPr>
      <xdr:blipFill>
        <a:blip r:embed="rId15"/>
        <a:stretch>
          <a:fillRect/>
        </a:stretch>
      </xdr:blipFill>
      <xdr:spPr>
        <a:xfrm>
          <a:off x="1609725" y="13535025"/>
          <a:ext cx="1333500" cy="1333500"/>
        </a:xfrm>
        <a:prstGeom prst="rect">
          <a:avLst/>
        </a:prstGeom>
      </xdr:spPr>
    </xdr:pic>
  </etc:cellImage>
  <etc:cellImage>
    <xdr:pic>
      <xdr:nvPicPr>
        <xdr:cNvPr id="16" name="ID_7022A7E245DA469CA8D834BC55C42159" descr="Head-100707"/>
        <xdr:cNvPicPr>
          <a:picLocks noChangeAspect="1"/>
        </xdr:cNvPicPr>
      </xdr:nvPicPr>
      <xdr:blipFill>
        <a:blip r:embed="rId16"/>
        <a:stretch>
          <a:fillRect/>
        </a:stretch>
      </xdr:blipFill>
      <xdr:spPr>
        <a:xfrm>
          <a:off x="1581150" y="14458950"/>
          <a:ext cx="1333500" cy="1333500"/>
        </a:xfrm>
        <a:prstGeom prst="rect">
          <a:avLst/>
        </a:prstGeom>
      </xdr:spPr>
    </xdr:pic>
  </etc:cellImage>
  <etc:cellImage>
    <xdr:pic>
      <xdr:nvPicPr>
        <xdr:cNvPr id="17" name="ID_C30588502E224F99ABF989297FD6C8B6" descr="Head-100900"/>
        <xdr:cNvPicPr>
          <a:picLocks noChangeAspect="1"/>
        </xdr:cNvPicPr>
      </xdr:nvPicPr>
      <xdr:blipFill>
        <a:blip r:embed="rId17"/>
        <a:stretch>
          <a:fillRect/>
        </a:stretch>
      </xdr:blipFill>
      <xdr:spPr>
        <a:xfrm>
          <a:off x="1733550" y="15401925"/>
          <a:ext cx="1333500" cy="1333500"/>
        </a:xfrm>
        <a:prstGeom prst="rect">
          <a:avLst/>
        </a:prstGeom>
      </xdr:spPr>
    </xdr:pic>
  </etc:cellImage>
  <etc:cellImage>
    <xdr:pic>
      <xdr:nvPicPr>
        <xdr:cNvPr id="18" name="ID_946A66B6CF554CD286D8FB288B3F298D" descr="Head-101000"/>
        <xdr:cNvPicPr>
          <a:picLocks noChangeAspect="1"/>
        </xdr:cNvPicPr>
      </xdr:nvPicPr>
      <xdr:blipFill>
        <a:blip r:embed="rId18"/>
        <a:stretch>
          <a:fillRect/>
        </a:stretch>
      </xdr:blipFill>
      <xdr:spPr>
        <a:xfrm>
          <a:off x="1800225" y="16440150"/>
          <a:ext cx="1333500" cy="1333500"/>
        </a:xfrm>
        <a:prstGeom prst="rect">
          <a:avLst/>
        </a:prstGeom>
      </xdr:spPr>
    </xdr:pic>
  </etc:cellImage>
  <etc:cellImage>
    <xdr:pic>
      <xdr:nvPicPr>
        <xdr:cNvPr id="19" name="ID_302E95A733F14E3D8343AA6B56229F6A" descr="Head-101301"/>
        <xdr:cNvPicPr>
          <a:picLocks noChangeAspect="1"/>
        </xdr:cNvPicPr>
      </xdr:nvPicPr>
      <xdr:blipFill>
        <a:blip r:embed="rId19"/>
        <a:stretch>
          <a:fillRect/>
        </a:stretch>
      </xdr:blipFill>
      <xdr:spPr>
        <a:xfrm>
          <a:off x="1695450" y="6886575"/>
          <a:ext cx="1333500" cy="1333500"/>
        </a:xfrm>
        <a:prstGeom prst="rect">
          <a:avLst/>
        </a:prstGeom>
      </xdr:spPr>
    </xdr:pic>
  </etc:cellImage>
  <etc:cellImage>
    <xdr:pic>
      <xdr:nvPicPr>
        <xdr:cNvPr id="21" name="ID_EF4E8EF0532B4D01AF4049E48E49B942" descr="Head-101200"/>
        <xdr:cNvPicPr>
          <a:picLocks noChangeAspect="1"/>
        </xdr:cNvPicPr>
      </xdr:nvPicPr>
      <xdr:blipFill>
        <a:blip r:embed="rId20"/>
        <a:stretch>
          <a:fillRect/>
        </a:stretch>
      </xdr:blipFill>
      <xdr:spPr>
        <a:xfrm>
          <a:off x="1504950" y="7800975"/>
          <a:ext cx="1333500" cy="1333500"/>
        </a:xfrm>
        <a:prstGeom prst="rect">
          <a:avLst/>
        </a:prstGeom>
      </xdr:spPr>
    </xdr:pic>
  </etc:cellImage>
  <etc:cellImage>
    <xdr:pic>
      <xdr:nvPicPr>
        <xdr:cNvPr id="28" name="ID_806970AB48A94490A6B2A23621149679" descr="Head-180400"/>
        <xdr:cNvPicPr>
          <a:picLocks noChangeAspect="1"/>
        </xdr:cNvPicPr>
      </xdr:nvPicPr>
      <xdr:blipFill>
        <a:blip r:embed="rId21"/>
        <a:stretch>
          <a:fillRect/>
        </a:stretch>
      </xdr:blipFill>
      <xdr:spPr>
        <a:xfrm>
          <a:off x="1771650" y="10610850"/>
          <a:ext cx="1333500" cy="1333500"/>
        </a:xfrm>
        <a:prstGeom prst="rect">
          <a:avLst/>
        </a:prstGeom>
      </xdr:spPr>
    </xdr:pic>
  </etc:cellImage>
  <etc:cellImage>
    <xdr:pic>
      <xdr:nvPicPr>
        <xdr:cNvPr id="22" name="ID_59A4579AC4BC493588004E5C2ACA0D60" descr="Head-101600"/>
        <xdr:cNvPicPr>
          <a:picLocks noChangeAspect="1"/>
        </xdr:cNvPicPr>
      </xdr:nvPicPr>
      <xdr:blipFill>
        <a:blip r:embed="rId22"/>
        <a:stretch>
          <a:fillRect/>
        </a:stretch>
      </xdr:blipFill>
      <xdr:spPr>
        <a:xfrm>
          <a:off x="1714500" y="11601450"/>
          <a:ext cx="1333500" cy="1333500"/>
        </a:xfrm>
        <a:prstGeom prst="rect">
          <a:avLst/>
        </a:prstGeom>
      </xdr:spPr>
    </xdr:pic>
  </etc:cellImage>
  <etc:cellImage>
    <xdr:pic>
      <xdr:nvPicPr>
        <xdr:cNvPr id="35" name="ID_E41691D94D5C4096B126FDBB73F5A3FD" descr="Head-101700"/>
        <xdr:cNvPicPr>
          <a:picLocks noChangeAspect="1"/>
        </xdr:cNvPicPr>
      </xdr:nvPicPr>
      <xdr:blipFill>
        <a:blip r:embed="rId23"/>
        <a:stretch>
          <a:fillRect/>
        </a:stretch>
      </xdr:blipFill>
      <xdr:spPr>
        <a:xfrm>
          <a:off x="1352550" y="21250275"/>
          <a:ext cx="1200150" cy="1200150"/>
        </a:xfrm>
        <a:prstGeom prst="rect">
          <a:avLst/>
        </a:prstGeom>
      </xdr:spPr>
    </xdr:pic>
  </etc:cellImage>
  <etc:cellImage>
    <xdr:pic>
      <xdr:nvPicPr>
        <xdr:cNvPr id="36" name="ID_1117982C9F7E410BB3974C25EF2231EC" descr="Head-180900"/>
        <xdr:cNvPicPr>
          <a:picLocks noChangeAspect="1"/>
        </xdr:cNvPicPr>
      </xdr:nvPicPr>
      <xdr:blipFill>
        <a:blip r:embed="rId24"/>
        <a:stretch>
          <a:fillRect/>
        </a:stretch>
      </xdr:blipFill>
      <xdr:spPr>
        <a:xfrm>
          <a:off x="1352550" y="22479000"/>
          <a:ext cx="1200150" cy="1200150"/>
        </a:xfrm>
        <a:prstGeom prst="rect">
          <a:avLst/>
        </a:prstGeom>
      </xdr:spPr>
    </xdr:pic>
  </etc:cellImage>
  <etc:cellImage>
    <xdr:pic>
      <xdr:nvPicPr>
        <xdr:cNvPr id="37" name="ID_5D94A75FC3424FCCA8DCBDE1AC36404A" descr="Head-101800"/>
        <xdr:cNvPicPr>
          <a:picLocks noChangeAspect="1"/>
        </xdr:cNvPicPr>
      </xdr:nvPicPr>
      <xdr:blipFill>
        <a:blip r:embed="rId25"/>
        <a:stretch>
          <a:fillRect/>
        </a:stretch>
      </xdr:blipFill>
      <xdr:spPr>
        <a:xfrm>
          <a:off x="1352550" y="23707725"/>
          <a:ext cx="1200150" cy="1200150"/>
        </a:xfrm>
        <a:prstGeom prst="rect">
          <a:avLst/>
        </a:prstGeom>
      </xdr:spPr>
    </xdr:pic>
  </etc:cellImage>
  <etc:cellImage>
    <xdr:pic>
      <xdr:nvPicPr>
        <xdr:cNvPr id="38" name="ID_C3E942B729494059AB2619077BAA94B4" descr="Head-102000"/>
        <xdr:cNvPicPr>
          <a:picLocks noChangeAspect="1"/>
        </xdr:cNvPicPr>
      </xdr:nvPicPr>
      <xdr:blipFill>
        <a:blip r:embed="rId26"/>
        <a:stretch>
          <a:fillRect/>
        </a:stretch>
      </xdr:blipFill>
      <xdr:spPr>
        <a:xfrm>
          <a:off x="1352550" y="24936450"/>
          <a:ext cx="1200150" cy="1200150"/>
        </a:xfrm>
        <a:prstGeom prst="rect">
          <a:avLst/>
        </a:prstGeom>
      </xdr:spPr>
    </xdr:pic>
  </etc:cellImage>
  <etc:cellImage>
    <xdr:pic>
      <xdr:nvPicPr>
        <xdr:cNvPr id="39" name="ID_7D5EFB0035DA4542A8C5BC5ECDD4EACF" descr="Head-102001"/>
        <xdr:cNvPicPr>
          <a:picLocks noChangeAspect="1"/>
        </xdr:cNvPicPr>
      </xdr:nvPicPr>
      <xdr:blipFill>
        <a:blip r:embed="rId27"/>
        <a:stretch>
          <a:fillRect/>
        </a:stretch>
      </xdr:blipFill>
      <xdr:spPr>
        <a:xfrm>
          <a:off x="1352550" y="26165175"/>
          <a:ext cx="1200150" cy="1200150"/>
        </a:xfrm>
        <a:prstGeom prst="rect">
          <a:avLst/>
        </a:prstGeom>
      </xdr:spPr>
    </xdr:pic>
  </etc:cellImage>
  <etc:cellImage>
    <xdr:pic>
      <xdr:nvPicPr>
        <xdr:cNvPr id="40" name="ID_8EB17CEFC9214E5999426EDBF3691A7E" descr="Head-180000"/>
        <xdr:cNvPicPr>
          <a:picLocks noChangeAspect="1"/>
        </xdr:cNvPicPr>
      </xdr:nvPicPr>
      <xdr:blipFill>
        <a:blip r:embed="rId28"/>
        <a:stretch>
          <a:fillRect/>
        </a:stretch>
      </xdr:blipFill>
      <xdr:spPr>
        <a:xfrm>
          <a:off x="1352550" y="27393900"/>
          <a:ext cx="1200150" cy="1200150"/>
        </a:xfrm>
        <a:prstGeom prst="rect">
          <a:avLst/>
        </a:prstGeom>
      </xdr:spPr>
    </xdr:pic>
  </etc:cellImage>
  <etc:cellImage>
    <xdr:pic>
      <xdr:nvPicPr>
        <xdr:cNvPr id="41" name="ID_C4C4ABD255A24088BE75FF3D5C059D91" descr="Head-180600"/>
        <xdr:cNvPicPr>
          <a:picLocks noChangeAspect="1"/>
        </xdr:cNvPicPr>
      </xdr:nvPicPr>
      <xdr:blipFill>
        <a:blip r:embed="rId29"/>
        <a:stretch>
          <a:fillRect/>
        </a:stretch>
      </xdr:blipFill>
      <xdr:spPr>
        <a:xfrm>
          <a:off x="1352550" y="28622625"/>
          <a:ext cx="1200150" cy="1200150"/>
        </a:xfrm>
        <a:prstGeom prst="rect">
          <a:avLst/>
        </a:prstGeom>
      </xdr:spPr>
    </xdr:pic>
  </etc:cellImage>
  <etc:cellImage>
    <xdr:pic>
      <xdr:nvPicPr>
        <xdr:cNvPr id="42" name="ID_8BCD999CC030453CB7DFC8890ED1C7CE" descr="Head-180500"/>
        <xdr:cNvPicPr>
          <a:picLocks noChangeAspect="1"/>
        </xdr:cNvPicPr>
      </xdr:nvPicPr>
      <xdr:blipFill>
        <a:blip r:embed="rId30"/>
        <a:stretch>
          <a:fillRect/>
        </a:stretch>
      </xdr:blipFill>
      <xdr:spPr>
        <a:xfrm>
          <a:off x="1352550" y="29851350"/>
          <a:ext cx="1200150" cy="1200150"/>
        </a:xfrm>
        <a:prstGeom prst="rect">
          <a:avLst/>
        </a:prstGeom>
      </xdr:spPr>
    </xdr:pic>
  </etc:cellImage>
  <etc:cellImage>
    <xdr:pic>
      <xdr:nvPicPr>
        <xdr:cNvPr id="43" name="ID_CD0EBA0268E44D3C86B8732A5059CA70" descr="Head-101900"/>
        <xdr:cNvPicPr>
          <a:picLocks noChangeAspect="1"/>
        </xdr:cNvPicPr>
      </xdr:nvPicPr>
      <xdr:blipFill>
        <a:blip r:embed="rId31"/>
        <a:stretch>
          <a:fillRect/>
        </a:stretch>
      </xdr:blipFill>
      <xdr:spPr>
        <a:xfrm>
          <a:off x="1352550" y="31080075"/>
          <a:ext cx="1200150" cy="1200150"/>
        </a:xfrm>
        <a:prstGeom prst="rect">
          <a:avLst/>
        </a:prstGeom>
      </xdr:spPr>
    </xdr:pic>
  </etc:cellImage>
  <etc:cellImage>
    <xdr:pic>
      <xdr:nvPicPr>
        <xdr:cNvPr id="44" name="ID_6BA26EB01E064329ADDD5FD0ECD1E414" descr="Head-101901"/>
        <xdr:cNvPicPr>
          <a:picLocks noChangeAspect="1"/>
        </xdr:cNvPicPr>
      </xdr:nvPicPr>
      <xdr:blipFill>
        <a:blip r:embed="rId32"/>
        <a:stretch>
          <a:fillRect/>
        </a:stretch>
      </xdr:blipFill>
      <xdr:spPr>
        <a:xfrm>
          <a:off x="1352550" y="32308800"/>
          <a:ext cx="1200150" cy="1200150"/>
        </a:xfrm>
        <a:prstGeom prst="rect">
          <a:avLst/>
        </a:prstGeom>
      </xdr:spPr>
    </xdr:pic>
  </etc:cellImage>
  <etc:cellImage>
    <xdr:pic>
      <xdr:nvPicPr>
        <xdr:cNvPr id="45" name="ID_2F09E6398A6F4E92956CA15EA56AA685" descr="Head-180700"/>
        <xdr:cNvPicPr>
          <a:picLocks noChangeAspect="1"/>
        </xdr:cNvPicPr>
      </xdr:nvPicPr>
      <xdr:blipFill>
        <a:blip r:embed="rId33"/>
        <a:stretch>
          <a:fillRect/>
        </a:stretch>
      </xdr:blipFill>
      <xdr:spPr>
        <a:xfrm>
          <a:off x="1352550" y="33537525"/>
          <a:ext cx="1200150" cy="1200150"/>
        </a:xfrm>
        <a:prstGeom prst="rect">
          <a:avLst/>
        </a:prstGeom>
      </xdr:spPr>
    </xdr:pic>
  </etc:cellImage>
  <etc:cellImage>
    <xdr:pic>
      <xdr:nvPicPr>
        <xdr:cNvPr id="46" name="ID_1FADB01B9A9746599240162B9FCE1C05" descr="Head-180200"/>
        <xdr:cNvPicPr>
          <a:picLocks noChangeAspect="1"/>
        </xdr:cNvPicPr>
      </xdr:nvPicPr>
      <xdr:blipFill>
        <a:blip r:embed="rId34"/>
        <a:stretch>
          <a:fillRect/>
        </a:stretch>
      </xdr:blipFill>
      <xdr:spPr>
        <a:xfrm>
          <a:off x="1810385" y="13525500"/>
          <a:ext cx="1333500" cy="1333500"/>
        </a:xfrm>
        <a:prstGeom prst="rect">
          <a:avLst/>
        </a:prstGeom>
      </xdr:spPr>
    </xdr:pic>
  </etc:cellImage>
  <etc:cellImage>
    <xdr:pic>
      <xdr:nvPicPr>
        <xdr:cNvPr id="47" name="ID_6DFB6AEAB31A4163BCC36846389150B9" descr="Head-180300"/>
        <xdr:cNvPicPr>
          <a:picLocks noChangeAspect="1"/>
        </xdr:cNvPicPr>
      </xdr:nvPicPr>
      <xdr:blipFill>
        <a:blip r:embed="rId35"/>
        <a:stretch>
          <a:fillRect/>
        </a:stretch>
      </xdr:blipFill>
      <xdr:spPr>
        <a:xfrm>
          <a:off x="1724660" y="10639425"/>
          <a:ext cx="1333500" cy="1333500"/>
        </a:xfrm>
        <a:prstGeom prst="rect">
          <a:avLst/>
        </a:prstGeom>
      </xdr:spPr>
    </xdr:pic>
  </etc:cellImage>
  <etc:cellImage>
    <xdr:pic>
      <xdr:nvPicPr>
        <xdr:cNvPr id="50" name="ID_345E7924D55E4B24A1BF201D4423D1A0" descr="Head-181100"/>
        <xdr:cNvPicPr>
          <a:picLocks noChangeAspect="1"/>
        </xdr:cNvPicPr>
      </xdr:nvPicPr>
      <xdr:blipFill>
        <a:blip r:embed="rId36"/>
        <a:stretch>
          <a:fillRect/>
        </a:stretch>
      </xdr:blipFill>
      <xdr:spPr>
        <a:xfrm>
          <a:off x="1733550" y="37561520"/>
          <a:ext cx="1333500" cy="1333500"/>
        </a:xfrm>
        <a:prstGeom prst="rect">
          <a:avLst/>
        </a:prstGeom>
      </xdr:spPr>
    </xdr:pic>
  </etc:cellImage>
  <etc:cellImage>
    <xdr:pic>
      <xdr:nvPicPr>
        <xdr:cNvPr id="51" name="ID_45747D0280FD4BC7823009D80AC5D973" descr="Head-181500"/>
        <xdr:cNvPicPr>
          <a:picLocks noChangeAspect="1"/>
        </xdr:cNvPicPr>
      </xdr:nvPicPr>
      <xdr:blipFill>
        <a:blip r:embed="rId37"/>
        <a:stretch>
          <a:fillRect/>
        </a:stretch>
      </xdr:blipFill>
      <xdr:spPr>
        <a:xfrm>
          <a:off x="1866900" y="38494970"/>
          <a:ext cx="1333500" cy="1333500"/>
        </a:xfrm>
        <a:prstGeom prst="rect">
          <a:avLst/>
        </a:prstGeom>
      </xdr:spPr>
    </xdr:pic>
  </etc:cellImage>
  <etc:cellImage>
    <xdr:pic>
      <xdr:nvPicPr>
        <xdr:cNvPr id="52" name="ID_C6A488D076F8441E94AC514401752E42" descr="Head-181200"/>
        <xdr:cNvPicPr>
          <a:picLocks noChangeAspect="1"/>
        </xdr:cNvPicPr>
      </xdr:nvPicPr>
      <xdr:blipFill>
        <a:blip r:embed="rId38"/>
        <a:stretch>
          <a:fillRect/>
        </a:stretch>
      </xdr:blipFill>
      <xdr:spPr>
        <a:xfrm>
          <a:off x="1924050" y="39361745"/>
          <a:ext cx="1333500" cy="1333500"/>
        </a:xfrm>
        <a:prstGeom prst="rect">
          <a:avLst/>
        </a:prstGeom>
      </xdr:spPr>
    </xdr:pic>
  </etc:cellImage>
  <etc:cellImage>
    <xdr:pic>
      <xdr:nvPicPr>
        <xdr:cNvPr id="23" name="ID_D6E9B575C0C943E3883EE0E22A4EABA1"/>
        <xdr:cNvPicPr>
          <a:picLocks noChangeAspect="1"/>
        </xdr:cNvPicPr>
      </xdr:nvPicPr>
      <xdr:blipFill>
        <a:blip r:embed="rId39"/>
        <a:stretch>
          <a:fillRect/>
        </a:stretch>
      </xdr:blipFill>
      <xdr:spPr>
        <a:xfrm>
          <a:off x="1914525" y="36947475"/>
          <a:ext cx="4714875" cy="4714875"/>
        </a:xfrm>
        <a:prstGeom prst="rect">
          <a:avLst/>
        </a:prstGeom>
        <a:noFill/>
        <a:ln w="9525">
          <a:noFill/>
        </a:ln>
      </xdr:spPr>
    </xdr:pic>
  </etc:cellImage>
</etc:cellImages>
</file>

<file path=xl/comments1.xml><?xml version="1.0" encoding="utf-8"?>
<comments xmlns="http://schemas.openxmlformats.org/spreadsheetml/2006/main">
  <authors>
    <author>DevilCat</author>
  </authors>
  <commentList>
    <comment ref="C1" authorId="0">
      <text>
        <r>
          <rPr>
            <b/>
            <sz val="9"/>
            <rFont val="宋体"/>
            <charset val="134"/>
          </rPr>
          <t>DevilCat:</t>
        </r>
        <r>
          <rPr>
            <sz val="9"/>
            <rFont val="宋体"/>
            <charset val="134"/>
          </rPr>
          <t xml:space="preserve">
小Icon 0
大图 1</t>
        </r>
      </text>
    </comment>
  </commentList>
</comments>
</file>

<file path=xl/comments2.xml><?xml version="1.0" encoding="utf-8"?>
<comments xmlns="http://schemas.openxmlformats.org/spreadsheetml/2006/main">
  <authors>
    <author>DevilCat</author>
  </authors>
  <commentList>
    <comment ref="F1" authorId="0">
      <text>
        <r>
          <rPr>
            <b/>
            <sz val="9"/>
            <rFont val="宋体"/>
            <charset val="134"/>
          </rPr>
          <t>DevilCat:</t>
        </r>
        <r>
          <rPr>
            <sz val="9"/>
            <rFont val="宋体"/>
            <charset val="134"/>
          </rPr>
          <t xml:space="preserve">
主动 0
被动 1
</t>
        </r>
      </text>
    </comment>
  </commentList>
</comments>
</file>

<file path=xl/comments3.xml><?xml version="1.0" encoding="utf-8"?>
<comments xmlns="http://schemas.openxmlformats.org/spreadsheetml/2006/main">
  <authors>
    <author>DevilCat</author>
  </authors>
  <commentList>
    <comment ref="C1" authorId="0">
      <text>
        <r>
          <rPr>
            <b/>
            <sz val="9"/>
            <rFont val="宋体"/>
            <charset val="134"/>
          </rPr>
          <t>DevilCat:</t>
        </r>
        <r>
          <rPr>
            <sz val="9"/>
            <rFont val="宋体"/>
            <charset val="134"/>
          </rPr>
          <t xml:space="preserve">
0 否
1 是</t>
        </r>
      </text>
    </comment>
  </commentList>
</comments>
</file>

<file path=xl/comments4.xml><?xml version="1.0" encoding="utf-8"?>
<comments xmlns="http://schemas.openxmlformats.org/spreadsheetml/2006/main">
  <authors>
    <author>DevilCat</author>
  </authors>
  <commentList>
    <comment ref="G2" authorId="0">
      <text>
        <r>
          <rPr>
            <b/>
            <sz val="9"/>
            <rFont val="宋体"/>
            <charset val="134"/>
          </rPr>
          <t>DevilCat:</t>
        </r>
        <r>
          <rPr>
            <sz val="9"/>
            <rFont val="宋体"/>
            <charset val="134"/>
          </rPr>
          <t xml:space="preserve">
0 物理伤害
1 魔法伤害
10 物理神圣伤害
11 魔法神圣伤害
20 反击伤害（物理）
21 反击伤害（魔法）
30 反弹伤害</t>
        </r>
      </text>
    </comment>
    <comment ref="H2" authorId="0">
      <text>
        <r>
          <rPr>
            <b/>
            <sz val="9"/>
            <rFont val="宋体"/>
            <charset val="134"/>
          </rPr>
          <t>DevilCat:</t>
        </r>
        <r>
          <rPr>
            <sz val="9"/>
            <rFont val="宋体"/>
            <charset val="134"/>
          </rPr>
          <t xml:space="preserve">
-1 反击等使用
0 HP
1 Attack
2 Defend
3 Magic
4 Resist
5 Agile
</t>
        </r>
      </text>
    </comment>
    <comment ref="I2" authorId="0">
      <text>
        <r>
          <rPr>
            <b/>
            <sz val="9"/>
            <rFont val="宋体"/>
            <charset val="134"/>
          </rPr>
          <t>DevilCat:</t>
        </r>
        <r>
          <rPr>
            <sz val="9"/>
            <rFont val="宋体"/>
            <charset val="134"/>
          </rPr>
          <t xml:space="preserve">
万分比</t>
        </r>
      </text>
    </comment>
    <comment ref="G3" authorId="0">
      <text>
        <r>
          <rPr>
            <b/>
            <sz val="9"/>
            <rFont val="宋体"/>
            <charset val="134"/>
          </rPr>
          <t>DevilCat:</t>
        </r>
        <r>
          <rPr>
            <sz val="9"/>
            <rFont val="宋体"/>
            <charset val="134"/>
          </rPr>
          <t xml:space="preserve">
0 HP
1 Attack
2 Defend
3 Magic
4 Resist
5 Agile
</t>
        </r>
      </text>
    </comment>
    <comment ref="H3" authorId="0">
      <text>
        <r>
          <rPr>
            <b/>
            <sz val="9"/>
            <rFont val="宋体"/>
            <charset val="134"/>
          </rPr>
          <t>DevilCat:</t>
        </r>
        <r>
          <rPr>
            <sz val="9"/>
            <rFont val="宋体"/>
            <charset val="134"/>
          </rPr>
          <t xml:space="preserve">
万分比
</t>
        </r>
      </text>
    </comment>
  </commentList>
</comments>
</file>

<file path=xl/sharedStrings.xml><?xml version="1.0" encoding="utf-8"?>
<sst xmlns="http://schemas.openxmlformats.org/spreadsheetml/2006/main" count="835" uniqueCount="518">
  <si>
    <t>版本号</t>
  </si>
  <si>
    <t>日期</t>
  </si>
  <si>
    <t>修改人</t>
  </si>
  <si>
    <t>修改内容</t>
  </si>
  <si>
    <t>v0.0.1</t>
  </si>
  <si>
    <t>2022.1.28</t>
  </si>
  <si>
    <t>老灰猫</t>
  </si>
  <si>
    <t>搭建基础框架</t>
  </si>
  <si>
    <t>v0.0.2</t>
  </si>
  <si>
    <t>2022.2.6</t>
  </si>
  <si>
    <t>完成商店、上阵、出售功能</t>
  </si>
  <si>
    <t>v0.0.3</t>
  </si>
  <si>
    <t>2022.2.8</t>
  </si>
  <si>
    <t>搭建战斗核心模块</t>
  </si>
  <si>
    <t>v0.0.4</t>
  </si>
  <si>
    <t>2022.2.12</t>
  </si>
  <si>
    <t>完成战斗核心内容
（暂时只完成了一种伤害效果）</t>
  </si>
  <si>
    <t>v0.1.0</t>
  </si>
  <si>
    <t>2022.2.13</t>
  </si>
  <si>
    <r>
      <rPr>
        <sz val="11"/>
        <color theme="1"/>
        <rFont val="宋体"/>
        <charset val="134"/>
        <scheme val="minor"/>
      </rPr>
      <t xml:space="preserve">1、完成战斗结算
2、完成场景循环逻辑
</t>
    </r>
    <r>
      <rPr>
        <sz val="11"/>
        <color rgb="FFFF0000"/>
        <rFont val="宋体"/>
        <charset val="134"/>
        <scheme val="minor"/>
      </rPr>
      <t>游戏已经基本可以跑通</t>
    </r>
  </si>
  <si>
    <t>v0.1.1</t>
  </si>
  <si>
    <t>2022.2.28</t>
  </si>
  <si>
    <t>1、修复大量BUG
2、卡牌合成功能表现形式已完成
3、优化了受击效果，增加了受击伤血</t>
  </si>
  <si>
    <t>v0.1.2</t>
  </si>
  <si>
    <t>2022.3.1</t>
  </si>
  <si>
    <t>1、优化信息窗内容，增加了卡牌属性和卡牌技能描述
2、增加了暴击系统</t>
  </si>
  <si>
    <t>v0.1.3</t>
  </si>
  <si>
    <t>2022.3.9</t>
  </si>
  <si>
    <t>1、增加了怪物描述
2、预设计怪物技能
3、修改了没有计算Buff层数的BUG
4、优化了游戏界面显示 购买 上阵 下场 按钮的位置
5、拍定了怪物属性系数
6、加入连胜连败金币获取</t>
  </si>
  <si>
    <t>v0.1.4</t>
  </si>
  <si>
    <t>2023.5.31</t>
  </si>
  <si>
    <t>1、修改了怪物死亡时调用Icon错误的BUG
2、更新菜蛙Icon</t>
  </si>
  <si>
    <t>HP</t>
  </si>
  <si>
    <t>稀</t>
  </si>
  <si>
    <t>有</t>
  </si>
  <si>
    <t>角</t>
  </si>
  <si>
    <t>色</t>
  </si>
  <si>
    <t>测</t>
  </si>
  <si>
    <t>试</t>
  </si>
  <si>
    <t>内</t>
  </si>
  <si>
    <t>容</t>
  </si>
  <si>
    <t>Lv.</t>
  </si>
  <si>
    <t>22</t>
  </si>
  <si>
    <t>购</t>
  </si>
  <si>
    <t>物</t>
  </si>
  <si>
    <t>中</t>
  </si>
  <si>
    <t>心</t>
  </si>
  <si>
    <t>7号队员</t>
  </si>
  <si>
    <t>1号队员</t>
  </si>
  <si>
    <t>生</t>
  </si>
  <si>
    <t>命</t>
  </si>
  <si>
    <t>:</t>
  </si>
  <si>
    <t>￥2</t>
  </si>
  <si>
    <t>￥1</t>
  </si>
  <si>
    <t>已出售</t>
  </si>
  <si>
    <t>力</t>
  </si>
  <si>
    <t>量</t>
  </si>
  <si>
    <t>魔</t>
  </si>
  <si>
    <t>防</t>
  </si>
  <si>
    <t>御</t>
  </si>
  <si>
    <t>抗</t>
  </si>
  <si>
    <t>战</t>
  </si>
  <si>
    <t>斗</t>
  </si>
  <si>
    <t>区</t>
  </si>
  <si>
    <t>域</t>
  </si>
  <si>
    <t>技</t>
  </si>
  <si>
    <t>巧</t>
  </si>
  <si>
    <t>最大卡牌数</t>
  </si>
  <si>
    <t>3/3</t>
  </si>
  <si>
    <t>5号队员</t>
  </si>
  <si>
    <t>9号队员</t>
  </si>
  <si>
    <t>能</t>
  </si>
  <si>
    <t>普</t>
  </si>
  <si>
    <t>通</t>
  </si>
  <si>
    <t>一</t>
  </si>
  <si>
    <t>击</t>
  </si>
  <si>
    <t>的</t>
  </si>
  <si>
    <t>次</t>
  </si>
  <si>
    <t>理</t>
  </si>
  <si>
    <t>攻</t>
  </si>
  <si>
    <t>*3</t>
  </si>
  <si>
    <t>*2</t>
  </si>
  <si>
    <t>板</t>
  </si>
  <si>
    <t>凳</t>
  </si>
  <si>
    <t>选</t>
  </si>
  <si>
    <t>手</t>
  </si>
  <si>
    <t>10号队员</t>
  </si>
  <si>
    <t>*1</t>
  </si>
  <si>
    <t>GameStage</t>
  </si>
  <si>
    <t>代码枚举 游戏大流程</t>
  </si>
  <si>
    <t>GameState</t>
  </si>
  <si>
    <t>代码枚举 游戏小流程</t>
  </si>
  <si>
    <t>FightStage</t>
  </si>
  <si>
    <t>代码枚举 战斗流程</t>
  </si>
  <si>
    <t>CardPickAvaliableNum</t>
  </si>
  <si>
    <t>可选卡牌数量</t>
  </si>
  <si>
    <t>CardPickAvaliableNumMax</t>
  </si>
  <si>
    <t>可选卡牌最大数量</t>
  </si>
  <si>
    <t>EnemyPickAvaliableNum</t>
  </si>
  <si>
    <t>可选敌人数量</t>
  </si>
  <si>
    <t>PlayerLv</t>
  </si>
  <si>
    <t>玩家等级</t>
  </si>
  <si>
    <t>ReadyCardMaxCount</t>
  </si>
  <si>
    <t>准备区最大卡牌数量</t>
  </si>
  <si>
    <t>ReadyCardCount</t>
  </si>
  <si>
    <t>准备区当前卡牌数量</t>
  </si>
  <si>
    <t>PlayerExpNow</t>
  </si>
  <si>
    <t>玩家当前经验</t>
  </si>
  <si>
    <t>PlayerExpNeed</t>
  </si>
  <si>
    <t>1|1|2|5|8|10|15|20|25|30|35|40|50|60|75|90|120|150|180|-1</t>
  </si>
  <si>
    <t>玩家每级需要经验</t>
  </si>
  <si>
    <t>PlayerGold</t>
  </si>
  <si>
    <t>玩家当前金币</t>
  </si>
  <si>
    <t>PlayerHP</t>
  </si>
  <si>
    <t>玩家生命</t>
  </si>
  <si>
    <t>PlayerHPMax</t>
  </si>
  <si>
    <t>最大血量</t>
  </si>
  <si>
    <t>UpCardMax</t>
  </si>
  <si>
    <t>1|1|2|2|3|3|4|4|5|5|6|6|7|7|8|8|9|9|10|10</t>
  </si>
  <si>
    <t>最大上阵卡牌数量</t>
  </si>
  <si>
    <t>RefreshStorePrice</t>
  </si>
  <si>
    <t>商店刷新花费</t>
  </si>
  <si>
    <t>UpCardCount</t>
  </si>
  <si>
    <t>上阵卡牌数量</t>
  </si>
  <si>
    <t>EnemyStage</t>
  </si>
  <si>
    <t>关卡数</t>
  </si>
  <si>
    <t>EnemyStageMax</t>
  </si>
  <si>
    <t>最终关</t>
  </si>
  <si>
    <t>EnemyChoiceResult</t>
  </si>
  <si>
    <t>选择的敌人Index</t>
  </si>
  <si>
    <t>MaxStar</t>
  </si>
  <si>
    <t>最大星数</t>
  </si>
  <si>
    <t>FightResultTemp</t>
  </si>
  <si>
    <t>战斗结果暂存（类型同GameState）</t>
  </si>
  <si>
    <t>WinLast</t>
  </si>
  <si>
    <t>连胜数（负数连败）</t>
  </si>
  <si>
    <t>ID</t>
  </si>
  <si>
    <t>数据类型</t>
  </si>
  <si>
    <t>参数1</t>
  </si>
  <si>
    <t>参数2</t>
  </si>
  <si>
    <t>参数3</t>
  </si>
  <si>
    <t>参数4</t>
  </si>
  <si>
    <t>备注</t>
  </si>
  <si>
    <t>是否随游戏刷新</t>
  </si>
  <si>
    <t>ReadyCard</t>
  </si>
  <si>
    <t>卡牌名</t>
  </si>
  <si>
    <t>卡牌星级</t>
  </si>
  <si>
    <t>装备ID</t>
  </si>
  <si>
    <t>已经购买Flag</t>
  </si>
  <si>
    <t>板凳卡牌占位</t>
  </si>
  <si>
    <t>FightCard</t>
  </si>
  <si>
    <t>上场卡牌占位</t>
  </si>
  <si>
    <t>StoreCard</t>
  </si>
  <si>
    <t>Roll卡牌占位</t>
  </si>
  <si>
    <t>EnemySelect</t>
  </si>
  <si>
    <t>敌人名</t>
  </si>
  <si>
    <t>敌人选择占位</t>
  </si>
  <si>
    <t>铁甲哥布林</t>
  </si>
  <si>
    <t>鱼人</t>
  </si>
  <si>
    <t>暗影</t>
  </si>
  <si>
    <t>EnemyCard</t>
  </si>
  <si>
    <t>敌人星级</t>
  </si>
  <si>
    <t>敌人卡牌占位</t>
  </si>
  <si>
    <t>魔尸</t>
  </si>
  <si>
    <t>ResultCard</t>
  </si>
  <si>
    <t>结果展示卡牌占位</t>
  </si>
  <si>
    <t>名称</t>
  </si>
  <si>
    <t>品质</t>
  </si>
  <si>
    <t>IconID</t>
  </si>
  <si>
    <t>玩家可用</t>
  </si>
  <si>
    <t>初始生命</t>
  </si>
  <si>
    <t>初始攻击</t>
  </si>
  <si>
    <t>初始防御</t>
  </si>
  <si>
    <t>初始魔力</t>
  </si>
  <si>
    <t>初始抗性</t>
  </si>
  <si>
    <t>初始敏捷</t>
  </si>
  <si>
    <t>生命成长</t>
  </si>
  <si>
    <t>攻击成长</t>
  </si>
  <si>
    <t>防御成长</t>
  </si>
  <si>
    <t>魔力成长</t>
  </si>
  <si>
    <t>抗性成长</t>
  </si>
  <si>
    <t>敏捷成长</t>
  </si>
  <si>
    <t>角色介绍</t>
  </si>
  <si>
    <t>普攻ID</t>
  </si>
  <si>
    <t>技能升级ID</t>
  </si>
  <si>
    <t>价格</t>
  </si>
  <si>
    <t>test</t>
  </si>
  <si>
    <t>普通角色测试内容1</t>
  </si>
  <si>
    <t>2号队员</t>
  </si>
  <si>
    <t>普通角色测试内容2</t>
  </si>
  <si>
    <t>3号队员</t>
  </si>
  <si>
    <t>普通角色测试内容3</t>
  </si>
  <si>
    <t>4号队员</t>
  </si>
  <si>
    <t>普通角色测试内容4</t>
  </si>
  <si>
    <t>普通角色测试内容5</t>
  </si>
  <si>
    <t>6号队员</t>
  </si>
  <si>
    <t>进阶角色测试内容1</t>
  </si>
  <si>
    <t>进阶角色测试内容2</t>
  </si>
  <si>
    <t>8号队员</t>
  </si>
  <si>
    <t>进阶角色测试内容3</t>
  </si>
  <si>
    <t>稀有角色测试内容1</t>
  </si>
  <si>
    <t>稀有角色测试内容2</t>
  </si>
  <si>
    <t>11号队员</t>
  </si>
  <si>
    <t>稀有角色测试内容3</t>
  </si>
  <si>
    <t>12号队员</t>
  </si>
  <si>
    <t>史诗角色测试内容1</t>
  </si>
  <si>
    <t>13号队员</t>
  </si>
  <si>
    <t>史诗角色测试内容2</t>
  </si>
  <si>
    <t>14号队员</t>
  </si>
  <si>
    <t>传奇角色测试内容1</t>
  </si>
  <si>
    <t>狗头人</t>
  </si>
  <si>
    <t>怪物-狗头人</t>
  </si>
  <si>
    <t>长着狗头的人性魔物，汪！</t>
  </si>
  <si>
    <t>见习士兵</t>
  </si>
  <si>
    <t>怪物-士兵1</t>
  </si>
  <si>
    <t>新兵蛋子。</t>
  </si>
  <si>
    <t>木人</t>
  </si>
  <si>
    <t>怪物-木人</t>
  </si>
  <si>
    <t>或者叫...树精？</t>
  </si>
  <si>
    <t>山贼</t>
  </si>
  <si>
    <t>怪物-山贼</t>
  </si>
  <si>
    <t>IC卡IQ卡都不要，给张显卡就可以过。</t>
  </si>
  <si>
    <t>哥布林</t>
  </si>
  <si>
    <t>怪物-哥布林</t>
  </si>
  <si>
    <t>什么又色又浪又菜的经验怪？</t>
  </si>
  <si>
    <t>史莱姆</t>
  </si>
  <si>
    <t>怪物-史莱姆</t>
  </si>
  <si>
    <t>众所周知，史莱姆不会分裂。</t>
  </si>
  <si>
    <t>狼</t>
  </si>
  <si>
    <t>怪物-狼</t>
  </si>
  <si>
    <t>嗷呜~~~~~~~~好累，喝口水，呜~~~~~~~~~</t>
  </si>
  <si>
    <t>士兵</t>
  </si>
  <si>
    <t>怪物-士兵2</t>
  </si>
  <si>
    <t>训练初成的士兵。</t>
  </si>
  <si>
    <t>怪物-魔尸</t>
  </si>
  <si>
    <t>“脑子！脑子！”</t>
  </si>
  <si>
    <t>怪物-铁甲哥布林</t>
  </si>
  <si>
    <t>什么经验怪穿上盔甲了？</t>
  </si>
  <si>
    <t>怪物-鱼人</t>
  </si>
  <si>
    <t>达尔文听了想流泪。</t>
  </si>
  <si>
    <t>老兵</t>
  </si>
  <si>
    <t>怪物-士兵3</t>
  </si>
  <si>
    <t>起码经历过45场战役的老兵。</t>
  </si>
  <si>
    <t>刺客</t>
  </si>
  <si>
    <t>怪物-刺客</t>
  </si>
  <si>
    <t>要啥没啥，爱咋咋地！</t>
  </si>
  <si>
    <t>魔尸王</t>
  </si>
  <si>
    <t>怪物-魔尸王</t>
  </si>
  <si>
    <t>“更多的脑子！大脑子！”</t>
  </si>
  <si>
    <t>火焰哥布林</t>
  </si>
  <si>
    <t>怪物-火焰哥布林</t>
  </si>
  <si>
    <t>什么经验怪还掌握了元素之力？</t>
  </si>
  <si>
    <t>冰霜哥布林</t>
  </si>
  <si>
    <t>怪物-冰霜哥布林</t>
  </si>
  <si>
    <t>什么经验怪还学了魔法？</t>
  </si>
  <si>
    <t>沙匪</t>
  </si>
  <si>
    <t>怪物-沙匪</t>
  </si>
  <si>
    <t>比一般的土匪更渴一些罢了。</t>
  </si>
  <si>
    <t>克苏鲁</t>
  </si>
  <si>
    <t>怪物-克苏鲁</t>
  </si>
  <si>
    <r>
      <rPr>
        <b/>
        <sz val="12"/>
        <color rgb="FF282828"/>
        <rFont val="Arial"/>
        <charset val="134"/>
      </rPr>
      <t>▓▓▓▓▓▓▓&amp;……▓</t>
    </r>
    <r>
      <rPr>
        <b/>
        <sz val="12"/>
        <color rgb="FF282828"/>
        <rFont val="宋体"/>
        <charset val="134"/>
      </rPr>
      <t>↖</t>
    </r>
    <r>
      <rPr>
        <b/>
        <sz val="12"/>
        <color rgb="FF282828"/>
        <rFont val="Arial"/>
        <charset val="134"/>
      </rPr>
      <t>▓▓▓▓▓&amp;*</t>
    </r>
    <r>
      <rPr>
        <b/>
        <sz val="12"/>
        <color rgb="FF282828"/>
        <rFont val="宋体"/>
        <charset val="134"/>
      </rPr>
      <t>￥</t>
    </r>
    <r>
      <rPr>
        <b/>
        <sz val="12"/>
        <color rgb="FF282828"/>
        <rFont val="Arial"/>
        <charset val="134"/>
      </rPr>
      <t>▓∞▓▓▓▓</t>
    </r>
  </si>
  <si>
    <t>怪物-暗影</t>
  </si>
  <si>
    <t>其实是个演员，主要作品是《名侦探柯南》。</t>
  </si>
  <si>
    <t>将军</t>
  </si>
  <si>
    <t>怪物-将军</t>
  </si>
  <si>
    <t>“陛下何故造反啊！？”</t>
  </si>
  <si>
    <t>壮汉</t>
  </si>
  <si>
    <t>怪物-壮汉</t>
  </si>
  <si>
    <t>deep♂dark♂fantasy</t>
  </si>
  <si>
    <t>三头犬</t>
  </si>
  <si>
    <t>怪物-三头犬</t>
  </si>
  <si>
    <t>汪！汪！汪！</t>
  </si>
  <si>
    <t>火龙</t>
  </si>
  <si>
    <t>怪物-火龙</t>
  </si>
  <si>
    <t>龙会吐火，人会吐水，所以龙是被人类克制的低等生物对吧？</t>
  </si>
  <si>
    <t>机器人</t>
  </si>
  <si>
    <t>怪物-机器人</t>
  </si>
  <si>
    <t>据说这个机器人患有黄图PTSD。</t>
  </si>
  <si>
    <t>蓝魔</t>
  </si>
  <si>
    <t>怪物-蓝魔</t>
  </si>
  <si>
    <t>据说客串过森林冰火人。</t>
  </si>
  <si>
    <t>红魔</t>
  </si>
  <si>
    <t>怪物-红魔</t>
  </si>
  <si>
    <t>怪医</t>
  </si>
  <si>
    <t>怪物-怪医</t>
  </si>
  <si>
    <t>来人，去找一个训练有素的医生。（悲伤淹没了你.jpg）</t>
  </si>
  <si>
    <t>叛教者</t>
  </si>
  <si>
    <t>怪物-叛教者</t>
  </si>
  <si>
    <t>长得像主角的怪物可不多见了。</t>
  </si>
  <si>
    <t>领主</t>
  </si>
  <si>
    <t>怪物-领主</t>
  </si>
  <si>
    <t>立志于在有生之前切出长子继承法。</t>
  </si>
  <si>
    <t>火焰三头犬</t>
  </si>
  <si>
    <t>怪物-火焰三头犬</t>
  </si>
  <si>
    <t>看，狗策划着了！</t>
  </si>
  <si>
    <t>地狱使者</t>
  </si>
  <si>
    <t>怪物-地狱使者</t>
  </si>
  <si>
    <t>多少有点像个门环，等等，环？</t>
  </si>
  <si>
    <t>菜蛙</t>
  </si>
  <si>
    <t>怪物-菜蛙</t>
  </si>
  <si>
    <t>一只喜欢摆烂的菜蛙。</t>
  </si>
  <si>
    <t>魔王</t>
  </si>
  <si>
    <t>怪物-魔王</t>
  </si>
  <si>
    <t>按照常理，魔王应该是最强的怪物....吧？</t>
  </si>
  <si>
    <t>总</t>
  </si>
  <si>
    <t>据说客串过森林冰火人的火人。(</t>
  </si>
  <si>
    <t>据说客串过森林冰火人的冰人。(</t>
  </si>
  <si>
    <t>物理标准</t>
  </si>
  <si>
    <t>魔法标准</t>
  </si>
  <si>
    <t>价值1</t>
  </si>
  <si>
    <t>价值2</t>
  </si>
  <si>
    <t>价值3</t>
  </si>
  <si>
    <t>价值4</t>
  </si>
  <si>
    <t>价值5</t>
  </si>
  <si>
    <t>等级</t>
  </si>
  <si>
    <t>品质0概率</t>
  </si>
  <si>
    <t>品质1概率</t>
  </si>
  <si>
    <t>品质2概率</t>
  </si>
  <si>
    <t>品质3概率</t>
  </si>
  <si>
    <t>品质4概率</t>
  </si>
  <si>
    <t>关卡</t>
  </si>
  <si>
    <t>怪物数量</t>
  </si>
  <si>
    <t>基础经验</t>
  </si>
  <si>
    <t>基础金币</t>
  </si>
  <si>
    <t>位置数</t>
  </si>
  <si>
    <t>y格位置</t>
  </si>
  <si>
    <t>x格位置</t>
  </si>
  <si>
    <t>6|6</t>
  </si>
  <si>
    <t>16|32</t>
  </si>
  <si>
    <t>6|6|6</t>
  </si>
  <si>
    <t>12|24|36</t>
  </si>
  <si>
    <t>6|6|6|6</t>
  </si>
  <si>
    <t>12|20|28|36</t>
  </si>
  <si>
    <t>6|6|6|6|6</t>
  </si>
  <si>
    <t>12|18|24|30|36</t>
  </si>
  <si>
    <t>6|6|6|6|6|6</t>
  </si>
  <si>
    <t>14|18|22|26|30|34</t>
  </si>
  <si>
    <t>6|6|6|6|6|6|6</t>
  </si>
  <si>
    <t>12|16|20|24|28|32|36</t>
  </si>
  <si>
    <t>6|6|6|6|6|6|6|6</t>
  </si>
  <si>
    <t>10|14|18|22|26|30|34|38</t>
  </si>
  <si>
    <t>6|6|6|6|6|6|6|6|6</t>
  </si>
  <si>
    <t>8|12|16|20|24|28|32|36|40</t>
  </si>
  <si>
    <t>6|6|6|6|6|6|6|6|6|6</t>
  </si>
  <si>
    <t>6|10|14|18|22|26|30|34|38|42</t>
  </si>
  <si>
    <t>15|15</t>
  </si>
  <si>
    <t>15|15|15</t>
  </si>
  <si>
    <t>15|15|15|15</t>
  </si>
  <si>
    <t>15|15|15|15|15</t>
  </si>
  <si>
    <t>15|15|15|15|15|15</t>
  </si>
  <si>
    <t>15|15|15|15|15|15|15</t>
  </si>
  <si>
    <t>15|15|15|15|15|15|15|15</t>
  </si>
  <si>
    <t>15|15|15|15|15|15|15|15|15</t>
  </si>
  <si>
    <t>15|15|15|15|15|15|15|15|15|15</t>
  </si>
  <si>
    <t>图名</t>
  </si>
  <si>
    <t>图片</t>
  </si>
  <si>
    <t>类型</t>
  </si>
  <si>
    <t>Gold</t>
  </si>
  <si>
    <t>Monster_1</t>
  </si>
  <si>
    <t>Monster_2</t>
  </si>
  <si>
    <t>Dead</t>
  </si>
  <si>
    <t>Star</t>
  </si>
  <si>
    <t>内容</t>
  </si>
  <si>
    <t>技能名称</t>
  </si>
  <si>
    <t>技能描述</t>
  </si>
  <si>
    <t>是否被动技能</t>
  </si>
  <si>
    <t>发动概率(万分比）</t>
  </si>
  <si>
    <t>基础物理攻击</t>
  </si>
  <si>
    <t>1|1|1|1|1|1</t>
  </si>
  <si>
    <t>普通一击</t>
  </si>
  <si>
    <t>普通的一次物理攻击</t>
  </si>
  <si>
    <t>基础魔法攻击</t>
  </si>
  <si>
    <t>2|2|2|2|2|2</t>
  </si>
  <si>
    <t>普通的一次魔法攻击</t>
  </si>
  <si>
    <t>▓￥@∞▓▓▓▓╱╲▓↖▓▓▓▓▓▓@@▓▓▓▓</t>
  </si>
  <si>
    <t>格子ID</t>
  </si>
  <si>
    <t>对应BUFF</t>
  </si>
  <si>
    <t>BUFF层数</t>
  </si>
  <si>
    <t>BUFF持续时间</t>
  </si>
  <si>
    <t>死亡是否消失</t>
  </si>
  <si>
    <t>测试</t>
  </si>
  <si>
    <t>物理普攻</t>
  </si>
  <si>
    <t>魔法普攻</t>
  </si>
  <si>
    <t>怪物-狗头人-重斩</t>
  </si>
  <si>
    <t>怪物-士兵1-怯懦</t>
  </si>
  <si>
    <t>怪物-木人-全力一棍</t>
  </si>
  <si>
    <t>怪物-山贼-致命一击</t>
  </si>
  <si>
    <t>怪物-哥布林-木棒横扫</t>
  </si>
  <si>
    <t>怪物-史莱姆-分裂</t>
  </si>
  <si>
    <t>怪物-狼-利爪</t>
  </si>
  <si>
    <t>怪物-士兵2-战地医疗</t>
  </si>
  <si>
    <t>怪物-魔尸-腐化</t>
  </si>
  <si>
    <t>怪物-铁甲哥布林-铁壁</t>
  </si>
  <si>
    <t>怪物-鱼人-甩尾</t>
  </si>
  <si>
    <t>怪物-士兵3-战场本能</t>
  </si>
  <si>
    <t>怪物-刺客-精准刺击</t>
  </si>
  <si>
    <t>怪物-魔尸王-活尸召唤</t>
  </si>
  <si>
    <t>怪物-火焰哥布林-灼热攻击</t>
  </si>
  <si>
    <t>怪物-冰霜哥布林-霜冻攻击</t>
  </si>
  <si>
    <t>怪物-沙匪-致命二击</t>
  </si>
  <si>
    <t>怪物-克苏鲁-▓▓&amp;*￥▓</t>
  </si>
  <si>
    <t>怪物-暗影-暗影体质</t>
  </si>
  <si>
    <t>怪物-将军-鼓舞</t>
  </si>
  <si>
    <t>怪物-壮汉-蛮力冲锋</t>
  </si>
  <si>
    <t>怪物-三头犬-头头是道</t>
  </si>
  <si>
    <t>怪物-火龙-焚天灭地</t>
  </si>
  <si>
    <t>怪物-机器人-反编译</t>
  </si>
  <si>
    <t>怪物-蓝魔-魔力反噬</t>
  </si>
  <si>
    <t>怪物-红魔-魔力爆轰</t>
  </si>
  <si>
    <t>怪物-怪医-医者魔心</t>
  </si>
  <si>
    <t>怪物-叛教者-信仰坍塌</t>
  </si>
  <si>
    <t>怪物-领主-士兵统领</t>
  </si>
  <si>
    <t>怪物-火焰三头犬-头头是火</t>
  </si>
  <si>
    <t>怪物-地狱使者-夺命</t>
  </si>
  <si>
    <t>怪物-菜蛙-摆烂</t>
  </si>
  <si>
    <t>怪物-魔王-魔能护体</t>
  </si>
  <si>
    <t>格子类型</t>
  </si>
  <si>
    <t>格子参数</t>
  </si>
  <si>
    <t>格子类型备注</t>
  </si>
  <si>
    <t>格子参数备注</t>
  </si>
  <si>
    <t>通用-随机1个敌人</t>
  </si>
  <si>
    <t>通用-随机2个敌人</t>
  </si>
  <si>
    <t>通用-随机3个敌人</t>
  </si>
  <si>
    <t>通用-随机4个敌人</t>
  </si>
  <si>
    <t>通用-随机5个敌人</t>
  </si>
  <si>
    <t>通用-随机6个敌人</t>
  </si>
  <si>
    <t>通用-随机7个敌人</t>
  </si>
  <si>
    <t>通用-随机8个敌人</t>
  </si>
  <si>
    <t>通用-随机9个敌人</t>
  </si>
  <si>
    <t>全部敌人</t>
  </si>
  <si>
    <t>是否可驱散</t>
  </si>
  <si>
    <t>效果1ID</t>
  </si>
  <si>
    <t>效果1触发点</t>
  </si>
  <si>
    <t>效果1参数</t>
  </si>
  <si>
    <t>效果2ID</t>
  </si>
  <si>
    <t>效果2触发点</t>
  </si>
  <si>
    <t>效果2参数</t>
  </si>
  <si>
    <t>效果3ID</t>
  </si>
  <si>
    <t>效果3触发点</t>
  </si>
  <si>
    <t>效果3参数</t>
  </si>
  <si>
    <t>0|1|10000</t>
  </si>
  <si>
    <t>0|3|10000</t>
  </si>
  <si>
    <t>效果ID</t>
  </si>
  <si>
    <t>效果备注</t>
  </si>
  <si>
    <t>效果参数</t>
  </si>
  <si>
    <t>说具体点1</t>
  </si>
  <si>
    <t>说具体点2</t>
  </si>
  <si>
    <t>说具体点3</t>
  </si>
  <si>
    <t>说具体点4</t>
  </si>
  <si>
    <t>说具体点5</t>
  </si>
  <si>
    <t>说具体点6</t>
  </si>
  <si>
    <t>触发点ID</t>
  </si>
  <si>
    <t>触发点备注</t>
  </si>
  <si>
    <t>属性ID</t>
  </si>
  <si>
    <t>属性备注</t>
  </si>
  <si>
    <t>随机n个敌人</t>
  </si>
  <si>
    <t>随机单位数</t>
  </si>
  <si>
    <t>伤害</t>
  </si>
  <si>
    <t>伤害类型|依据属性|伤害系数</t>
  </si>
  <si>
    <t>伤害类型说明</t>
  </si>
  <si>
    <t>依据属性说明</t>
  </si>
  <si>
    <t>伤害系数说明</t>
  </si>
  <si>
    <t>获得时</t>
  </si>
  <si>
    <t>治疗</t>
  </si>
  <si>
    <t>依据属性|治疗系数</t>
  </si>
  <si>
    <t>治疗系数说明</t>
  </si>
  <si>
    <t>消失时</t>
  </si>
  <si>
    <t>Attack</t>
  </si>
  <si>
    <t>随机n个友方</t>
  </si>
  <si>
    <t>攻击前</t>
  </si>
  <si>
    <t>Defend</t>
  </si>
  <si>
    <t>全部友方</t>
  </si>
  <si>
    <t>击中</t>
  </si>
  <si>
    <t>Magic</t>
  </si>
  <si>
    <t>自己</t>
  </si>
  <si>
    <t>受到攻击时</t>
  </si>
  <si>
    <t>Resist</t>
  </si>
  <si>
    <t>收到治疗时</t>
  </si>
  <si>
    <t>Agile</t>
  </si>
  <si>
    <t>攻击后</t>
  </si>
  <si>
    <t>行动结束</t>
  </si>
  <si>
    <t>战斗开始</t>
  </si>
  <si>
    <t>回合开始</t>
  </si>
  <si>
    <t>自身回合开始</t>
  </si>
  <si>
    <t>己方回合结束</t>
  </si>
  <si>
    <t>敌方回合开始</t>
  </si>
  <si>
    <t>敌方回合结束</t>
  </si>
  <si>
    <t>回合结束</t>
  </si>
  <si>
    <t>死亡时</t>
  </si>
  <si>
    <t>描述文字</t>
  </si>
  <si>
    <t>描述背景</t>
  </si>
  <si>
    <t>卡牌名-品质0</t>
  </si>
  <si>
    <t>卡牌名-品质1</t>
  </si>
  <si>
    <t>卡牌名-品质2</t>
  </si>
  <si>
    <t>卡牌名-品质3</t>
  </si>
  <si>
    <t>卡牌名-品质4</t>
  </si>
  <si>
    <t>经验条-充</t>
  </si>
  <si>
    <t>经验条-空</t>
  </si>
  <si>
    <t>商店区背景</t>
  </si>
  <si>
    <t>战斗区背景</t>
  </si>
  <si>
    <t>敌人区背景</t>
  </si>
  <si>
    <t>准备区背景</t>
  </si>
  <si>
    <t>结果区背景</t>
  </si>
  <si>
    <t>区域标题</t>
  </si>
  <si>
    <t>绿色字体</t>
  </si>
  <si>
    <t>红色字体</t>
  </si>
  <si>
    <t>白色字体</t>
  </si>
  <si>
    <t>攻击者</t>
  </si>
  <si>
    <t>受伤者</t>
  </si>
  <si>
    <t>受治疗者</t>
  </si>
  <si>
    <t>默认背景</t>
  </si>
  <si>
    <t>暴击字体</t>
  </si>
  <si>
    <t>受伤字体</t>
  </si>
  <si>
    <t>恢复字体</t>
  </si>
  <si>
    <t>连续结果数</t>
  </si>
  <si>
    <t>连胜奖励</t>
  </si>
  <si>
    <t>连败补贴</t>
  </si>
  <si>
    <t>Nothing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</si>
</sst>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6">
    <font>
      <sz val="11"/>
      <color theme="1"/>
      <name val="宋体"/>
      <charset val="134"/>
      <scheme val="minor"/>
    </font>
    <font>
      <b/>
      <sz val="11"/>
      <color theme="0"/>
      <name val="微软雅黑"/>
      <charset val="134"/>
    </font>
    <font>
      <sz val="11"/>
      <color theme="1"/>
      <name val="微软雅黑"/>
      <charset val="134"/>
    </font>
    <font>
      <sz val="12"/>
      <color rgb="FF282828"/>
      <name val="Arial"/>
      <charset val="134"/>
    </font>
    <font>
      <b/>
      <sz val="11"/>
      <color theme="1"/>
      <name val="宋体"/>
      <charset val="134"/>
      <scheme val="minor"/>
    </font>
    <font>
      <b/>
      <sz val="12"/>
      <color rgb="FF282828"/>
      <name val="Arial"/>
      <charset val="134"/>
    </font>
    <font>
      <sz val="9.75"/>
      <color rgb="FF222222"/>
      <name val="Arial"/>
      <charset val="134"/>
    </font>
    <font>
      <sz val="11"/>
      <color rgb="FFFFFFFF"/>
      <name val="宋体"/>
      <charset val="134"/>
      <scheme val="minor"/>
    </font>
    <font>
      <sz val="11"/>
      <color rgb="FF92D050"/>
      <name val="宋体"/>
      <charset val="134"/>
      <scheme val="minor"/>
    </font>
    <font>
      <sz val="11"/>
      <color rgb="FF00B0F0"/>
      <name val="宋体"/>
      <charset val="134"/>
      <scheme val="minor"/>
    </font>
    <font>
      <b/>
      <sz val="11"/>
      <color rgb="FFBF8F00"/>
      <name val="宋体"/>
      <charset val="134"/>
      <scheme val="minor"/>
    </font>
    <font>
      <sz val="11"/>
      <color rgb="FF000000"/>
      <name val="宋体"/>
      <charset val="134"/>
      <scheme val="minor"/>
    </font>
    <font>
      <b/>
      <sz val="11"/>
      <color rgb="FFFFFFFF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2"/>
      <color rgb="FF282828"/>
      <name val="宋体"/>
      <charset val="134"/>
    </font>
    <font>
      <sz val="11"/>
      <color rgb="FFFF0000"/>
      <name val="宋体"/>
      <charset val="134"/>
      <scheme val="minor"/>
    </font>
    <font>
      <b/>
      <sz val="9"/>
      <name val="宋体"/>
      <charset val="134"/>
    </font>
    <font>
      <sz val="9"/>
      <name val="宋体"/>
      <charset val="134"/>
    </font>
  </fonts>
  <fills count="5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804FC9"/>
        <bgColor indexed="64"/>
      </patternFill>
    </fill>
    <fill>
      <patternFill patternType="solid">
        <fgColor theme="7" tint="0.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0.05"/>
        <bgColor indexed="64"/>
      </patternFill>
    </fill>
    <fill>
      <patternFill patternType="solid">
        <fgColor rgb="FF101010"/>
        <bgColor indexed="64"/>
      </patternFill>
    </fill>
    <fill>
      <patternFill patternType="solid">
        <fgColor rgb="FF23233F"/>
        <bgColor indexed="64"/>
      </patternFill>
    </fill>
    <fill>
      <patternFill patternType="solid">
        <fgColor theme="7" tint="-0.2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0.6"/>
        <bgColor indexed="64"/>
      </patternFill>
    </fill>
    <fill>
      <patternFill patternType="solid">
        <fgColor theme="5" tint="0.6"/>
        <bgColor indexed="64"/>
      </patternFill>
    </fill>
    <fill>
      <patternFill patternType="solid">
        <fgColor theme="9" tint="0.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25"/>
        <bgColor indexed="64"/>
      </patternFill>
    </fill>
    <fill>
      <patternFill patternType="solid">
        <fgColor theme="5" tint="0.8"/>
        <bgColor indexed="64"/>
      </patternFill>
    </fill>
    <fill>
      <patternFill patternType="solid">
        <fgColor theme="7" tint="0.6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3" fillId="26" borderId="0" applyNumberFormat="0" applyBorder="0" applyAlignment="0" applyProtection="0">
      <alignment vertical="center"/>
    </xf>
    <xf numFmtId="0" fontId="14" fillId="27" borderId="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0" fillId="31" borderId="2" applyNumberFormat="0" applyFont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3" applyNumberFormat="0" applyFill="0" applyAlignment="0" applyProtection="0">
      <alignment vertical="center"/>
    </xf>
    <xf numFmtId="0" fontId="24" fillId="0" borderId="3" applyNumberFormat="0" applyFill="0" applyAlignment="0" applyProtection="0">
      <alignment vertical="center"/>
    </xf>
    <xf numFmtId="0" fontId="16" fillId="33" borderId="0" applyNumberFormat="0" applyBorder="0" applyAlignment="0" applyProtection="0">
      <alignment vertical="center"/>
    </xf>
    <xf numFmtId="0" fontId="19" fillId="0" borderId="4" applyNumberFormat="0" applyFill="0" applyAlignment="0" applyProtection="0">
      <alignment vertical="center"/>
    </xf>
    <xf numFmtId="0" fontId="16" fillId="34" borderId="0" applyNumberFormat="0" applyBorder="0" applyAlignment="0" applyProtection="0">
      <alignment vertical="center"/>
    </xf>
    <xf numFmtId="0" fontId="25" fillId="24" borderId="5" applyNumberFormat="0" applyAlignment="0" applyProtection="0">
      <alignment vertical="center"/>
    </xf>
    <xf numFmtId="0" fontId="26" fillId="24" borderId="1" applyNumberFormat="0" applyAlignment="0" applyProtection="0">
      <alignment vertical="center"/>
    </xf>
    <xf numFmtId="0" fontId="27" fillId="35" borderId="6" applyNumberFormat="0" applyAlignment="0" applyProtection="0">
      <alignment vertical="center"/>
    </xf>
    <xf numFmtId="0" fontId="13" fillId="36" borderId="0" applyNumberFormat="0" applyBorder="0" applyAlignment="0" applyProtection="0">
      <alignment vertical="center"/>
    </xf>
    <xf numFmtId="0" fontId="16" fillId="37" borderId="0" applyNumberFormat="0" applyBorder="0" applyAlignment="0" applyProtection="0">
      <alignment vertical="center"/>
    </xf>
    <xf numFmtId="0" fontId="28" fillId="0" borderId="7" applyNumberFormat="0" applyFill="0" applyAlignment="0" applyProtection="0">
      <alignment vertical="center"/>
    </xf>
    <xf numFmtId="0" fontId="29" fillId="0" borderId="8" applyNumberFormat="0" applyFill="0" applyAlignment="0" applyProtection="0">
      <alignment vertical="center"/>
    </xf>
    <xf numFmtId="0" fontId="30" fillId="38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13" fillId="40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3" fillId="43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6" fillId="46" borderId="0" applyNumberFormat="0" applyBorder="0" applyAlignment="0" applyProtection="0">
      <alignment vertical="center"/>
    </xf>
    <xf numFmtId="0" fontId="16" fillId="47" borderId="0" applyNumberFormat="0" applyBorder="0" applyAlignment="0" applyProtection="0">
      <alignment vertical="center"/>
    </xf>
    <xf numFmtId="0" fontId="13" fillId="48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6" fillId="51" borderId="0" applyNumberFormat="0" applyBorder="0" applyAlignment="0" applyProtection="0">
      <alignment vertical="center"/>
    </xf>
    <xf numFmtId="0" fontId="16" fillId="52" borderId="0" applyNumberFormat="0" applyBorder="0" applyAlignment="0" applyProtection="0">
      <alignment vertical="center"/>
    </xf>
    <xf numFmtId="0" fontId="13" fillId="53" borderId="0" applyNumberFormat="0" applyBorder="0" applyAlignment="0" applyProtection="0">
      <alignment vertical="center"/>
    </xf>
    <xf numFmtId="0" fontId="16" fillId="54" borderId="0" applyNumberFormat="0" applyBorder="0" applyAlignment="0" applyProtection="0">
      <alignment vertical="center"/>
    </xf>
  </cellStyleXfs>
  <cellXfs count="61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0" fontId="0" fillId="11" borderId="0" xfId="0" applyFill="1">
      <alignment vertical="center"/>
    </xf>
    <xf numFmtId="0" fontId="0" fillId="12" borderId="0" xfId="0" applyFill="1">
      <alignment vertical="center"/>
    </xf>
    <xf numFmtId="0" fontId="0" fillId="13" borderId="0" xfId="0" applyFill="1">
      <alignment vertical="center"/>
    </xf>
    <xf numFmtId="0" fontId="0" fillId="14" borderId="0" xfId="0" applyFill="1">
      <alignment vertical="center"/>
    </xf>
    <xf numFmtId="0" fontId="0" fillId="15" borderId="0" xfId="0" applyFill="1">
      <alignment vertical="center"/>
    </xf>
    <xf numFmtId="0" fontId="0" fillId="16" borderId="0" xfId="0" applyFill="1">
      <alignment vertical="center"/>
    </xf>
    <xf numFmtId="0" fontId="0" fillId="17" borderId="0" xfId="0" applyFill="1">
      <alignment vertical="center"/>
    </xf>
    <xf numFmtId="0" fontId="0" fillId="18" borderId="0" xfId="0" applyFill="1">
      <alignment vertical="center"/>
    </xf>
    <xf numFmtId="0" fontId="0" fillId="19" borderId="0" xfId="0" applyFill="1">
      <alignment vertical="center"/>
    </xf>
    <xf numFmtId="0" fontId="1" fillId="2" borderId="0" xfId="0" applyFont="1" applyFill="1">
      <alignment vertical="center"/>
    </xf>
    <xf numFmtId="0" fontId="0" fillId="15" borderId="0" xfId="0" applyFill="1" applyAlignment="1">
      <alignment horizontal="center" vertical="center"/>
    </xf>
    <xf numFmtId="0" fontId="0" fillId="20" borderId="0" xfId="0" applyFill="1" applyAlignment="1">
      <alignment horizontal="center" vertical="center"/>
    </xf>
    <xf numFmtId="0" fontId="0" fillId="21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2" fillId="15" borderId="0" xfId="0" applyFont="1" applyFill="1" applyAlignment="1">
      <alignment horizontal="center" vertical="center"/>
    </xf>
    <xf numFmtId="0" fontId="2" fillId="20" borderId="0" xfId="0" applyFont="1" applyFill="1" applyAlignment="1">
      <alignment horizontal="center" vertical="center"/>
    </xf>
    <xf numFmtId="0" fontId="2" fillId="21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0" fillId="0" borderId="0" xfId="0" applyFont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4" fillId="0" borderId="0" xfId="0" applyFont="1">
      <alignment vertical="center"/>
    </xf>
    <xf numFmtId="9" fontId="4" fillId="0" borderId="0" xfId="11" applyFont="1">
      <alignment vertical="center"/>
    </xf>
    <xf numFmtId="9" fontId="4" fillId="0" borderId="0" xfId="11" applyNumberFormat="1" applyFont="1">
      <alignment vertical="center"/>
    </xf>
    <xf numFmtId="9" fontId="4" fillId="0" borderId="0" xfId="0" applyNumberFormat="1" applyFont="1">
      <alignment vertical="center"/>
    </xf>
    <xf numFmtId="0" fontId="5" fillId="0" borderId="0" xfId="0" applyFont="1">
      <alignment vertical="center"/>
    </xf>
    <xf numFmtId="9" fontId="0" fillId="0" borderId="0" xfId="11">
      <alignment vertical="center"/>
    </xf>
    <xf numFmtId="46" fontId="0" fillId="0" borderId="0" xfId="0" applyNumberFormat="1">
      <alignment vertical="center"/>
    </xf>
    <xf numFmtId="9" fontId="1" fillId="2" borderId="0" xfId="11" applyFont="1" applyFill="1" applyAlignment="1">
      <alignment horizontal="left" vertical="center"/>
    </xf>
    <xf numFmtId="0" fontId="6" fillId="0" borderId="0" xfId="0" applyFont="1">
      <alignment vertical="center"/>
    </xf>
    <xf numFmtId="0" fontId="7" fillId="22" borderId="0" xfId="0" applyFont="1" applyFill="1">
      <alignment vertical="center"/>
    </xf>
    <xf numFmtId="0" fontId="7" fillId="22" borderId="0" xfId="0" applyFont="1" applyFill="1" applyAlignment="1">
      <alignment horizontal="center" vertical="center"/>
    </xf>
    <xf numFmtId="0" fontId="7" fillId="23" borderId="0" xfId="0" applyFont="1" applyFill="1">
      <alignment vertical="center"/>
    </xf>
    <xf numFmtId="0" fontId="0" fillId="22" borderId="0" xfId="0" applyFill="1">
      <alignment vertical="center"/>
    </xf>
    <xf numFmtId="0" fontId="7" fillId="10" borderId="0" xfId="0" applyFont="1" applyFill="1">
      <alignment vertical="center"/>
    </xf>
    <xf numFmtId="0" fontId="8" fillId="10" borderId="0" xfId="0" applyFont="1" applyFill="1" applyAlignment="1">
      <alignment horizontal="left" vertical="center"/>
    </xf>
    <xf numFmtId="0" fontId="7" fillId="24" borderId="0" xfId="0" applyFont="1" applyFill="1">
      <alignment vertical="center"/>
    </xf>
    <xf numFmtId="0" fontId="8" fillId="10" borderId="0" xfId="0" applyFont="1" applyFill="1" applyAlignment="1">
      <alignment horizontal="center" vertical="center"/>
    </xf>
    <xf numFmtId="0" fontId="7" fillId="10" borderId="0" xfId="0" applyFont="1" applyFill="1" applyAlignment="1">
      <alignment horizontal="left" vertical="center"/>
    </xf>
    <xf numFmtId="0" fontId="9" fillId="10" borderId="0" xfId="0" applyFont="1" applyFill="1" applyAlignment="1">
      <alignment horizontal="left" vertical="center"/>
    </xf>
    <xf numFmtId="0" fontId="10" fillId="10" borderId="0" xfId="0" applyFont="1" applyFill="1" applyAlignment="1">
      <alignment horizontal="center" vertical="center"/>
    </xf>
    <xf numFmtId="0" fontId="7" fillId="10" borderId="0" xfId="0" applyFont="1" applyFill="1" applyAlignment="1">
      <alignment horizontal="center" vertical="center"/>
    </xf>
    <xf numFmtId="0" fontId="11" fillId="25" borderId="0" xfId="0" applyFont="1" applyFill="1" applyAlignment="1">
      <alignment horizontal="center" vertical="center"/>
    </xf>
    <xf numFmtId="0" fontId="0" fillId="25" borderId="0" xfId="0" applyFill="1">
      <alignment vertical="center"/>
    </xf>
    <xf numFmtId="0" fontId="12" fillId="22" borderId="0" xfId="0" applyFont="1" applyFill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Font="1" applyAlignment="1">
      <alignment horizontal="left" vertical="center" wrapText="1"/>
    </xf>
    <xf numFmtId="22" fontId="0" fillId="0" borderId="0" xfId="0" applyNumberFormat="1" applyAlignment="1">
      <alignment horizontal="center" vertical="center"/>
    </xf>
    <xf numFmtId="0" fontId="7" fillId="22" borderId="0" xfId="0" applyFont="1" applyFill="1" quotePrefix="1">
      <alignment vertical="center"/>
    </xf>
    <xf numFmtId="0" fontId="8" fillId="10" borderId="0" xfId="0" applyFont="1" applyFill="1" applyAlignment="1" quotePrefix="1">
      <alignment horizontal="left" vertical="center"/>
    </xf>
    <xf numFmtId="0" fontId="7" fillId="10" borderId="0" xfId="0" applyFont="1" applyFill="1" applyAlignment="1" quotePrefix="1">
      <alignment horizontal="left" vertical="center"/>
    </xf>
    <xf numFmtId="0" fontId="12" fillId="22" borderId="0" xfId="0" applyFont="1" applyFill="1" applyAlignment="1" quotePrefix="1">
      <alignment horizontal="left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2">
    <dxf>
      <fill>
        <patternFill patternType="solid">
          <bgColor rgb="FFFF9797"/>
        </patternFill>
      </fill>
    </dxf>
    <dxf>
      <fill>
        <patternFill patternType="solid">
          <bgColor theme="9" tint="0.6"/>
        </patternFill>
      </fill>
    </dxf>
  </dxfs>
  <tableStyles count="0" defaultTableStyle="TableStyleMedium2" defaultPivotStyle="PivotStyleLight16"/>
  <colors>
    <mruColors>
      <color rgb="00804FC9"/>
      <color rgb="00262626"/>
      <color rgb="00101010"/>
      <color rgb="00FF6D6D"/>
      <color rgb="0023233F"/>
      <color rgb="00C49812"/>
      <color rgb="00FF9797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cellimages.xml.rels><?xml version="1.0" encoding="UTF-8" standalone="yes"?>
<Relationships xmlns="http://schemas.openxmlformats.org/package/2006/relationships"><Relationship Id="rId9" Type="http://schemas.openxmlformats.org/officeDocument/2006/relationships/image" Target="media/image22.png"/><Relationship Id="rId8" Type="http://schemas.openxmlformats.org/officeDocument/2006/relationships/image" Target="media/image21.png"/><Relationship Id="rId7" Type="http://schemas.openxmlformats.org/officeDocument/2006/relationships/image" Target="media/image20.png"/><Relationship Id="rId6" Type="http://schemas.openxmlformats.org/officeDocument/2006/relationships/image" Target="media/image19.png"/><Relationship Id="rId5" Type="http://schemas.openxmlformats.org/officeDocument/2006/relationships/image" Target="media/image18.png"/><Relationship Id="rId4" Type="http://schemas.openxmlformats.org/officeDocument/2006/relationships/image" Target="media/image17.png"/><Relationship Id="rId39" Type="http://schemas.openxmlformats.org/officeDocument/2006/relationships/image" Target="media/image52.png"/><Relationship Id="rId38" Type="http://schemas.openxmlformats.org/officeDocument/2006/relationships/image" Target="media/image51.png"/><Relationship Id="rId37" Type="http://schemas.openxmlformats.org/officeDocument/2006/relationships/image" Target="media/image50.png"/><Relationship Id="rId36" Type="http://schemas.openxmlformats.org/officeDocument/2006/relationships/image" Target="media/image49.png"/><Relationship Id="rId35" Type="http://schemas.openxmlformats.org/officeDocument/2006/relationships/image" Target="media/image48.png"/><Relationship Id="rId34" Type="http://schemas.openxmlformats.org/officeDocument/2006/relationships/image" Target="media/image47.png"/><Relationship Id="rId33" Type="http://schemas.openxmlformats.org/officeDocument/2006/relationships/image" Target="media/image46.png"/><Relationship Id="rId32" Type="http://schemas.openxmlformats.org/officeDocument/2006/relationships/image" Target="media/image45.png"/><Relationship Id="rId31" Type="http://schemas.openxmlformats.org/officeDocument/2006/relationships/image" Target="media/image44.png"/><Relationship Id="rId30" Type="http://schemas.openxmlformats.org/officeDocument/2006/relationships/image" Target="media/image43.png"/><Relationship Id="rId3" Type="http://schemas.openxmlformats.org/officeDocument/2006/relationships/image" Target="media/image16.png"/><Relationship Id="rId29" Type="http://schemas.openxmlformats.org/officeDocument/2006/relationships/image" Target="media/image42.png"/><Relationship Id="rId28" Type="http://schemas.openxmlformats.org/officeDocument/2006/relationships/image" Target="media/image41.png"/><Relationship Id="rId27" Type="http://schemas.openxmlformats.org/officeDocument/2006/relationships/image" Target="media/image40.png"/><Relationship Id="rId26" Type="http://schemas.openxmlformats.org/officeDocument/2006/relationships/image" Target="media/image39.png"/><Relationship Id="rId25" Type="http://schemas.openxmlformats.org/officeDocument/2006/relationships/image" Target="media/image38.png"/><Relationship Id="rId24" Type="http://schemas.openxmlformats.org/officeDocument/2006/relationships/image" Target="media/image37.png"/><Relationship Id="rId23" Type="http://schemas.openxmlformats.org/officeDocument/2006/relationships/image" Target="media/image36.png"/><Relationship Id="rId22" Type="http://schemas.openxmlformats.org/officeDocument/2006/relationships/image" Target="media/image35.png"/><Relationship Id="rId21" Type="http://schemas.openxmlformats.org/officeDocument/2006/relationships/image" Target="media/image34.png"/><Relationship Id="rId20" Type="http://schemas.openxmlformats.org/officeDocument/2006/relationships/image" Target="media/image33.png"/><Relationship Id="rId2" Type="http://schemas.openxmlformats.org/officeDocument/2006/relationships/image" Target="media/image15.jpeg"/><Relationship Id="rId19" Type="http://schemas.openxmlformats.org/officeDocument/2006/relationships/image" Target="media/image32.png"/><Relationship Id="rId18" Type="http://schemas.openxmlformats.org/officeDocument/2006/relationships/image" Target="media/image31.png"/><Relationship Id="rId17" Type="http://schemas.openxmlformats.org/officeDocument/2006/relationships/image" Target="media/image30.png"/><Relationship Id="rId16" Type="http://schemas.openxmlformats.org/officeDocument/2006/relationships/image" Target="media/image29.png"/><Relationship Id="rId15" Type="http://schemas.openxmlformats.org/officeDocument/2006/relationships/image" Target="media/image28.png"/><Relationship Id="rId14" Type="http://schemas.openxmlformats.org/officeDocument/2006/relationships/image" Target="media/image27.png"/><Relationship Id="rId13" Type="http://schemas.openxmlformats.org/officeDocument/2006/relationships/image" Target="media/image26.png"/><Relationship Id="rId12" Type="http://schemas.openxmlformats.org/officeDocument/2006/relationships/image" Target="media/image25.png"/><Relationship Id="rId11" Type="http://schemas.openxmlformats.org/officeDocument/2006/relationships/image" Target="media/image24.png"/><Relationship Id="rId10" Type="http://schemas.openxmlformats.org/officeDocument/2006/relationships/image" Target="media/image23.png"/><Relationship Id="rId1" Type="http://schemas.openxmlformats.org/officeDocument/2006/relationships/image" Target="media/image14.png"/></Relationships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9" Type="http://schemas.microsoft.com/office/2006/relationships/vbaProject" Target="vbaProject.bin"/><Relationship Id="rId28" Type="http://www.wps.cn/officeDocument/2020/cellImage" Target="cellimages.xml"/><Relationship Id="rId27" Type="http://schemas.openxmlformats.org/officeDocument/2006/relationships/sharedStrings" Target="sharedStrings.xml"/><Relationship Id="rId26" Type="http://schemas.openxmlformats.org/officeDocument/2006/relationships/styles" Target="styles.xml"/><Relationship Id="rId25" Type="http://schemas.openxmlformats.org/officeDocument/2006/relationships/theme" Target="theme/theme1.xml"/><Relationship Id="rId24" Type="http://schemas.openxmlformats.org/officeDocument/2006/relationships/customXml" Target="../customXml/item1.xml"/><Relationship Id="rId23" Type="http://schemas.openxmlformats.org/officeDocument/2006/relationships/worksheet" Target="worksheets/sheet23.xml"/><Relationship Id="rId22" Type="http://schemas.openxmlformats.org/officeDocument/2006/relationships/worksheet" Target="worksheets/sheet22.xml"/><Relationship Id="rId21" Type="http://schemas.openxmlformats.org/officeDocument/2006/relationships/worksheet" Target="worksheets/sheet21.xml"/><Relationship Id="rId20" Type="http://schemas.openxmlformats.org/officeDocument/2006/relationships/worksheet" Target="worksheets/sheet20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19.xml"/><Relationship Id="rId18" Type="http://schemas.openxmlformats.org/officeDocument/2006/relationships/worksheet" Target="worksheets/sheet18.xml"/><Relationship Id="rId17" Type="http://schemas.openxmlformats.org/officeDocument/2006/relationships/worksheet" Target="worksheets/sheet17.xml"/><Relationship Id="rId16" Type="http://schemas.openxmlformats.org/officeDocument/2006/relationships/worksheet" Target="worksheets/sheet16.xml"/><Relationship Id="rId15" Type="http://schemas.openxmlformats.org/officeDocument/2006/relationships/worksheet" Target="worksheets/sheet15.xml"/><Relationship Id="rId14" Type="http://schemas.openxmlformats.org/officeDocument/2006/relationships/worksheet" Target="worksheets/sheet14.xml"/><Relationship Id="rId13" Type="http://schemas.openxmlformats.org/officeDocument/2006/relationships/worksheet" Target="worksheets/sheet13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NULL" TargetMode="External"/><Relationship Id="rId1" Type="http://schemas.openxmlformats.org/officeDocument/2006/relationships/image" Target="../media/image12.GIF"/></Relationships>
</file>

<file path=xl/drawings/_rels/vmlDrawing1.vml.rels><?xml version="1.0" encoding="UTF-8" standalone="yes"?>
<Relationships xmlns="http://schemas.openxmlformats.org/package/2006/relationships"><Relationship Id="rId9" Type="http://schemas.openxmlformats.org/officeDocument/2006/relationships/image" Target="../media/image9.wmf"/><Relationship Id="rId8" Type="http://schemas.openxmlformats.org/officeDocument/2006/relationships/image" Target="../media/image8.wmf"/><Relationship Id="rId7" Type="http://schemas.openxmlformats.org/officeDocument/2006/relationships/image" Target="../media/image7.wmf"/><Relationship Id="rId6" Type="http://schemas.openxmlformats.org/officeDocument/2006/relationships/image" Target="../media/image6.wmf"/><Relationship Id="rId5" Type="http://schemas.openxmlformats.org/officeDocument/2006/relationships/image" Target="../media/image5.wmf"/><Relationship Id="rId4" Type="http://schemas.openxmlformats.org/officeDocument/2006/relationships/image" Target="../media/image4.wmf"/><Relationship Id="rId3" Type="http://schemas.openxmlformats.org/officeDocument/2006/relationships/image" Target="../media/image3.wmf"/><Relationship Id="rId2" Type="http://schemas.openxmlformats.org/officeDocument/2006/relationships/image" Target="../media/image2.wmf"/><Relationship Id="rId11" Type="http://schemas.openxmlformats.org/officeDocument/2006/relationships/image" Target="../media/image11.wmf"/><Relationship Id="rId10" Type="http://schemas.openxmlformats.org/officeDocument/2006/relationships/image" Target="../media/image10.wmf"/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4</xdr:col>
      <xdr:colOff>9525</xdr:colOff>
      <xdr:row>0</xdr:row>
      <xdr:rowOff>9525</xdr:rowOff>
    </xdr:from>
    <xdr:to>
      <xdr:col>15</xdr:col>
      <xdr:colOff>514350</xdr:colOff>
      <xdr:row>21</xdr:row>
      <xdr:rowOff>142875</xdr:rowOff>
    </xdr:to>
    <xdr:sp>
      <xdr:nvSpPr>
        <xdr:cNvPr id="2" name="文本框 1"/>
        <xdr:cNvSpPr txBox="1"/>
      </xdr:nvSpPr>
      <xdr:spPr>
        <a:xfrm>
          <a:off x="7953375" y="9525"/>
          <a:ext cx="8048625" cy="5791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en-US" altLang="zh-CN" sz="1100"/>
            <a:t>To do List:</a:t>
          </a:r>
          <a:endParaRPr lang="en-US" altLang="zh-CN" sz="1100"/>
        </a:p>
        <a:p>
          <a:pPr algn="l"/>
          <a:r>
            <a:rPr lang="en-US" altLang="zh-CN" sz="1100"/>
            <a:t>1</a:t>
          </a:r>
          <a:r>
            <a:rPr lang="zh-CN" altLang="en-US" sz="1100"/>
            <a:t>、补充治疗和各类其他伤害效果逻辑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、补充反击效果逻辑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/>
            <a:t>、补充更多寻敌逻辑</a:t>
          </a:r>
          <a:endParaRPr lang="zh-CN" altLang="en-US" sz="1100"/>
        </a:p>
        <a:p>
          <a:pPr algn="l"/>
          <a:r>
            <a:rPr lang="en-US" altLang="zh-CN" sz="1100"/>
            <a:t>4</a:t>
          </a:r>
          <a:r>
            <a:rPr lang="zh-CN" altLang="en-US" sz="1100"/>
            <a:t>、</a:t>
          </a:r>
          <a:r>
            <a:rPr lang="zh-CN" altLang="en-US" sz="1100">
              <a:solidFill>
                <a:srgbClr val="00B050"/>
              </a:solidFill>
            </a:rPr>
            <a:t>怪数值曲线修整</a:t>
          </a:r>
          <a:r>
            <a:rPr lang="zh-CN" altLang="en-US" sz="1100"/>
            <a:t>，怪物出现概率修正</a:t>
          </a:r>
          <a:endParaRPr lang="zh-CN" altLang="en-US" sz="1100"/>
        </a:p>
        <a:p>
          <a:pPr algn="l"/>
          <a:r>
            <a:rPr lang="en-US" altLang="zh-CN" sz="1100"/>
            <a:t>5</a:t>
          </a:r>
          <a:r>
            <a:rPr lang="zh-CN" altLang="en-US" sz="1100">
              <a:solidFill>
                <a:srgbClr val="00B050"/>
              </a:solidFill>
            </a:rPr>
            <a:t>、金币、</a:t>
          </a:r>
          <a:r>
            <a:rPr lang="zh-CN" altLang="en-US" sz="1100">
              <a:solidFill>
                <a:sysClr val="windowText" lastClr="000000"/>
              </a:solidFill>
            </a:rPr>
            <a:t>经验获得曲线修整</a:t>
          </a:r>
          <a:r>
            <a:rPr lang="zh-CN" altLang="en-US" sz="1100"/>
            <a:t>（当前经验写死</a:t>
          </a:r>
          <a:r>
            <a:rPr lang="en-US" altLang="zh-CN" sz="1100"/>
            <a:t>1</a:t>
          </a:r>
          <a:r>
            <a:rPr lang="zh-CN" altLang="en-US" sz="1100"/>
            <a:t>，考虑加入购买经验按钮；</a:t>
          </a:r>
          <a:r>
            <a:rPr lang="zh-CN" altLang="en-US" sz="1100">
              <a:solidFill>
                <a:srgbClr val="00B050"/>
              </a:solidFill>
            </a:rPr>
            <a:t>金币暂无获取，需要思考一套获取规则）</a:t>
          </a:r>
          <a:endParaRPr lang="zh-CN" altLang="en-US" sz="1100">
            <a:solidFill>
              <a:srgbClr val="00B050"/>
            </a:solidFill>
          </a:endParaRPr>
        </a:p>
        <a:p>
          <a:pPr algn="l"/>
          <a:r>
            <a:rPr lang="en-US" altLang="zh-CN" sz="1100"/>
            <a:t>6</a:t>
          </a:r>
          <a:r>
            <a:rPr lang="zh-CN" altLang="en-US" sz="1100"/>
            <a:t>、</a:t>
          </a:r>
          <a:r>
            <a:rPr lang="zh-CN" altLang="en-US" sz="1100">
              <a:solidFill>
                <a:srgbClr val="00B050"/>
              </a:solidFill>
            </a:rPr>
            <a:t>卡牌合成升星功能（表现形式、</a:t>
          </a:r>
          <a:r>
            <a:rPr lang="zh-CN" altLang="en-US" sz="1100"/>
            <a:t>升级数值）</a:t>
          </a:r>
          <a:endParaRPr lang="zh-CN" altLang="en-US" sz="1100"/>
        </a:p>
        <a:p>
          <a:pPr algn="l"/>
          <a:r>
            <a:rPr lang="en-US" altLang="zh-CN" sz="1100"/>
            <a:t>7</a:t>
          </a:r>
          <a:r>
            <a:rPr lang="zh-CN" altLang="en-US" sz="1100"/>
            <a:t>、丰富更多卡牌和</a:t>
          </a:r>
          <a:r>
            <a:rPr lang="zh-CN" altLang="en-US" sz="1100">
              <a:solidFill>
                <a:srgbClr val="FFC000"/>
              </a:solidFill>
            </a:rPr>
            <a:t>怪物</a:t>
          </a:r>
          <a:endParaRPr lang="zh-CN" altLang="en-US" sz="1100"/>
        </a:p>
        <a:p>
          <a:pPr algn="l"/>
          <a:r>
            <a:rPr lang="en-US" altLang="zh-CN" sz="1100">
              <a:solidFill>
                <a:srgbClr val="00B050"/>
              </a:solidFill>
            </a:rPr>
            <a:t>8</a:t>
          </a:r>
          <a:r>
            <a:rPr lang="zh-CN" altLang="en-US" sz="1100">
              <a:solidFill>
                <a:srgbClr val="00B050"/>
              </a:solidFill>
            </a:rPr>
            <a:t>、丰富信息窗内容</a:t>
          </a:r>
          <a:endParaRPr lang="zh-CN" altLang="en-US" sz="1100">
            <a:solidFill>
              <a:srgbClr val="00B05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76200</xdr:colOff>
          <xdr:row>29</xdr:row>
          <xdr:rowOff>76200</xdr:rowOff>
        </xdr:from>
        <xdr:to>
          <xdr:col>66</xdr:col>
          <xdr:colOff>101600</xdr:colOff>
          <xdr:row>30</xdr:row>
          <xdr:rowOff>73025</xdr:rowOff>
        </xdr:to>
        <xdr:sp>
          <xdr:nvSpPr>
            <xdr:cNvPr id="1025" name="StartGameBt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15544800" y="9209405"/>
              <a:ext cx="2889250" cy="3143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76200</xdr:colOff>
          <xdr:row>29</xdr:row>
          <xdr:rowOff>76200</xdr:rowOff>
        </xdr:from>
        <xdr:to>
          <xdr:col>66</xdr:col>
          <xdr:colOff>101600</xdr:colOff>
          <xdr:row>30</xdr:row>
          <xdr:rowOff>73025</xdr:rowOff>
        </xdr:to>
        <xdr:sp>
          <xdr:nvSpPr>
            <xdr:cNvPr id="1026" name="LoadGameBtn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15544800" y="9209405"/>
              <a:ext cx="2889250" cy="3143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76200</xdr:colOff>
          <xdr:row>29</xdr:row>
          <xdr:rowOff>76200</xdr:rowOff>
        </xdr:from>
        <xdr:to>
          <xdr:col>63</xdr:col>
          <xdr:colOff>9525</xdr:colOff>
          <xdr:row>30</xdr:row>
          <xdr:rowOff>73025</xdr:rowOff>
        </xdr:to>
        <xdr:sp>
          <xdr:nvSpPr>
            <xdr:cNvPr id="1028" name="AssureFightResultBtn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15544800" y="9209405"/>
              <a:ext cx="1990725" cy="3143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76200</xdr:colOff>
          <xdr:row>29</xdr:row>
          <xdr:rowOff>76200</xdr:rowOff>
        </xdr:from>
        <xdr:to>
          <xdr:col>55</xdr:col>
          <xdr:colOff>34925</xdr:colOff>
          <xdr:row>30</xdr:row>
          <xdr:rowOff>73025</xdr:rowOff>
        </xdr:to>
        <xdr:sp>
          <xdr:nvSpPr>
            <xdr:cNvPr id="1029" name="PurchaseBtn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15544800" y="9209405"/>
              <a:ext cx="644525" cy="3143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76200</xdr:colOff>
          <xdr:row>29</xdr:row>
          <xdr:rowOff>76200</xdr:rowOff>
        </xdr:from>
        <xdr:to>
          <xdr:col>55</xdr:col>
          <xdr:colOff>34925</xdr:colOff>
          <xdr:row>31</xdr:row>
          <xdr:rowOff>79375</xdr:rowOff>
        </xdr:to>
        <xdr:sp>
          <xdr:nvSpPr>
            <xdr:cNvPr id="1030" name="SoldBtn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15544800" y="9209405"/>
              <a:ext cx="644525" cy="6381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314325</xdr:colOff>
          <xdr:row>5</xdr:row>
          <xdr:rowOff>76200</xdr:rowOff>
        </xdr:from>
        <xdr:to>
          <xdr:col>45</xdr:col>
          <xdr:colOff>0</xdr:colOff>
          <xdr:row>7</xdr:row>
          <xdr:rowOff>79375</xdr:rowOff>
        </xdr:to>
        <xdr:sp>
          <xdr:nvSpPr>
            <xdr:cNvPr id="1031" name="RefreshStoreBtn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13649325" y="1589405"/>
              <a:ext cx="644525" cy="6381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76200</xdr:colOff>
          <xdr:row>29</xdr:row>
          <xdr:rowOff>76200</xdr:rowOff>
        </xdr:from>
        <xdr:to>
          <xdr:col>55</xdr:col>
          <xdr:colOff>34925</xdr:colOff>
          <xdr:row>30</xdr:row>
          <xdr:rowOff>73025</xdr:rowOff>
        </xdr:to>
        <xdr:sp>
          <xdr:nvSpPr>
            <xdr:cNvPr id="1032" name="UpCardBtn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15544800" y="9209405"/>
              <a:ext cx="644525" cy="3143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76200</xdr:colOff>
          <xdr:row>29</xdr:row>
          <xdr:rowOff>76200</xdr:rowOff>
        </xdr:from>
        <xdr:to>
          <xdr:col>55</xdr:col>
          <xdr:colOff>34925</xdr:colOff>
          <xdr:row>30</xdr:row>
          <xdr:rowOff>73025</xdr:rowOff>
        </xdr:to>
        <xdr:sp>
          <xdr:nvSpPr>
            <xdr:cNvPr id="1033" name="DownCardBtn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15544800" y="9209405"/>
              <a:ext cx="644525" cy="3143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</xdr:colOff>
          <xdr:row>0</xdr:row>
          <xdr:rowOff>10795</xdr:rowOff>
        </xdr:from>
        <xdr:to>
          <xdr:col>1</xdr:col>
          <xdr:colOff>20320</xdr:colOff>
          <xdr:row>10</xdr:row>
          <xdr:rowOff>62865</xdr:rowOff>
        </xdr:to>
        <xdr:sp>
          <xdr:nvSpPr>
            <xdr:cNvPr id="1034" name="RebootBtn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11430" y="10795"/>
              <a:ext cx="326390" cy="31527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304800</xdr:colOff>
          <xdr:row>20</xdr:row>
          <xdr:rowOff>76199</xdr:rowOff>
        </xdr:from>
        <xdr:to>
          <xdr:col>45</xdr:col>
          <xdr:colOff>314325</xdr:colOff>
          <xdr:row>22</xdr:row>
          <xdr:rowOff>79374</xdr:rowOff>
        </xdr:to>
        <xdr:sp>
          <xdr:nvSpPr>
            <xdr:cNvPr id="1037" name="FinishPurchaseBtn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13963650" y="6351270"/>
              <a:ext cx="644525" cy="6381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76200</xdr:colOff>
          <xdr:row>29</xdr:row>
          <xdr:rowOff>76200</xdr:rowOff>
        </xdr:from>
        <xdr:to>
          <xdr:col>55</xdr:col>
          <xdr:colOff>34925</xdr:colOff>
          <xdr:row>31</xdr:row>
          <xdr:rowOff>79375</xdr:rowOff>
        </xdr:to>
        <xdr:sp>
          <xdr:nvSpPr>
            <xdr:cNvPr id="1038" name="AssureEnemyBtn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15544800" y="9209405"/>
              <a:ext cx="644525" cy="6381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3</xdr:col>
      <xdr:colOff>0</xdr:colOff>
      <xdr:row>5</xdr:row>
      <xdr:rowOff>0</xdr:rowOff>
    </xdr:from>
    <xdr:to>
      <xdr:col>3</xdr:col>
      <xdr:colOff>38100</xdr:colOff>
      <xdr:row>5</xdr:row>
      <xdr:rowOff>76200</xdr:rowOff>
    </xdr:to>
    <xdr:pic>
      <xdr:nvPicPr>
        <xdr:cNvPr id="2" name="图片 1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4267200" y="3895725"/>
          <a:ext cx="38100" cy="762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3</xdr:col>
      <xdr:colOff>0</xdr:colOff>
      <xdr:row>5</xdr:row>
      <xdr:rowOff>0</xdr:rowOff>
    </xdr:from>
    <xdr:to>
      <xdr:col>3</xdr:col>
      <xdr:colOff>38100</xdr:colOff>
      <xdr:row>5</xdr:row>
      <xdr:rowOff>76200</xdr:rowOff>
    </xdr:to>
    <xdr:pic>
      <xdr:nvPicPr>
        <xdr:cNvPr id="4" name="图片 3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4267200" y="3895725"/>
          <a:ext cx="38100" cy="762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8</xdr:col>
      <xdr:colOff>0</xdr:colOff>
      <xdr:row>4</xdr:row>
      <xdr:rowOff>0</xdr:rowOff>
    </xdr:from>
    <xdr:to>
      <xdr:col>8</xdr:col>
      <xdr:colOff>38100</xdr:colOff>
      <xdr:row>4</xdr:row>
      <xdr:rowOff>76200</xdr:rowOff>
    </xdr:to>
    <xdr:pic>
      <xdr:nvPicPr>
        <xdr:cNvPr id="3" name="图片 2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7962900" y="2943225"/>
          <a:ext cx="38100" cy="762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6</xdr:col>
      <xdr:colOff>197485</xdr:colOff>
      <xdr:row>36</xdr:row>
      <xdr:rowOff>9525</xdr:rowOff>
    </xdr:from>
    <xdr:to>
      <xdr:col>7</xdr:col>
      <xdr:colOff>430530</xdr:colOff>
      <xdr:row>36</xdr:row>
      <xdr:rowOff>923925</xdr:rowOff>
    </xdr:to>
    <xdr:pic>
      <xdr:nvPicPr>
        <xdr:cNvPr id="49" name="ID_5D0E34C84776433D8A4A5B9AC2B73595"/>
        <xdr:cNvPicPr>
          <a:picLocks noChangeAspect="1"/>
        </xdr:cNvPicPr>
      </xdr:nvPicPr>
      <xdr:blipFill>
        <a:blip r:embed="rId3"/>
        <a:stretch>
          <a:fillRect/>
        </a:stretch>
      </xdr:blipFill>
      <xdr:spPr>
        <a:xfrm>
          <a:off x="6788785" y="36471225"/>
          <a:ext cx="918845" cy="914400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9" Type="http://schemas.openxmlformats.org/officeDocument/2006/relationships/control" Target="../activeX/activeX4.xml"/><Relationship Id="rId8" Type="http://schemas.openxmlformats.org/officeDocument/2006/relationships/image" Target="../media/image3.wmf"/><Relationship Id="rId7" Type="http://schemas.openxmlformats.org/officeDocument/2006/relationships/control" Target="../activeX/activeX3.xml"/><Relationship Id="rId6" Type="http://schemas.openxmlformats.org/officeDocument/2006/relationships/image" Target="../media/image2.wmf"/><Relationship Id="rId5" Type="http://schemas.openxmlformats.org/officeDocument/2006/relationships/control" Target="../activeX/activeX2.xml"/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4" Type="http://schemas.openxmlformats.org/officeDocument/2006/relationships/image" Target="../media/image11.wmf"/><Relationship Id="rId23" Type="http://schemas.openxmlformats.org/officeDocument/2006/relationships/control" Target="../activeX/activeX11.xml"/><Relationship Id="rId22" Type="http://schemas.openxmlformats.org/officeDocument/2006/relationships/image" Target="../media/image10.wmf"/><Relationship Id="rId21" Type="http://schemas.openxmlformats.org/officeDocument/2006/relationships/control" Target="../activeX/activeX10.xml"/><Relationship Id="rId20" Type="http://schemas.openxmlformats.org/officeDocument/2006/relationships/image" Target="../media/image9.wmf"/><Relationship Id="rId2" Type="http://schemas.openxmlformats.org/officeDocument/2006/relationships/vmlDrawing" Target="../drawings/vmlDrawing1.vml"/><Relationship Id="rId19" Type="http://schemas.openxmlformats.org/officeDocument/2006/relationships/control" Target="../activeX/activeX9.xml"/><Relationship Id="rId18" Type="http://schemas.openxmlformats.org/officeDocument/2006/relationships/image" Target="../media/image8.wmf"/><Relationship Id="rId17" Type="http://schemas.openxmlformats.org/officeDocument/2006/relationships/control" Target="../activeX/activeX8.xml"/><Relationship Id="rId16" Type="http://schemas.openxmlformats.org/officeDocument/2006/relationships/image" Target="../media/image7.wmf"/><Relationship Id="rId15" Type="http://schemas.openxmlformats.org/officeDocument/2006/relationships/control" Target="../activeX/activeX7.xml"/><Relationship Id="rId14" Type="http://schemas.openxmlformats.org/officeDocument/2006/relationships/image" Target="../media/image6.wmf"/><Relationship Id="rId13" Type="http://schemas.openxmlformats.org/officeDocument/2006/relationships/control" Target="../activeX/activeX6.xml"/><Relationship Id="rId12" Type="http://schemas.openxmlformats.org/officeDocument/2006/relationships/image" Target="../media/image5.wmf"/><Relationship Id="rId11" Type="http://schemas.openxmlformats.org/officeDocument/2006/relationships/control" Target="../activeX/activeX5.xml"/><Relationship Id="rId10" Type="http://schemas.openxmlformats.org/officeDocument/2006/relationships/image" Target="../media/image4.wmf"/><Relationship Id="rId1" Type="http://schemas.openxmlformats.org/officeDocument/2006/relationships/drawing" Target="../drawings/drawing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comments" Target="../comments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comments" Target="../comments3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1"/>
  <dimension ref="A1:D10"/>
  <sheetViews>
    <sheetView tabSelected="1" topLeftCell="D1" workbookViewId="0">
      <pane ySplit="1" topLeftCell="A2" activePane="bottomLeft" state="frozen"/>
      <selection/>
      <selection pane="bottomLeft" activeCell="D16" sqref="D16"/>
    </sheetView>
  </sheetViews>
  <sheetFormatPr defaultColWidth="9" defaultRowHeight="13.5" outlineLevelCol="3"/>
  <cols>
    <col min="1" max="1" width="9" style="31"/>
    <col min="2" max="2" width="19.5" style="31" customWidth="1"/>
    <col min="3" max="3" width="9" style="31"/>
    <col min="4" max="4" width="66.75" style="58" customWidth="1"/>
  </cols>
  <sheetData>
    <row r="1" spans="1:4">
      <c r="A1" s="31" t="s">
        <v>0</v>
      </c>
      <c r="B1" s="31" t="s">
        <v>1</v>
      </c>
      <c r="C1" s="31" t="s">
        <v>2</v>
      </c>
      <c r="D1" s="58" t="s">
        <v>3</v>
      </c>
    </row>
    <row r="2" spans="1:4">
      <c r="A2" s="31" t="s">
        <v>4</v>
      </c>
      <c r="B2" s="31" t="s">
        <v>5</v>
      </c>
      <c r="C2" s="31" t="s">
        <v>6</v>
      </c>
      <c r="D2" s="58" t="s">
        <v>7</v>
      </c>
    </row>
    <row r="3" spans="1:4">
      <c r="A3" s="31" t="s">
        <v>8</v>
      </c>
      <c r="B3" s="31" t="s">
        <v>9</v>
      </c>
      <c r="C3" s="31" t="s">
        <v>6</v>
      </c>
      <c r="D3" s="58" t="s">
        <v>10</v>
      </c>
    </row>
    <row r="4" spans="1:4">
      <c r="A4" s="31" t="s">
        <v>11</v>
      </c>
      <c r="B4" s="31" t="s">
        <v>12</v>
      </c>
      <c r="C4" s="31" t="s">
        <v>6</v>
      </c>
      <c r="D4" s="58" t="s">
        <v>13</v>
      </c>
    </row>
    <row r="5" ht="27" spans="1:4">
      <c r="A5" s="31" t="s">
        <v>14</v>
      </c>
      <c r="B5" s="31" t="s">
        <v>15</v>
      </c>
      <c r="C5" s="31" t="s">
        <v>6</v>
      </c>
      <c r="D5" s="58" t="s">
        <v>16</v>
      </c>
    </row>
    <row r="6" ht="40.5" spans="1:4">
      <c r="A6" s="31" t="s">
        <v>17</v>
      </c>
      <c r="B6" s="31" t="s">
        <v>18</v>
      </c>
      <c r="C6" s="31" t="s">
        <v>6</v>
      </c>
      <c r="D6" s="59" t="s">
        <v>19</v>
      </c>
    </row>
    <row r="7" ht="40.5" spans="1:4">
      <c r="A7" s="31" t="s">
        <v>20</v>
      </c>
      <c r="B7" s="60" t="s">
        <v>21</v>
      </c>
      <c r="C7" s="31" t="s">
        <v>6</v>
      </c>
      <c r="D7" s="58" t="s">
        <v>22</v>
      </c>
    </row>
    <row r="8" ht="27" spans="1:4">
      <c r="A8" s="31" t="s">
        <v>23</v>
      </c>
      <c r="B8" s="60" t="s">
        <v>24</v>
      </c>
      <c r="C8" s="31" t="s">
        <v>6</v>
      </c>
      <c r="D8" s="58" t="s">
        <v>25</v>
      </c>
    </row>
    <row r="9" ht="81" spans="1:4">
      <c r="A9" s="31" t="s">
        <v>26</v>
      </c>
      <c r="B9" s="60" t="s">
        <v>27</v>
      </c>
      <c r="C9" s="31" t="s">
        <v>6</v>
      </c>
      <c r="D9" s="58" t="s">
        <v>28</v>
      </c>
    </row>
    <row r="10" ht="27" spans="1:4">
      <c r="A10" s="31" t="s">
        <v>29</v>
      </c>
      <c r="B10" s="60" t="s">
        <v>30</v>
      </c>
      <c r="C10" s="31" t="s">
        <v>6</v>
      </c>
      <c r="D10" s="58" t="s">
        <v>31</v>
      </c>
    </row>
  </sheetData>
  <pageMargins left="0.75" right="0.75" top="1" bottom="1" header="0.5" footer="0.5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B1:BJ24"/>
  <sheetViews>
    <sheetView zoomScale="95" zoomScaleNormal="95" workbookViewId="0">
      <selection activeCell="AA11" sqref="AA11"/>
    </sheetView>
  </sheetViews>
  <sheetFormatPr defaultColWidth="4.16666666666667" defaultRowHeight="25" customHeight="1"/>
  <cols>
    <col min="1" max="42" width="4.16666666666667" customWidth="1"/>
    <col min="43" max="43" width="4.25" customWidth="1"/>
    <col min="44" max="46" width="4.16666666666667" customWidth="1"/>
    <col min="47" max="64" width="2.25" customWidth="1"/>
    <col min="65" max="16384" width="4.16666666666667" customWidth="1"/>
  </cols>
  <sheetData>
    <row r="1" ht="21" customHeight="1" spans="2:62">
      <c r="B1" s="43"/>
      <c r="C1" s="43" t="s">
        <v>32</v>
      </c>
      <c r="D1" s="44">
        <v>146</v>
      </c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  <c r="AQ1" s="43"/>
      <c r="AR1" s="43"/>
      <c r="AS1" s="43"/>
      <c r="AT1" s="43"/>
      <c r="AU1" s="55" t="s">
        <v>33</v>
      </c>
      <c r="AV1" s="55" t="s">
        <v>34</v>
      </c>
      <c r="AW1" s="55" t="s">
        <v>35</v>
      </c>
      <c r="AX1" s="55" t="s">
        <v>36</v>
      </c>
      <c r="AY1" s="55" t="s">
        <v>37</v>
      </c>
      <c r="AZ1" s="55" t="s">
        <v>38</v>
      </c>
      <c r="BA1" s="55" t="s">
        <v>39</v>
      </c>
      <c r="BB1" s="55" t="s">
        <v>40</v>
      </c>
      <c r="BC1" s="55">
        <v>1</v>
      </c>
      <c r="BD1" s="56"/>
      <c r="BE1" s="56"/>
      <c r="BF1" s="56"/>
      <c r="BG1" s="56"/>
      <c r="BH1" s="56"/>
      <c r="BI1" s="56"/>
      <c r="BJ1" s="56"/>
    </row>
    <row r="2" ht="23.15" spans="2:62">
      <c r="B2" s="43"/>
      <c r="C2" s="43" t="s">
        <v>41</v>
      </c>
      <c r="D2" s="44">
        <v>6</v>
      </c>
      <c r="E2" s="45"/>
      <c r="F2" s="45"/>
      <c r="G2" s="45"/>
      <c r="H2" s="45"/>
      <c r="I2" s="45"/>
      <c r="J2" s="45"/>
      <c r="K2" s="45"/>
      <c r="L2" s="49"/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  <c r="Z2" s="49"/>
      <c r="AA2" s="49"/>
      <c r="AB2" s="49"/>
      <c r="AC2" s="49"/>
      <c r="AD2" s="49"/>
      <c r="AE2" s="49"/>
      <c r="AF2" s="49"/>
      <c r="AG2" s="49"/>
      <c r="AH2" s="49"/>
      <c r="AI2" s="49"/>
      <c r="AJ2" s="49"/>
      <c r="AK2" s="49"/>
      <c r="AL2" s="49"/>
      <c r="AM2" s="49"/>
      <c r="AN2" s="49"/>
      <c r="AO2" s="49"/>
      <c r="AP2" s="49"/>
      <c r="AQ2" s="43" t="str">
        <f>Icons!B3</f>
        <v>=DISPIMG("ID_9C3C282F92FA449BBD6A43A9C2B985CD",1)</v>
      </c>
      <c r="AR2" s="61" t="s">
        <v>42</v>
      </c>
      <c r="AS2" s="43"/>
      <c r="AT2" s="43"/>
      <c r="AU2" s="56"/>
      <c r="AV2" s="56"/>
      <c r="AW2" s="56"/>
      <c r="AX2" s="56"/>
      <c r="AY2" s="56"/>
      <c r="AZ2" s="56"/>
      <c r="BA2" s="56"/>
      <c r="BB2" s="56"/>
      <c r="BC2" s="56"/>
      <c r="BD2" s="56"/>
      <c r="BE2" s="56"/>
      <c r="BF2" s="56"/>
      <c r="BG2" s="56"/>
      <c r="BH2" s="56"/>
      <c r="BI2" s="56"/>
      <c r="BJ2" s="56"/>
    </row>
    <row r="3" customHeight="1" spans="2:62"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  <c r="AB3" s="43"/>
      <c r="AC3" s="43"/>
      <c r="AD3" s="43"/>
      <c r="AE3" s="43"/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  <c r="AQ3" s="43"/>
      <c r="AR3" s="43"/>
      <c r="AS3" s="43"/>
      <c r="AT3" s="43"/>
      <c r="AU3" s="56"/>
      <c r="AV3" s="56"/>
      <c r="AW3" s="56"/>
      <c r="AX3" s="56"/>
      <c r="AY3" s="56"/>
      <c r="AZ3" s="56"/>
      <c r="BA3" s="56"/>
      <c r="BB3" s="56"/>
      <c r="BC3" s="56"/>
      <c r="BD3" s="56"/>
      <c r="BE3" s="56"/>
      <c r="BF3" s="56"/>
      <c r="BG3" s="56"/>
      <c r="BH3" s="56"/>
      <c r="BI3" s="56"/>
      <c r="BJ3" s="56"/>
    </row>
    <row r="4" customHeight="1" spans="2:62">
      <c r="B4" s="43"/>
      <c r="C4" s="43"/>
      <c r="D4" s="43"/>
      <c r="E4" s="43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53" t="s">
        <v>43</v>
      </c>
      <c r="W4" s="9"/>
      <c r="X4" s="53" t="s">
        <v>44</v>
      </c>
      <c r="Y4" s="9"/>
      <c r="Z4" s="53" t="s">
        <v>45</v>
      </c>
      <c r="AA4" s="9"/>
      <c r="AB4" s="53" t="s">
        <v>46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43"/>
      <c r="AS4" s="43"/>
      <c r="AT4" s="43"/>
      <c r="AU4" s="56"/>
      <c r="AV4" s="56"/>
      <c r="AW4" s="56"/>
      <c r="AX4" s="56"/>
      <c r="AY4" s="56"/>
      <c r="AZ4" s="56"/>
      <c r="BA4" s="56"/>
      <c r="BB4" s="56"/>
      <c r="BC4" s="56"/>
      <c r="BD4" s="56"/>
      <c r="BE4" s="56"/>
      <c r="BF4" s="56"/>
      <c r="BG4" s="56"/>
      <c r="BH4" s="56"/>
      <c r="BI4" s="56"/>
      <c r="BJ4" s="56"/>
    </row>
    <row r="5" customHeight="1" spans="2:62">
      <c r="B5" s="43"/>
      <c r="C5" s="43"/>
      <c r="D5" s="43"/>
      <c r="E5" s="43"/>
      <c r="F5" s="9"/>
      <c r="G5" s="9"/>
      <c r="H5" s="9"/>
      <c r="I5" s="9"/>
      <c r="J5" s="9"/>
      <c r="K5" s="9"/>
      <c r="L5" s="9" t="str">
        <f>Icons!B2</f>
        <v>=DISPIMG("ID_ABE376C2D56443AC96DEA30AEF3B4AFE",1)</v>
      </c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 t="str">
        <f>Icons!B2</f>
        <v>=DISPIMG("ID_ABE376C2D56443AC96DEA30AEF3B4AFE",1)</v>
      </c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 t="str">
        <f>Icons!B2</f>
        <v>=DISPIMG("ID_ABE376C2D56443AC96DEA30AEF3B4AFE",1)</v>
      </c>
      <c r="AK5" s="9"/>
      <c r="AL5" s="9"/>
      <c r="AM5" s="9"/>
      <c r="AN5" s="9"/>
      <c r="AO5" s="9"/>
      <c r="AP5" s="9"/>
      <c r="AQ5" s="9"/>
      <c r="AR5" s="43"/>
      <c r="AS5" s="43"/>
      <c r="AT5" s="43"/>
      <c r="AU5" s="56"/>
      <c r="AV5" s="56"/>
      <c r="AW5" s="56"/>
      <c r="AX5" s="56"/>
      <c r="AY5" s="56"/>
      <c r="AZ5" s="56"/>
      <c r="BA5" s="56"/>
      <c r="BB5" s="56"/>
      <c r="BC5" s="56"/>
      <c r="BD5" s="56"/>
      <c r="BE5" s="56"/>
      <c r="BF5" s="56"/>
      <c r="BG5" s="56"/>
      <c r="BH5" s="56"/>
      <c r="BI5" s="56"/>
      <c r="BJ5" s="56"/>
    </row>
    <row r="6" customHeight="1" spans="2:62">
      <c r="B6" s="43"/>
      <c r="C6" s="43"/>
      <c r="D6" s="43"/>
      <c r="E6" s="43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43"/>
      <c r="AS6" s="43"/>
      <c r="AT6" s="43"/>
      <c r="AU6" s="56"/>
      <c r="AV6" s="56"/>
      <c r="AW6" s="56"/>
      <c r="AX6" s="56"/>
      <c r="AY6" s="56"/>
      <c r="AZ6" s="56"/>
      <c r="BA6" s="56"/>
      <c r="BB6" s="56"/>
      <c r="BC6" s="56"/>
      <c r="BD6" s="56"/>
      <c r="BE6" s="56"/>
      <c r="BF6" s="56"/>
      <c r="BG6" s="56"/>
      <c r="BH6" s="56"/>
      <c r="BI6" s="56"/>
      <c r="BJ6" s="56"/>
    </row>
    <row r="7" customHeight="1" spans="2:62">
      <c r="B7" s="43"/>
      <c r="C7" s="43"/>
      <c r="D7" s="43"/>
      <c r="E7" s="43"/>
      <c r="F7" s="9"/>
      <c r="G7" s="9"/>
      <c r="H7" s="9"/>
      <c r="I7" s="9"/>
      <c r="J7" s="9"/>
      <c r="K7" s="9"/>
      <c r="L7" s="50" t="s">
        <v>47</v>
      </c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54" t="s">
        <v>48</v>
      </c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50" t="s">
        <v>47</v>
      </c>
      <c r="AK7" s="9"/>
      <c r="AL7" s="9"/>
      <c r="AM7" s="9"/>
      <c r="AN7" s="9"/>
      <c r="AO7" s="9"/>
      <c r="AP7" s="9"/>
      <c r="AQ7" s="9"/>
      <c r="AR7" s="43"/>
      <c r="AS7" s="43"/>
      <c r="AT7" s="43"/>
      <c r="AU7" s="55" t="s">
        <v>49</v>
      </c>
      <c r="AV7" s="55" t="s">
        <v>50</v>
      </c>
      <c r="AW7" s="55" t="s">
        <v>51</v>
      </c>
      <c r="AX7" s="55">
        <v>4</v>
      </c>
      <c r="AY7" s="55">
        <v>5</v>
      </c>
      <c r="AZ7" s="55">
        <v>0</v>
      </c>
      <c r="BA7" s="56"/>
      <c r="BB7" s="56"/>
      <c r="BC7" s="56"/>
      <c r="BD7" s="56"/>
      <c r="BE7" s="56"/>
      <c r="BF7" s="56"/>
      <c r="BG7" s="56"/>
      <c r="BH7" s="56"/>
      <c r="BI7" s="56"/>
      <c r="BJ7" s="56"/>
    </row>
    <row r="8" customHeight="1" spans="2:62">
      <c r="B8" s="43"/>
      <c r="C8" s="43"/>
      <c r="D8" s="43"/>
      <c r="E8" s="43"/>
      <c r="F8" s="9"/>
      <c r="G8" s="9"/>
      <c r="H8" s="9"/>
      <c r="I8" s="9"/>
      <c r="J8" s="9"/>
      <c r="K8" s="9"/>
      <c r="L8" s="62" t="s">
        <v>52</v>
      </c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63" t="s">
        <v>53</v>
      </c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48" t="s">
        <v>54</v>
      </c>
      <c r="AK8" s="9"/>
      <c r="AL8" s="9"/>
      <c r="AM8" s="9"/>
      <c r="AN8" s="9"/>
      <c r="AO8" s="9"/>
      <c r="AP8" s="9"/>
      <c r="AQ8" s="9"/>
      <c r="AR8" s="43"/>
      <c r="AS8" s="43"/>
      <c r="AT8" s="43"/>
      <c r="AU8" s="55" t="s">
        <v>55</v>
      </c>
      <c r="AV8" s="55" t="s">
        <v>56</v>
      </c>
      <c r="AW8" s="55" t="s">
        <v>51</v>
      </c>
      <c r="AX8" s="55">
        <v>4</v>
      </c>
      <c r="AY8" s="55">
        <v>5</v>
      </c>
      <c r="AZ8" s="55">
        <v>0</v>
      </c>
      <c r="BA8" s="56"/>
      <c r="BB8" s="56"/>
      <c r="BC8" s="56"/>
      <c r="BD8" s="56"/>
      <c r="BE8" s="56"/>
      <c r="BF8" s="56"/>
      <c r="BG8" s="56"/>
      <c r="BH8" s="56"/>
      <c r="BI8" s="56"/>
      <c r="BJ8" s="56"/>
    </row>
    <row r="9" customHeight="1" spans="2:62">
      <c r="B9" s="43"/>
      <c r="C9" s="43"/>
      <c r="D9" s="43"/>
      <c r="E9" s="43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43"/>
      <c r="AS9" s="43"/>
      <c r="AT9" s="43"/>
      <c r="AU9" s="55" t="s">
        <v>57</v>
      </c>
      <c r="AV9" s="55" t="s">
        <v>55</v>
      </c>
      <c r="AW9" s="55" t="s">
        <v>51</v>
      </c>
      <c r="AX9" s="55">
        <v>4</v>
      </c>
      <c r="AY9" s="55">
        <v>5</v>
      </c>
      <c r="AZ9" s="55">
        <v>0</v>
      </c>
      <c r="BA9" s="56"/>
      <c r="BB9" s="56"/>
      <c r="BC9" s="56"/>
      <c r="BD9" s="56"/>
      <c r="BE9" s="56"/>
      <c r="BF9" s="56"/>
      <c r="BG9" s="56"/>
      <c r="BH9" s="56"/>
      <c r="BI9" s="56"/>
      <c r="BJ9" s="56"/>
    </row>
    <row r="10" customHeight="1" spans="2:62">
      <c r="B10" s="43"/>
      <c r="C10" s="43"/>
      <c r="D10" s="43"/>
      <c r="E10" s="43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43"/>
      <c r="AS10" s="43"/>
      <c r="AT10" s="43"/>
      <c r="AU10" s="55" t="s">
        <v>58</v>
      </c>
      <c r="AV10" s="55" t="s">
        <v>59</v>
      </c>
      <c r="AW10" s="55" t="s">
        <v>51</v>
      </c>
      <c r="AX10" s="55">
        <v>4</v>
      </c>
      <c r="AY10" s="55">
        <v>5</v>
      </c>
      <c r="AZ10" s="55">
        <v>0</v>
      </c>
      <c r="BA10" s="56"/>
      <c r="BB10" s="56"/>
      <c r="BC10" s="56"/>
      <c r="BD10" s="56"/>
      <c r="BE10" s="56"/>
      <c r="BF10" s="56"/>
      <c r="BG10" s="56"/>
      <c r="BH10" s="56"/>
      <c r="BI10" s="56"/>
      <c r="BJ10" s="56"/>
    </row>
    <row r="11" customHeight="1" spans="2:62">
      <c r="B11" s="43"/>
      <c r="C11" s="43"/>
      <c r="D11" s="43"/>
      <c r="E11" s="43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  <c r="AO11" s="46"/>
      <c r="AP11" s="46"/>
      <c r="AQ11" s="46"/>
      <c r="AR11" s="43"/>
      <c r="AS11" s="43"/>
      <c r="AT11" s="43"/>
      <c r="AU11" s="55" t="s">
        <v>57</v>
      </c>
      <c r="AV11" s="55" t="s">
        <v>60</v>
      </c>
      <c r="AW11" s="55" t="s">
        <v>51</v>
      </c>
      <c r="AX11" s="55">
        <v>4</v>
      </c>
      <c r="AY11" s="55">
        <v>5</v>
      </c>
      <c r="AZ11" s="55">
        <v>0</v>
      </c>
      <c r="BA11" s="56"/>
      <c r="BB11" s="56"/>
      <c r="BC11" s="56"/>
      <c r="BD11" s="56"/>
      <c r="BE11" s="56"/>
      <c r="BF11" s="56"/>
      <c r="BG11" s="56"/>
      <c r="BH11" s="56"/>
      <c r="BI11" s="56"/>
      <c r="BJ11" s="56"/>
    </row>
    <row r="12" customHeight="1" spans="2:62">
      <c r="B12" s="43"/>
      <c r="C12" s="43"/>
      <c r="D12" s="43"/>
      <c r="E12" s="43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53" t="s">
        <v>61</v>
      </c>
      <c r="W12" s="9"/>
      <c r="X12" s="53" t="s">
        <v>62</v>
      </c>
      <c r="Y12" s="9"/>
      <c r="Z12" s="53" t="s">
        <v>63</v>
      </c>
      <c r="AA12" s="9"/>
      <c r="AB12" s="53" t="s">
        <v>64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43"/>
      <c r="AS12" s="43"/>
      <c r="AT12" s="43"/>
      <c r="AU12" s="55" t="s">
        <v>65</v>
      </c>
      <c r="AV12" s="55" t="s">
        <v>66</v>
      </c>
      <c r="AW12" s="55" t="s">
        <v>51</v>
      </c>
      <c r="AX12" s="55">
        <v>4</v>
      </c>
      <c r="AY12" s="55">
        <v>5</v>
      </c>
      <c r="AZ12" s="55">
        <v>0</v>
      </c>
      <c r="BA12" s="56"/>
      <c r="BB12" s="56"/>
      <c r="BC12" s="56"/>
      <c r="BD12" s="56"/>
      <c r="BE12" s="56"/>
      <c r="BF12" s="56"/>
      <c r="BG12" s="56"/>
      <c r="BH12" s="56"/>
      <c r="BI12" s="56"/>
      <c r="BJ12" s="56"/>
    </row>
    <row r="13" customHeight="1" spans="2:62">
      <c r="B13" s="43"/>
      <c r="C13" s="43"/>
      <c r="D13" s="43"/>
      <c r="E13" s="43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57" t="s">
        <v>67</v>
      </c>
      <c r="AS13" s="43"/>
      <c r="AT13" s="43"/>
      <c r="AU13" s="56"/>
      <c r="AV13" s="56"/>
      <c r="AW13" s="56"/>
      <c r="AX13" s="56"/>
      <c r="AY13" s="56"/>
      <c r="AZ13" s="56"/>
      <c r="BA13" s="56"/>
      <c r="BB13" s="56"/>
      <c r="BC13" s="56"/>
      <c r="BD13" s="56"/>
      <c r="BE13" s="56"/>
      <c r="BF13" s="56"/>
      <c r="BG13" s="56"/>
      <c r="BH13" s="56"/>
      <c r="BI13" s="56"/>
      <c r="BJ13" s="56"/>
    </row>
    <row r="14" customHeight="1" spans="2:62">
      <c r="B14" s="43"/>
      <c r="C14" s="43"/>
      <c r="D14" s="43"/>
      <c r="E14" s="43"/>
      <c r="F14" s="9"/>
      <c r="G14" s="9"/>
      <c r="H14" s="9"/>
      <c r="I14" s="9"/>
      <c r="J14" s="9"/>
      <c r="K14" s="9"/>
      <c r="L14" s="9" t="str">
        <f>Icons!B2</f>
        <v>=DISPIMG("ID_ABE376C2D56443AC96DEA30AEF3B4AFE",1)</v>
      </c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 t="str">
        <f>Icons!B2</f>
        <v>=DISPIMG("ID_ABE376C2D56443AC96DEA30AEF3B4AFE",1)</v>
      </c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 t="str">
        <f>Icons!B2</f>
        <v>=DISPIMG("ID_ABE376C2D56443AC96DEA30AEF3B4AFE",1)</v>
      </c>
      <c r="AK14" s="9"/>
      <c r="AL14" s="9"/>
      <c r="AM14" s="9"/>
      <c r="AN14" s="9"/>
      <c r="AO14" s="9"/>
      <c r="AP14" s="9"/>
      <c r="AQ14" s="9"/>
      <c r="AR14" s="64" t="s">
        <v>68</v>
      </c>
      <c r="AS14" s="43"/>
      <c r="AT14" s="43"/>
      <c r="AU14" s="56"/>
      <c r="AV14" s="56"/>
      <c r="AW14" s="56"/>
      <c r="AX14" s="56"/>
      <c r="AY14" s="56"/>
      <c r="AZ14" s="56"/>
      <c r="BA14" s="56"/>
      <c r="BB14" s="56"/>
      <c r="BC14" s="56"/>
      <c r="BD14" s="56"/>
      <c r="BE14" s="56"/>
      <c r="BF14" s="56"/>
      <c r="BG14" s="56"/>
      <c r="BH14" s="56"/>
      <c r="BI14" s="56"/>
      <c r="BJ14" s="56"/>
    </row>
    <row r="15" customHeight="1" spans="2:62">
      <c r="B15" s="43"/>
      <c r="C15" s="43"/>
      <c r="D15" s="43"/>
      <c r="E15" s="43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43"/>
      <c r="AS15" s="43"/>
      <c r="AT15" s="43"/>
      <c r="AU15" s="56"/>
      <c r="AV15" s="56"/>
      <c r="AW15" s="56"/>
      <c r="AX15" s="56"/>
      <c r="AY15" s="56"/>
      <c r="AZ15" s="56"/>
      <c r="BA15" s="56"/>
      <c r="BB15" s="56"/>
      <c r="BC15" s="56"/>
      <c r="BD15" s="56"/>
      <c r="BE15" s="56"/>
      <c r="BF15" s="56"/>
      <c r="BG15" s="56"/>
      <c r="BH15" s="56"/>
      <c r="BI15" s="56"/>
      <c r="BJ15" s="56"/>
    </row>
    <row r="16" customHeight="1" spans="2:62">
      <c r="B16" s="43"/>
      <c r="C16" s="43"/>
      <c r="D16" s="43"/>
      <c r="E16" s="43"/>
      <c r="F16" s="9"/>
      <c r="G16" s="9"/>
      <c r="H16" s="9"/>
      <c r="I16" s="9"/>
      <c r="J16" s="9"/>
      <c r="K16" s="9"/>
      <c r="L16" s="51" t="s">
        <v>69</v>
      </c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48" t="s">
        <v>47</v>
      </c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52" t="s">
        <v>70</v>
      </c>
      <c r="AK16" s="9"/>
      <c r="AL16" s="9"/>
      <c r="AM16" s="9"/>
      <c r="AN16" s="9"/>
      <c r="AO16" s="9"/>
      <c r="AP16" s="9"/>
      <c r="AQ16" s="9"/>
      <c r="AR16" s="43"/>
      <c r="AS16" s="43"/>
      <c r="AT16" s="43"/>
      <c r="AU16" s="55" t="s">
        <v>65</v>
      </c>
      <c r="AV16" s="55" t="s">
        <v>71</v>
      </c>
      <c r="AW16" s="55" t="s">
        <v>51</v>
      </c>
      <c r="AX16" s="55" t="s">
        <v>72</v>
      </c>
      <c r="AY16" s="55" t="s">
        <v>73</v>
      </c>
      <c r="AZ16" s="55" t="s">
        <v>74</v>
      </c>
      <c r="BA16" s="55" t="s">
        <v>75</v>
      </c>
      <c r="BB16" s="56"/>
      <c r="BC16" s="56"/>
      <c r="BD16" s="56"/>
      <c r="BE16" s="56"/>
      <c r="BF16" s="56"/>
      <c r="BG16" s="56"/>
      <c r="BH16" s="56"/>
      <c r="BI16" s="56"/>
      <c r="BJ16" s="56"/>
    </row>
    <row r="17" customHeight="1" spans="2:62">
      <c r="B17" s="43"/>
      <c r="C17" s="43"/>
      <c r="D17" s="43"/>
      <c r="E17" s="43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43"/>
      <c r="AS17" s="43"/>
      <c r="AT17" s="43"/>
      <c r="AU17" s="55" t="s">
        <v>72</v>
      </c>
      <c r="AV17" s="55" t="s">
        <v>73</v>
      </c>
      <c r="AW17" s="55" t="s">
        <v>76</v>
      </c>
      <c r="AX17" s="55" t="s">
        <v>74</v>
      </c>
      <c r="AY17" s="55" t="s">
        <v>77</v>
      </c>
      <c r="AZ17" s="55" t="s">
        <v>44</v>
      </c>
      <c r="BA17" s="55" t="s">
        <v>78</v>
      </c>
      <c r="BB17" s="55" t="s">
        <v>79</v>
      </c>
      <c r="BC17" s="55" t="s">
        <v>75</v>
      </c>
      <c r="BD17" s="56"/>
      <c r="BE17" s="56"/>
      <c r="BF17" s="56"/>
      <c r="BG17" s="56"/>
      <c r="BH17" s="56"/>
      <c r="BI17" s="56"/>
      <c r="BJ17" s="56"/>
    </row>
    <row r="18" customHeight="1" spans="2:62">
      <c r="B18" s="43"/>
      <c r="C18" s="43"/>
      <c r="D18" s="43"/>
      <c r="E18" s="43"/>
      <c r="F18" s="9"/>
      <c r="G18" s="9"/>
      <c r="H18" s="9"/>
      <c r="I18" s="9"/>
      <c r="J18" s="9"/>
      <c r="K18" s="9"/>
      <c r="L18" s="9" t="str">
        <f>Icons!B7</f>
        <v>=DISPIMG("ID_942A8A520308419192E4894003F19B03",1)</v>
      </c>
      <c r="M18" s="51" t="s">
        <v>80</v>
      </c>
      <c r="N18" s="9"/>
      <c r="O18" s="9"/>
      <c r="P18" s="9"/>
      <c r="Q18" s="9"/>
      <c r="R18" s="9"/>
      <c r="S18" s="9"/>
      <c r="T18" s="9"/>
      <c r="U18" s="9"/>
      <c r="V18" s="9"/>
      <c r="W18" s="9"/>
      <c r="X18" s="9" t="str">
        <f>Icons!B7</f>
        <v>=DISPIMG("ID_942A8A520308419192E4894003F19B03",1)</v>
      </c>
      <c r="Y18" s="48" t="s">
        <v>80</v>
      </c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 t="str">
        <f>Icons!B7</f>
        <v>=DISPIMG("ID_942A8A520308419192E4894003F19B03",1)</v>
      </c>
      <c r="AK18" s="52" t="s">
        <v>81</v>
      </c>
      <c r="AL18" s="9"/>
      <c r="AM18" s="9"/>
      <c r="AN18" s="9"/>
      <c r="AO18" s="9"/>
      <c r="AP18" s="9"/>
      <c r="AQ18" s="9"/>
      <c r="AR18" s="43"/>
      <c r="AS18" s="43"/>
      <c r="AT18" s="43"/>
      <c r="AU18" s="56"/>
      <c r="AV18" s="56"/>
      <c r="AW18" s="56"/>
      <c r="AX18" s="56"/>
      <c r="AY18" s="56"/>
      <c r="AZ18" s="56"/>
      <c r="BA18" s="56"/>
      <c r="BB18" s="56"/>
      <c r="BC18" s="56"/>
      <c r="BD18" s="56"/>
      <c r="BE18" s="56"/>
      <c r="BF18" s="56"/>
      <c r="BG18" s="56"/>
      <c r="BH18" s="56"/>
      <c r="BI18" s="56"/>
      <c r="BJ18" s="56"/>
    </row>
    <row r="19" customHeight="1" spans="2:62"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/>
      <c r="AI19" s="43"/>
      <c r="AJ19" s="43"/>
      <c r="AK19" s="43"/>
      <c r="AL19" s="43"/>
      <c r="AM19" s="43"/>
      <c r="AN19" s="43"/>
      <c r="AO19" s="43"/>
      <c r="AP19" s="43"/>
      <c r="AQ19" s="43"/>
      <c r="AR19" s="43"/>
      <c r="AS19" s="43"/>
      <c r="AT19" s="43"/>
      <c r="AU19" s="56"/>
      <c r="AV19" s="56"/>
      <c r="AW19" s="56"/>
      <c r="AX19" s="56"/>
      <c r="AY19" s="56"/>
      <c r="AZ19" s="56"/>
      <c r="BA19" s="56"/>
      <c r="BB19" s="56"/>
      <c r="BC19" s="56"/>
      <c r="BD19" s="56"/>
      <c r="BE19" s="56"/>
      <c r="BF19" s="56"/>
      <c r="BG19" s="56"/>
      <c r="BH19" s="56"/>
      <c r="BI19" s="56"/>
      <c r="BJ19" s="56"/>
    </row>
    <row r="20" customHeight="1" spans="2:62">
      <c r="B20" s="43"/>
      <c r="C20" s="43"/>
      <c r="D20" s="43"/>
      <c r="E20" s="43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53" t="s">
        <v>82</v>
      </c>
      <c r="W20" s="47"/>
      <c r="X20" s="53" t="s">
        <v>83</v>
      </c>
      <c r="Y20" s="47"/>
      <c r="Z20" s="53" t="s">
        <v>84</v>
      </c>
      <c r="AA20" s="47"/>
      <c r="AB20" s="53" t="s">
        <v>85</v>
      </c>
      <c r="AC20" s="47"/>
      <c r="AD20" s="47"/>
      <c r="AE20" s="47"/>
      <c r="AF20" s="47"/>
      <c r="AG20" s="47"/>
      <c r="AH20" s="47"/>
      <c r="AI20" s="47"/>
      <c r="AJ20" s="47"/>
      <c r="AK20" s="47"/>
      <c r="AL20" s="47"/>
      <c r="AM20" s="47"/>
      <c r="AN20" s="47"/>
      <c r="AO20" s="47"/>
      <c r="AP20" s="47"/>
      <c r="AQ20" s="47"/>
      <c r="AR20" s="43"/>
      <c r="AS20" s="43"/>
      <c r="AT20" s="43"/>
      <c r="AU20" s="56"/>
      <c r="AV20" s="56"/>
      <c r="AW20" s="56"/>
      <c r="AX20" s="56"/>
      <c r="AY20" s="56"/>
      <c r="AZ20" s="56"/>
      <c r="BA20" s="56"/>
      <c r="BB20" s="56"/>
      <c r="BC20" s="56"/>
      <c r="BD20" s="56"/>
      <c r="BE20" s="56"/>
      <c r="BF20" s="56"/>
      <c r="BG20" s="56"/>
      <c r="BH20" s="56"/>
      <c r="BI20" s="56"/>
      <c r="BJ20" s="56"/>
    </row>
    <row r="21" customHeight="1" spans="2:62">
      <c r="B21" s="43"/>
      <c r="C21" s="43"/>
      <c r="D21" s="43"/>
      <c r="E21" s="43"/>
      <c r="F21" s="47"/>
      <c r="G21" s="47"/>
      <c r="H21" s="47"/>
      <c r="I21" s="47"/>
      <c r="J21" s="47" t="str">
        <f>Icons!B2</f>
        <v>=DISPIMG("ID_ABE376C2D56443AC96DEA30AEF3B4AFE",1)</v>
      </c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  <c r="X21" s="47"/>
      <c r="Y21" s="47"/>
      <c r="Z21" s="47"/>
      <c r="AA21" s="47"/>
      <c r="AB21" s="47"/>
      <c r="AC21" s="47"/>
      <c r="AD21" s="47"/>
      <c r="AE21" s="47"/>
      <c r="AF21" s="47"/>
      <c r="AG21" s="47"/>
      <c r="AH21" s="47"/>
      <c r="AI21" s="47"/>
      <c r="AJ21" s="47"/>
      <c r="AK21" s="47"/>
      <c r="AL21" s="47"/>
      <c r="AM21" s="47"/>
      <c r="AN21" s="47"/>
      <c r="AO21" s="47"/>
      <c r="AP21" s="47"/>
      <c r="AQ21" s="47"/>
      <c r="AR21" s="43"/>
      <c r="AS21" s="43"/>
      <c r="AT21" s="43"/>
      <c r="AU21" s="56"/>
      <c r="AV21" s="56"/>
      <c r="AW21" s="56"/>
      <c r="AX21" s="56"/>
      <c r="AY21" s="56"/>
      <c r="AZ21" s="56"/>
      <c r="BA21" s="56"/>
      <c r="BB21" s="56"/>
      <c r="BC21" s="56"/>
      <c r="BD21" s="56"/>
      <c r="BE21" s="56"/>
      <c r="BF21" s="56"/>
      <c r="BG21" s="56"/>
      <c r="BH21" s="56"/>
      <c r="BI21" s="56"/>
      <c r="BJ21" s="56"/>
    </row>
    <row r="22" customHeight="1" spans="2:62">
      <c r="B22" s="43"/>
      <c r="C22" s="43"/>
      <c r="D22" s="43"/>
      <c r="E22" s="43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47"/>
      <c r="AC22" s="47"/>
      <c r="AD22" s="47"/>
      <c r="AE22" s="47"/>
      <c r="AF22" s="47"/>
      <c r="AG22" s="47"/>
      <c r="AH22" s="47"/>
      <c r="AI22" s="47"/>
      <c r="AJ22" s="47"/>
      <c r="AK22" s="47"/>
      <c r="AL22" s="47"/>
      <c r="AM22" s="47"/>
      <c r="AN22" s="47"/>
      <c r="AO22" s="47"/>
      <c r="AP22" s="47"/>
      <c r="AQ22" s="47"/>
      <c r="AR22" s="43"/>
      <c r="AS22" s="43"/>
      <c r="AT22" s="43"/>
      <c r="AU22" s="56"/>
      <c r="AV22" s="56"/>
      <c r="AW22" s="56"/>
      <c r="AX22" s="56"/>
      <c r="AY22" s="56"/>
      <c r="AZ22" s="56"/>
      <c r="BA22" s="56"/>
      <c r="BB22" s="56"/>
      <c r="BC22" s="56"/>
      <c r="BD22" s="56"/>
      <c r="BE22" s="56"/>
      <c r="BF22" s="56"/>
      <c r="BG22" s="56"/>
      <c r="BH22" s="56"/>
      <c r="BI22" s="56"/>
      <c r="BJ22" s="56"/>
    </row>
    <row r="23" customHeight="1" spans="2:62">
      <c r="B23" s="43"/>
      <c r="C23" s="43"/>
      <c r="D23" s="43"/>
      <c r="E23" s="43"/>
      <c r="F23" s="48"/>
      <c r="G23" s="47"/>
      <c r="H23" s="47"/>
      <c r="I23" s="47"/>
      <c r="J23" s="52" t="s">
        <v>86</v>
      </c>
      <c r="K23" s="47"/>
      <c r="L23" s="47"/>
      <c r="M23" s="47"/>
      <c r="N23" s="48"/>
      <c r="O23" s="47"/>
      <c r="P23" s="47"/>
      <c r="Q23" s="47"/>
      <c r="R23" s="48"/>
      <c r="S23" s="47"/>
      <c r="T23" s="47"/>
      <c r="U23" s="47"/>
      <c r="V23" s="51"/>
      <c r="W23" s="47"/>
      <c r="X23" s="47"/>
      <c r="Y23" s="47"/>
      <c r="Z23" s="47"/>
      <c r="AA23" s="47"/>
      <c r="AB23" s="47"/>
      <c r="AC23" s="47"/>
      <c r="AD23" s="47"/>
      <c r="AE23" s="47"/>
      <c r="AF23" s="47"/>
      <c r="AG23" s="47"/>
      <c r="AH23" s="47"/>
      <c r="AI23" s="47"/>
      <c r="AJ23" s="47"/>
      <c r="AK23" s="47"/>
      <c r="AL23" s="47"/>
      <c r="AM23" s="47"/>
      <c r="AN23" s="47"/>
      <c r="AO23" s="47"/>
      <c r="AP23" s="47"/>
      <c r="AQ23" s="47"/>
      <c r="AR23" s="43"/>
      <c r="AS23" s="43"/>
      <c r="AT23" s="43"/>
      <c r="AU23" s="56"/>
      <c r="AV23" s="56"/>
      <c r="AW23" s="56"/>
      <c r="AX23" s="56"/>
      <c r="AY23" s="56"/>
      <c r="AZ23" s="56"/>
      <c r="BA23" s="56"/>
      <c r="BB23" s="56"/>
      <c r="BC23" s="56"/>
      <c r="BD23" s="56"/>
      <c r="BE23" s="56"/>
      <c r="BF23" s="56"/>
      <c r="BG23" s="56"/>
      <c r="BH23" s="56"/>
      <c r="BI23" s="56"/>
      <c r="BJ23" s="56"/>
    </row>
    <row r="24" customHeight="1" spans="2:62">
      <c r="B24" s="43"/>
      <c r="C24" s="43"/>
      <c r="D24" s="43"/>
      <c r="E24" s="43"/>
      <c r="F24" s="47"/>
      <c r="G24" s="48"/>
      <c r="H24" s="47"/>
      <c r="I24" s="47"/>
      <c r="J24" s="47" t="str">
        <f>Icons!B7</f>
        <v>=DISPIMG("ID_942A8A520308419192E4894003F19B03",1)</v>
      </c>
      <c r="K24" s="52" t="s">
        <v>87</v>
      </c>
      <c r="L24" s="47"/>
      <c r="M24" s="47"/>
      <c r="N24" s="47"/>
      <c r="O24" s="48"/>
      <c r="P24" s="47"/>
      <c r="Q24" s="47"/>
      <c r="R24" s="47"/>
      <c r="S24" s="48"/>
      <c r="T24" s="47"/>
      <c r="U24" s="47"/>
      <c r="V24" s="47"/>
      <c r="W24" s="51"/>
      <c r="X24" s="47"/>
      <c r="Y24" s="47"/>
      <c r="Z24" s="47"/>
      <c r="AA24" s="47"/>
      <c r="AB24" s="47"/>
      <c r="AC24" s="47"/>
      <c r="AD24" s="47"/>
      <c r="AE24" s="47"/>
      <c r="AF24" s="47"/>
      <c r="AG24" s="47"/>
      <c r="AH24" s="47"/>
      <c r="AI24" s="47"/>
      <c r="AJ24" s="47"/>
      <c r="AK24" s="47"/>
      <c r="AL24" s="47"/>
      <c r="AM24" s="47"/>
      <c r="AN24" s="47"/>
      <c r="AO24" s="47"/>
      <c r="AP24" s="47"/>
      <c r="AQ24" s="47"/>
      <c r="AR24" s="43"/>
      <c r="AS24" s="43"/>
      <c r="AT24" s="43"/>
      <c r="AU24" s="56"/>
      <c r="AV24" s="56"/>
      <c r="AW24" s="56"/>
      <c r="AX24" s="56"/>
      <c r="AY24" s="56"/>
      <c r="AZ24" s="56"/>
      <c r="BA24" s="56"/>
      <c r="BB24" s="56"/>
      <c r="BC24" s="56"/>
      <c r="BD24" s="56"/>
      <c r="BE24" s="56"/>
      <c r="BF24" s="56"/>
      <c r="BG24" s="56"/>
      <c r="BH24" s="56"/>
      <c r="BI24" s="56"/>
      <c r="BJ24" s="56"/>
    </row>
  </sheetData>
  <mergeCells count="7">
    <mergeCell ref="L5:M6"/>
    <mergeCell ref="X5:Y6"/>
    <mergeCell ref="AJ5:AK6"/>
    <mergeCell ref="J21:K22"/>
    <mergeCell ref="L14:M15"/>
    <mergeCell ref="X14:Y15"/>
    <mergeCell ref="AJ14:AK15"/>
  </mergeCells>
  <pageMargins left="0.75" right="0.75" top="1" bottom="1" header="0.5" footer="0.5"/>
  <headerFooter/>
  <drawing r:id="rId1"/>
  <legacyDrawing r:id="rId2"/>
  <controls>
    <mc:AlternateContent xmlns:mc="http://schemas.openxmlformats.org/markup-compatibility/2006">
      <mc:Choice Requires="x14">
        <control shapeId="1025" r:id="rId3" name="StartGameBtn">
          <controlPr defaultSize="0" r:id="rId4">
            <anchor moveWithCells="1">
              <from>
                <xdr:col>51</xdr:col>
                <xdr:colOff>76200</xdr:colOff>
                <xdr:row>29</xdr:row>
                <xdr:rowOff>76200</xdr:rowOff>
              </from>
              <to>
                <xdr:col>66</xdr:col>
                <xdr:colOff>101600</xdr:colOff>
                <xdr:row>30</xdr:row>
                <xdr:rowOff>73025</xdr:rowOff>
              </to>
            </anchor>
          </controlPr>
        </control>
      </mc:Choice>
      <mc:Fallback>
        <control shapeId="1025" r:id="rId3" name="StartGameBtn"/>
      </mc:Fallback>
    </mc:AlternateContent>
    <mc:AlternateContent xmlns:mc="http://schemas.openxmlformats.org/markup-compatibility/2006">
      <mc:Choice Requires="x14">
        <control shapeId="1026" r:id="rId5" name="LoadGameBtn">
          <controlPr defaultSize="0" r:id="rId6">
            <anchor moveWithCells="1" sizeWithCells="1">
              <from>
                <xdr:col>51</xdr:col>
                <xdr:colOff>76200</xdr:colOff>
                <xdr:row>29</xdr:row>
                <xdr:rowOff>76200</xdr:rowOff>
              </from>
              <to>
                <xdr:col>66</xdr:col>
                <xdr:colOff>101600</xdr:colOff>
                <xdr:row>30</xdr:row>
                <xdr:rowOff>73025</xdr:rowOff>
              </to>
            </anchor>
          </controlPr>
        </control>
      </mc:Choice>
      <mc:Fallback>
        <control shapeId="1026" r:id="rId5" name="LoadGameBtn"/>
      </mc:Fallback>
    </mc:AlternateContent>
    <mc:AlternateContent xmlns:mc="http://schemas.openxmlformats.org/markup-compatibility/2006">
      <mc:Choice Requires="x14">
        <control shapeId="1028" r:id="rId7" name="AssureFightResultBtn">
          <controlPr defaultSize="0" r:id="rId8">
            <anchor moveWithCells="1" sizeWithCells="1">
              <from>
                <xdr:col>51</xdr:col>
                <xdr:colOff>76200</xdr:colOff>
                <xdr:row>29</xdr:row>
                <xdr:rowOff>76200</xdr:rowOff>
              </from>
              <to>
                <xdr:col>63</xdr:col>
                <xdr:colOff>9525</xdr:colOff>
                <xdr:row>30</xdr:row>
                <xdr:rowOff>73025</xdr:rowOff>
              </to>
            </anchor>
          </controlPr>
        </control>
      </mc:Choice>
      <mc:Fallback>
        <control shapeId="1028" r:id="rId7" name="AssureFightResultBtn"/>
      </mc:Fallback>
    </mc:AlternateContent>
    <mc:AlternateContent xmlns:mc="http://schemas.openxmlformats.org/markup-compatibility/2006">
      <mc:Choice Requires="x14">
        <control shapeId="1029" r:id="rId9" name="PurchaseBtn">
          <controlPr defaultSize="0" r:id="rId10">
            <anchor moveWithCells="1">
              <from>
                <xdr:col>51</xdr:col>
                <xdr:colOff>76200</xdr:colOff>
                <xdr:row>29</xdr:row>
                <xdr:rowOff>76200</xdr:rowOff>
              </from>
              <to>
                <xdr:col>55</xdr:col>
                <xdr:colOff>34925</xdr:colOff>
                <xdr:row>30</xdr:row>
                <xdr:rowOff>73025</xdr:rowOff>
              </to>
            </anchor>
          </controlPr>
        </control>
      </mc:Choice>
      <mc:Fallback>
        <control shapeId="1029" r:id="rId9" name="PurchaseBtn"/>
      </mc:Fallback>
    </mc:AlternateContent>
    <mc:AlternateContent xmlns:mc="http://schemas.openxmlformats.org/markup-compatibility/2006">
      <mc:Choice Requires="x14">
        <control shapeId="1030" r:id="rId11" name="SoldBtn">
          <controlPr defaultSize="0" r:id="rId12">
            <anchor moveWithCells="1">
              <from>
                <xdr:col>51</xdr:col>
                <xdr:colOff>76200</xdr:colOff>
                <xdr:row>29</xdr:row>
                <xdr:rowOff>76200</xdr:rowOff>
              </from>
              <to>
                <xdr:col>55</xdr:col>
                <xdr:colOff>34925</xdr:colOff>
                <xdr:row>31</xdr:row>
                <xdr:rowOff>79375</xdr:rowOff>
              </to>
            </anchor>
          </controlPr>
        </control>
      </mc:Choice>
      <mc:Fallback>
        <control shapeId="1030" r:id="rId11" name="SoldBtn"/>
      </mc:Fallback>
    </mc:AlternateContent>
    <mc:AlternateContent xmlns:mc="http://schemas.openxmlformats.org/markup-compatibility/2006">
      <mc:Choice Requires="x14">
        <control shapeId="1031" r:id="rId13" name="RefreshStoreBtn">
          <controlPr defaultSize="0" r:id="rId14">
            <anchor moveWithCells="1">
              <from>
                <xdr:col>42</xdr:col>
                <xdr:colOff>314325</xdr:colOff>
                <xdr:row>5</xdr:row>
                <xdr:rowOff>76200</xdr:rowOff>
              </from>
              <to>
                <xdr:col>45</xdr:col>
                <xdr:colOff>0</xdr:colOff>
                <xdr:row>7</xdr:row>
                <xdr:rowOff>79375</xdr:rowOff>
              </to>
            </anchor>
          </controlPr>
        </control>
      </mc:Choice>
      <mc:Fallback>
        <control shapeId="1031" r:id="rId13" name="RefreshStoreBtn"/>
      </mc:Fallback>
    </mc:AlternateContent>
    <mc:AlternateContent xmlns:mc="http://schemas.openxmlformats.org/markup-compatibility/2006">
      <mc:Choice Requires="x14">
        <control shapeId="1032" r:id="rId15" name="UpCardBtn">
          <controlPr defaultSize="0" r:id="rId16">
            <anchor moveWithCells="1">
              <from>
                <xdr:col>51</xdr:col>
                <xdr:colOff>76200</xdr:colOff>
                <xdr:row>29</xdr:row>
                <xdr:rowOff>76200</xdr:rowOff>
              </from>
              <to>
                <xdr:col>55</xdr:col>
                <xdr:colOff>34925</xdr:colOff>
                <xdr:row>30</xdr:row>
                <xdr:rowOff>73025</xdr:rowOff>
              </to>
            </anchor>
          </controlPr>
        </control>
      </mc:Choice>
      <mc:Fallback>
        <control shapeId="1032" r:id="rId15" name="UpCardBtn"/>
      </mc:Fallback>
    </mc:AlternateContent>
    <mc:AlternateContent xmlns:mc="http://schemas.openxmlformats.org/markup-compatibility/2006">
      <mc:Choice Requires="x14">
        <control shapeId="1033" r:id="rId17" name="DownCardBtn">
          <controlPr defaultSize="0" r:id="rId18">
            <anchor moveWithCells="1">
              <from>
                <xdr:col>51</xdr:col>
                <xdr:colOff>76200</xdr:colOff>
                <xdr:row>29</xdr:row>
                <xdr:rowOff>76200</xdr:rowOff>
              </from>
              <to>
                <xdr:col>55</xdr:col>
                <xdr:colOff>34925</xdr:colOff>
                <xdr:row>30</xdr:row>
                <xdr:rowOff>73025</xdr:rowOff>
              </to>
            </anchor>
          </controlPr>
        </control>
      </mc:Choice>
      <mc:Fallback>
        <control shapeId="1033" r:id="rId17" name="DownCardBtn"/>
      </mc:Fallback>
    </mc:AlternateContent>
    <mc:AlternateContent xmlns:mc="http://schemas.openxmlformats.org/markup-compatibility/2006">
      <mc:Choice Requires="x14">
        <control shapeId="1034" r:id="rId19" name="RebootBtn">
          <controlPr defaultSize="0" r:id="rId20">
            <anchor moveWithCells="1">
              <from>
                <xdr:col>0</xdr:col>
                <xdr:colOff>11430</xdr:colOff>
                <xdr:row>0</xdr:row>
                <xdr:rowOff>10795</xdr:rowOff>
              </from>
              <to>
                <xdr:col>1</xdr:col>
                <xdr:colOff>20320</xdr:colOff>
                <xdr:row>10</xdr:row>
                <xdr:rowOff>62865</xdr:rowOff>
              </to>
            </anchor>
          </controlPr>
        </control>
      </mc:Choice>
      <mc:Fallback>
        <control shapeId="1034" r:id="rId19" name="RebootBtn"/>
      </mc:Fallback>
    </mc:AlternateContent>
    <mc:AlternateContent xmlns:mc="http://schemas.openxmlformats.org/markup-compatibility/2006">
      <mc:Choice Requires="x14">
        <control shapeId="1037" r:id="rId21" name="FinishPurchaseBtn">
          <controlPr defaultSize="0" r:id="rId22">
            <anchor moveWithCells="1">
              <from>
                <xdr:col>43</xdr:col>
                <xdr:colOff>304800</xdr:colOff>
                <xdr:row>20</xdr:row>
                <xdr:rowOff>75565</xdr:rowOff>
              </from>
              <to>
                <xdr:col>45</xdr:col>
                <xdr:colOff>314325</xdr:colOff>
                <xdr:row>22</xdr:row>
                <xdr:rowOff>78740</xdr:rowOff>
              </to>
            </anchor>
          </controlPr>
        </control>
      </mc:Choice>
      <mc:Fallback>
        <control shapeId="1037" r:id="rId21" name="FinishPurchaseBtn"/>
      </mc:Fallback>
    </mc:AlternateContent>
    <mc:AlternateContent xmlns:mc="http://schemas.openxmlformats.org/markup-compatibility/2006">
      <mc:Choice Requires="x14">
        <control shapeId="1038" r:id="rId23" name="AssureEnemyBtn">
          <controlPr defaultSize="0" r:id="rId24">
            <anchor moveWithCells="1">
              <from>
                <xdr:col>51</xdr:col>
                <xdr:colOff>76200</xdr:colOff>
                <xdr:row>29</xdr:row>
                <xdr:rowOff>76200</xdr:rowOff>
              </from>
              <to>
                <xdr:col>55</xdr:col>
                <xdr:colOff>34925</xdr:colOff>
                <xdr:row>31</xdr:row>
                <xdr:rowOff>79375</xdr:rowOff>
              </to>
            </anchor>
          </controlPr>
        </control>
      </mc:Choice>
      <mc:Fallback>
        <control shapeId="1038" r:id="rId23" name="AssureEnemyBt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C23"/>
  <sheetViews>
    <sheetView workbookViewId="0">
      <selection activeCell="A36" sqref="A36"/>
    </sheetView>
  </sheetViews>
  <sheetFormatPr defaultColWidth="9" defaultRowHeight="13.5" outlineLevelCol="2"/>
  <cols>
    <col min="1" max="1" width="26" style="42" customWidth="1"/>
    <col min="2" max="2" width="60.375" customWidth="1"/>
    <col min="3" max="3" width="34.5" customWidth="1"/>
  </cols>
  <sheetData>
    <row r="1" spans="1:3">
      <c r="A1" s="42" t="s">
        <v>88</v>
      </c>
      <c r="B1">
        <v>4</v>
      </c>
      <c r="C1" t="s">
        <v>89</v>
      </c>
    </row>
    <row r="2" spans="1:3">
      <c r="A2" s="42" t="s">
        <v>90</v>
      </c>
      <c r="B2">
        <v>1</v>
      </c>
      <c r="C2" t="s">
        <v>91</v>
      </c>
    </row>
    <row r="3" spans="1:3">
      <c r="A3" s="42" t="s">
        <v>92</v>
      </c>
      <c r="B3">
        <v>-1</v>
      </c>
      <c r="C3" t="s">
        <v>93</v>
      </c>
    </row>
    <row r="4" spans="1:3">
      <c r="A4" s="42" t="s">
        <v>94</v>
      </c>
      <c r="B4">
        <v>3</v>
      </c>
      <c r="C4" t="s">
        <v>95</v>
      </c>
    </row>
    <row r="5" spans="1:3">
      <c r="A5" s="42" t="s">
        <v>96</v>
      </c>
      <c r="B5">
        <v>5</v>
      </c>
      <c r="C5" t="s">
        <v>97</v>
      </c>
    </row>
    <row r="6" spans="1:3">
      <c r="A6" s="42" t="s">
        <v>98</v>
      </c>
      <c r="B6">
        <v>3</v>
      </c>
      <c r="C6" t="s">
        <v>99</v>
      </c>
    </row>
    <row r="7" spans="1:3">
      <c r="A7" s="42" t="s">
        <v>100</v>
      </c>
      <c r="B7">
        <v>6</v>
      </c>
      <c r="C7" t="s">
        <v>101</v>
      </c>
    </row>
    <row r="8" spans="1:3">
      <c r="A8" s="42" t="s">
        <v>102</v>
      </c>
      <c r="B8">
        <v>10</v>
      </c>
      <c r="C8" t="s">
        <v>103</v>
      </c>
    </row>
    <row r="9" spans="1:3">
      <c r="A9" s="42" t="s">
        <v>104</v>
      </c>
      <c r="B9">
        <v>1</v>
      </c>
      <c r="C9" t="s">
        <v>105</v>
      </c>
    </row>
    <row r="10" spans="1:3">
      <c r="A10" s="42" t="s">
        <v>106</v>
      </c>
      <c r="B10">
        <v>2</v>
      </c>
      <c r="C10" t="s">
        <v>107</v>
      </c>
    </row>
    <row r="11" spans="1:3">
      <c r="A11" s="42" t="s">
        <v>108</v>
      </c>
      <c r="B11" t="s">
        <v>109</v>
      </c>
      <c r="C11" t="s">
        <v>110</v>
      </c>
    </row>
    <row r="12" spans="1:3">
      <c r="A12" s="42" t="s">
        <v>111</v>
      </c>
      <c r="B12">
        <v>22</v>
      </c>
      <c r="C12" t="s">
        <v>112</v>
      </c>
    </row>
    <row r="13" spans="1:3">
      <c r="A13" s="42" t="s">
        <v>113</v>
      </c>
      <c r="B13">
        <v>146</v>
      </c>
      <c r="C13" t="s">
        <v>114</v>
      </c>
    </row>
    <row r="14" spans="1:3">
      <c r="A14" s="42" t="s">
        <v>115</v>
      </c>
      <c r="B14">
        <v>100</v>
      </c>
      <c r="C14" t="s">
        <v>116</v>
      </c>
    </row>
    <row r="15" spans="1:3">
      <c r="A15" s="42" t="s">
        <v>117</v>
      </c>
      <c r="B15" t="s">
        <v>118</v>
      </c>
      <c r="C15" t="s">
        <v>119</v>
      </c>
    </row>
    <row r="16" spans="1:3">
      <c r="A16" s="42" t="s">
        <v>120</v>
      </c>
      <c r="B16">
        <v>2</v>
      </c>
      <c r="C16" t="s">
        <v>121</v>
      </c>
    </row>
    <row r="17" spans="1:3">
      <c r="A17" s="42" t="s">
        <v>122</v>
      </c>
      <c r="B17">
        <v>3</v>
      </c>
      <c r="C17" t="s">
        <v>123</v>
      </c>
    </row>
    <row r="18" spans="1:3">
      <c r="A18" s="42" t="s">
        <v>124</v>
      </c>
      <c r="B18">
        <v>19</v>
      </c>
      <c r="C18" t="s">
        <v>125</v>
      </c>
    </row>
    <row r="19" spans="1:3">
      <c r="A19" s="42" t="s">
        <v>126</v>
      </c>
      <c r="B19">
        <v>50</v>
      </c>
      <c r="C19" t="s">
        <v>127</v>
      </c>
    </row>
    <row r="20" spans="1:3">
      <c r="A20" s="42" t="s">
        <v>128</v>
      </c>
      <c r="B20">
        <v>303</v>
      </c>
      <c r="C20" t="s">
        <v>129</v>
      </c>
    </row>
    <row r="21" spans="1:3">
      <c r="A21" s="42" t="s">
        <v>130</v>
      </c>
      <c r="B21">
        <v>6</v>
      </c>
      <c r="C21" t="s">
        <v>131</v>
      </c>
    </row>
    <row r="22" spans="1:3">
      <c r="A22" s="42" t="s">
        <v>132</v>
      </c>
      <c r="B22">
        <v>1</v>
      </c>
      <c r="C22" t="s">
        <v>133</v>
      </c>
    </row>
    <row r="23" spans="1:3">
      <c r="A23" s="42" t="s">
        <v>134</v>
      </c>
      <c r="B23">
        <v>2</v>
      </c>
      <c r="C23" t="s">
        <v>135</v>
      </c>
    </row>
  </sheetData>
  <pageMargins left="0.75" right="0.75" top="1" bottom="1" header="0.5" footer="0.5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H60"/>
  <sheetViews>
    <sheetView workbookViewId="0">
      <pane xSplit="2" ySplit="1" topLeftCell="C2" activePane="bottomRight" state="frozen"/>
      <selection/>
      <selection pane="topRight"/>
      <selection pane="bottomLeft"/>
      <selection pane="bottomRight" activeCell="D16" sqref="D16"/>
    </sheetView>
  </sheetViews>
  <sheetFormatPr defaultColWidth="9" defaultRowHeight="13.5" outlineLevelCol="7"/>
  <cols>
    <col min="2" max="2" width="12.625" customWidth="1"/>
    <col min="4" max="4" width="13.25" customWidth="1"/>
    <col min="6" max="6" width="13.25" customWidth="1"/>
    <col min="7" max="7" width="12.875" customWidth="1"/>
  </cols>
  <sheetData>
    <row r="1" s="19" customFormat="1" ht="15" spans="1:8">
      <c r="A1" s="19" t="s">
        <v>136</v>
      </c>
      <c r="B1" s="19" t="s">
        <v>137</v>
      </c>
      <c r="C1" s="19" t="s">
        <v>138</v>
      </c>
      <c r="D1" s="19" t="s">
        <v>139</v>
      </c>
      <c r="E1" s="19" t="s">
        <v>140</v>
      </c>
      <c r="F1" s="19" t="s">
        <v>141</v>
      </c>
      <c r="G1" s="19" t="s">
        <v>142</v>
      </c>
      <c r="H1" s="19" t="s">
        <v>143</v>
      </c>
    </row>
    <row r="2" spans="1:8">
      <c r="A2">
        <v>0</v>
      </c>
      <c r="B2" t="s">
        <v>144</v>
      </c>
      <c r="C2" t="s">
        <v>145</v>
      </c>
      <c r="D2" t="s">
        <v>146</v>
      </c>
      <c r="E2" t="s">
        <v>147</v>
      </c>
      <c r="F2" t="s">
        <v>148</v>
      </c>
      <c r="G2" t="s">
        <v>149</v>
      </c>
      <c r="H2">
        <v>0</v>
      </c>
    </row>
    <row r="3" spans="1:8">
      <c r="A3">
        <v>1</v>
      </c>
      <c r="B3" t="s">
        <v>144</v>
      </c>
      <c r="H3">
        <v>1</v>
      </c>
    </row>
    <row r="4" spans="1:8">
      <c r="A4">
        <v>2</v>
      </c>
      <c r="B4" t="s">
        <v>144</v>
      </c>
      <c r="C4" t="s">
        <v>86</v>
      </c>
      <c r="D4">
        <v>1</v>
      </c>
      <c r="E4">
        <v>-1</v>
      </c>
      <c r="F4">
        <v>-1</v>
      </c>
      <c r="H4">
        <v>1</v>
      </c>
    </row>
    <row r="5" spans="1:8">
      <c r="A5">
        <v>3</v>
      </c>
      <c r="B5" t="s">
        <v>144</v>
      </c>
      <c r="H5">
        <v>1</v>
      </c>
    </row>
    <row r="6" spans="1:8">
      <c r="A6">
        <v>4</v>
      </c>
      <c r="B6" t="s">
        <v>144</v>
      </c>
      <c r="H6">
        <v>1</v>
      </c>
    </row>
    <row r="7" spans="1:8">
      <c r="A7">
        <v>5</v>
      </c>
      <c r="B7" t="s">
        <v>144</v>
      </c>
      <c r="H7">
        <v>1</v>
      </c>
    </row>
    <row r="8" spans="1:8">
      <c r="A8">
        <v>6</v>
      </c>
      <c r="B8" t="s">
        <v>144</v>
      </c>
      <c r="H8">
        <v>1</v>
      </c>
    </row>
    <row r="9" spans="1:8">
      <c r="A9">
        <v>7</v>
      </c>
      <c r="B9" t="s">
        <v>144</v>
      </c>
      <c r="H9">
        <v>1</v>
      </c>
    </row>
    <row r="10" spans="1:8">
      <c r="A10">
        <v>8</v>
      </c>
      <c r="B10" t="s">
        <v>144</v>
      </c>
      <c r="H10">
        <v>1</v>
      </c>
    </row>
    <row r="11" spans="1:8">
      <c r="A11">
        <v>9</v>
      </c>
      <c r="B11" t="s">
        <v>144</v>
      </c>
      <c r="H11">
        <v>1</v>
      </c>
    </row>
    <row r="12" spans="1:8">
      <c r="A12">
        <v>10</v>
      </c>
      <c r="B12" t="s">
        <v>144</v>
      </c>
      <c r="H12">
        <v>1</v>
      </c>
    </row>
    <row r="13" spans="1:8">
      <c r="A13">
        <v>100</v>
      </c>
      <c r="B13" t="s">
        <v>150</v>
      </c>
      <c r="C13" t="s">
        <v>145</v>
      </c>
      <c r="D13" t="s">
        <v>146</v>
      </c>
      <c r="E13" t="s">
        <v>147</v>
      </c>
      <c r="F13" t="s">
        <v>148</v>
      </c>
      <c r="G13" t="s">
        <v>151</v>
      </c>
      <c r="H13">
        <v>0</v>
      </c>
    </row>
    <row r="14" spans="1:8">
      <c r="A14">
        <v>101</v>
      </c>
      <c r="B14" t="s">
        <v>150</v>
      </c>
      <c r="C14" t="s">
        <v>69</v>
      </c>
      <c r="D14">
        <v>3</v>
      </c>
      <c r="E14">
        <v>-1</v>
      </c>
      <c r="F14">
        <v>-1</v>
      </c>
      <c r="H14">
        <v>1</v>
      </c>
    </row>
    <row r="15" spans="1:8">
      <c r="A15">
        <v>102</v>
      </c>
      <c r="B15" t="s">
        <v>150</v>
      </c>
      <c r="C15" t="s">
        <v>47</v>
      </c>
      <c r="D15">
        <v>3</v>
      </c>
      <c r="E15">
        <v>-1</v>
      </c>
      <c r="F15">
        <v>-1</v>
      </c>
      <c r="H15">
        <v>1</v>
      </c>
    </row>
    <row r="16" spans="1:8">
      <c r="A16">
        <v>103</v>
      </c>
      <c r="B16" t="s">
        <v>150</v>
      </c>
      <c r="C16" t="s">
        <v>70</v>
      </c>
      <c r="D16">
        <v>2</v>
      </c>
      <c r="E16">
        <v>-1</v>
      </c>
      <c r="F16">
        <v>-1</v>
      </c>
      <c r="H16">
        <v>1</v>
      </c>
    </row>
    <row r="17" spans="1:8">
      <c r="A17">
        <v>104</v>
      </c>
      <c r="B17" t="s">
        <v>150</v>
      </c>
      <c r="H17">
        <v>1</v>
      </c>
    </row>
    <row r="18" spans="1:8">
      <c r="A18">
        <v>105</v>
      </c>
      <c r="B18" t="s">
        <v>150</v>
      </c>
      <c r="H18">
        <v>1</v>
      </c>
    </row>
    <row r="19" spans="1:8">
      <c r="A19">
        <v>106</v>
      </c>
      <c r="B19" t="s">
        <v>150</v>
      </c>
      <c r="H19">
        <v>1</v>
      </c>
    </row>
    <row r="20" spans="1:8">
      <c r="A20">
        <v>107</v>
      </c>
      <c r="B20" t="s">
        <v>150</v>
      </c>
      <c r="H20">
        <v>1</v>
      </c>
    </row>
    <row r="21" spans="1:8">
      <c r="A21">
        <v>108</v>
      </c>
      <c r="B21" t="s">
        <v>150</v>
      </c>
      <c r="H21">
        <v>1</v>
      </c>
    </row>
    <row r="22" spans="1:8">
      <c r="A22">
        <v>109</v>
      </c>
      <c r="B22" t="s">
        <v>150</v>
      </c>
      <c r="H22">
        <v>1</v>
      </c>
    </row>
    <row r="23" spans="1:8">
      <c r="A23">
        <v>110</v>
      </c>
      <c r="B23" t="s">
        <v>150</v>
      </c>
      <c r="H23">
        <v>1</v>
      </c>
    </row>
    <row r="24" spans="1:8">
      <c r="A24">
        <v>200</v>
      </c>
      <c r="B24" t="s">
        <v>152</v>
      </c>
      <c r="C24" t="s">
        <v>145</v>
      </c>
      <c r="D24" t="s">
        <v>146</v>
      </c>
      <c r="E24" t="s">
        <v>147</v>
      </c>
      <c r="F24" t="s">
        <v>148</v>
      </c>
      <c r="G24" t="s">
        <v>153</v>
      </c>
      <c r="H24">
        <v>0</v>
      </c>
    </row>
    <row r="25" spans="1:8">
      <c r="A25">
        <v>201</v>
      </c>
      <c r="B25" t="s">
        <v>152</v>
      </c>
      <c r="C25" t="s">
        <v>47</v>
      </c>
      <c r="D25">
        <v>1</v>
      </c>
      <c r="E25">
        <v>-1</v>
      </c>
      <c r="F25">
        <v>0</v>
      </c>
      <c r="H25">
        <v>1</v>
      </c>
    </row>
    <row r="26" spans="1:8">
      <c r="A26">
        <v>202</v>
      </c>
      <c r="B26" t="s">
        <v>152</v>
      </c>
      <c r="C26" t="s">
        <v>48</v>
      </c>
      <c r="D26">
        <v>1</v>
      </c>
      <c r="E26">
        <v>-1</v>
      </c>
      <c r="F26">
        <v>0</v>
      </c>
      <c r="H26">
        <v>1</v>
      </c>
    </row>
    <row r="27" spans="1:8">
      <c r="A27">
        <v>203</v>
      </c>
      <c r="B27" t="s">
        <v>152</v>
      </c>
      <c r="C27" t="s">
        <v>47</v>
      </c>
      <c r="D27">
        <v>1</v>
      </c>
      <c r="E27">
        <v>-1</v>
      </c>
      <c r="F27">
        <v>1</v>
      </c>
      <c r="H27">
        <v>1</v>
      </c>
    </row>
    <row r="28" spans="1:8">
      <c r="A28">
        <v>204</v>
      </c>
      <c r="B28" t="s">
        <v>152</v>
      </c>
      <c r="H28">
        <v>1</v>
      </c>
    </row>
    <row r="29" spans="1:8">
      <c r="A29">
        <v>205</v>
      </c>
      <c r="B29" t="s">
        <v>152</v>
      </c>
      <c r="H29">
        <v>1</v>
      </c>
    </row>
    <row r="30" spans="1:8">
      <c r="A30">
        <v>206</v>
      </c>
      <c r="B30" t="s">
        <v>152</v>
      </c>
      <c r="H30">
        <v>1</v>
      </c>
    </row>
    <row r="31" spans="1:8">
      <c r="A31">
        <v>207</v>
      </c>
      <c r="B31" t="s">
        <v>152</v>
      </c>
      <c r="H31">
        <v>1</v>
      </c>
    </row>
    <row r="32" spans="1:8">
      <c r="A32">
        <v>208</v>
      </c>
      <c r="B32" t="s">
        <v>152</v>
      </c>
      <c r="H32">
        <v>1</v>
      </c>
    </row>
    <row r="33" spans="1:8">
      <c r="A33">
        <v>209</v>
      </c>
      <c r="B33" t="s">
        <v>152</v>
      </c>
      <c r="H33">
        <v>1</v>
      </c>
    </row>
    <row r="34" spans="1:8">
      <c r="A34">
        <v>210</v>
      </c>
      <c r="B34" t="s">
        <v>152</v>
      </c>
      <c r="H34">
        <v>1</v>
      </c>
    </row>
    <row r="35" spans="1:8">
      <c r="A35">
        <v>300</v>
      </c>
      <c r="B35" t="s">
        <v>154</v>
      </c>
      <c r="C35" t="s">
        <v>155</v>
      </c>
      <c r="G35" t="s">
        <v>156</v>
      </c>
      <c r="H35">
        <v>0</v>
      </c>
    </row>
    <row r="36" spans="1:8">
      <c r="A36">
        <v>301</v>
      </c>
      <c r="B36" t="s">
        <v>154</v>
      </c>
      <c r="C36" t="s">
        <v>157</v>
      </c>
      <c r="H36">
        <v>1</v>
      </c>
    </row>
    <row r="37" spans="1:8">
      <c r="A37">
        <v>302</v>
      </c>
      <c r="B37" t="s">
        <v>154</v>
      </c>
      <c r="C37" t="s">
        <v>158</v>
      </c>
      <c r="H37">
        <v>1</v>
      </c>
    </row>
    <row r="38" spans="1:8">
      <c r="A38">
        <v>303</v>
      </c>
      <c r="B38" t="s">
        <v>154</v>
      </c>
      <c r="C38" t="s">
        <v>159</v>
      </c>
      <c r="H38">
        <v>1</v>
      </c>
    </row>
    <row r="39" spans="1:8">
      <c r="A39">
        <v>400</v>
      </c>
      <c r="B39" t="s">
        <v>160</v>
      </c>
      <c r="C39" t="s">
        <v>155</v>
      </c>
      <c r="D39" t="s">
        <v>161</v>
      </c>
      <c r="G39" t="s">
        <v>162</v>
      </c>
      <c r="H39">
        <v>0</v>
      </c>
    </row>
    <row r="40" spans="1:8">
      <c r="A40">
        <v>401</v>
      </c>
      <c r="B40" t="s">
        <v>160</v>
      </c>
      <c r="C40" t="s">
        <v>159</v>
      </c>
      <c r="D40">
        <v>5</v>
      </c>
      <c r="H40">
        <v>1</v>
      </c>
    </row>
    <row r="41" spans="1:8">
      <c r="A41">
        <v>402</v>
      </c>
      <c r="B41" t="s">
        <v>160</v>
      </c>
      <c r="C41" t="s">
        <v>163</v>
      </c>
      <c r="D41">
        <v>3</v>
      </c>
      <c r="H41">
        <v>1</v>
      </c>
    </row>
    <row r="42" spans="1:8">
      <c r="A42">
        <v>403</v>
      </c>
      <c r="B42" t="s">
        <v>160</v>
      </c>
      <c r="C42" t="s">
        <v>159</v>
      </c>
      <c r="D42">
        <v>3</v>
      </c>
      <c r="H42">
        <v>1</v>
      </c>
    </row>
    <row r="43" spans="1:8">
      <c r="A43">
        <v>404</v>
      </c>
      <c r="B43" t="s">
        <v>160</v>
      </c>
      <c r="C43" t="s">
        <v>158</v>
      </c>
      <c r="D43">
        <v>6</v>
      </c>
      <c r="H43">
        <v>1</v>
      </c>
    </row>
    <row r="44" spans="1:8">
      <c r="A44">
        <v>405</v>
      </c>
      <c r="B44" t="s">
        <v>160</v>
      </c>
      <c r="C44" t="s">
        <v>163</v>
      </c>
      <c r="D44">
        <v>2</v>
      </c>
      <c r="H44">
        <v>1</v>
      </c>
    </row>
    <row r="45" spans="1:8">
      <c r="A45">
        <v>406</v>
      </c>
      <c r="B45" t="s">
        <v>160</v>
      </c>
      <c r="H45">
        <v>1</v>
      </c>
    </row>
    <row r="46" spans="1:8">
      <c r="A46">
        <v>407</v>
      </c>
      <c r="B46" t="s">
        <v>160</v>
      </c>
      <c r="H46">
        <v>1</v>
      </c>
    </row>
    <row r="47" spans="1:8">
      <c r="A47">
        <v>408</v>
      </c>
      <c r="B47" t="s">
        <v>160</v>
      </c>
      <c r="H47">
        <v>1</v>
      </c>
    </row>
    <row r="48" spans="1:8">
      <c r="A48">
        <v>409</v>
      </c>
      <c r="B48" t="s">
        <v>160</v>
      </c>
      <c r="H48">
        <v>1</v>
      </c>
    </row>
    <row r="49" spans="1:8">
      <c r="A49">
        <v>410</v>
      </c>
      <c r="B49" t="s">
        <v>160</v>
      </c>
      <c r="H49">
        <v>1</v>
      </c>
    </row>
    <row r="50" spans="1:8">
      <c r="A50">
        <v>500</v>
      </c>
      <c r="B50" t="s">
        <v>164</v>
      </c>
      <c r="C50" t="s">
        <v>145</v>
      </c>
      <c r="D50" t="s">
        <v>146</v>
      </c>
      <c r="E50" t="s">
        <v>147</v>
      </c>
      <c r="G50" t="s">
        <v>165</v>
      </c>
      <c r="H50">
        <v>0</v>
      </c>
    </row>
    <row r="51" spans="1:8">
      <c r="A51">
        <v>501</v>
      </c>
      <c r="B51" t="s">
        <v>164</v>
      </c>
      <c r="C51" t="s">
        <v>69</v>
      </c>
      <c r="D51">
        <v>3</v>
      </c>
      <c r="E51">
        <v>-1</v>
      </c>
      <c r="H51">
        <v>1</v>
      </c>
    </row>
    <row r="52" spans="1:8">
      <c r="A52">
        <v>502</v>
      </c>
      <c r="B52" t="s">
        <v>164</v>
      </c>
      <c r="C52" t="s">
        <v>47</v>
      </c>
      <c r="D52">
        <v>2</v>
      </c>
      <c r="E52">
        <v>-1</v>
      </c>
      <c r="H52">
        <v>1</v>
      </c>
    </row>
    <row r="53" spans="1:8">
      <c r="A53">
        <v>503</v>
      </c>
      <c r="B53" t="s">
        <v>164</v>
      </c>
      <c r="C53" t="s">
        <v>70</v>
      </c>
      <c r="D53">
        <v>2</v>
      </c>
      <c r="E53">
        <v>-1</v>
      </c>
      <c r="H53">
        <v>1</v>
      </c>
    </row>
    <row r="54" spans="1:8">
      <c r="A54">
        <v>504</v>
      </c>
      <c r="B54" t="s">
        <v>164</v>
      </c>
      <c r="H54">
        <v>1</v>
      </c>
    </row>
    <row r="55" spans="1:8">
      <c r="A55">
        <v>505</v>
      </c>
      <c r="B55" t="s">
        <v>164</v>
      </c>
      <c r="H55">
        <v>1</v>
      </c>
    </row>
    <row r="56" spans="1:8">
      <c r="A56">
        <v>506</v>
      </c>
      <c r="B56" t="s">
        <v>164</v>
      </c>
      <c r="H56">
        <v>1</v>
      </c>
    </row>
    <row r="57" spans="1:8">
      <c r="A57">
        <v>507</v>
      </c>
      <c r="B57" t="s">
        <v>164</v>
      </c>
      <c r="H57">
        <v>1</v>
      </c>
    </row>
    <row r="58" spans="1:8">
      <c r="A58">
        <v>508</v>
      </c>
      <c r="B58" t="s">
        <v>164</v>
      </c>
      <c r="H58">
        <v>1</v>
      </c>
    </row>
    <row r="59" spans="1:8">
      <c r="A59">
        <v>509</v>
      </c>
      <c r="B59" t="s">
        <v>164</v>
      </c>
      <c r="H59">
        <v>1</v>
      </c>
    </row>
    <row r="60" spans="1:8">
      <c r="A60">
        <v>510</v>
      </c>
      <c r="B60" t="s">
        <v>164</v>
      </c>
      <c r="H60">
        <v>1</v>
      </c>
    </row>
  </sheetData>
  <pageMargins left="0.75" right="0.75" top="1" bottom="1" header="0.5" footer="0.5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"/>
  <sheetViews>
    <sheetView workbookViewId="0">
      <selection activeCell="G46" sqref="G46"/>
    </sheetView>
  </sheetViews>
  <sheetFormatPr defaultColWidth="9" defaultRowHeight="13.5"/>
  <sheetData/>
  <pageMargins left="0.75" right="0.75" top="1" bottom="1" header="0.5" footer="0.5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T53"/>
  <sheetViews>
    <sheetView workbookViewId="0">
      <pane xSplit="1" ySplit="1" topLeftCell="B2" activePane="bottomRight" state="frozen"/>
      <selection/>
      <selection pane="topRight"/>
      <selection pane="bottomLeft"/>
      <selection pane="bottomRight" activeCell="C16" sqref="C16"/>
    </sheetView>
  </sheetViews>
  <sheetFormatPr defaultColWidth="9" defaultRowHeight="13.5"/>
  <cols>
    <col min="1" max="1" width="16.125" customWidth="1"/>
    <col min="2" max="2" width="9.75" customWidth="1"/>
    <col min="3" max="3" width="16.125" customWidth="1"/>
    <col min="4" max="10" width="9" customWidth="1"/>
    <col min="11" max="16" width="9" style="39" customWidth="1"/>
    <col min="17" max="17" width="57.875" customWidth="1"/>
    <col min="18" max="18" width="7.25" customWidth="1"/>
    <col min="19" max="19" width="11.125" customWidth="1"/>
  </cols>
  <sheetData>
    <row r="1" s="33" customFormat="1" ht="15" spans="1:20">
      <c r="A1" s="33" t="s">
        <v>166</v>
      </c>
      <c r="B1" s="33" t="s">
        <v>167</v>
      </c>
      <c r="C1" s="33" t="s">
        <v>168</v>
      </c>
      <c r="D1" s="33" t="s">
        <v>169</v>
      </c>
      <c r="E1" s="33" t="s">
        <v>170</v>
      </c>
      <c r="F1" s="33" t="s">
        <v>171</v>
      </c>
      <c r="G1" s="33" t="s">
        <v>172</v>
      </c>
      <c r="H1" s="33" t="s">
        <v>173</v>
      </c>
      <c r="I1" s="33" t="s">
        <v>174</v>
      </c>
      <c r="J1" s="33" t="s">
        <v>175</v>
      </c>
      <c r="K1" s="41" t="s">
        <v>176</v>
      </c>
      <c r="L1" s="41" t="s">
        <v>177</v>
      </c>
      <c r="M1" s="41" t="s">
        <v>178</v>
      </c>
      <c r="N1" s="41" t="s">
        <v>179</v>
      </c>
      <c r="O1" s="41" t="s">
        <v>180</v>
      </c>
      <c r="P1" s="41" t="s">
        <v>181</v>
      </c>
      <c r="Q1" s="33" t="s">
        <v>182</v>
      </c>
      <c r="R1" s="33" t="s">
        <v>183</v>
      </c>
      <c r="S1" s="33" t="s">
        <v>184</v>
      </c>
      <c r="T1" s="33" t="s">
        <v>185</v>
      </c>
    </row>
    <row r="2" spans="1:20">
      <c r="A2" s="34" t="s">
        <v>48</v>
      </c>
      <c r="B2" s="34">
        <v>0</v>
      </c>
      <c r="C2" s="34" t="s">
        <v>186</v>
      </c>
      <c r="D2" s="34">
        <v>1</v>
      </c>
      <c r="E2" s="34">
        <f>怪物系数!C36</f>
        <v>200</v>
      </c>
      <c r="F2" s="34">
        <f>怪物系数!D36</f>
        <v>100</v>
      </c>
      <c r="G2" s="34">
        <f>怪物系数!E36</f>
        <v>100</v>
      </c>
      <c r="H2" s="34">
        <f>怪物系数!F36</f>
        <v>10</v>
      </c>
      <c r="I2" s="34">
        <f>怪物系数!G36</f>
        <v>50</v>
      </c>
      <c r="J2" s="34">
        <f>怪物系数!H36</f>
        <v>100</v>
      </c>
      <c r="K2" s="36">
        <v>0.5</v>
      </c>
      <c r="L2" s="36">
        <v>0.5</v>
      </c>
      <c r="M2" s="36">
        <v>0.5</v>
      </c>
      <c r="N2" s="36">
        <v>0.5</v>
      </c>
      <c r="O2" s="36">
        <v>0.5</v>
      </c>
      <c r="P2" s="36">
        <v>0.5</v>
      </c>
      <c r="Q2" s="34" t="s">
        <v>187</v>
      </c>
      <c r="R2" s="34">
        <v>1</v>
      </c>
      <c r="S2" s="34">
        <v>1</v>
      </c>
      <c r="T2" s="34">
        <v>1</v>
      </c>
    </row>
    <row r="3" spans="1:20">
      <c r="A3" s="34" t="s">
        <v>188</v>
      </c>
      <c r="B3" s="34">
        <v>0</v>
      </c>
      <c r="C3" s="34" t="s">
        <v>186</v>
      </c>
      <c r="D3" s="34">
        <v>1</v>
      </c>
      <c r="E3" s="34">
        <f>FLOOR(E$2*INDEX(怪物系数!$H$42:$L$42,1,$B3+1),5)</f>
        <v>200</v>
      </c>
      <c r="F3" s="34">
        <f>FLOOR(F$2*INDEX(怪物系数!$H$42:$L$42,1,$B3+1),5)</f>
        <v>100</v>
      </c>
      <c r="G3" s="34">
        <f>FLOOR(G$2*INDEX(怪物系数!$H$42:$L$42,1,$B3+1),5)</f>
        <v>100</v>
      </c>
      <c r="H3" s="34">
        <f>FLOOR(H$2*INDEX(怪物系数!$H$42:$L$42,1,$B3+1),5)</f>
        <v>10</v>
      </c>
      <c r="I3" s="34">
        <f>FLOOR(I$2*INDEX(怪物系数!$H$42:$L$42,1,$B3+1),5)</f>
        <v>50</v>
      </c>
      <c r="J3" s="34">
        <f>FLOOR(J$2*INDEX(怪物系数!$H$42:$L$42,1,$B3+1),5)</f>
        <v>100</v>
      </c>
      <c r="K3" s="36">
        <v>0.5</v>
      </c>
      <c r="L3" s="36">
        <v>0.5</v>
      </c>
      <c r="M3" s="36">
        <v>0.5</v>
      </c>
      <c r="N3" s="36">
        <v>0.5</v>
      </c>
      <c r="O3" s="36">
        <v>0.5</v>
      </c>
      <c r="P3" s="36">
        <v>0.5</v>
      </c>
      <c r="Q3" s="34" t="s">
        <v>189</v>
      </c>
      <c r="R3" s="34">
        <v>1</v>
      </c>
      <c r="S3" s="34">
        <v>1</v>
      </c>
      <c r="T3" s="34">
        <v>1</v>
      </c>
    </row>
    <row r="4" spans="1:20">
      <c r="A4" s="34" t="s">
        <v>190</v>
      </c>
      <c r="B4" s="34">
        <v>0</v>
      </c>
      <c r="C4" s="34" t="s">
        <v>186</v>
      </c>
      <c r="D4" s="34">
        <v>1</v>
      </c>
      <c r="E4" s="34">
        <f>FLOOR(E$2*INDEX(怪物系数!$H$42:$L$42,1,$B4+1),5)</f>
        <v>200</v>
      </c>
      <c r="F4" s="34">
        <f>FLOOR(F$2*INDEX(怪物系数!$H$42:$L$42,1,$B4+1),5)</f>
        <v>100</v>
      </c>
      <c r="G4" s="34">
        <f>FLOOR(G$2*INDEX(怪物系数!$H$42:$L$42,1,$B4+1),5)</f>
        <v>100</v>
      </c>
      <c r="H4" s="34">
        <f>FLOOR(H$2*INDEX(怪物系数!$H$42:$L$42,1,$B4+1),5)</f>
        <v>10</v>
      </c>
      <c r="I4" s="34">
        <f>FLOOR(I$2*INDEX(怪物系数!$H$42:$L$42,1,$B4+1),5)</f>
        <v>50</v>
      </c>
      <c r="J4" s="34">
        <f>FLOOR(J$2*INDEX(怪物系数!$H$42:$L$42,1,$B4+1),5)</f>
        <v>100</v>
      </c>
      <c r="K4" s="36">
        <v>0.5</v>
      </c>
      <c r="L4" s="36">
        <v>0.5</v>
      </c>
      <c r="M4" s="36">
        <v>0.5</v>
      </c>
      <c r="N4" s="36">
        <v>0.5</v>
      </c>
      <c r="O4" s="36">
        <v>0.5</v>
      </c>
      <c r="P4" s="36">
        <v>0.5</v>
      </c>
      <c r="Q4" s="34" t="s">
        <v>191</v>
      </c>
      <c r="R4" s="34">
        <v>1</v>
      </c>
      <c r="S4" s="34">
        <v>1</v>
      </c>
      <c r="T4" s="34">
        <v>1</v>
      </c>
    </row>
    <row r="5" spans="1:20">
      <c r="A5" s="34" t="s">
        <v>192</v>
      </c>
      <c r="B5" s="34">
        <v>0</v>
      </c>
      <c r="C5" s="34" t="s">
        <v>186</v>
      </c>
      <c r="D5" s="34">
        <v>1</v>
      </c>
      <c r="E5" s="34">
        <f>FLOOR(E$2*INDEX(怪物系数!$H$42:$L$42,1,$B5+1),5)</f>
        <v>200</v>
      </c>
      <c r="F5" s="34">
        <f>FLOOR(F$2*INDEX(怪物系数!$H$42:$L$42,1,$B5+1),5)</f>
        <v>100</v>
      </c>
      <c r="G5" s="34">
        <f>FLOOR(G$2*INDEX(怪物系数!$H$42:$L$42,1,$B5+1),5)</f>
        <v>100</v>
      </c>
      <c r="H5" s="34">
        <f>FLOOR(H$2*INDEX(怪物系数!$H$42:$L$42,1,$B5+1),5)</f>
        <v>10</v>
      </c>
      <c r="I5" s="34">
        <f>FLOOR(I$2*INDEX(怪物系数!$H$42:$L$42,1,$B5+1),5)</f>
        <v>50</v>
      </c>
      <c r="J5" s="34">
        <f>FLOOR(J$2*INDEX(怪物系数!$H$42:$L$42,1,$B5+1),5)</f>
        <v>100</v>
      </c>
      <c r="K5" s="36">
        <v>0.5</v>
      </c>
      <c r="L5" s="36">
        <v>0.5</v>
      </c>
      <c r="M5" s="36">
        <v>0.5</v>
      </c>
      <c r="N5" s="36">
        <v>0.5</v>
      </c>
      <c r="O5" s="36">
        <v>0.5</v>
      </c>
      <c r="P5" s="36">
        <v>0.5</v>
      </c>
      <c r="Q5" s="34" t="s">
        <v>193</v>
      </c>
      <c r="R5" s="34">
        <v>1</v>
      </c>
      <c r="S5" s="34">
        <v>1</v>
      </c>
      <c r="T5" s="34">
        <v>1</v>
      </c>
    </row>
    <row r="6" spans="1:20">
      <c r="A6" s="34" t="s">
        <v>69</v>
      </c>
      <c r="B6" s="34">
        <v>0</v>
      </c>
      <c r="C6" s="34" t="s">
        <v>186</v>
      </c>
      <c r="D6" s="34">
        <v>1</v>
      </c>
      <c r="E6" s="34">
        <f>FLOOR(E$2*INDEX(怪物系数!$H$42:$L$42,1,$B6+1),5)</f>
        <v>200</v>
      </c>
      <c r="F6" s="34">
        <f>FLOOR(F$2*INDEX(怪物系数!$H$42:$L$42,1,$B6+1),5)</f>
        <v>100</v>
      </c>
      <c r="G6" s="34">
        <f>FLOOR(G$2*INDEX(怪物系数!$H$42:$L$42,1,$B6+1),5)</f>
        <v>100</v>
      </c>
      <c r="H6" s="34">
        <f>FLOOR(H$2*INDEX(怪物系数!$H$42:$L$42,1,$B6+1),5)</f>
        <v>10</v>
      </c>
      <c r="I6" s="34">
        <f>FLOOR(I$2*INDEX(怪物系数!$H$42:$L$42,1,$B6+1),5)</f>
        <v>50</v>
      </c>
      <c r="J6" s="34">
        <f>FLOOR(J$2*INDEX(怪物系数!$H$42:$L$42,1,$B6+1),5)</f>
        <v>100</v>
      </c>
      <c r="K6" s="36">
        <v>0.5</v>
      </c>
      <c r="L6" s="36">
        <v>0.5</v>
      </c>
      <c r="M6" s="36">
        <v>0.5</v>
      </c>
      <c r="N6" s="36">
        <v>0.5</v>
      </c>
      <c r="O6" s="36">
        <v>0.5</v>
      </c>
      <c r="P6" s="36">
        <v>0.5</v>
      </c>
      <c r="Q6" s="34" t="s">
        <v>194</v>
      </c>
      <c r="R6" s="34">
        <v>1</v>
      </c>
      <c r="S6" s="34">
        <v>1</v>
      </c>
      <c r="T6" s="34">
        <v>1</v>
      </c>
    </row>
    <row r="7" spans="1:20">
      <c r="A7" s="34" t="s">
        <v>195</v>
      </c>
      <c r="B7" s="34">
        <v>1</v>
      </c>
      <c r="C7" s="34" t="s">
        <v>186</v>
      </c>
      <c r="D7" s="34">
        <v>1</v>
      </c>
      <c r="E7" s="34">
        <f>FLOOR(E$2*INDEX(怪物系数!$H$42:$L$42,1,$B7+1),5)</f>
        <v>240</v>
      </c>
      <c r="F7" s="34">
        <f>FLOOR(F$2*INDEX(怪物系数!$H$42:$L$42,1,$B7+1),5)</f>
        <v>120</v>
      </c>
      <c r="G7" s="34">
        <f>FLOOR(G$2*INDEX(怪物系数!$H$42:$L$42,1,$B7+1),5)</f>
        <v>120</v>
      </c>
      <c r="H7" s="34">
        <f>FLOOR(H$2*INDEX(怪物系数!$H$42:$L$42,1,$B7+1),5)</f>
        <v>10</v>
      </c>
      <c r="I7" s="34">
        <f>FLOOR(I$2*INDEX(怪物系数!$H$42:$L$42,1,$B7+1),5)</f>
        <v>60</v>
      </c>
      <c r="J7" s="34">
        <f>FLOOR(J$2*INDEX(怪物系数!$H$42:$L$42,1,$B7+1),5)</f>
        <v>120</v>
      </c>
      <c r="K7" s="36">
        <v>0.5</v>
      </c>
      <c r="L7" s="36">
        <v>0.5</v>
      </c>
      <c r="M7" s="36">
        <v>0.5</v>
      </c>
      <c r="N7" s="36">
        <v>0.5</v>
      </c>
      <c r="O7" s="36">
        <v>0.5</v>
      </c>
      <c r="P7" s="36">
        <v>0.5</v>
      </c>
      <c r="Q7" s="34" t="s">
        <v>196</v>
      </c>
      <c r="R7" s="34">
        <v>1</v>
      </c>
      <c r="S7" s="34">
        <v>1</v>
      </c>
      <c r="T7" s="34">
        <v>2</v>
      </c>
    </row>
    <row r="8" spans="1:20">
      <c r="A8" s="34" t="s">
        <v>47</v>
      </c>
      <c r="B8" s="34">
        <v>1</v>
      </c>
      <c r="C8" s="34" t="s">
        <v>186</v>
      </c>
      <c r="D8" s="34">
        <v>1</v>
      </c>
      <c r="E8" s="34">
        <f>FLOOR(E$2*INDEX(怪物系数!$H$42:$L$42,1,$B8+1),5)</f>
        <v>240</v>
      </c>
      <c r="F8" s="34">
        <f>FLOOR(F$2*INDEX(怪物系数!$H$42:$L$42,1,$B8+1),5)</f>
        <v>120</v>
      </c>
      <c r="G8" s="34">
        <f>FLOOR(G$2*INDEX(怪物系数!$H$42:$L$42,1,$B8+1),5)</f>
        <v>120</v>
      </c>
      <c r="H8" s="34">
        <f>FLOOR(H$2*INDEX(怪物系数!$H$42:$L$42,1,$B8+1),5)</f>
        <v>10</v>
      </c>
      <c r="I8" s="34">
        <f>FLOOR(I$2*INDEX(怪物系数!$H$42:$L$42,1,$B8+1),5)</f>
        <v>60</v>
      </c>
      <c r="J8" s="34">
        <f>FLOOR(J$2*INDEX(怪物系数!$H$42:$L$42,1,$B8+1),5)</f>
        <v>120</v>
      </c>
      <c r="K8" s="36">
        <v>0.5</v>
      </c>
      <c r="L8" s="36">
        <v>0.5</v>
      </c>
      <c r="M8" s="36">
        <v>0.5</v>
      </c>
      <c r="N8" s="36">
        <v>0.5</v>
      </c>
      <c r="O8" s="36">
        <v>0.5</v>
      </c>
      <c r="P8" s="36">
        <v>0.5</v>
      </c>
      <c r="Q8" s="34" t="s">
        <v>197</v>
      </c>
      <c r="R8" s="34">
        <v>1</v>
      </c>
      <c r="S8" s="34">
        <v>1</v>
      </c>
      <c r="T8" s="34">
        <v>2</v>
      </c>
    </row>
    <row r="9" spans="1:20">
      <c r="A9" s="34" t="s">
        <v>198</v>
      </c>
      <c r="B9" s="34">
        <v>1</v>
      </c>
      <c r="C9" s="34" t="s">
        <v>186</v>
      </c>
      <c r="D9" s="34">
        <v>1</v>
      </c>
      <c r="E9" s="34">
        <f>FLOOR(E$2*INDEX(怪物系数!$H$42:$L$42,1,$B9+1),5)</f>
        <v>240</v>
      </c>
      <c r="F9" s="34">
        <f>FLOOR(F$2*INDEX(怪物系数!$H$42:$L$42,1,$B9+1),5)</f>
        <v>120</v>
      </c>
      <c r="G9" s="34">
        <f>FLOOR(G$2*INDEX(怪物系数!$H$42:$L$42,1,$B9+1),5)</f>
        <v>120</v>
      </c>
      <c r="H9" s="34">
        <f>FLOOR(H$2*INDEX(怪物系数!$H$42:$L$42,1,$B9+1),5)</f>
        <v>10</v>
      </c>
      <c r="I9" s="34">
        <f>FLOOR(I$2*INDEX(怪物系数!$H$42:$L$42,1,$B9+1),5)</f>
        <v>60</v>
      </c>
      <c r="J9" s="34">
        <f>FLOOR(J$2*INDEX(怪物系数!$H$42:$L$42,1,$B9+1),5)</f>
        <v>120</v>
      </c>
      <c r="K9" s="36">
        <v>0.5</v>
      </c>
      <c r="L9" s="36">
        <v>0.5</v>
      </c>
      <c r="M9" s="36">
        <v>0.5</v>
      </c>
      <c r="N9" s="36">
        <v>0.5</v>
      </c>
      <c r="O9" s="36">
        <v>0.5</v>
      </c>
      <c r="P9" s="36">
        <v>0.5</v>
      </c>
      <c r="Q9" s="34" t="s">
        <v>199</v>
      </c>
      <c r="R9" s="34">
        <v>1</v>
      </c>
      <c r="S9" s="34">
        <v>1</v>
      </c>
      <c r="T9" s="34">
        <v>2</v>
      </c>
    </row>
    <row r="10" spans="1:20">
      <c r="A10" s="34" t="s">
        <v>70</v>
      </c>
      <c r="B10" s="34">
        <v>2</v>
      </c>
      <c r="C10" s="34" t="s">
        <v>186</v>
      </c>
      <c r="D10" s="34">
        <v>1</v>
      </c>
      <c r="E10" s="34">
        <f>FLOOR(E$2*INDEX(怪物系数!$H$42:$L$42,1,$B10+1),5)</f>
        <v>300</v>
      </c>
      <c r="F10" s="34">
        <f>FLOOR(F$2*INDEX(怪物系数!$H$42:$L$42,1,$B10+1),5)</f>
        <v>150</v>
      </c>
      <c r="G10" s="34">
        <f>FLOOR(G$2*INDEX(怪物系数!$H$42:$L$42,1,$B10+1),5)</f>
        <v>150</v>
      </c>
      <c r="H10" s="34">
        <f>FLOOR(H$2*INDEX(怪物系数!$H$42:$L$42,1,$B10+1),5)</f>
        <v>15</v>
      </c>
      <c r="I10" s="34">
        <f>FLOOR(I$2*INDEX(怪物系数!$H$42:$L$42,1,$B10+1),5)</f>
        <v>75</v>
      </c>
      <c r="J10" s="34">
        <f>FLOOR(J$2*INDEX(怪物系数!$H$42:$L$42,1,$B10+1),5)</f>
        <v>150</v>
      </c>
      <c r="K10" s="36">
        <v>0.5</v>
      </c>
      <c r="L10" s="36">
        <v>0.5</v>
      </c>
      <c r="M10" s="36">
        <v>0.5</v>
      </c>
      <c r="N10" s="36">
        <v>0.5</v>
      </c>
      <c r="O10" s="36">
        <v>0.5</v>
      </c>
      <c r="P10" s="36">
        <v>0.5</v>
      </c>
      <c r="Q10" s="34" t="s">
        <v>200</v>
      </c>
      <c r="R10" s="34">
        <v>1</v>
      </c>
      <c r="S10" s="34">
        <v>1</v>
      </c>
      <c r="T10" s="34">
        <v>3</v>
      </c>
    </row>
    <row r="11" spans="1:20">
      <c r="A11" s="34" t="s">
        <v>86</v>
      </c>
      <c r="B11" s="34">
        <v>2</v>
      </c>
      <c r="C11" s="34" t="s">
        <v>186</v>
      </c>
      <c r="D11" s="34">
        <v>1</v>
      </c>
      <c r="E11" s="34">
        <f>FLOOR(E$2*INDEX(怪物系数!$H$42:$L$42,1,$B11+1),5)</f>
        <v>300</v>
      </c>
      <c r="F11" s="34">
        <f>FLOOR(F$2*INDEX(怪物系数!$H$42:$L$42,1,$B11+1),5)</f>
        <v>150</v>
      </c>
      <c r="G11" s="34">
        <f>FLOOR(G$2*INDEX(怪物系数!$H$42:$L$42,1,$B11+1),5)</f>
        <v>150</v>
      </c>
      <c r="H11" s="34">
        <f>FLOOR(H$2*INDEX(怪物系数!$H$42:$L$42,1,$B11+1),5)</f>
        <v>15</v>
      </c>
      <c r="I11" s="34">
        <f>FLOOR(I$2*INDEX(怪物系数!$H$42:$L$42,1,$B11+1),5)</f>
        <v>75</v>
      </c>
      <c r="J11" s="34">
        <f>FLOOR(J$2*INDEX(怪物系数!$H$42:$L$42,1,$B11+1),5)</f>
        <v>150</v>
      </c>
      <c r="K11" s="36">
        <v>0.5</v>
      </c>
      <c r="L11" s="36">
        <v>0.5</v>
      </c>
      <c r="M11" s="36">
        <v>0.5</v>
      </c>
      <c r="N11" s="36">
        <v>0.5</v>
      </c>
      <c r="O11" s="36">
        <v>0.5</v>
      </c>
      <c r="P11" s="36">
        <v>0.5</v>
      </c>
      <c r="Q11" s="34" t="s">
        <v>201</v>
      </c>
      <c r="R11" s="34">
        <v>1</v>
      </c>
      <c r="S11" s="34">
        <v>1</v>
      </c>
      <c r="T11" s="34">
        <v>3</v>
      </c>
    </row>
    <row r="12" spans="1:20">
      <c r="A12" s="34" t="s">
        <v>202</v>
      </c>
      <c r="B12" s="34">
        <v>2</v>
      </c>
      <c r="C12" s="34" t="s">
        <v>186</v>
      </c>
      <c r="D12" s="34">
        <v>1</v>
      </c>
      <c r="E12" s="34">
        <f>FLOOR(E$2*INDEX(怪物系数!$H$42:$L$42,1,$B12+1),5)</f>
        <v>300</v>
      </c>
      <c r="F12" s="34">
        <f>FLOOR(F$2*INDEX(怪物系数!$H$42:$L$42,1,$B12+1),5)</f>
        <v>150</v>
      </c>
      <c r="G12" s="34">
        <f>FLOOR(G$2*INDEX(怪物系数!$H$42:$L$42,1,$B12+1),5)</f>
        <v>150</v>
      </c>
      <c r="H12" s="34">
        <f>FLOOR(H$2*INDEX(怪物系数!$H$42:$L$42,1,$B12+1),5)</f>
        <v>15</v>
      </c>
      <c r="I12" s="34">
        <f>FLOOR(I$2*INDEX(怪物系数!$H$42:$L$42,1,$B12+1),5)</f>
        <v>75</v>
      </c>
      <c r="J12" s="34">
        <f>FLOOR(J$2*INDEX(怪物系数!$H$42:$L$42,1,$B12+1),5)</f>
        <v>150</v>
      </c>
      <c r="K12" s="36">
        <v>0.5</v>
      </c>
      <c r="L12" s="36">
        <v>0.5</v>
      </c>
      <c r="M12" s="36">
        <v>0.5</v>
      </c>
      <c r="N12" s="36">
        <v>0.5</v>
      </c>
      <c r="O12" s="36">
        <v>0.5</v>
      </c>
      <c r="P12" s="36">
        <v>0.5</v>
      </c>
      <c r="Q12" s="34" t="s">
        <v>203</v>
      </c>
      <c r="R12" s="34">
        <v>1</v>
      </c>
      <c r="S12" s="34">
        <v>1</v>
      </c>
      <c r="T12" s="34">
        <v>3</v>
      </c>
    </row>
    <row r="13" spans="1:20">
      <c r="A13" s="34" t="s">
        <v>204</v>
      </c>
      <c r="B13" s="34">
        <v>3</v>
      </c>
      <c r="C13" s="34" t="s">
        <v>186</v>
      </c>
      <c r="D13" s="34">
        <v>1</v>
      </c>
      <c r="E13" s="34">
        <f>FLOOR(E$2*INDEX(怪物系数!$H$42:$L$42,1,$B13+1),5)</f>
        <v>360</v>
      </c>
      <c r="F13" s="34">
        <f>FLOOR(F$2*INDEX(怪物系数!$H$42:$L$42,1,$B13+1),5)</f>
        <v>180</v>
      </c>
      <c r="G13" s="34">
        <f>FLOOR(G$2*INDEX(怪物系数!$H$42:$L$42,1,$B13+1),5)</f>
        <v>180</v>
      </c>
      <c r="H13" s="34">
        <f>FLOOR(H$2*INDEX(怪物系数!$H$42:$L$42,1,$B13+1),5)</f>
        <v>15</v>
      </c>
      <c r="I13" s="34">
        <f>FLOOR(I$2*INDEX(怪物系数!$H$42:$L$42,1,$B13+1),5)</f>
        <v>90</v>
      </c>
      <c r="J13" s="34">
        <f>FLOOR(J$2*INDEX(怪物系数!$H$42:$L$42,1,$B13+1),5)</f>
        <v>180</v>
      </c>
      <c r="K13" s="36">
        <v>0.5</v>
      </c>
      <c r="L13" s="36">
        <v>0.5</v>
      </c>
      <c r="M13" s="36">
        <v>0.5</v>
      </c>
      <c r="N13" s="36">
        <v>0.5</v>
      </c>
      <c r="O13" s="36">
        <v>0.5</v>
      </c>
      <c r="P13" s="36">
        <v>0.5</v>
      </c>
      <c r="Q13" s="34" t="s">
        <v>205</v>
      </c>
      <c r="R13" s="34">
        <v>1</v>
      </c>
      <c r="S13" s="34">
        <v>1</v>
      </c>
      <c r="T13" s="34">
        <v>4</v>
      </c>
    </row>
    <row r="14" spans="1:20">
      <c r="A14" s="34" t="s">
        <v>206</v>
      </c>
      <c r="B14" s="34">
        <v>3</v>
      </c>
      <c r="C14" s="34" t="s">
        <v>186</v>
      </c>
      <c r="D14" s="34">
        <v>1</v>
      </c>
      <c r="E14" s="34">
        <f>FLOOR(E$2*INDEX(怪物系数!$H$42:$L$42,1,$B14+1),5)</f>
        <v>360</v>
      </c>
      <c r="F14" s="34">
        <f>FLOOR(F$2*INDEX(怪物系数!$H$42:$L$42,1,$B14+1),5)</f>
        <v>180</v>
      </c>
      <c r="G14" s="34">
        <f>FLOOR(G$2*INDEX(怪物系数!$H$42:$L$42,1,$B14+1),5)</f>
        <v>180</v>
      </c>
      <c r="H14" s="34">
        <f>FLOOR(H$2*INDEX(怪物系数!$H$42:$L$42,1,$B14+1),5)</f>
        <v>15</v>
      </c>
      <c r="I14" s="34">
        <f>FLOOR(I$2*INDEX(怪物系数!$H$42:$L$42,1,$B14+1),5)</f>
        <v>90</v>
      </c>
      <c r="J14" s="34">
        <f>FLOOR(J$2*INDEX(怪物系数!$H$42:$L$42,1,$B14+1),5)</f>
        <v>180</v>
      </c>
      <c r="K14" s="36">
        <v>0.5</v>
      </c>
      <c r="L14" s="36">
        <v>0.5</v>
      </c>
      <c r="M14" s="36">
        <v>0.5</v>
      </c>
      <c r="N14" s="36">
        <v>0.5</v>
      </c>
      <c r="O14" s="36">
        <v>0.5</v>
      </c>
      <c r="P14" s="36">
        <v>0.5</v>
      </c>
      <c r="Q14" s="34" t="s">
        <v>207</v>
      </c>
      <c r="R14" s="34">
        <v>1</v>
      </c>
      <c r="S14" s="34">
        <v>1</v>
      </c>
      <c r="T14" s="34">
        <v>4</v>
      </c>
    </row>
    <row r="15" spans="1:20">
      <c r="A15" s="34" t="s">
        <v>208</v>
      </c>
      <c r="B15" s="34">
        <v>4</v>
      </c>
      <c r="C15" s="34" t="s">
        <v>186</v>
      </c>
      <c r="D15" s="34">
        <v>1</v>
      </c>
      <c r="E15" s="34">
        <f>FLOOR(E$2*INDEX(怪物系数!$H$42:$L$42,1,$B15+1),5)</f>
        <v>450</v>
      </c>
      <c r="F15" s="34">
        <f>FLOOR(F$2*INDEX(怪物系数!$H$42:$L$42,1,$B15+1),5)</f>
        <v>225</v>
      </c>
      <c r="G15" s="34">
        <f>FLOOR(G$2*INDEX(怪物系数!$H$42:$L$42,1,$B15+1),5)</f>
        <v>225</v>
      </c>
      <c r="H15" s="34">
        <f>FLOOR(H$2*INDEX(怪物系数!$H$42:$L$42,1,$B15+1),5)</f>
        <v>20</v>
      </c>
      <c r="I15" s="34">
        <f>FLOOR(I$2*INDEX(怪物系数!$H$42:$L$42,1,$B15+1),5)</f>
        <v>110</v>
      </c>
      <c r="J15" s="34">
        <f>FLOOR(J$2*INDEX(怪物系数!$H$42:$L$42,1,$B15+1),5)</f>
        <v>225</v>
      </c>
      <c r="K15" s="36">
        <v>0.5</v>
      </c>
      <c r="L15" s="36">
        <v>0.5</v>
      </c>
      <c r="M15" s="36">
        <v>0.5</v>
      </c>
      <c r="N15" s="36">
        <v>0.5</v>
      </c>
      <c r="O15" s="36">
        <v>0.5</v>
      </c>
      <c r="P15" s="36">
        <v>0.5</v>
      </c>
      <c r="Q15" s="34" t="s">
        <v>209</v>
      </c>
      <c r="R15" s="34">
        <v>1</v>
      </c>
      <c r="S15" s="34">
        <v>1</v>
      </c>
      <c r="T15" s="34">
        <v>5</v>
      </c>
    </row>
    <row r="16" spans="1:20">
      <c r="A16" s="34" t="s">
        <v>210</v>
      </c>
      <c r="B16" s="34">
        <v>0</v>
      </c>
      <c r="C16" s="34" t="s">
        <v>211</v>
      </c>
      <c r="D16" s="34">
        <v>0</v>
      </c>
      <c r="E16" s="34">
        <f>INDEX(怪物系数!C:C,MATCH($A16,怪物系数!$A:$A,0))*INDEX(怪物系数!C$36:C$37,$R16)</f>
        <v>100</v>
      </c>
      <c r="F16" s="34">
        <f>INDEX(怪物系数!D:D,MATCH($A16,怪物系数!$A:$A,0))*INDEX(怪物系数!D$36:D$37,$R16)</f>
        <v>50</v>
      </c>
      <c r="G16" s="34">
        <f>INDEX(怪物系数!E:E,MATCH($A16,怪物系数!$A:$A,0))*INDEX(怪物系数!E$36:E$37,$R16)</f>
        <v>50</v>
      </c>
      <c r="H16" s="34">
        <f>INDEX(怪物系数!F:F,MATCH($A16,怪物系数!$A:$A,0))*INDEX(怪物系数!F$36:F$37,$R16)</f>
        <v>5</v>
      </c>
      <c r="I16" s="34">
        <f>INDEX(怪物系数!G:G,MATCH($A16,怪物系数!$A:$A,0))*INDEX(怪物系数!G$36:G$37,$R16)</f>
        <v>25</v>
      </c>
      <c r="J16" s="34">
        <f>INDEX(怪物系数!H:H,MATCH($A16,怪物系数!$A:$A,0))*INDEX(怪物系数!H$36:H$37,$R16)</f>
        <v>50</v>
      </c>
      <c r="K16" s="36">
        <v>0.4</v>
      </c>
      <c r="L16" s="36">
        <v>0.4</v>
      </c>
      <c r="M16" s="36">
        <v>0.4</v>
      </c>
      <c r="N16" s="36">
        <v>0.4</v>
      </c>
      <c r="O16" s="36">
        <v>0.4</v>
      </c>
      <c r="P16" s="36">
        <v>0.4</v>
      </c>
      <c r="Q16" s="34" t="s">
        <v>212</v>
      </c>
      <c r="R16" s="34">
        <v>1</v>
      </c>
      <c r="S16" s="34">
        <v>1</v>
      </c>
      <c r="T16" s="34">
        <v>-1</v>
      </c>
    </row>
    <row r="17" spans="1:20">
      <c r="A17" s="34" t="s">
        <v>213</v>
      </c>
      <c r="B17" s="34">
        <v>0</v>
      </c>
      <c r="C17" s="34" t="s">
        <v>214</v>
      </c>
      <c r="D17" s="34">
        <v>0</v>
      </c>
      <c r="E17" s="34">
        <f>INDEX(怪物系数!C:C,MATCH($A17,怪物系数!$A:$A,0))*INDEX(怪物系数!C$36:C$37,$R17)</f>
        <v>120</v>
      </c>
      <c r="F17" s="34">
        <f>INDEX(怪物系数!D:D,MATCH($A17,怪物系数!$A:$A,0))*INDEX(怪物系数!D$36:D$37,$R17)</f>
        <v>50</v>
      </c>
      <c r="G17" s="34">
        <f>INDEX(怪物系数!E:E,MATCH($A17,怪物系数!$A:$A,0))*INDEX(怪物系数!E$36:E$37,$R17)</f>
        <v>55</v>
      </c>
      <c r="H17" s="34">
        <f>INDEX(怪物系数!F:F,MATCH($A17,怪物系数!$A:$A,0))*INDEX(怪物系数!F$36:F$37,$R17)</f>
        <v>4</v>
      </c>
      <c r="I17" s="34">
        <f>INDEX(怪物系数!G:G,MATCH($A17,怪物系数!$A:$A,0))*INDEX(怪物系数!G$36:G$37,$R17)</f>
        <v>25</v>
      </c>
      <c r="J17" s="34">
        <f>INDEX(怪物系数!H:H,MATCH($A17,怪物系数!$A:$A,0))*INDEX(怪物系数!H$36:H$37,$R17)</f>
        <v>55</v>
      </c>
      <c r="K17" s="36">
        <v>0.4</v>
      </c>
      <c r="L17" s="36">
        <v>0.4</v>
      </c>
      <c r="M17" s="36">
        <v>0.4</v>
      </c>
      <c r="N17" s="36">
        <v>0.4</v>
      </c>
      <c r="O17" s="36">
        <v>0.4</v>
      </c>
      <c r="P17" s="36">
        <v>0.4</v>
      </c>
      <c r="Q17" s="34" t="s">
        <v>215</v>
      </c>
      <c r="R17" s="34">
        <v>1</v>
      </c>
      <c r="S17" s="34">
        <v>1</v>
      </c>
      <c r="T17" s="34">
        <v>-1</v>
      </c>
    </row>
    <row r="18" spans="1:20">
      <c r="A18" s="34" t="s">
        <v>216</v>
      </c>
      <c r="B18" s="34">
        <v>0</v>
      </c>
      <c r="C18" s="34" t="s">
        <v>217</v>
      </c>
      <c r="D18" s="34">
        <v>0</v>
      </c>
      <c r="E18" s="34">
        <f>INDEX(怪物系数!C:C,MATCH($A18,怪物系数!$A:$A,0))*INDEX(怪物系数!C$36:C$37,$R18)</f>
        <v>80</v>
      </c>
      <c r="F18" s="34">
        <f>INDEX(怪物系数!D:D,MATCH($A18,怪物系数!$A:$A,0))*INDEX(怪物系数!D$36:D$37,$R18)</f>
        <v>70</v>
      </c>
      <c r="G18" s="34">
        <f>INDEX(怪物系数!E:E,MATCH($A18,怪物系数!$A:$A,0))*INDEX(怪物系数!E$36:E$37,$R18)</f>
        <v>70</v>
      </c>
      <c r="H18" s="34">
        <f>INDEX(怪物系数!F:F,MATCH($A18,怪物系数!$A:$A,0))*INDEX(怪物系数!F$36:F$37,$R18)</f>
        <v>5</v>
      </c>
      <c r="I18" s="34">
        <f>INDEX(怪物系数!G:G,MATCH($A18,怪物系数!$A:$A,0))*INDEX(怪物系数!G$36:G$37,$R18)</f>
        <v>15</v>
      </c>
      <c r="J18" s="34">
        <f>INDEX(怪物系数!H:H,MATCH($A18,怪物系数!$A:$A,0))*INDEX(怪物系数!H$36:H$37,$R18)</f>
        <v>30</v>
      </c>
      <c r="K18" s="36">
        <v>0.4</v>
      </c>
      <c r="L18" s="36">
        <v>0.4</v>
      </c>
      <c r="M18" s="36">
        <v>0.4</v>
      </c>
      <c r="N18" s="36">
        <v>0.4</v>
      </c>
      <c r="O18" s="36">
        <v>0.4</v>
      </c>
      <c r="P18" s="36">
        <v>0.4</v>
      </c>
      <c r="Q18" s="34" t="s">
        <v>218</v>
      </c>
      <c r="R18" s="34">
        <v>1</v>
      </c>
      <c r="S18" s="34">
        <v>1</v>
      </c>
      <c r="T18" s="34">
        <v>-1</v>
      </c>
    </row>
    <row r="19" spans="1:20">
      <c r="A19" s="34" t="s">
        <v>219</v>
      </c>
      <c r="B19" s="34">
        <v>0</v>
      </c>
      <c r="C19" s="34" t="s">
        <v>220</v>
      </c>
      <c r="D19" s="34">
        <v>0</v>
      </c>
      <c r="E19" s="34">
        <f>INDEX(怪物系数!C:C,MATCH($A19,怪物系数!$A:$A,0))*INDEX(怪物系数!C$36:C$37,$R19)</f>
        <v>140</v>
      </c>
      <c r="F19" s="34">
        <f>INDEX(怪物系数!D:D,MATCH($A19,怪物系数!$A:$A,0))*INDEX(怪物系数!D$36:D$37,$R19)</f>
        <v>50</v>
      </c>
      <c r="G19" s="34">
        <f>INDEX(怪物系数!E:E,MATCH($A19,怪物系数!$A:$A,0))*INDEX(怪物系数!E$36:E$37,$R19)</f>
        <v>50</v>
      </c>
      <c r="H19" s="34">
        <f>INDEX(怪物系数!F:F,MATCH($A19,怪物系数!$A:$A,0))*INDEX(怪物系数!F$36:F$37,$R19)</f>
        <v>5</v>
      </c>
      <c r="I19" s="34">
        <f>INDEX(怪物系数!G:G,MATCH($A19,怪物系数!$A:$A,0))*INDEX(怪物系数!G$36:G$37,$R19)</f>
        <v>25</v>
      </c>
      <c r="J19" s="34">
        <f>INDEX(怪物系数!H:H,MATCH($A19,怪物系数!$A:$A,0))*INDEX(怪物系数!H$36:H$37,$R19)</f>
        <v>120</v>
      </c>
      <c r="K19" s="36">
        <v>0.4</v>
      </c>
      <c r="L19" s="36">
        <v>0.4</v>
      </c>
      <c r="M19" s="36">
        <v>0.4</v>
      </c>
      <c r="N19" s="36">
        <v>0.4</v>
      </c>
      <c r="O19" s="36">
        <v>0.4</v>
      </c>
      <c r="P19" s="36">
        <v>0.4</v>
      </c>
      <c r="Q19" s="34" t="s">
        <v>221</v>
      </c>
      <c r="R19" s="34">
        <v>1</v>
      </c>
      <c r="S19" s="34">
        <v>1</v>
      </c>
      <c r="T19" s="34">
        <v>-1</v>
      </c>
    </row>
    <row r="20" spans="1:20">
      <c r="A20" s="34" t="s">
        <v>222</v>
      </c>
      <c r="B20" s="34">
        <v>0</v>
      </c>
      <c r="C20" s="34" t="s">
        <v>223</v>
      </c>
      <c r="D20" s="34">
        <v>0</v>
      </c>
      <c r="E20" s="34">
        <f>INDEX(怪物系数!C:C,MATCH($A20,怪物系数!$A:$A,0))*INDEX(怪物系数!C$36:C$37,$R20)</f>
        <v>100</v>
      </c>
      <c r="F20" s="34">
        <f>INDEX(怪物系数!D:D,MATCH($A20,怪物系数!$A:$A,0))*INDEX(怪物系数!D$36:D$37,$R20)</f>
        <v>60</v>
      </c>
      <c r="G20" s="34">
        <f>INDEX(怪物系数!E:E,MATCH($A20,怪物系数!$A:$A,0))*INDEX(怪物系数!E$36:E$37,$R20)</f>
        <v>40</v>
      </c>
      <c r="H20" s="34">
        <f>INDEX(怪物系数!F:F,MATCH($A20,怪物系数!$A:$A,0))*INDEX(怪物系数!F$36:F$37,$R20)</f>
        <v>5</v>
      </c>
      <c r="I20" s="34">
        <f>INDEX(怪物系数!G:G,MATCH($A20,怪物系数!$A:$A,0))*INDEX(怪物系数!G$36:G$37,$R20)</f>
        <v>25</v>
      </c>
      <c r="J20" s="34">
        <f>INDEX(怪物系数!H:H,MATCH($A20,怪物系数!$A:$A,0))*INDEX(怪物系数!H$36:H$37,$R20)</f>
        <v>40</v>
      </c>
      <c r="K20" s="36">
        <v>0.4</v>
      </c>
      <c r="L20" s="36">
        <v>0.4</v>
      </c>
      <c r="M20" s="36">
        <v>0.4</v>
      </c>
      <c r="N20" s="36">
        <v>0.4</v>
      </c>
      <c r="O20" s="36">
        <v>0.4</v>
      </c>
      <c r="P20" s="36">
        <v>0.4</v>
      </c>
      <c r="Q20" s="34" t="s">
        <v>224</v>
      </c>
      <c r="R20" s="34">
        <v>1</v>
      </c>
      <c r="S20" s="34">
        <v>1</v>
      </c>
      <c r="T20" s="34">
        <v>-1</v>
      </c>
    </row>
    <row r="21" spans="1:20">
      <c r="A21" s="34" t="s">
        <v>225</v>
      </c>
      <c r="B21" s="34">
        <v>0</v>
      </c>
      <c r="C21" s="34" t="s">
        <v>226</v>
      </c>
      <c r="D21" s="34">
        <v>0</v>
      </c>
      <c r="E21" s="34">
        <f>INDEX(怪物系数!C:C,MATCH($A21,怪物系数!$A:$A,0))*INDEX(怪物系数!C$36:C$37,$R21)</f>
        <v>220</v>
      </c>
      <c r="F21" s="34">
        <f>INDEX(怪物系数!D:D,MATCH($A21,怪物系数!$A:$A,0))*INDEX(怪物系数!D$36:D$37,$R21)</f>
        <v>3</v>
      </c>
      <c r="G21" s="34">
        <f>INDEX(怪物系数!E:E,MATCH($A21,怪物系数!$A:$A,0))*INDEX(怪物系数!E$36:E$37,$R21)</f>
        <v>25</v>
      </c>
      <c r="H21" s="34">
        <f>INDEX(怪物系数!F:F,MATCH($A21,怪物系数!$A:$A,0))*INDEX(怪物系数!F$36:F$37,$R21)</f>
        <v>40</v>
      </c>
      <c r="I21" s="34">
        <f>INDEX(怪物系数!G:G,MATCH($A21,怪物系数!$A:$A,0))*INDEX(怪物系数!G$36:G$37,$R21)</f>
        <v>50</v>
      </c>
      <c r="J21" s="34">
        <f>INDEX(怪物系数!H:H,MATCH($A21,怪物系数!$A:$A,0))*INDEX(怪物系数!H$36:H$37,$R21)</f>
        <v>30</v>
      </c>
      <c r="K21" s="36">
        <v>0.4</v>
      </c>
      <c r="L21" s="36">
        <v>0.4</v>
      </c>
      <c r="M21" s="36">
        <v>0.4</v>
      </c>
      <c r="N21" s="36">
        <v>0.4</v>
      </c>
      <c r="O21" s="36">
        <v>0.4</v>
      </c>
      <c r="P21" s="36">
        <v>0.4</v>
      </c>
      <c r="Q21" s="34" t="s">
        <v>227</v>
      </c>
      <c r="R21" s="34">
        <v>2</v>
      </c>
      <c r="S21" s="34">
        <v>1</v>
      </c>
      <c r="T21" s="34">
        <v>-1</v>
      </c>
    </row>
    <row r="22" spans="1:20">
      <c r="A22" s="34" t="s">
        <v>228</v>
      </c>
      <c r="B22" s="34">
        <v>0</v>
      </c>
      <c r="C22" s="34" t="s">
        <v>229</v>
      </c>
      <c r="D22" s="34">
        <v>0</v>
      </c>
      <c r="E22" s="34">
        <f>INDEX(怪物系数!C:C,MATCH($A22,怪物系数!$A:$A,0))*INDEX(怪物系数!C$36:C$37,$R22)</f>
        <v>120</v>
      </c>
      <c r="F22" s="34">
        <f>INDEX(怪物系数!D:D,MATCH($A22,怪物系数!$A:$A,0))*INDEX(怪物系数!D$36:D$37,$R22)</f>
        <v>100</v>
      </c>
      <c r="G22" s="34">
        <f>INDEX(怪物系数!E:E,MATCH($A22,怪物系数!$A:$A,0))*INDEX(怪物系数!E$36:E$37,$R22)</f>
        <v>50</v>
      </c>
      <c r="H22" s="34">
        <f>INDEX(怪物系数!F:F,MATCH($A22,怪物系数!$A:$A,0))*INDEX(怪物系数!F$36:F$37,$R22)</f>
        <v>5</v>
      </c>
      <c r="I22" s="34">
        <f>INDEX(怪物系数!G:G,MATCH($A22,怪物系数!$A:$A,0))*INDEX(怪物系数!G$36:G$37,$R22)</f>
        <v>20</v>
      </c>
      <c r="J22" s="34">
        <f>INDEX(怪物系数!H:H,MATCH($A22,怪物系数!$A:$A,0))*INDEX(怪物系数!H$36:H$37,$R22)</f>
        <v>80</v>
      </c>
      <c r="K22" s="36">
        <v>0.4</v>
      </c>
      <c r="L22" s="36">
        <v>0.4</v>
      </c>
      <c r="M22" s="36">
        <v>0.4</v>
      </c>
      <c r="N22" s="36">
        <v>0.4</v>
      </c>
      <c r="O22" s="36">
        <v>0.4</v>
      </c>
      <c r="P22" s="36">
        <v>0.4</v>
      </c>
      <c r="Q22" s="34" t="s">
        <v>230</v>
      </c>
      <c r="R22" s="34">
        <v>1</v>
      </c>
      <c r="S22" s="34">
        <v>1</v>
      </c>
      <c r="T22" s="34">
        <v>-1</v>
      </c>
    </row>
    <row r="23" spans="1:20">
      <c r="A23" s="34" t="s">
        <v>231</v>
      </c>
      <c r="B23" s="34">
        <v>1</v>
      </c>
      <c r="C23" s="34" t="s">
        <v>232</v>
      </c>
      <c r="D23" s="34">
        <v>0</v>
      </c>
      <c r="E23" s="34">
        <f>INDEX(怪物系数!C:C,MATCH($A23,怪物系数!$A:$A,0))*INDEX(怪物系数!C$36:C$37,$R23)</f>
        <v>200</v>
      </c>
      <c r="F23" s="34">
        <f>INDEX(怪物系数!D:D,MATCH($A23,怪物系数!$A:$A,0))*INDEX(怪物系数!D$36:D$37,$R23)</f>
        <v>100</v>
      </c>
      <c r="G23" s="34">
        <f>INDEX(怪物系数!E:E,MATCH($A23,怪物系数!$A:$A,0))*INDEX(怪物系数!E$36:E$37,$R23)</f>
        <v>100</v>
      </c>
      <c r="H23" s="34">
        <f>INDEX(怪物系数!F:F,MATCH($A23,怪物系数!$A:$A,0))*INDEX(怪物系数!F$36:F$37,$R23)</f>
        <v>8</v>
      </c>
      <c r="I23" s="34">
        <f>INDEX(怪物系数!G:G,MATCH($A23,怪物系数!$A:$A,0))*INDEX(怪物系数!G$36:G$37,$R23)</f>
        <v>50</v>
      </c>
      <c r="J23" s="34">
        <f>INDEX(怪物系数!H:H,MATCH($A23,怪物系数!$A:$A,0))*INDEX(怪物系数!H$36:H$37,$R23)</f>
        <v>100</v>
      </c>
      <c r="K23" s="36">
        <v>0.4</v>
      </c>
      <c r="L23" s="36">
        <v>0.4</v>
      </c>
      <c r="M23" s="36">
        <v>0.4</v>
      </c>
      <c r="N23" s="36">
        <v>0.4</v>
      </c>
      <c r="O23" s="36">
        <v>0.4</v>
      </c>
      <c r="P23" s="36">
        <v>0.4</v>
      </c>
      <c r="Q23" s="34" t="s">
        <v>233</v>
      </c>
      <c r="R23" s="34">
        <v>1</v>
      </c>
      <c r="S23" s="34">
        <v>1</v>
      </c>
      <c r="T23" s="34">
        <v>-1</v>
      </c>
    </row>
    <row r="24" spans="1:20">
      <c r="A24" s="34" t="s">
        <v>163</v>
      </c>
      <c r="B24" s="34">
        <v>1</v>
      </c>
      <c r="C24" s="34" t="s">
        <v>234</v>
      </c>
      <c r="D24" s="34">
        <v>0</v>
      </c>
      <c r="E24" s="34">
        <f>INDEX(怪物系数!C:C,MATCH($A24,怪物系数!$A:$A,0))*INDEX(怪物系数!C$36:C$37,$R24)</f>
        <v>240</v>
      </c>
      <c r="F24" s="34">
        <f>INDEX(怪物系数!D:D,MATCH($A24,怪物系数!$A:$A,0))*INDEX(怪物系数!D$36:D$37,$R24)</f>
        <v>5</v>
      </c>
      <c r="G24" s="34">
        <f>INDEX(怪物系数!E:E,MATCH($A24,怪物系数!$A:$A,0))*INDEX(怪物系数!E$36:E$37,$R24)</f>
        <v>50</v>
      </c>
      <c r="H24" s="34">
        <f>INDEX(怪物系数!F:F,MATCH($A24,怪物系数!$A:$A,0))*INDEX(怪物系数!F$36:F$37,$R24)</f>
        <v>100</v>
      </c>
      <c r="I24" s="34">
        <f>INDEX(怪物系数!G:G,MATCH($A24,怪物系数!$A:$A,0))*INDEX(怪物系数!G$36:G$37,$R24)</f>
        <v>120</v>
      </c>
      <c r="J24" s="34">
        <f>INDEX(怪物系数!H:H,MATCH($A24,怪物系数!$A:$A,0))*INDEX(怪物系数!H$36:H$37,$R24)</f>
        <v>50</v>
      </c>
      <c r="K24" s="36">
        <v>0.4</v>
      </c>
      <c r="L24" s="36">
        <v>0.4</v>
      </c>
      <c r="M24" s="36">
        <v>0.4</v>
      </c>
      <c r="N24" s="36">
        <v>0.4</v>
      </c>
      <c r="O24" s="36">
        <v>0.4</v>
      </c>
      <c r="P24" s="36">
        <v>0.4</v>
      </c>
      <c r="Q24" s="34" t="s">
        <v>235</v>
      </c>
      <c r="R24" s="34">
        <v>2</v>
      </c>
      <c r="S24" s="34">
        <v>1</v>
      </c>
      <c r="T24" s="34">
        <v>-1</v>
      </c>
    </row>
    <row r="25" spans="1:20">
      <c r="A25" s="34" t="s">
        <v>157</v>
      </c>
      <c r="B25" s="34">
        <v>1</v>
      </c>
      <c r="C25" s="34" t="s">
        <v>236</v>
      </c>
      <c r="D25" s="34">
        <v>0</v>
      </c>
      <c r="E25" s="34">
        <f>INDEX(怪物系数!C:C,MATCH($A25,怪物系数!$A:$A,0))*INDEX(怪物系数!C$36:C$37,$R25)</f>
        <v>250</v>
      </c>
      <c r="F25" s="34">
        <f>INDEX(怪物系数!D:D,MATCH($A25,怪物系数!$A:$A,0))*INDEX(怪物系数!D$36:D$37,$R25)</f>
        <v>100</v>
      </c>
      <c r="G25" s="34">
        <f>INDEX(怪物系数!E:E,MATCH($A25,怪物系数!$A:$A,0))*INDEX(怪物系数!E$36:E$37,$R25)</f>
        <v>125</v>
      </c>
      <c r="H25" s="34">
        <f>INDEX(怪物系数!F:F,MATCH($A25,怪物系数!$A:$A,0))*INDEX(怪物系数!F$36:F$37,$R25)</f>
        <v>5</v>
      </c>
      <c r="I25" s="34">
        <f>INDEX(怪物系数!G:G,MATCH($A25,怪物系数!$A:$A,0))*INDEX(怪物系数!G$36:G$37,$R25)</f>
        <v>25</v>
      </c>
      <c r="J25" s="34">
        <f>INDEX(怪物系数!H:H,MATCH($A25,怪物系数!$A:$A,0))*INDEX(怪物系数!H$36:H$37,$R25)</f>
        <v>80</v>
      </c>
      <c r="K25" s="36">
        <v>0.4</v>
      </c>
      <c r="L25" s="36">
        <v>0.4</v>
      </c>
      <c r="M25" s="36">
        <v>0.4</v>
      </c>
      <c r="N25" s="36">
        <v>0.4</v>
      </c>
      <c r="O25" s="36">
        <v>0.4</v>
      </c>
      <c r="P25" s="36">
        <v>0.4</v>
      </c>
      <c r="Q25" s="34" t="s">
        <v>237</v>
      </c>
      <c r="R25" s="34">
        <v>1</v>
      </c>
      <c r="S25" s="34">
        <v>1</v>
      </c>
      <c r="T25" s="34">
        <v>-1</v>
      </c>
    </row>
    <row r="26" spans="1:20">
      <c r="A26" s="34" t="s">
        <v>158</v>
      </c>
      <c r="B26" s="34">
        <v>1</v>
      </c>
      <c r="C26" s="34" t="s">
        <v>238</v>
      </c>
      <c r="D26" s="34">
        <v>0</v>
      </c>
      <c r="E26" s="34">
        <f>INDEX(怪物系数!C:C,MATCH($A26,怪物系数!$A:$A,0))*INDEX(怪物系数!C$36:C$37,$R26)</f>
        <v>220</v>
      </c>
      <c r="F26" s="34">
        <f>INDEX(怪物系数!D:D,MATCH($A26,怪物系数!$A:$A,0))*INDEX(怪物系数!D$36:D$37,$R26)</f>
        <v>120</v>
      </c>
      <c r="G26" s="34">
        <f>INDEX(怪物系数!E:E,MATCH($A26,怪物系数!$A:$A,0))*INDEX(怪物系数!E$36:E$37,$R26)</f>
        <v>70</v>
      </c>
      <c r="H26" s="34">
        <f>INDEX(怪物系数!F:F,MATCH($A26,怪物系数!$A:$A,0))*INDEX(怪物系数!F$36:F$37,$R26)</f>
        <v>10</v>
      </c>
      <c r="I26" s="34">
        <f>INDEX(怪物系数!G:G,MATCH($A26,怪物系数!$A:$A,0))*INDEX(怪物系数!G$36:G$37,$R26)</f>
        <v>40</v>
      </c>
      <c r="J26" s="34">
        <f>INDEX(怪物系数!H:H,MATCH($A26,怪物系数!$A:$A,0))*INDEX(怪物系数!H$36:H$37,$R26)</f>
        <v>120</v>
      </c>
      <c r="K26" s="36">
        <v>0.4</v>
      </c>
      <c r="L26" s="36">
        <v>0.4</v>
      </c>
      <c r="M26" s="36">
        <v>0.4</v>
      </c>
      <c r="N26" s="36">
        <v>0.4</v>
      </c>
      <c r="O26" s="36">
        <v>0.4</v>
      </c>
      <c r="P26" s="36">
        <v>0.4</v>
      </c>
      <c r="Q26" s="34" t="s">
        <v>239</v>
      </c>
      <c r="R26" s="34">
        <v>1</v>
      </c>
      <c r="S26" s="34">
        <v>1</v>
      </c>
      <c r="T26" s="34">
        <v>-1</v>
      </c>
    </row>
    <row r="27" spans="1:20">
      <c r="A27" s="34" t="s">
        <v>240</v>
      </c>
      <c r="B27" s="34">
        <v>2</v>
      </c>
      <c r="C27" s="34" t="s">
        <v>241</v>
      </c>
      <c r="D27" s="34">
        <v>0</v>
      </c>
      <c r="E27" s="34">
        <f>INDEX(怪物系数!C:C,MATCH($A27,怪物系数!$A:$A,0))*INDEX(怪物系数!C$36:C$37,$R27)</f>
        <v>300</v>
      </c>
      <c r="F27" s="34">
        <f>INDEX(怪物系数!D:D,MATCH($A27,怪物系数!$A:$A,0))*INDEX(怪物系数!D$36:D$37,$R27)</f>
        <v>200</v>
      </c>
      <c r="G27" s="34">
        <f>INDEX(怪物系数!E:E,MATCH($A27,怪物系数!$A:$A,0))*INDEX(怪物系数!E$36:E$37,$R27)</f>
        <v>150</v>
      </c>
      <c r="H27" s="34">
        <f>INDEX(怪物系数!F:F,MATCH($A27,怪物系数!$A:$A,0))*INDEX(怪物系数!F$36:F$37,$R27)</f>
        <v>10</v>
      </c>
      <c r="I27" s="34">
        <f>INDEX(怪物系数!G:G,MATCH($A27,怪物系数!$A:$A,0))*INDEX(怪物系数!G$36:G$37,$R27)</f>
        <v>50</v>
      </c>
      <c r="J27" s="34">
        <f>INDEX(怪物系数!H:H,MATCH($A27,怪物系数!$A:$A,0))*INDEX(怪物系数!H$36:H$37,$R27)</f>
        <v>160</v>
      </c>
      <c r="K27" s="36">
        <v>0.4</v>
      </c>
      <c r="L27" s="36">
        <v>0.4</v>
      </c>
      <c r="M27" s="36">
        <v>0.4</v>
      </c>
      <c r="N27" s="36">
        <v>0.4</v>
      </c>
      <c r="O27" s="36">
        <v>0.4</v>
      </c>
      <c r="P27" s="36">
        <v>0.4</v>
      </c>
      <c r="Q27" s="34" t="s">
        <v>242</v>
      </c>
      <c r="R27" s="34">
        <v>1</v>
      </c>
      <c r="S27" s="34">
        <v>1</v>
      </c>
      <c r="T27" s="34">
        <v>-1</v>
      </c>
    </row>
    <row r="28" spans="1:20">
      <c r="A28" s="34" t="s">
        <v>243</v>
      </c>
      <c r="B28" s="34">
        <v>2</v>
      </c>
      <c r="C28" s="34" t="s">
        <v>244</v>
      </c>
      <c r="D28" s="34">
        <v>0</v>
      </c>
      <c r="E28" s="34">
        <f>INDEX(怪物系数!C:C,MATCH($A28,怪物系数!$A:$A,0))*INDEX(怪物系数!C$36:C$37,$R28)</f>
        <v>180</v>
      </c>
      <c r="F28" s="34">
        <f>INDEX(怪物系数!D:D,MATCH($A28,怪物系数!$A:$A,0))*INDEX(怪物系数!D$36:D$37,$R28)</f>
        <v>190</v>
      </c>
      <c r="G28" s="34">
        <f>INDEX(怪物系数!E:E,MATCH($A28,怪物系数!$A:$A,0))*INDEX(怪物系数!E$36:E$37,$R28)</f>
        <v>90</v>
      </c>
      <c r="H28" s="34">
        <f>INDEX(怪物系数!F:F,MATCH($A28,怪物系数!$A:$A,0))*INDEX(怪物系数!F$36:F$37,$R28)</f>
        <v>9</v>
      </c>
      <c r="I28" s="34">
        <f>INDEX(怪物系数!G:G,MATCH($A28,怪物系数!$A:$A,0))*INDEX(怪物系数!G$36:G$37,$R28)</f>
        <v>45</v>
      </c>
      <c r="J28" s="34">
        <f>INDEX(怪物系数!H:H,MATCH($A28,怪物系数!$A:$A,0))*INDEX(怪物系数!H$36:H$37,$R28)</f>
        <v>300</v>
      </c>
      <c r="K28" s="36">
        <v>0.4</v>
      </c>
      <c r="L28" s="36">
        <v>0.4</v>
      </c>
      <c r="M28" s="36">
        <v>0.4</v>
      </c>
      <c r="N28" s="36">
        <v>0.4</v>
      </c>
      <c r="O28" s="36">
        <v>0.4</v>
      </c>
      <c r="P28" s="36">
        <v>0.4</v>
      </c>
      <c r="Q28" s="34" t="s">
        <v>245</v>
      </c>
      <c r="R28" s="34">
        <v>1</v>
      </c>
      <c r="S28" s="34">
        <v>1</v>
      </c>
      <c r="T28" s="34">
        <v>-1</v>
      </c>
    </row>
    <row r="29" spans="1:20">
      <c r="A29" s="34" t="s">
        <v>246</v>
      </c>
      <c r="B29" s="34">
        <v>2</v>
      </c>
      <c r="C29" s="34" t="s">
        <v>247</v>
      </c>
      <c r="D29" s="34">
        <v>0</v>
      </c>
      <c r="E29" s="34">
        <f>INDEX(怪物系数!C:C,MATCH($A29,怪物系数!$A:$A,0))*INDEX(怪物系数!C$36:C$37,$R29)</f>
        <v>500</v>
      </c>
      <c r="F29" s="34">
        <f>INDEX(怪物系数!D:D,MATCH($A29,怪物系数!$A:$A,0))*INDEX(怪物系数!D$36:D$37,$R29)</f>
        <v>10</v>
      </c>
      <c r="G29" s="34">
        <f>INDEX(怪物系数!E:E,MATCH($A29,怪物系数!$A:$A,0))*INDEX(怪物系数!E$36:E$37,$R29)</f>
        <v>60</v>
      </c>
      <c r="H29" s="34">
        <f>INDEX(怪物系数!F:F,MATCH($A29,怪物系数!$A:$A,0))*INDEX(怪物系数!F$36:F$37,$R29)</f>
        <v>200</v>
      </c>
      <c r="I29" s="34">
        <f>INDEX(怪物系数!G:G,MATCH($A29,怪物系数!$A:$A,0))*INDEX(怪物系数!G$36:G$37,$R29)</f>
        <v>150</v>
      </c>
      <c r="J29" s="34">
        <f>INDEX(怪物系数!H:H,MATCH($A29,怪物系数!$A:$A,0))*INDEX(怪物系数!H$36:H$37,$R29)</f>
        <v>80</v>
      </c>
      <c r="K29" s="36">
        <v>0.4</v>
      </c>
      <c r="L29" s="36">
        <v>0.4</v>
      </c>
      <c r="M29" s="36">
        <v>0.4</v>
      </c>
      <c r="N29" s="36">
        <v>0.4</v>
      </c>
      <c r="O29" s="36">
        <v>0.4</v>
      </c>
      <c r="P29" s="36">
        <v>0.4</v>
      </c>
      <c r="Q29" s="34" t="s">
        <v>248</v>
      </c>
      <c r="R29" s="34">
        <v>2</v>
      </c>
      <c r="S29" s="34">
        <v>1</v>
      </c>
      <c r="T29" s="34">
        <v>-1</v>
      </c>
    </row>
    <row r="30" spans="1:20">
      <c r="A30" s="34" t="s">
        <v>249</v>
      </c>
      <c r="B30" s="34">
        <v>2</v>
      </c>
      <c r="C30" s="34" t="s">
        <v>250</v>
      </c>
      <c r="D30" s="34">
        <v>0</v>
      </c>
      <c r="E30" s="34">
        <f>INDEX(怪物系数!C:C,MATCH($A30,怪物系数!$A:$A,0))*INDEX(怪物系数!C$36:C$37,$R30)</f>
        <v>320</v>
      </c>
      <c r="F30" s="34">
        <f>INDEX(怪物系数!D:D,MATCH($A30,怪物系数!$A:$A,0))*INDEX(怪物系数!D$36:D$37,$R30)</f>
        <v>10</v>
      </c>
      <c r="G30" s="34">
        <f>INDEX(怪物系数!E:E,MATCH($A30,怪物系数!$A:$A,0))*INDEX(怪物系数!E$36:E$37,$R30)</f>
        <v>60</v>
      </c>
      <c r="H30" s="34">
        <f>INDEX(怪物系数!F:F,MATCH($A30,怪物系数!$A:$A,0))*INDEX(怪物系数!F$36:F$37,$R30)</f>
        <v>180</v>
      </c>
      <c r="I30" s="34">
        <f>INDEX(怪物系数!G:G,MATCH($A30,怪物系数!$A:$A,0))*INDEX(怪物系数!G$36:G$37,$R30)</f>
        <v>180</v>
      </c>
      <c r="J30" s="34">
        <f>INDEX(怪物系数!H:H,MATCH($A30,怪物系数!$A:$A,0))*INDEX(怪物系数!H$36:H$37,$R30)</f>
        <v>150</v>
      </c>
      <c r="K30" s="36">
        <v>0.4</v>
      </c>
      <c r="L30" s="36">
        <v>0.4</v>
      </c>
      <c r="M30" s="36">
        <v>0.4</v>
      </c>
      <c r="N30" s="36">
        <v>0.4</v>
      </c>
      <c r="O30" s="36">
        <v>0.4</v>
      </c>
      <c r="P30" s="36">
        <v>0.4</v>
      </c>
      <c r="Q30" s="34" t="s">
        <v>251</v>
      </c>
      <c r="R30" s="34">
        <v>2</v>
      </c>
      <c r="S30" s="34">
        <v>1</v>
      </c>
      <c r="T30" s="34">
        <v>-1</v>
      </c>
    </row>
    <row r="31" spans="1:20">
      <c r="A31" s="34" t="s">
        <v>252</v>
      </c>
      <c r="B31" s="34">
        <v>2</v>
      </c>
      <c r="C31" s="34" t="s">
        <v>253</v>
      </c>
      <c r="D31" s="34">
        <v>0</v>
      </c>
      <c r="E31" s="34">
        <f>INDEX(怪物系数!C:C,MATCH($A31,怪物系数!$A:$A,0))*INDEX(怪物系数!C$36:C$37,$R31)</f>
        <v>320</v>
      </c>
      <c r="F31" s="34">
        <f>INDEX(怪物系数!D:D,MATCH($A31,怪物系数!$A:$A,0))*INDEX(怪物系数!D$36:D$37,$R31)</f>
        <v>10</v>
      </c>
      <c r="G31" s="34">
        <f>INDEX(怪物系数!E:E,MATCH($A31,怪物系数!$A:$A,0))*INDEX(怪物系数!E$36:E$37,$R31)</f>
        <v>60</v>
      </c>
      <c r="H31" s="34">
        <f>INDEX(怪物系数!F:F,MATCH($A31,怪物系数!$A:$A,0))*INDEX(怪物系数!F$36:F$37,$R31)</f>
        <v>200</v>
      </c>
      <c r="I31" s="34">
        <f>INDEX(怪物系数!G:G,MATCH($A31,怪物系数!$A:$A,0))*INDEX(怪物系数!G$36:G$37,$R31)</f>
        <v>160</v>
      </c>
      <c r="J31" s="34">
        <f>INDEX(怪物系数!H:H,MATCH($A31,怪物系数!$A:$A,0))*INDEX(怪物系数!H$36:H$37,$R31)</f>
        <v>150</v>
      </c>
      <c r="K31" s="36">
        <v>0.4</v>
      </c>
      <c r="L31" s="36">
        <v>0.4</v>
      </c>
      <c r="M31" s="36">
        <v>0.4</v>
      </c>
      <c r="N31" s="36">
        <v>0.4</v>
      </c>
      <c r="O31" s="36">
        <v>0.4</v>
      </c>
      <c r="P31" s="36">
        <v>0.4</v>
      </c>
      <c r="Q31" s="34" t="s">
        <v>254</v>
      </c>
      <c r="R31" s="34">
        <v>2</v>
      </c>
      <c r="S31" s="34">
        <v>1</v>
      </c>
      <c r="T31" s="34">
        <v>-1</v>
      </c>
    </row>
    <row r="32" spans="1:20">
      <c r="A32" s="34" t="s">
        <v>255</v>
      </c>
      <c r="B32" s="34">
        <v>2</v>
      </c>
      <c r="C32" s="34" t="s">
        <v>256</v>
      </c>
      <c r="D32" s="34">
        <v>0</v>
      </c>
      <c r="E32" s="34">
        <f>INDEX(怪物系数!C:C,MATCH($A32,怪物系数!$A:$A,0))*INDEX(怪物系数!C$36:C$37,$R32)</f>
        <v>300</v>
      </c>
      <c r="F32" s="34">
        <f>INDEX(怪物系数!D:D,MATCH($A32,怪物系数!$A:$A,0))*INDEX(怪物系数!D$36:D$37,$R32)</f>
        <v>180</v>
      </c>
      <c r="G32" s="34">
        <f>INDEX(怪物系数!E:E,MATCH($A32,怪物系数!$A:$A,0))*INDEX(怪物系数!E$36:E$37,$R32)</f>
        <v>120</v>
      </c>
      <c r="H32" s="34">
        <f>INDEX(怪物系数!F:F,MATCH($A32,怪物系数!$A:$A,0))*INDEX(怪物系数!F$36:F$37,$R32)</f>
        <v>10</v>
      </c>
      <c r="I32" s="34">
        <f>INDEX(怪物系数!G:G,MATCH($A32,怪物系数!$A:$A,0))*INDEX(怪物系数!G$36:G$37,$R32)</f>
        <v>60</v>
      </c>
      <c r="J32" s="34">
        <f>INDEX(怪物系数!H:H,MATCH($A32,怪物系数!$A:$A,0))*INDEX(怪物系数!H$36:H$37,$R32)</f>
        <v>150</v>
      </c>
      <c r="K32" s="36">
        <v>0.4</v>
      </c>
      <c r="L32" s="36">
        <v>0.4</v>
      </c>
      <c r="M32" s="36">
        <v>0.4</v>
      </c>
      <c r="N32" s="36">
        <v>0.4</v>
      </c>
      <c r="O32" s="36">
        <v>0.4</v>
      </c>
      <c r="P32" s="36">
        <v>0.4</v>
      </c>
      <c r="Q32" s="34" t="s">
        <v>257</v>
      </c>
      <c r="R32" s="34">
        <v>1</v>
      </c>
      <c r="S32" s="34">
        <v>1</v>
      </c>
      <c r="T32" s="34">
        <v>-1</v>
      </c>
    </row>
    <row r="33" ht="15.75" spans="1:20">
      <c r="A33" s="34" t="s">
        <v>258</v>
      </c>
      <c r="B33" s="34">
        <v>2</v>
      </c>
      <c r="C33" s="34" t="s">
        <v>259</v>
      </c>
      <c r="D33" s="34">
        <v>0</v>
      </c>
      <c r="E33" s="34">
        <f>INDEX(怪物系数!C:C,MATCH($A33,怪物系数!$A:$A,0))*INDEX(怪物系数!C$36:C$37,$R33)</f>
        <v>700</v>
      </c>
      <c r="F33" s="34">
        <f>INDEX(怪物系数!D:D,MATCH($A33,怪物系数!$A:$A,0))*INDEX(怪物系数!D$36:D$37,$R33)</f>
        <v>10</v>
      </c>
      <c r="G33" s="34">
        <f>INDEX(怪物系数!E:E,MATCH($A33,怪物系数!$A:$A,0))*INDEX(怪物系数!E$36:E$37,$R33)</f>
        <v>40</v>
      </c>
      <c r="H33" s="34">
        <f>INDEX(怪物系数!F:F,MATCH($A33,怪物系数!$A:$A,0))*INDEX(怪物系数!F$36:F$37,$R33)</f>
        <v>200</v>
      </c>
      <c r="I33" s="34">
        <f>INDEX(怪物系数!G:G,MATCH($A33,怪物系数!$A:$A,0))*INDEX(怪物系数!G$36:G$37,$R33)</f>
        <v>120</v>
      </c>
      <c r="J33" s="34">
        <f>INDEX(怪物系数!H:H,MATCH($A33,怪物系数!$A:$A,0))*INDEX(怪物系数!H$36:H$37,$R33)</f>
        <v>50</v>
      </c>
      <c r="K33" s="36">
        <v>0.4</v>
      </c>
      <c r="L33" s="36">
        <v>0.4</v>
      </c>
      <c r="M33" s="36">
        <v>0.4</v>
      </c>
      <c r="N33" s="36">
        <v>0.4</v>
      </c>
      <c r="O33" s="36">
        <v>0.4</v>
      </c>
      <c r="P33" s="36">
        <v>0.4</v>
      </c>
      <c r="Q33" s="38" t="s">
        <v>260</v>
      </c>
      <c r="R33" s="34">
        <v>2</v>
      </c>
      <c r="S33" s="34">
        <v>1</v>
      </c>
      <c r="T33" s="34">
        <v>-1</v>
      </c>
    </row>
    <row r="34" spans="1:20">
      <c r="A34" s="34" t="s">
        <v>159</v>
      </c>
      <c r="B34" s="34">
        <v>2</v>
      </c>
      <c r="C34" s="34" t="s">
        <v>261</v>
      </c>
      <c r="D34" s="34">
        <v>0</v>
      </c>
      <c r="E34" s="34">
        <f>INDEX(怪物系数!C:C,MATCH($A34,怪物系数!$A:$A,0))*INDEX(怪物系数!C$36:C$37,$R34)</f>
        <v>240</v>
      </c>
      <c r="F34" s="34">
        <f>INDEX(怪物系数!D:D,MATCH($A34,怪物系数!$A:$A,0))*INDEX(怪物系数!D$36:D$37,$R34)</f>
        <v>10</v>
      </c>
      <c r="G34" s="34">
        <f>INDEX(怪物系数!E:E,MATCH($A34,怪物系数!$A:$A,0))*INDEX(怪物系数!E$36:E$37,$R34)</f>
        <v>150</v>
      </c>
      <c r="H34" s="34">
        <f>INDEX(怪物系数!F:F,MATCH($A34,怪物系数!$A:$A,0))*INDEX(怪物系数!F$36:F$37,$R34)</f>
        <v>160</v>
      </c>
      <c r="I34" s="34">
        <f>INDEX(怪物系数!G:G,MATCH($A34,怪物系数!$A:$A,0))*INDEX(怪物系数!G$36:G$37,$R34)</f>
        <v>50</v>
      </c>
      <c r="J34" s="34">
        <f>INDEX(怪物系数!H:H,MATCH($A34,怪物系数!$A:$A,0))*INDEX(怪物系数!H$36:H$37,$R34)</f>
        <v>100</v>
      </c>
      <c r="K34" s="36">
        <v>0.4</v>
      </c>
      <c r="L34" s="36">
        <v>0.4</v>
      </c>
      <c r="M34" s="36">
        <v>0.4</v>
      </c>
      <c r="N34" s="36">
        <v>0.4</v>
      </c>
      <c r="O34" s="36">
        <v>0.4</v>
      </c>
      <c r="P34" s="36">
        <v>0.4</v>
      </c>
      <c r="Q34" s="34" t="s">
        <v>262</v>
      </c>
      <c r="R34" s="34">
        <v>2</v>
      </c>
      <c r="S34" s="34">
        <v>1</v>
      </c>
      <c r="T34" s="34">
        <v>-1</v>
      </c>
    </row>
    <row r="35" spans="1:20">
      <c r="A35" s="34" t="s">
        <v>263</v>
      </c>
      <c r="B35" s="34">
        <v>3</v>
      </c>
      <c r="C35" s="34" t="s">
        <v>264</v>
      </c>
      <c r="D35" s="34">
        <v>0</v>
      </c>
      <c r="E35" s="34">
        <f>INDEX(怪物系数!C:C,MATCH($A35,怪物系数!$A:$A,0))*INDEX(怪物系数!C$36:C$37,$R35)</f>
        <v>400</v>
      </c>
      <c r="F35" s="34">
        <f>INDEX(怪物系数!D:D,MATCH($A35,怪物系数!$A:$A,0))*INDEX(怪物系数!D$36:D$37,$R35)</f>
        <v>200</v>
      </c>
      <c r="G35" s="34">
        <f>INDEX(怪物系数!E:E,MATCH($A35,怪物系数!$A:$A,0))*INDEX(怪物系数!E$36:E$37,$R35)</f>
        <v>200</v>
      </c>
      <c r="H35" s="34">
        <f>INDEX(怪物系数!F:F,MATCH($A35,怪物系数!$A:$A,0))*INDEX(怪物系数!F$36:F$37,$R35)</f>
        <v>10</v>
      </c>
      <c r="I35" s="34">
        <f>INDEX(怪物系数!G:G,MATCH($A35,怪物系数!$A:$A,0))*INDEX(怪物系数!G$36:G$37,$R35)</f>
        <v>75</v>
      </c>
      <c r="J35" s="34">
        <f>INDEX(怪物系数!H:H,MATCH($A35,怪物系数!$A:$A,0))*INDEX(怪物系数!H$36:H$37,$R35)</f>
        <v>150</v>
      </c>
      <c r="K35" s="36">
        <v>0.4</v>
      </c>
      <c r="L35" s="36">
        <v>0.4</v>
      </c>
      <c r="M35" s="36">
        <v>0.4</v>
      </c>
      <c r="N35" s="36">
        <v>0.4</v>
      </c>
      <c r="O35" s="36">
        <v>0.4</v>
      </c>
      <c r="P35" s="36">
        <v>0.4</v>
      </c>
      <c r="Q35" s="34" t="s">
        <v>265</v>
      </c>
      <c r="R35" s="34">
        <v>1</v>
      </c>
      <c r="S35" s="34">
        <v>1</v>
      </c>
      <c r="T35" s="34">
        <v>-1</v>
      </c>
    </row>
    <row r="36" spans="1:20">
      <c r="A36" s="34" t="s">
        <v>266</v>
      </c>
      <c r="B36" s="34">
        <v>3</v>
      </c>
      <c r="C36" s="34" t="s">
        <v>267</v>
      </c>
      <c r="D36" s="34">
        <v>0</v>
      </c>
      <c r="E36" s="34">
        <f>INDEX(怪物系数!C:C,MATCH($A36,怪物系数!$A:$A,0))*INDEX(怪物系数!C$36:C$37,$R36)</f>
        <v>640</v>
      </c>
      <c r="F36" s="34">
        <f>INDEX(怪物系数!D:D,MATCH($A36,怪物系数!$A:$A,0))*INDEX(怪物系数!D$36:D$37,$R36)</f>
        <v>200</v>
      </c>
      <c r="G36" s="34">
        <f>INDEX(怪物系数!E:E,MATCH($A36,怪物系数!$A:$A,0))*INDEX(怪物系数!E$36:E$37,$R36)</f>
        <v>180</v>
      </c>
      <c r="H36" s="34">
        <f>INDEX(怪物系数!F:F,MATCH($A36,怪物系数!$A:$A,0))*INDEX(怪物系数!F$36:F$37,$R36)</f>
        <v>10</v>
      </c>
      <c r="I36" s="34">
        <f>INDEX(怪物系数!G:G,MATCH($A36,怪物系数!$A:$A,0))*INDEX(怪物系数!G$36:G$37,$R36)</f>
        <v>80</v>
      </c>
      <c r="J36" s="34">
        <f>INDEX(怪物系数!H:H,MATCH($A36,怪物系数!$A:$A,0))*INDEX(怪物系数!H$36:H$37,$R36)</f>
        <v>80</v>
      </c>
      <c r="K36" s="36">
        <v>0.4</v>
      </c>
      <c r="L36" s="36">
        <v>0.4</v>
      </c>
      <c r="M36" s="36">
        <v>0.4</v>
      </c>
      <c r="N36" s="36">
        <v>0.4</v>
      </c>
      <c r="O36" s="36">
        <v>0.4</v>
      </c>
      <c r="P36" s="36">
        <v>0.4</v>
      </c>
      <c r="Q36" s="34" t="s">
        <v>268</v>
      </c>
      <c r="R36" s="34">
        <v>1</v>
      </c>
      <c r="S36" s="34">
        <v>1</v>
      </c>
      <c r="T36" s="34">
        <v>-1</v>
      </c>
    </row>
    <row r="37" spans="1:20">
      <c r="A37" s="34" t="s">
        <v>269</v>
      </c>
      <c r="B37" s="34">
        <v>3</v>
      </c>
      <c r="C37" s="34" t="s">
        <v>270</v>
      </c>
      <c r="D37" s="34">
        <v>0</v>
      </c>
      <c r="E37" s="34">
        <f>INDEX(怪物系数!C:C,MATCH($A37,怪物系数!$A:$A,0))*INDEX(怪物系数!C$36:C$37,$R37)</f>
        <v>600</v>
      </c>
      <c r="F37" s="34">
        <f>INDEX(怪物系数!D:D,MATCH($A37,怪物系数!$A:$A,0))*INDEX(怪物系数!D$36:D$37,$R37)</f>
        <v>220</v>
      </c>
      <c r="G37" s="34">
        <f>INDEX(怪物系数!E:E,MATCH($A37,怪物系数!$A:$A,0))*INDEX(怪物系数!E$36:E$37,$R37)</f>
        <v>150</v>
      </c>
      <c r="H37" s="34">
        <f>INDEX(怪物系数!F:F,MATCH($A37,怪物系数!$A:$A,0))*INDEX(怪物系数!F$36:F$37,$R37)</f>
        <v>10</v>
      </c>
      <c r="I37" s="34">
        <f>INDEX(怪物系数!G:G,MATCH($A37,怪物系数!$A:$A,0))*INDEX(怪物系数!G$36:G$37,$R37)</f>
        <v>100</v>
      </c>
      <c r="J37" s="34">
        <f>INDEX(怪物系数!H:H,MATCH($A37,怪物系数!$A:$A,0))*INDEX(怪物系数!H$36:H$37,$R37)</f>
        <v>120</v>
      </c>
      <c r="K37" s="36">
        <v>0.4</v>
      </c>
      <c r="L37" s="36">
        <v>0.4</v>
      </c>
      <c r="M37" s="36">
        <v>0.4</v>
      </c>
      <c r="N37" s="36">
        <v>0.4</v>
      </c>
      <c r="O37" s="36">
        <v>0.4</v>
      </c>
      <c r="P37" s="36">
        <v>0.4</v>
      </c>
      <c r="Q37" s="34" t="s">
        <v>271</v>
      </c>
      <c r="R37" s="34">
        <v>1</v>
      </c>
      <c r="S37" s="34">
        <v>1</v>
      </c>
      <c r="T37" s="34">
        <v>-1</v>
      </c>
    </row>
    <row r="38" spans="1:20">
      <c r="A38" s="34" t="s">
        <v>272</v>
      </c>
      <c r="B38" s="34">
        <v>3</v>
      </c>
      <c r="C38" s="34" t="s">
        <v>273</v>
      </c>
      <c r="D38" s="34">
        <v>0</v>
      </c>
      <c r="E38" s="34">
        <f>INDEX(怪物系数!C:C,MATCH($A38,怪物系数!$A:$A,0))*INDEX(怪物系数!C$36:C$37,$R38)</f>
        <v>720</v>
      </c>
      <c r="F38" s="34">
        <f>INDEX(怪物系数!D:D,MATCH($A38,怪物系数!$A:$A,0))*INDEX(怪物系数!D$36:D$37,$R38)</f>
        <v>10</v>
      </c>
      <c r="G38" s="34">
        <f>INDEX(怪物系数!E:E,MATCH($A38,怪物系数!$A:$A,0))*INDEX(怪物系数!E$36:E$37,$R38)</f>
        <v>110</v>
      </c>
      <c r="H38" s="34">
        <f>INDEX(怪物系数!F:F,MATCH($A38,怪物系数!$A:$A,0))*INDEX(怪物系数!F$36:F$37,$R38)</f>
        <v>220</v>
      </c>
      <c r="I38" s="34">
        <f>INDEX(怪物系数!G:G,MATCH($A38,怪物系数!$A:$A,0))*INDEX(怪物系数!G$36:G$37,$R38)</f>
        <v>220</v>
      </c>
      <c r="J38" s="34">
        <f>INDEX(怪物系数!H:H,MATCH($A38,怪物系数!$A:$A,0))*INDEX(怪物系数!H$36:H$37,$R38)</f>
        <v>50</v>
      </c>
      <c r="K38" s="36">
        <v>0.4</v>
      </c>
      <c r="L38" s="36">
        <v>0.4</v>
      </c>
      <c r="M38" s="36">
        <v>0.4</v>
      </c>
      <c r="N38" s="36">
        <v>0.4</v>
      </c>
      <c r="O38" s="36">
        <v>0.4</v>
      </c>
      <c r="P38" s="36">
        <v>0.4</v>
      </c>
      <c r="Q38" s="34" t="s">
        <v>274</v>
      </c>
      <c r="R38" s="34">
        <v>2</v>
      </c>
      <c r="S38" s="34">
        <v>1</v>
      </c>
      <c r="T38" s="34">
        <v>-1</v>
      </c>
    </row>
    <row r="39" spans="1:20">
      <c r="A39" s="34" t="s">
        <v>275</v>
      </c>
      <c r="B39" s="34">
        <v>3</v>
      </c>
      <c r="C39" s="34" t="s">
        <v>276</v>
      </c>
      <c r="D39" s="34">
        <v>0</v>
      </c>
      <c r="E39" s="34">
        <f>INDEX(怪物系数!C:C,MATCH($A39,怪物系数!$A:$A,0))*INDEX(怪物系数!C$36:C$37,$R39)</f>
        <v>380</v>
      </c>
      <c r="F39" s="34">
        <f>INDEX(怪物系数!D:D,MATCH($A39,怪物系数!$A:$A,0))*INDEX(怪物系数!D$36:D$37,$R39)</f>
        <v>180</v>
      </c>
      <c r="G39" s="34">
        <f>INDEX(怪物系数!E:E,MATCH($A39,怪物系数!$A:$A,0))*INDEX(怪物系数!E$36:E$37,$R39)</f>
        <v>160</v>
      </c>
      <c r="H39" s="34">
        <f>INDEX(怪物系数!F:F,MATCH($A39,怪物系数!$A:$A,0))*INDEX(怪物系数!F$36:F$37,$R39)</f>
        <v>10</v>
      </c>
      <c r="I39" s="34">
        <f>INDEX(怪物系数!G:G,MATCH($A39,怪物系数!$A:$A,0))*INDEX(怪物系数!G$36:G$37,$R39)</f>
        <v>120</v>
      </c>
      <c r="J39" s="34">
        <f>INDEX(怪物系数!H:H,MATCH($A39,怪物系数!$A:$A,0))*INDEX(怪物系数!H$36:H$37,$R39)</f>
        <v>200</v>
      </c>
      <c r="K39" s="36">
        <v>0.4</v>
      </c>
      <c r="L39" s="36">
        <v>0.4</v>
      </c>
      <c r="M39" s="36">
        <v>0.4</v>
      </c>
      <c r="N39" s="36">
        <v>0.4</v>
      </c>
      <c r="O39" s="36">
        <v>0.4</v>
      </c>
      <c r="P39" s="36">
        <v>0.4</v>
      </c>
      <c r="Q39" s="34" t="s">
        <v>277</v>
      </c>
      <c r="R39" s="34">
        <v>1</v>
      </c>
      <c r="S39" s="34">
        <v>1</v>
      </c>
      <c r="T39" s="34">
        <v>-1</v>
      </c>
    </row>
    <row r="40" spans="1:20">
      <c r="A40" s="34" t="s">
        <v>278</v>
      </c>
      <c r="B40" s="34">
        <v>3</v>
      </c>
      <c r="C40" s="34" t="s">
        <v>279</v>
      </c>
      <c r="D40" s="34">
        <v>0</v>
      </c>
      <c r="E40" s="34">
        <f>INDEX(怪物系数!C:C,MATCH($A40,怪物系数!$A:$A,0))*INDEX(怪物系数!C$36:C$37,$R40)</f>
        <v>420</v>
      </c>
      <c r="F40" s="34">
        <f>INDEX(怪物系数!D:D,MATCH($A40,怪物系数!$A:$A,0))*INDEX(怪物系数!D$36:D$37,$R40)</f>
        <v>10</v>
      </c>
      <c r="G40" s="34">
        <f>INDEX(怪物系数!E:E,MATCH($A40,怪物系数!$A:$A,0))*INDEX(怪物系数!E$36:E$37,$R40)</f>
        <v>150</v>
      </c>
      <c r="H40" s="34">
        <f>INDEX(怪物系数!F:F,MATCH($A40,怪物系数!$A:$A,0))*INDEX(怪物系数!F$36:F$37,$R40)</f>
        <v>220</v>
      </c>
      <c r="I40" s="34">
        <f>INDEX(怪物系数!G:G,MATCH($A40,怪物系数!$A:$A,0))*INDEX(怪物系数!G$36:G$37,$R40)</f>
        <v>100</v>
      </c>
      <c r="J40" s="34">
        <f>INDEX(怪物系数!H:H,MATCH($A40,怪物系数!$A:$A,0))*INDEX(怪物系数!H$36:H$37,$R40)</f>
        <v>190</v>
      </c>
      <c r="K40" s="36">
        <v>0.4</v>
      </c>
      <c r="L40" s="36">
        <v>0.4</v>
      </c>
      <c r="M40" s="36">
        <v>0.4</v>
      </c>
      <c r="N40" s="36">
        <v>0.4</v>
      </c>
      <c r="O40" s="36">
        <v>0.4</v>
      </c>
      <c r="P40" s="36">
        <v>0.4</v>
      </c>
      <c r="Q40" s="34" t="s">
        <v>280</v>
      </c>
      <c r="R40" s="34">
        <v>2</v>
      </c>
      <c r="S40" s="34">
        <v>1</v>
      </c>
      <c r="T40" s="34">
        <v>-1</v>
      </c>
    </row>
    <row r="41" spans="1:20">
      <c r="A41" s="34" t="s">
        <v>281</v>
      </c>
      <c r="B41" s="34">
        <v>3</v>
      </c>
      <c r="C41" s="34" t="s">
        <v>282</v>
      </c>
      <c r="D41" s="34">
        <v>0</v>
      </c>
      <c r="E41" s="34">
        <f>INDEX(怪物系数!C:C,MATCH($A41,怪物系数!$A:$A,0))*INDEX(怪物系数!C$36:C$37,$R41)</f>
        <v>440</v>
      </c>
      <c r="F41" s="34">
        <f>INDEX(怪物系数!D:D,MATCH($A41,怪物系数!$A:$A,0))*INDEX(怪物系数!D$36:D$37,$R41)</f>
        <v>10</v>
      </c>
      <c r="G41" s="34">
        <f>INDEX(怪物系数!E:E,MATCH($A41,怪物系数!$A:$A,0))*INDEX(怪物系数!E$36:E$37,$R41)</f>
        <v>50</v>
      </c>
      <c r="H41" s="34">
        <f>INDEX(怪物系数!F:F,MATCH($A41,怪物系数!$A:$A,0))*INDEX(怪物系数!F$36:F$37,$R41)</f>
        <v>210</v>
      </c>
      <c r="I41" s="34">
        <f>INDEX(怪物系数!G:G,MATCH($A41,怪物系数!$A:$A,0))*INDEX(怪物系数!G$36:G$37,$R41)</f>
        <v>300</v>
      </c>
      <c r="J41" s="34">
        <f>INDEX(怪物系数!H:H,MATCH($A41,怪物系数!$A:$A,0))*INDEX(怪物系数!H$36:H$37,$R41)</f>
        <v>190</v>
      </c>
      <c r="K41" s="36">
        <v>0.4</v>
      </c>
      <c r="L41" s="36">
        <v>0.4</v>
      </c>
      <c r="M41" s="36">
        <v>0.4</v>
      </c>
      <c r="N41" s="36">
        <v>0.4</v>
      </c>
      <c r="O41" s="36">
        <v>0.4</v>
      </c>
      <c r="P41" s="36">
        <v>0.4</v>
      </c>
      <c r="Q41" s="34" t="s">
        <v>280</v>
      </c>
      <c r="R41" s="34">
        <v>2</v>
      </c>
      <c r="S41" s="34">
        <v>1</v>
      </c>
      <c r="T41" s="34">
        <v>-1</v>
      </c>
    </row>
    <row r="42" spans="1:20">
      <c r="A42" s="34" t="s">
        <v>283</v>
      </c>
      <c r="B42" s="34">
        <v>3</v>
      </c>
      <c r="C42" s="34" t="s">
        <v>284</v>
      </c>
      <c r="D42" s="34">
        <v>0</v>
      </c>
      <c r="E42" s="34">
        <f>INDEX(怪物系数!C:C,MATCH($A42,怪物系数!$A:$A,0))*INDEX(怪物系数!C$36:C$37,$R42)</f>
        <v>600</v>
      </c>
      <c r="F42" s="34">
        <f>INDEX(怪物系数!D:D,MATCH($A42,怪物系数!$A:$A,0))*INDEX(怪物系数!D$36:D$37,$R42)</f>
        <v>10</v>
      </c>
      <c r="G42" s="34">
        <f>INDEX(怪物系数!E:E,MATCH($A42,怪物系数!$A:$A,0))*INDEX(怪物系数!E$36:E$37,$R42)</f>
        <v>75</v>
      </c>
      <c r="H42" s="34">
        <f>INDEX(怪物系数!F:F,MATCH($A42,怪物系数!$A:$A,0))*INDEX(怪物系数!F$36:F$37,$R42)</f>
        <v>200</v>
      </c>
      <c r="I42" s="34">
        <f>INDEX(怪物系数!G:G,MATCH($A42,怪物系数!$A:$A,0))*INDEX(怪物系数!G$36:G$37,$R42)</f>
        <v>200</v>
      </c>
      <c r="J42" s="34">
        <f>INDEX(怪物系数!H:H,MATCH($A42,怪物系数!$A:$A,0))*INDEX(怪物系数!H$36:H$37,$R42)</f>
        <v>90</v>
      </c>
      <c r="K42" s="36">
        <v>0.4</v>
      </c>
      <c r="L42" s="36">
        <v>0.4</v>
      </c>
      <c r="M42" s="36">
        <v>0.4</v>
      </c>
      <c r="N42" s="36">
        <v>0.4</v>
      </c>
      <c r="O42" s="36">
        <v>0.4</v>
      </c>
      <c r="P42" s="36">
        <v>0.4</v>
      </c>
      <c r="Q42" s="34" t="s">
        <v>285</v>
      </c>
      <c r="R42" s="34">
        <v>2</v>
      </c>
      <c r="S42" s="34">
        <v>1</v>
      </c>
      <c r="T42" s="34">
        <v>-1</v>
      </c>
    </row>
    <row r="43" spans="1:20">
      <c r="A43" s="34" t="s">
        <v>286</v>
      </c>
      <c r="B43" s="34">
        <v>3</v>
      </c>
      <c r="C43" s="34" t="s">
        <v>287</v>
      </c>
      <c r="D43" s="34">
        <v>0</v>
      </c>
      <c r="E43" s="34">
        <f>INDEX(怪物系数!C:C,MATCH($A43,怪物系数!$A:$A,0))*INDEX(怪物系数!C$36:C$37,$R43)</f>
        <v>360</v>
      </c>
      <c r="F43" s="34">
        <f>INDEX(怪物系数!D:D,MATCH($A43,怪物系数!$A:$A,0))*INDEX(怪物系数!D$36:D$37,$R43)</f>
        <v>10</v>
      </c>
      <c r="G43" s="34">
        <f>INDEX(怪物系数!E:E,MATCH($A43,怪物系数!$A:$A,0))*INDEX(怪物系数!E$36:E$37,$R43)</f>
        <v>100</v>
      </c>
      <c r="H43" s="34">
        <f>INDEX(怪物系数!F:F,MATCH($A43,怪物系数!$A:$A,0))*INDEX(怪物系数!F$36:F$37,$R43)</f>
        <v>250</v>
      </c>
      <c r="I43" s="34">
        <f>INDEX(怪物系数!G:G,MATCH($A43,怪物系数!$A:$A,0))*INDEX(怪物系数!G$36:G$37,$R43)</f>
        <v>200</v>
      </c>
      <c r="J43" s="34">
        <f>INDEX(怪物系数!H:H,MATCH($A43,怪物系数!$A:$A,0))*INDEX(怪物系数!H$36:H$37,$R43)</f>
        <v>250</v>
      </c>
      <c r="K43" s="36">
        <v>0.4</v>
      </c>
      <c r="L43" s="36">
        <v>0.4</v>
      </c>
      <c r="M43" s="36">
        <v>0.4</v>
      </c>
      <c r="N43" s="36">
        <v>0.4</v>
      </c>
      <c r="O43" s="36">
        <v>0.4</v>
      </c>
      <c r="P43" s="36">
        <v>0.4</v>
      </c>
      <c r="Q43" s="34" t="s">
        <v>288</v>
      </c>
      <c r="R43" s="34">
        <v>2</v>
      </c>
      <c r="S43" s="34">
        <v>1</v>
      </c>
      <c r="T43" s="34">
        <v>-1</v>
      </c>
    </row>
    <row r="44" spans="1:20">
      <c r="A44" s="34" t="s">
        <v>289</v>
      </c>
      <c r="B44" s="34">
        <v>4</v>
      </c>
      <c r="C44" s="34" t="s">
        <v>290</v>
      </c>
      <c r="D44" s="34">
        <v>0</v>
      </c>
      <c r="E44" s="34">
        <f>INDEX(怪物系数!C:C,MATCH($A44,怪物系数!$A:$A,0))*INDEX(怪物系数!C$36:C$37,$R44)</f>
        <v>540</v>
      </c>
      <c r="F44" s="34">
        <f>INDEX(怪物系数!D:D,MATCH($A44,怪物系数!$A:$A,0))*INDEX(怪物系数!D$36:D$37,$R44)</f>
        <v>300</v>
      </c>
      <c r="G44" s="34">
        <f>INDEX(怪物系数!E:E,MATCH($A44,怪物系数!$A:$A,0))*INDEX(怪物系数!E$36:E$37,$R44)</f>
        <v>250</v>
      </c>
      <c r="H44" s="34">
        <f>INDEX(怪物系数!F:F,MATCH($A44,怪物系数!$A:$A,0))*INDEX(怪物系数!F$36:F$37,$R44)</f>
        <v>26</v>
      </c>
      <c r="I44" s="34">
        <f>INDEX(怪物系数!G:G,MATCH($A44,怪物系数!$A:$A,0))*INDEX(怪物系数!G$36:G$37,$R44)</f>
        <v>50</v>
      </c>
      <c r="J44" s="34">
        <f>INDEX(怪物系数!H:H,MATCH($A44,怪物系数!$A:$A,0))*INDEX(怪物系数!H$36:H$37,$R44)</f>
        <v>280</v>
      </c>
      <c r="K44" s="36">
        <v>0.4</v>
      </c>
      <c r="L44" s="36">
        <v>0.4</v>
      </c>
      <c r="M44" s="36">
        <v>0.4</v>
      </c>
      <c r="N44" s="36">
        <v>0.4</v>
      </c>
      <c r="O44" s="36">
        <v>0.4</v>
      </c>
      <c r="P44" s="36">
        <v>0.4</v>
      </c>
      <c r="Q44" s="34" t="s">
        <v>291</v>
      </c>
      <c r="R44" s="34">
        <v>1</v>
      </c>
      <c r="S44" s="34">
        <v>1</v>
      </c>
      <c r="T44" s="34">
        <v>-1</v>
      </c>
    </row>
    <row r="45" spans="1:20">
      <c r="A45" s="34" t="s">
        <v>292</v>
      </c>
      <c r="B45" s="34">
        <v>4</v>
      </c>
      <c r="C45" s="34" t="s">
        <v>293</v>
      </c>
      <c r="D45" s="34">
        <v>0</v>
      </c>
      <c r="E45" s="34">
        <f>INDEX(怪物系数!C:C,MATCH($A45,怪物系数!$A:$A,0))*INDEX(怪物系数!C$36:C$37,$R45)</f>
        <v>800</v>
      </c>
      <c r="F45" s="34">
        <f>INDEX(怪物系数!D:D,MATCH($A45,怪物系数!$A:$A,0))*INDEX(怪物系数!D$36:D$37,$R45)</f>
        <v>10</v>
      </c>
      <c r="G45" s="34">
        <f>INDEX(怪物系数!E:E,MATCH($A45,怪物系数!$A:$A,0))*INDEX(怪物系数!E$36:E$37,$R45)</f>
        <v>100</v>
      </c>
      <c r="H45" s="34">
        <f>INDEX(怪物系数!F:F,MATCH($A45,怪物系数!$A:$A,0))*INDEX(怪物系数!F$36:F$37,$R45)</f>
        <v>280</v>
      </c>
      <c r="I45" s="34">
        <f>INDEX(怪物系数!G:G,MATCH($A45,怪物系数!$A:$A,0))*INDEX(怪物系数!G$36:G$37,$R45)</f>
        <v>260</v>
      </c>
      <c r="J45" s="34">
        <f>INDEX(怪物系数!H:H,MATCH($A45,怪物系数!$A:$A,0))*INDEX(怪物系数!H$36:H$37,$R45)</f>
        <v>150</v>
      </c>
      <c r="K45" s="36">
        <v>0.4</v>
      </c>
      <c r="L45" s="36">
        <v>0.4</v>
      </c>
      <c r="M45" s="36">
        <v>0.4</v>
      </c>
      <c r="N45" s="36">
        <v>0.4</v>
      </c>
      <c r="O45" s="36">
        <v>0.4</v>
      </c>
      <c r="P45" s="36">
        <v>0.4</v>
      </c>
      <c r="Q45" s="34" t="s">
        <v>294</v>
      </c>
      <c r="R45" s="34">
        <v>2</v>
      </c>
      <c r="S45" s="34">
        <v>1</v>
      </c>
      <c r="T45" s="34">
        <v>-1</v>
      </c>
    </row>
    <row r="46" spans="1:20">
      <c r="A46" s="34" t="s">
        <v>295</v>
      </c>
      <c r="B46" s="34">
        <v>4</v>
      </c>
      <c r="C46" s="34" t="s">
        <v>296</v>
      </c>
      <c r="D46" s="34">
        <v>0</v>
      </c>
      <c r="E46" s="34">
        <f>INDEX(怪物系数!C:C,MATCH($A46,怪物系数!$A:$A,0))*INDEX(怪物系数!C$36:C$37,$R46)</f>
        <v>700</v>
      </c>
      <c r="F46" s="34">
        <f>INDEX(怪物系数!D:D,MATCH($A46,怪物系数!$A:$A,0))*INDEX(怪物系数!D$36:D$37,$R46)</f>
        <v>250</v>
      </c>
      <c r="G46" s="34">
        <f>INDEX(怪物系数!E:E,MATCH($A46,怪物系数!$A:$A,0))*INDEX(怪物系数!E$36:E$37,$R46)</f>
        <v>240</v>
      </c>
      <c r="H46" s="34">
        <f>INDEX(怪物系数!F:F,MATCH($A46,怪物系数!$A:$A,0))*INDEX(怪物系数!F$36:F$37,$R46)</f>
        <v>10</v>
      </c>
      <c r="I46" s="34">
        <f>INDEX(怪物系数!G:G,MATCH($A46,怪物系数!$A:$A,0))*INDEX(怪物系数!G$36:G$37,$R46)</f>
        <v>115</v>
      </c>
      <c r="J46" s="34">
        <f>INDEX(怪物系数!H:H,MATCH($A46,怪物系数!$A:$A,0))*INDEX(怪物系数!H$36:H$37,$R46)</f>
        <v>180</v>
      </c>
      <c r="K46" s="36">
        <v>0.4</v>
      </c>
      <c r="L46" s="36">
        <v>0.4</v>
      </c>
      <c r="M46" s="36">
        <v>0.4</v>
      </c>
      <c r="N46" s="36">
        <v>0.4</v>
      </c>
      <c r="O46" s="36">
        <v>0.4</v>
      </c>
      <c r="P46" s="36">
        <v>0.4</v>
      </c>
      <c r="Q46" s="34" t="s">
        <v>297</v>
      </c>
      <c r="R46" s="34">
        <v>1</v>
      </c>
      <c r="S46" s="34">
        <v>1</v>
      </c>
      <c r="T46" s="34">
        <v>-1</v>
      </c>
    </row>
    <row r="47" spans="1:20">
      <c r="A47" s="34" t="s">
        <v>298</v>
      </c>
      <c r="B47" s="34">
        <v>4</v>
      </c>
      <c r="C47" s="34" t="s">
        <v>299</v>
      </c>
      <c r="D47" s="34">
        <v>0</v>
      </c>
      <c r="E47" s="34">
        <f>INDEX(怪物系数!C:C,MATCH($A47,怪物系数!$A:$A,0))*INDEX(怪物系数!C$36:C$37,$R47)</f>
        <v>2000</v>
      </c>
      <c r="F47" s="34">
        <f>INDEX(怪物系数!D:D,MATCH($A47,怪物系数!$A:$A,0))*INDEX(怪物系数!D$36:D$37,$R47)</f>
        <v>100</v>
      </c>
      <c r="G47" s="34">
        <f>INDEX(怪物系数!E:E,MATCH($A47,怪物系数!$A:$A,0))*INDEX(怪物系数!E$36:E$37,$R47)</f>
        <v>500</v>
      </c>
      <c r="H47" s="34">
        <f>INDEX(怪物系数!F:F,MATCH($A47,怪物系数!$A:$A,0))*INDEX(怪物系数!F$36:F$37,$R47)</f>
        <v>1000</v>
      </c>
      <c r="I47" s="34">
        <f>INDEX(怪物系数!G:G,MATCH($A47,怪物系数!$A:$A,0))*INDEX(怪物系数!G$36:G$37,$R47)</f>
        <v>1000</v>
      </c>
      <c r="J47" s="34">
        <f>INDEX(怪物系数!H:H,MATCH($A47,怪物系数!$A:$A,0))*INDEX(怪物系数!H$36:H$37,$R47)</f>
        <v>1000</v>
      </c>
      <c r="K47" s="36">
        <v>0.4</v>
      </c>
      <c r="L47" s="36">
        <v>0.4</v>
      </c>
      <c r="M47" s="36">
        <v>0.4</v>
      </c>
      <c r="N47" s="36">
        <v>0.4</v>
      </c>
      <c r="O47" s="36">
        <v>0.4</v>
      </c>
      <c r="P47" s="36">
        <v>0.4</v>
      </c>
      <c r="Q47" s="34" t="s">
        <v>300</v>
      </c>
      <c r="R47" s="34">
        <v>2</v>
      </c>
      <c r="S47" s="34">
        <v>1</v>
      </c>
      <c r="T47" s="34">
        <v>-1</v>
      </c>
    </row>
    <row r="48" spans="1:20">
      <c r="A48" s="34" t="s">
        <v>301</v>
      </c>
      <c r="B48" s="34">
        <v>4</v>
      </c>
      <c r="C48" s="34" t="s">
        <v>302</v>
      </c>
      <c r="D48" s="34">
        <v>0</v>
      </c>
      <c r="E48" s="34">
        <f>INDEX(怪物系数!C:C,MATCH($A48,怪物系数!$A:$A,0))*INDEX(怪物系数!C$36:C$37,$R48)</f>
        <v>1600</v>
      </c>
      <c r="F48" s="34">
        <f>INDEX(怪物系数!D:D,MATCH($A48,怪物系数!$A:$A,0))*INDEX(怪物系数!D$36:D$37,$R48)</f>
        <v>300</v>
      </c>
      <c r="G48" s="34">
        <f>INDEX(怪物系数!E:E,MATCH($A48,怪物系数!$A:$A,0))*INDEX(怪物系数!E$36:E$37,$R48)</f>
        <v>300</v>
      </c>
      <c r="H48" s="34">
        <f>INDEX(怪物系数!F:F,MATCH($A48,怪物系数!$A:$A,0))*INDEX(怪物系数!F$36:F$37,$R48)</f>
        <v>30</v>
      </c>
      <c r="I48" s="34">
        <f>INDEX(怪物系数!G:G,MATCH($A48,怪物系数!$A:$A,0))*INDEX(怪物系数!G$36:G$37,$R48)</f>
        <v>150</v>
      </c>
      <c r="J48" s="34">
        <f>INDEX(怪物系数!H:H,MATCH($A48,怪物系数!$A:$A,0))*INDEX(怪物系数!H$36:H$37,$R48)</f>
        <v>300</v>
      </c>
      <c r="K48" s="36">
        <v>0.4</v>
      </c>
      <c r="L48" s="36">
        <v>0.4</v>
      </c>
      <c r="M48" s="36">
        <v>0.4</v>
      </c>
      <c r="N48" s="36">
        <v>0.4</v>
      </c>
      <c r="O48" s="36">
        <v>0.4</v>
      </c>
      <c r="P48" s="36">
        <v>0.4</v>
      </c>
      <c r="Q48" s="34" t="s">
        <v>303</v>
      </c>
      <c r="R48" s="34">
        <v>1</v>
      </c>
      <c r="S48" s="34">
        <v>1</v>
      </c>
      <c r="T48" s="34">
        <v>-1</v>
      </c>
    </row>
    <row r="53" spans="5:5">
      <c r="E53" s="40"/>
    </row>
  </sheetData>
  <conditionalFormatting sqref="$A1:$XFD1048576">
    <cfRule type="expression" priority="1" stopIfTrue="1">
      <formula>ISBLANK($D1)</formula>
    </cfRule>
    <cfRule type="expression" dxfId="0" priority="2">
      <formula>$D1=0</formula>
    </cfRule>
    <cfRule type="expression" dxfId="1" priority="3">
      <formula>$D1=1</formula>
    </cfRule>
  </conditionalFormatting>
  <pageMargins left="0.75" right="0.75" top="1" bottom="1" header="0.5" footer="0.5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3"/>
  <dimension ref="A1:R47"/>
  <sheetViews>
    <sheetView topLeftCell="A16" workbookViewId="0">
      <selection activeCell="H58" sqref="H58"/>
    </sheetView>
  </sheetViews>
  <sheetFormatPr defaultColWidth="9" defaultRowHeight="13.5"/>
  <cols>
    <col min="3" max="7" width="9" customWidth="1"/>
    <col min="8" max="8" width="11.5" customWidth="1"/>
    <col min="9" max="9" width="10.375" customWidth="1"/>
    <col min="10" max="14" width="9" customWidth="1"/>
    <col min="15" max="15" width="60.375" customWidth="1"/>
  </cols>
  <sheetData>
    <row r="1" ht="15" spans="1:18">
      <c r="A1" s="33" t="s">
        <v>166</v>
      </c>
      <c r="B1" s="33" t="s">
        <v>167</v>
      </c>
      <c r="C1" s="33" t="s">
        <v>170</v>
      </c>
      <c r="D1" s="33" t="s">
        <v>171</v>
      </c>
      <c r="E1" s="33" t="s">
        <v>172</v>
      </c>
      <c r="F1" s="33" t="s">
        <v>173</v>
      </c>
      <c r="G1" s="33" t="s">
        <v>174</v>
      </c>
      <c r="H1" s="33" t="s">
        <v>175</v>
      </c>
      <c r="I1" s="33" t="s">
        <v>304</v>
      </c>
      <c r="J1" s="33"/>
      <c r="K1" s="33"/>
      <c r="L1" s="33"/>
      <c r="M1" s="33"/>
      <c r="N1" s="33"/>
      <c r="O1" s="33" t="s">
        <v>182</v>
      </c>
      <c r="P1" s="33" t="s">
        <v>183</v>
      </c>
      <c r="Q1" s="33" t="s">
        <v>184</v>
      </c>
      <c r="R1" s="33" t="s">
        <v>185</v>
      </c>
    </row>
    <row r="2" spans="1:18">
      <c r="A2" s="34" t="s">
        <v>210</v>
      </c>
      <c r="B2" s="34">
        <v>0</v>
      </c>
      <c r="C2" s="35">
        <v>0.5</v>
      </c>
      <c r="D2" s="35">
        <v>0.5</v>
      </c>
      <c r="E2" s="35">
        <v>0.5</v>
      </c>
      <c r="F2" s="36">
        <v>0.5</v>
      </c>
      <c r="G2" s="36">
        <v>0.5</v>
      </c>
      <c r="H2" s="36">
        <v>0.5</v>
      </c>
      <c r="I2" s="36">
        <f>SUM(C2:H2)-MIN(D2,F2)</f>
        <v>2.5</v>
      </c>
      <c r="J2" s="36"/>
      <c r="K2" s="36" t="str">
        <f>IF(OR(AND(P2=1,F2&gt;D2),AND(P2=2,D2&gt;F2)),"!","")</f>
        <v/>
      </c>
      <c r="L2" s="36"/>
      <c r="M2" s="36"/>
      <c r="N2" s="36"/>
      <c r="O2" s="34" t="s">
        <v>212</v>
      </c>
      <c r="P2" s="34">
        <v>1</v>
      </c>
      <c r="Q2" s="34">
        <v>1</v>
      </c>
      <c r="R2" s="34">
        <v>-1</v>
      </c>
    </row>
    <row r="3" spans="1:18">
      <c r="A3" s="34" t="s">
        <v>213</v>
      </c>
      <c r="B3" s="34">
        <v>0</v>
      </c>
      <c r="C3" s="36">
        <v>0.6</v>
      </c>
      <c r="D3" s="36">
        <v>0.5</v>
      </c>
      <c r="E3" s="36">
        <v>0.55</v>
      </c>
      <c r="F3" s="36">
        <v>0.4</v>
      </c>
      <c r="G3" s="36">
        <v>0.5</v>
      </c>
      <c r="H3" s="36">
        <v>0.55</v>
      </c>
      <c r="I3" s="36">
        <f t="shared" ref="I3:I34" si="0">SUM(C3:H3)-MIN(D3,F3)</f>
        <v>2.7</v>
      </c>
      <c r="J3" s="36"/>
      <c r="K3" s="36" t="str">
        <f t="shared" ref="K3:K34" si="1">IF(OR(AND(P3=1,F3&gt;D3),AND(P3=2,D3&gt;F3)),"!","")</f>
        <v/>
      </c>
      <c r="L3" s="36"/>
      <c r="M3" s="36"/>
      <c r="N3" s="36"/>
      <c r="O3" s="34" t="s">
        <v>215</v>
      </c>
      <c r="P3" s="34">
        <v>1</v>
      </c>
      <c r="Q3" s="34">
        <v>1</v>
      </c>
      <c r="R3" s="34">
        <v>-1</v>
      </c>
    </row>
    <row r="4" spans="1:18">
      <c r="A4" s="34" t="s">
        <v>216</v>
      </c>
      <c r="B4" s="34">
        <v>0</v>
      </c>
      <c r="C4" s="36">
        <v>0.4</v>
      </c>
      <c r="D4" s="36">
        <v>0.7</v>
      </c>
      <c r="E4" s="36">
        <v>0.7</v>
      </c>
      <c r="F4" s="36">
        <v>0.5</v>
      </c>
      <c r="G4" s="36">
        <v>0.3</v>
      </c>
      <c r="H4" s="36">
        <v>0.3</v>
      </c>
      <c r="I4" s="36">
        <f t="shared" si="0"/>
        <v>2.4</v>
      </c>
      <c r="J4" s="36"/>
      <c r="K4" s="36" t="str">
        <f t="shared" si="1"/>
        <v/>
      </c>
      <c r="L4" s="36"/>
      <c r="M4" s="36"/>
      <c r="N4" s="36"/>
      <c r="O4" s="34" t="s">
        <v>218</v>
      </c>
      <c r="P4" s="34">
        <v>1</v>
      </c>
      <c r="Q4" s="34">
        <v>1</v>
      </c>
      <c r="R4" s="34">
        <v>-1</v>
      </c>
    </row>
    <row r="5" spans="1:18">
      <c r="A5" s="34" t="s">
        <v>219</v>
      </c>
      <c r="B5" s="34">
        <v>0</v>
      </c>
      <c r="C5" s="36">
        <v>0.7</v>
      </c>
      <c r="D5" s="36">
        <v>0.5</v>
      </c>
      <c r="E5" s="36">
        <v>0.5</v>
      </c>
      <c r="F5" s="36">
        <v>0.5</v>
      </c>
      <c r="G5" s="36">
        <v>0.5</v>
      </c>
      <c r="H5" s="36">
        <v>1.2</v>
      </c>
      <c r="I5" s="36">
        <f t="shared" si="0"/>
        <v>3.4</v>
      </c>
      <c r="J5" s="36"/>
      <c r="K5" s="36" t="str">
        <f t="shared" si="1"/>
        <v/>
      </c>
      <c r="L5" s="36"/>
      <c r="M5" s="36"/>
      <c r="N5" s="36"/>
      <c r="O5" s="34" t="s">
        <v>221</v>
      </c>
      <c r="P5" s="34">
        <v>1</v>
      </c>
      <c r="Q5" s="34">
        <v>1</v>
      </c>
      <c r="R5" s="34">
        <v>-1</v>
      </c>
    </row>
    <row r="6" spans="1:18">
      <c r="A6" s="34" t="s">
        <v>222</v>
      </c>
      <c r="B6" s="34">
        <v>0</v>
      </c>
      <c r="C6" s="36">
        <v>0.5</v>
      </c>
      <c r="D6" s="36">
        <v>0.6</v>
      </c>
      <c r="E6" s="36">
        <v>0.4</v>
      </c>
      <c r="F6" s="36">
        <v>0.5</v>
      </c>
      <c r="G6" s="36">
        <v>0.5</v>
      </c>
      <c r="H6" s="36">
        <v>0.4</v>
      </c>
      <c r="I6" s="36">
        <f t="shared" si="0"/>
        <v>2.4</v>
      </c>
      <c r="J6" s="36"/>
      <c r="K6" s="36" t="str">
        <f t="shared" si="1"/>
        <v/>
      </c>
      <c r="L6" s="36"/>
      <c r="M6" s="36"/>
      <c r="N6" s="36"/>
      <c r="O6" s="34" t="s">
        <v>224</v>
      </c>
      <c r="P6" s="34">
        <v>1</v>
      </c>
      <c r="Q6" s="34">
        <v>1</v>
      </c>
      <c r="R6" s="34">
        <v>-1</v>
      </c>
    </row>
    <row r="7" spans="1:18">
      <c r="A7" s="34" t="s">
        <v>225</v>
      </c>
      <c r="B7" s="34">
        <v>0</v>
      </c>
      <c r="C7" s="36">
        <v>1.1</v>
      </c>
      <c r="D7" s="36">
        <v>0.3</v>
      </c>
      <c r="E7" s="36">
        <v>0.5</v>
      </c>
      <c r="F7" s="36">
        <v>0.4</v>
      </c>
      <c r="G7" s="36">
        <v>0.5</v>
      </c>
      <c r="H7" s="36">
        <v>0.3</v>
      </c>
      <c r="I7" s="36">
        <f t="shared" si="0"/>
        <v>2.8</v>
      </c>
      <c r="J7" s="36"/>
      <c r="K7" s="36" t="str">
        <f t="shared" si="1"/>
        <v/>
      </c>
      <c r="L7" s="36"/>
      <c r="M7" s="36"/>
      <c r="N7" s="36"/>
      <c r="O7" s="34" t="s">
        <v>227</v>
      </c>
      <c r="P7" s="34">
        <v>2</v>
      </c>
      <c r="Q7" s="34">
        <v>1</v>
      </c>
      <c r="R7" s="34">
        <v>-1</v>
      </c>
    </row>
    <row r="8" spans="1:18">
      <c r="A8" s="34" t="s">
        <v>228</v>
      </c>
      <c r="B8" s="34">
        <v>0</v>
      </c>
      <c r="C8" s="36">
        <v>0.6</v>
      </c>
      <c r="D8" s="36">
        <v>1</v>
      </c>
      <c r="E8" s="36">
        <v>0.5</v>
      </c>
      <c r="F8" s="36">
        <v>0.5</v>
      </c>
      <c r="G8" s="36">
        <v>0.4</v>
      </c>
      <c r="H8" s="36">
        <v>0.8</v>
      </c>
      <c r="I8" s="36">
        <f t="shared" si="0"/>
        <v>3.3</v>
      </c>
      <c r="J8" s="36"/>
      <c r="K8" s="36" t="str">
        <f t="shared" si="1"/>
        <v/>
      </c>
      <c r="L8" s="36"/>
      <c r="M8" s="36"/>
      <c r="N8" s="36"/>
      <c r="O8" s="34" t="s">
        <v>230</v>
      </c>
      <c r="P8" s="34">
        <v>1</v>
      </c>
      <c r="Q8" s="34">
        <v>1</v>
      </c>
      <c r="R8" s="34">
        <v>-1</v>
      </c>
    </row>
    <row r="9" spans="1:18">
      <c r="A9" s="34" t="s">
        <v>231</v>
      </c>
      <c r="B9" s="34">
        <v>1</v>
      </c>
      <c r="C9" s="36">
        <v>1</v>
      </c>
      <c r="D9" s="36">
        <v>1</v>
      </c>
      <c r="E9" s="36">
        <v>1</v>
      </c>
      <c r="F9" s="36">
        <v>0.8</v>
      </c>
      <c r="G9" s="36">
        <v>1</v>
      </c>
      <c r="H9" s="36">
        <v>1</v>
      </c>
      <c r="I9" s="36">
        <f t="shared" si="0"/>
        <v>5</v>
      </c>
      <c r="J9" s="36"/>
      <c r="K9" s="36" t="str">
        <f t="shared" si="1"/>
        <v/>
      </c>
      <c r="L9" s="36"/>
      <c r="M9" s="36"/>
      <c r="N9" s="36"/>
      <c r="O9" s="34" t="s">
        <v>233</v>
      </c>
      <c r="P9" s="34">
        <v>1</v>
      </c>
      <c r="Q9" s="34">
        <v>1</v>
      </c>
      <c r="R9" s="34">
        <v>-1</v>
      </c>
    </row>
    <row r="10" spans="1:18">
      <c r="A10" s="34" t="s">
        <v>163</v>
      </c>
      <c r="B10" s="34">
        <v>1</v>
      </c>
      <c r="C10" s="36">
        <v>1.2</v>
      </c>
      <c r="D10" s="36">
        <v>0.5</v>
      </c>
      <c r="E10" s="36">
        <v>1</v>
      </c>
      <c r="F10" s="36">
        <v>1</v>
      </c>
      <c r="G10" s="36">
        <v>1.2</v>
      </c>
      <c r="H10" s="36">
        <v>0.5</v>
      </c>
      <c r="I10" s="36">
        <f t="shared" si="0"/>
        <v>4.9</v>
      </c>
      <c r="J10" s="36"/>
      <c r="K10" s="36" t="str">
        <f t="shared" si="1"/>
        <v/>
      </c>
      <c r="L10" s="36"/>
      <c r="M10" s="36"/>
      <c r="N10" s="36"/>
      <c r="O10" s="34" t="s">
        <v>235</v>
      </c>
      <c r="P10" s="34">
        <v>2</v>
      </c>
      <c r="Q10" s="34">
        <v>1</v>
      </c>
      <c r="R10" s="34">
        <v>-1</v>
      </c>
    </row>
    <row r="11" spans="1:18">
      <c r="A11" s="34" t="s">
        <v>157</v>
      </c>
      <c r="B11" s="34">
        <v>1</v>
      </c>
      <c r="C11" s="36">
        <v>1.25</v>
      </c>
      <c r="D11" s="36">
        <v>1</v>
      </c>
      <c r="E11" s="36">
        <v>1.25</v>
      </c>
      <c r="F11" s="36">
        <v>0.5</v>
      </c>
      <c r="G11" s="36">
        <v>0.5</v>
      </c>
      <c r="H11" s="36">
        <v>0.8</v>
      </c>
      <c r="I11" s="36">
        <f t="shared" si="0"/>
        <v>4.8</v>
      </c>
      <c r="J11" s="36"/>
      <c r="K11" s="36" t="str">
        <f t="shared" si="1"/>
        <v/>
      </c>
      <c r="L11" s="36"/>
      <c r="M11" s="36"/>
      <c r="N11" s="36"/>
      <c r="O11" s="34" t="s">
        <v>237</v>
      </c>
      <c r="P11" s="34">
        <v>1</v>
      </c>
      <c r="Q11" s="34">
        <v>1</v>
      </c>
      <c r="R11" s="34">
        <v>-1</v>
      </c>
    </row>
    <row r="12" spans="1:18">
      <c r="A12" s="34" t="s">
        <v>158</v>
      </c>
      <c r="B12" s="34">
        <v>1</v>
      </c>
      <c r="C12" s="36">
        <v>1.1</v>
      </c>
      <c r="D12" s="36">
        <v>1.2</v>
      </c>
      <c r="E12" s="36">
        <v>0.7</v>
      </c>
      <c r="F12" s="36">
        <v>1</v>
      </c>
      <c r="G12" s="36">
        <v>0.8</v>
      </c>
      <c r="H12" s="36">
        <v>1.2</v>
      </c>
      <c r="I12" s="36">
        <f t="shared" si="0"/>
        <v>5</v>
      </c>
      <c r="J12" s="36"/>
      <c r="K12" s="36" t="str">
        <f t="shared" si="1"/>
        <v/>
      </c>
      <c r="L12" s="36"/>
      <c r="M12" s="36"/>
      <c r="N12" s="36"/>
      <c r="O12" s="34" t="s">
        <v>239</v>
      </c>
      <c r="P12" s="34">
        <v>1</v>
      </c>
      <c r="Q12" s="34">
        <v>1</v>
      </c>
      <c r="R12" s="34">
        <v>-1</v>
      </c>
    </row>
    <row r="13" spans="1:18">
      <c r="A13" s="34" t="s">
        <v>240</v>
      </c>
      <c r="B13" s="34">
        <v>2</v>
      </c>
      <c r="C13" s="36">
        <v>1.5</v>
      </c>
      <c r="D13" s="36">
        <v>2</v>
      </c>
      <c r="E13" s="36">
        <v>1.5</v>
      </c>
      <c r="F13" s="36">
        <v>1</v>
      </c>
      <c r="G13" s="36">
        <v>1</v>
      </c>
      <c r="H13" s="36">
        <v>1.6</v>
      </c>
      <c r="I13" s="36">
        <f t="shared" si="0"/>
        <v>7.6</v>
      </c>
      <c r="J13" s="36"/>
      <c r="K13" s="36" t="str">
        <f t="shared" si="1"/>
        <v/>
      </c>
      <c r="L13" s="36"/>
      <c r="M13" s="36"/>
      <c r="N13" s="36"/>
      <c r="O13" s="34" t="s">
        <v>242</v>
      </c>
      <c r="P13" s="34">
        <v>1</v>
      </c>
      <c r="Q13" s="34">
        <v>1</v>
      </c>
      <c r="R13" s="34">
        <v>-1</v>
      </c>
    </row>
    <row r="14" spans="1:18">
      <c r="A14" s="34" t="s">
        <v>243</v>
      </c>
      <c r="B14" s="34">
        <v>2</v>
      </c>
      <c r="C14" s="36">
        <v>0.9</v>
      </c>
      <c r="D14" s="36">
        <v>1.9</v>
      </c>
      <c r="E14" s="36">
        <v>0.9</v>
      </c>
      <c r="F14" s="36">
        <v>0.9</v>
      </c>
      <c r="G14" s="36">
        <v>0.9</v>
      </c>
      <c r="H14" s="36">
        <v>3</v>
      </c>
      <c r="I14" s="36">
        <f t="shared" si="0"/>
        <v>7.6</v>
      </c>
      <c r="J14" s="36"/>
      <c r="K14" s="36" t="str">
        <f t="shared" si="1"/>
        <v/>
      </c>
      <c r="L14" s="36"/>
      <c r="M14" s="36"/>
      <c r="N14" s="36"/>
      <c r="O14" s="34" t="s">
        <v>245</v>
      </c>
      <c r="P14" s="34">
        <v>1</v>
      </c>
      <c r="Q14" s="34">
        <v>1</v>
      </c>
      <c r="R14" s="34">
        <v>-1</v>
      </c>
    </row>
    <row r="15" spans="1:18">
      <c r="A15" s="34" t="s">
        <v>246</v>
      </c>
      <c r="B15" s="34">
        <v>2</v>
      </c>
      <c r="C15" s="36">
        <v>2.5</v>
      </c>
      <c r="D15" s="36">
        <v>1</v>
      </c>
      <c r="E15" s="36">
        <v>1.2</v>
      </c>
      <c r="F15" s="36">
        <v>2</v>
      </c>
      <c r="G15" s="36">
        <v>1.5</v>
      </c>
      <c r="H15" s="36">
        <v>0.8</v>
      </c>
      <c r="I15" s="36">
        <f t="shared" si="0"/>
        <v>8</v>
      </c>
      <c r="J15" s="36"/>
      <c r="K15" s="36" t="str">
        <f t="shared" si="1"/>
        <v/>
      </c>
      <c r="L15" s="36"/>
      <c r="M15" s="36"/>
      <c r="N15" s="36"/>
      <c r="O15" s="34" t="s">
        <v>248</v>
      </c>
      <c r="P15" s="34">
        <v>2</v>
      </c>
      <c r="Q15" s="34">
        <v>1</v>
      </c>
      <c r="R15" s="34">
        <v>-1</v>
      </c>
    </row>
    <row r="16" spans="1:18">
      <c r="A16" s="34" t="s">
        <v>249</v>
      </c>
      <c r="B16" s="34">
        <v>2</v>
      </c>
      <c r="C16" s="36">
        <v>1.6</v>
      </c>
      <c r="D16" s="36">
        <v>1</v>
      </c>
      <c r="E16" s="36">
        <v>1.2</v>
      </c>
      <c r="F16" s="36">
        <v>1.8</v>
      </c>
      <c r="G16" s="36">
        <v>1.8</v>
      </c>
      <c r="H16" s="36">
        <v>1.5</v>
      </c>
      <c r="I16" s="36">
        <f t="shared" si="0"/>
        <v>7.9</v>
      </c>
      <c r="J16" s="36"/>
      <c r="K16" s="36" t="str">
        <f t="shared" si="1"/>
        <v/>
      </c>
      <c r="L16" s="36"/>
      <c r="M16" s="36"/>
      <c r="N16" s="36"/>
      <c r="O16" s="34" t="s">
        <v>251</v>
      </c>
      <c r="P16" s="34">
        <v>2</v>
      </c>
      <c r="Q16" s="34">
        <v>1</v>
      </c>
      <c r="R16" s="34">
        <v>-1</v>
      </c>
    </row>
    <row r="17" spans="1:18">
      <c r="A17" s="34" t="s">
        <v>252</v>
      </c>
      <c r="B17" s="34">
        <v>2</v>
      </c>
      <c r="C17" s="36">
        <v>1.6</v>
      </c>
      <c r="D17" s="36">
        <v>1</v>
      </c>
      <c r="E17" s="36">
        <v>1.2</v>
      </c>
      <c r="F17" s="36">
        <v>2</v>
      </c>
      <c r="G17" s="36">
        <v>1.6</v>
      </c>
      <c r="H17" s="36">
        <v>1.5</v>
      </c>
      <c r="I17" s="36">
        <f t="shared" si="0"/>
        <v>7.9</v>
      </c>
      <c r="J17" s="36"/>
      <c r="K17" s="36" t="str">
        <f t="shared" si="1"/>
        <v/>
      </c>
      <c r="L17" s="36"/>
      <c r="M17" s="36"/>
      <c r="N17" s="36"/>
      <c r="O17" s="34" t="s">
        <v>254</v>
      </c>
      <c r="P17" s="34">
        <v>2</v>
      </c>
      <c r="Q17" s="34">
        <v>1</v>
      </c>
      <c r="R17" s="34">
        <v>-1</v>
      </c>
    </row>
    <row r="18" spans="1:18">
      <c r="A18" s="34" t="s">
        <v>255</v>
      </c>
      <c r="B18" s="34">
        <v>2</v>
      </c>
      <c r="C18" s="36">
        <v>1.5</v>
      </c>
      <c r="D18" s="36">
        <v>1.8</v>
      </c>
      <c r="E18" s="36">
        <v>1.2</v>
      </c>
      <c r="F18" s="36">
        <v>1</v>
      </c>
      <c r="G18" s="36">
        <v>1.2</v>
      </c>
      <c r="H18" s="36">
        <v>1.5</v>
      </c>
      <c r="I18" s="36">
        <f t="shared" si="0"/>
        <v>7.2</v>
      </c>
      <c r="J18" s="36"/>
      <c r="K18" s="36" t="str">
        <f t="shared" si="1"/>
        <v/>
      </c>
      <c r="L18" s="36"/>
      <c r="M18" s="36"/>
      <c r="N18" s="36"/>
      <c r="O18" s="34" t="s">
        <v>257</v>
      </c>
      <c r="P18" s="34">
        <v>1</v>
      </c>
      <c r="Q18" s="34">
        <v>1</v>
      </c>
      <c r="R18" s="34">
        <v>-1</v>
      </c>
    </row>
    <row r="19" ht="15.75" spans="1:18">
      <c r="A19" s="34" t="s">
        <v>258</v>
      </c>
      <c r="B19" s="34">
        <v>2</v>
      </c>
      <c r="C19" s="36">
        <v>3.5</v>
      </c>
      <c r="D19" s="36">
        <v>1</v>
      </c>
      <c r="E19" s="36">
        <v>0.8</v>
      </c>
      <c r="F19" s="36">
        <v>2</v>
      </c>
      <c r="G19" s="36">
        <v>1.2</v>
      </c>
      <c r="H19" s="36">
        <v>0.5</v>
      </c>
      <c r="I19" s="36">
        <f t="shared" si="0"/>
        <v>8</v>
      </c>
      <c r="J19" s="36"/>
      <c r="K19" s="36" t="str">
        <f t="shared" si="1"/>
        <v/>
      </c>
      <c r="L19" s="36"/>
      <c r="M19" s="36"/>
      <c r="N19" s="36"/>
      <c r="O19" s="38" t="s">
        <v>260</v>
      </c>
      <c r="P19" s="34">
        <v>2</v>
      </c>
      <c r="Q19" s="34">
        <v>1</v>
      </c>
      <c r="R19" s="34">
        <v>-1</v>
      </c>
    </row>
    <row r="20" spans="1:18">
      <c r="A20" s="34" t="s">
        <v>159</v>
      </c>
      <c r="B20" s="34">
        <v>2</v>
      </c>
      <c r="C20" s="36">
        <v>1.2</v>
      </c>
      <c r="D20" s="36">
        <v>1</v>
      </c>
      <c r="E20" s="36">
        <v>3</v>
      </c>
      <c r="F20" s="36">
        <v>1.6</v>
      </c>
      <c r="G20" s="36">
        <v>0.5</v>
      </c>
      <c r="H20" s="36">
        <v>1</v>
      </c>
      <c r="I20" s="36">
        <f t="shared" si="0"/>
        <v>7.3</v>
      </c>
      <c r="J20" s="36"/>
      <c r="K20" s="36" t="str">
        <f t="shared" si="1"/>
        <v/>
      </c>
      <c r="L20" s="36"/>
      <c r="M20" s="36"/>
      <c r="N20" s="36"/>
      <c r="O20" s="34" t="s">
        <v>262</v>
      </c>
      <c r="P20" s="34">
        <v>2</v>
      </c>
      <c r="Q20" s="34">
        <v>1</v>
      </c>
      <c r="R20" s="34">
        <v>-1</v>
      </c>
    </row>
    <row r="21" spans="1:18">
      <c r="A21" s="34" t="s">
        <v>263</v>
      </c>
      <c r="B21" s="34">
        <v>3</v>
      </c>
      <c r="C21" s="36">
        <v>2</v>
      </c>
      <c r="D21" s="36">
        <v>2</v>
      </c>
      <c r="E21" s="36">
        <v>2</v>
      </c>
      <c r="F21" s="36">
        <v>1</v>
      </c>
      <c r="G21" s="36">
        <v>1.5</v>
      </c>
      <c r="H21" s="36">
        <v>1.5</v>
      </c>
      <c r="I21" s="36">
        <f t="shared" si="0"/>
        <v>9</v>
      </c>
      <c r="J21" s="36"/>
      <c r="K21" s="36" t="str">
        <f t="shared" si="1"/>
        <v/>
      </c>
      <c r="L21" s="36"/>
      <c r="M21" s="36"/>
      <c r="N21" s="36"/>
      <c r="O21" s="34" t="s">
        <v>265</v>
      </c>
      <c r="P21" s="34">
        <v>1</v>
      </c>
      <c r="Q21" s="34">
        <v>1</v>
      </c>
      <c r="R21" s="34">
        <v>-1</v>
      </c>
    </row>
    <row r="22" spans="1:18">
      <c r="A22" s="34" t="s">
        <v>266</v>
      </c>
      <c r="B22" s="34">
        <v>3</v>
      </c>
      <c r="C22" s="36">
        <v>3.2</v>
      </c>
      <c r="D22" s="36">
        <v>2</v>
      </c>
      <c r="E22" s="36">
        <v>1.8</v>
      </c>
      <c r="F22" s="36">
        <v>1</v>
      </c>
      <c r="G22" s="36">
        <v>1.6</v>
      </c>
      <c r="H22" s="36">
        <v>0.8</v>
      </c>
      <c r="I22" s="36">
        <f t="shared" si="0"/>
        <v>9.4</v>
      </c>
      <c r="J22" s="36"/>
      <c r="K22" s="36" t="str">
        <f t="shared" si="1"/>
        <v/>
      </c>
      <c r="L22" s="36"/>
      <c r="M22" s="36"/>
      <c r="N22" s="36"/>
      <c r="O22" s="34" t="s">
        <v>268</v>
      </c>
      <c r="P22" s="34">
        <v>1</v>
      </c>
      <c r="Q22" s="34">
        <v>1</v>
      </c>
      <c r="R22" s="34">
        <v>-1</v>
      </c>
    </row>
    <row r="23" spans="1:18">
      <c r="A23" s="34" t="s">
        <v>269</v>
      </c>
      <c r="B23" s="34">
        <v>3</v>
      </c>
      <c r="C23" s="36">
        <v>3</v>
      </c>
      <c r="D23" s="36">
        <v>2.2</v>
      </c>
      <c r="E23" s="36">
        <v>1.5</v>
      </c>
      <c r="F23" s="36">
        <v>1</v>
      </c>
      <c r="G23" s="36">
        <v>2</v>
      </c>
      <c r="H23" s="36">
        <v>1.2</v>
      </c>
      <c r="I23" s="36">
        <f t="shared" si="0"/>
        <v>9.9</v>
      </c>
      <c r="J23" s="36"/>
      <c r="K23" s="36" t="str">
        <f t="shared" si="1"/>
        <v/>
      </c>
      <c r="L23" s="36"/>
      <c r="M23" s="36"/>
      <c r="N23" s="36"/>
      <c r="O23" s="34" t="s">
        <v>271</v>
      </c>
      <c r="P23" s="34">
        <v>1</v>
      </c>
      <c r="Q23" s="34">
        <v>1</v>
      </c>
      <c r="R23" s="34">
        <v>-1</v>
      </c>
    </row>
    <row r="24" spans="1:18">
      <c r="A24" s="34" t="s">
        <v>272</v>
      </c>
      <c r="B24" s="34">
        <v>3</v>
      </c>
      <c r="C24" s="36">
        <v>3.6</v>
      </c>
      <c r="D24" s="36">
        <v>1</v>
      </c>
      <c r="E24" s="36">
        <v>2.2</v>
      </c>
      <c r="F24" s="36">
        <v>2.2</v>
      </c>
      <c r="G24" s="36">
        <v>2.2</v>
      </c>
      <c r="H24" s="36">
        <v>0.5</v>
      </c>
      <c r="I24" s="36">
        <f t="shared" si="0"/>
        <v>10.7</v>
      </c>
      <c r="J24" s="36"/>
      <c r="K24" s="36" t="str">
        <f t="shared" si="1"/>
        <v/>
      </c>
      <c r="L24" s="36"/>
      <c r="M24" s="36"/>
      <c r="N24" s="36"/>
      <c r="O24" s="34" t="s">
        <v>274</v>
      </c>
      <c r="P24" s="34">
        <v>2</v>
      </c>
      <c r="Q24" s="34">
        <v>1</v>
      </c>
      <c r="R24" s="34">
        <v>-1</v>
      </c>
    </row>
    <row r="25" spans="1:18">
      <c r="A25" s="34" t="s">
        <v>275</v>
      </c>
      <c r="B25" s="34">
        <v>3</v>
      </c>
      <c r="C25" s="36">
        <v>1.9</v>
      </c>
      <c r="D25" s="36">
        <v>1.8</v>
      </c>
      <c r="E25" s="36">
        <v>1.6</v>
      </c>
      <c r="F25" s="36">
        <v>1</v>
      </c>
      <c r="G25" s="36">
        <v>2.4</v>
      </c>
      <c r="H25" s="36">
        <v>2</v>
      </c>
      <c r="I25" s="36">
        <f t="shared" si="0"/>
        <v>9.7</v>
      </c>
      <c r="J25" s="36"/>
      <c r="K25" s="36" t="str">
        <f t="shared" si="1"/>
        <v/>
      </c>
      <c r="L25" s="36"/>
      <c r="M25" s="36"/>
      <c r="N25" s="36"/>
      <c r="O25" s="34" t="s">
        <v>277</v>
      </c>
      <c r="P25" s="34">
        <v>1</v>
      </c>
      <c r="Q25" s="34">
        <v>1</v>
      </c>
      <c r="R25" s="34">
        <v>-1</v>
      </c>
    </row>
    <row r="26" spans="1:18">
      <c r="A26" s="34" t="s">
        <v>278</v>
      </c>
      <c r="B26" s="34">
        <v>3</v>
      </c>
      <c r="C26" s="36">
        <v>2.1</v>
      </c>
      <c r="D26" s="36">
        <v>1</v>
      </c>
      <c r="E26" s="36">
        <v>3</v>
      </c>
      <c r="F26" s="36">
        <v>2.2</v>
      </c>
      <c r="G26" s="36">
        <v>1</v>
      </c>
      <c r="H26" s="36">
        <v>1.9</v>
      </c>
      <c r="I26" s="36">
        <f t="shared" si="0"/>
        <v>10.2</v>
      </c>
      <c r="J26" s="36"/>
      <c r="K26" s="36" t="str">
        <f t="shared" si="1"/>
        <v/>
      </c>
      <c r="L26" s="36"/>
      <c r="M26" s="36"/>
      <c r="N26" s="36"/>
      <c r="O26" s="34" t="s">
        <v>305</v>
      </c>
      <c r="P26" s="34">
        <v>2</v>
      </c>
      <c r="Q26" s="34">
        <v>1</v>
      </c>
      <c r="R26" s="34">
        <v>-1</v>
      </c>
    </row>
    <row r="27" spans="1:18">
      <c r="A27" s="34" t="s">
        <v>281</v>
      </c>
      <c r="B27" s="34">
        <v>3</v>
      </c>
      <c r="C27" s="36">
        <v>2.2</v>
      </c>
      <c r="D27" s="36">
        <v>1</v>
      </c>
      <c r="E27" s="36">
        <v>1</v>
      </c>
      <c r="F27" s="36">
        <v>2.1</v>
      </c>
      <c r="G27" s="36">
        <v>3</v>
      </c>
      <c r="H27" s="36">
        <v>1.9</v>
      </c>
      <c r="I27" s="36">
        <f t="shared" si="0"/>
        <v>10.2</v>
      </c>
      <c r="J27" s="36"/>
      <c r="K27" s="36" t="str">
        <f t="shared" si="1"/>
        <v/>
      </c>
      <c r="L27" s="36"/>
      <c r="M27" s="36"/>
      <c r="N27" s="36"/>
      <c r="O27" s="34" t="s">
        <v>306</v>
      </c>
      <c r="P27" s="34">
        <v>2</v>
      </c>
      <c r="Q27" s="34">
        <v>1</v>
      </c>
      <c r="R27" s="34">
        <v>-1</v>
      </c>
    </row>
    <row r="28" spans="1:18">
      <c r="A28" s="34" t="s">
        <v>283</v>
      </c>
      <c r="B28" s="34">
        <v>3</v>
      </c>
      <c r="C28" s="36">
        <v>3</v>
      </c>
      <c r="D28" s="36">
        <v>1</v>
      </c>
      <c r="E28" s="36">
        <v>1.5</v>
      </c>
      <c r="F28" s="36">
        <v>2</v>
      </c>
      <c r="G28" s="36">
        <v>2</v>
      </c>
      <c r="H28" s="36">
        <v>0.9</v>
      </c>
      <c r="I28" s="36">
        <f t="shared" si="0"/>
        <v>9.4</v>
      </c>
      <c r="J28" s="36"/>
      <c r="K28" s="36" t="str">
        <f t="shared" si="1"/>
        <v/>
      </c>
      <c r="L28" s="36"/>
      <c r="M28" s="36"/>
      <c r="N28" s="36"/>
      <c r="O28" s="34" t="s">
        <v>285</v>
      </c>
      <c r="P28" s="34">
        <v>2</v>
      </c>
      <c r="Q28" s="34">
        <v>1</v>
      </c>
      <c r="R28" s="34">
        <v>-1</v>
      </c>
    </row>
    <row r="29" spans="1:18">
      <c r="A29" s="34" t="s">
        <v>286</v>
      </c>
      <c r="B29" s="34">
        <v>3</v>
      </c>
      <c r="C29" s="36">
        <v>1.8</v>
      </c>
      <c r="D29" s="36">
        <v>1</v>
      </c>
      <c r="E29" s="36">
        <v>2</v>
      </c>
      <c r="F29" s="36">
        <v>2.5</v>
      </c>
      <c r="G29" s="36">
        <v>2</v>
      </c>
      <c r="H29" s="36">
        <v>2.5</v>
      </c>
      <c r="I29" s="36">
        <f t="shared" si="0"/>
        <v>10.8</v>
      </c>
      <c r="J29" s="36"/>
      <c r="K29" s="36" t="str">
        <f t="shared" si="1"/>
        <v/>
      </c>
      <c r="L29" s="36"/>
      <c r="M29" s="36"/>
      <c r="N29" s="36"/>
      <c r="O29" s="34" t="s">
        <v>288</v>
      </c>
      <c r="P29" s="34">
        <v>2</v>
      </c>
      <c r="Q29" s="34">
        <v>1</v>
      </c>
      <c r="R29" s="34">
        <v>-1</v>
      </c>
    </row>
    <row r="30" spans="1:18">
      <c r="A30" s="34" t="s">
        <v>289</v>
      </c>
      <c r="B30" s="34">
        <v>4</v>
      </c>
      <c r="C30" s="36">
        <v>2.7</v>
      </c>
      <c r="D30" s="36">
        <v>3</v>
      </c>
      <c r="E30" s="36">
        <v>2.5</v>
      </c>
      <c r="F30" s="36">
        <v>2.6</v>
      </c>
      <c r="G30" s="36">
        <v>1</v>
      </c>
      <c r="H30" s="36">
        <v>2.8</v>
      </c>
      <c r="I30" s="36">
        <f t="shared" si="0"/>
        <v>12</v>
      </c>
      <c r="J30" s="36"/>
      <c r="K30" s="36" t="str">
        <f t="shared" si="1"/>
        <v/>
      </c>
      <c r="L30" s="36"/>
      <c r="M30" s="36"/>
      <c r="N30" s="36"/>
      <c r="O30" s="34" t="s">
        <v>291</v>
      </c>
      <c r="P30" s="34">
        <v>1</v>
      </c>
      <c r="Q30" s="34">
        <v>1</v>
      </c>
      <c r="R30" s="34">
        <v>-1</v>
      </c>
    </row>
    <row r="31" spans="1:18">
      <c r="A31" s="34" t="s">
        <v>292</v>
      </c>
      <c r="B31" s="34">
        <v>4</v>
      </c>
      <c r="C31" s="36">
        <v>4</v>
      </c>
      <c r="D31" s="36">
        <v>1</v>
      </c>
      <c r="E31" s="36">
        <v>2</v>
      </c>
      <c r="F31" s="36">
        <v>2.8</v>
      </c>
      <c r="G31" s="36">
        <v>2.6</v>
      </c>
      <c r="H31" s="36">
        <v>1.5</v>
      </c>
      <c r="I31" s="36">
        <f t="shared" si="0"/>
        <v>12.9</v>
      </c>
      <c r="J31" s="36"/>
      <c r="K31" s="36" t="str">
        <f t="shared" si="1"/>
        <v/>
      </c>
      <c r="L31" s="36"/>
      <c r="M31" s="36"/>
      <c r="N31" s="36"/>
      <c r="O31" s="34" t="s">
        <v>294</v>
      </c>
      <c r="P31" s="34">
        <v>2</v>
      </c>
      <c r="Q31" s="34">
        <v>1</v>
      </c>
      <c r="R31" s="34">
        <v>-1</v>
      </c>
    </row>
    <row r="32" spans="1:18">
      <c r="A32" s="34" t="s">
        <v>295</v>
      </c>
      <c r="B32" s="34">
        <v>4</v>
      </c>
      <c r="C32" s="36">
        <v>3.5</v>
      </c>
      <c r="D32" s="36">
        <v>2.5</v>
      </c>
      <c r="E32" s="36">
        <v>2.4</v>
      </c>
      <c r="F32" s="36">
        <v>1</v>
      </c>
      <c r="G32" s="36">
        <v>2.3</v>
      </c>
      <c r="H32" s="36">
        <v>1.8</v>
      </c>
      <c r="I32" s="36">
        <f t="shared" si="0"/>
        <v>12.5</v>
      </c>
      <c r="J32" s="36"/>
      <c r="K32" s="36" t="str">
        <f t="shared" si="1"/>
        <v/>
      </c>
      <c r="L32" s="36"/>
      <c r="M32" s="36"/>
      <c r="N32" s="36"/>
      <c r="O32" s="34" t="s">
        <v>297</v>
      </c>
      <c r="P32" s="34">
        <v>1</v>
      </c>
      <c r="Q32" s="34">
        <v>1</v>
      </c>
      <c r="R32" s="34">
        <v>-1</v>
      </c>
    </row>
    <row r="33" spans="1:18">
      <c r="A33" s="34" t="s">
        <v>298</v>
      </c>
      <c r="B33" s="34">
        <v>4</v>
      </c>
      <c r="C33" s="37">
        <v>10</v>
      </c>
      <c r="D33" s="37">
        <v>10</v>
      </c>
      <c r="E33" s="37">
        <v>10</v>
      </c>
      <c r="F33" s="37">
        <v>10</v>
      </c>
      <c r="G33" s="37">
        <v>10</v>
      </c>
      <c r="H33" s="37">
        <v>10</v>
      </c>
      <c r="I33" s="36">
        <f t="shared" si="0"/>
        <v>50</v>
      </c>
      <c r="J33" s="37"/>
      <c r="K33" s="36" t="str">
        <f t="shared" si="1"/>
        <v/>
      </c>
      <c r="L33" s="37"/>
      <c r="M33" s="37"/>
      <c r="N33" s="37"/>
      <c r="O33" s="34" t="s">
        <v>300</v>
      </c>
      <c r="P33" s="34">
        <v>2</v>
      </c>
      <c r="Q33" s="34">
        <v>1</v>
      </c>
      <c r="R33" s="34">
        <v>-1</v>
      </c>
    </row>
    <row r="34" spans="1:18">
      <c r="A34" s="34" t="s">
        <v>301</v>
      </c>
      <c r="B34" s="34">
        <v>4</v>
      </c>
      <c r="C34" s="37">
        <v>8</v>
      </c>
      <c r="D34" s="37">
        <v>3</v>
      </c>
      <c r="E34" s="37">
        <v>3</v>
      </c>
      <c r="F34" s="37">
        <v>3</v>
      </c>
      <c r="G34" s="37">
        <v>3</v>
      </c>
      <c r="H34" s="37">
        <v>3</v>
      </c>
      <c r="I34" s="36">
        <f t="shared" si="0"/>
        <v>20</v>
      </c>
      <c r="J34" s="36"/>
      <c r="K34" s="36" t="str">
        <f t="shared" si="1"/>
        <v/>
      </c>
      <c r="L34" s="36"/>
      <c r="M34" s="36"/>
      <c r="N34" s="36"/>
      <c r="O34" s="34" t="s">
        <v>303</v>
      </c>
      <c r="P34" s="34">
        <v>1</v>
      </c>
      <c r="Q34" s="34">
        <v>1</v>
      </c>
      <c r="R34" s="34">
        <v>-1</v>
      </c>
    </row>
    <row r="36" spans="1:8">
      <c r="A36" t="s">
        <v>307</v>
      </c>
      <c r="C36">
        <v>200</v>
      </c>
      <c r="D36">
        <v>100</v>
      </c>
      <c r="E36">
        <v>100</v>
      </c>
      <c r="F36">
        <f>D36/10</f>
        <v>10</v>
      </c>
      <c r="G36">
        <f>E36/2</f>
        <v>50</v>
      </c>
      <c r="H36">
        <v>100</v>
      </c>
    </row>
    <row r="37" spans="1:8">
      <c r="A37" t="s">
        <v>308</v>
      </c>
      <c r="C37">
        <f>C36</f>
        <v>200</v>
      </c>
      <c r="D37">
        <f>D36/10</f>
        <v>10</v>
      </c>
      <c r="E37">
        <f>E36/2</f>
        <v>50</v>
      </c>
      <c r="F37">
        <f>D36</f>
        <v>100</v>
      </c>
      <c r="G37">
        <f>E36</f>
        <v>100</v>
      </c>
      <c r="H37">
        <f>H36</f>
        <v>100</v>
      </c>
    </row>
    <row r="40" spans="8:12">
      <c r="H40">
        <f>500*H42</f>
        <v>500</v>
      </c>
      <c r="I40">
        <f>500*I42</f>
        <v>600</v>
      </c>
      <c r="J40">
        <f>500*J42</f>
        <v>750</v>
      </c>
      <c r="K40">
        <f>500*K42</f>
        <v>900</v>
      </c>
      <c r="L40">
        <f>500*L42</f>
        <v>1125</v>
      </c>
    </row>
    <row r="41" spans="8:12">
      <c r="H41" t="s">
        <v>309</v>
      </c>
      <c r="I41" t="s">
        <v>310</v>
      </c>
      <c r="J41" t="s">
        <v>311</v>
      </c>
      <c r="K41" t="s">
        <v>312</v>
      </c>
      <c r="L41" t="s">
        <v>313</v>
      </c>
    </row>
    <row r="42" spans="8:12">
      <c r="H42">
        <v>1</v>
      </c>
      <c r="I42">
        <v>1.2</v>
      </c>
      <c r="J42">
        <v>1.5</v>
      </c>
      <c r="K42">
        <v>1.8</v>
      </c>
      <c r="L42">
        <v>2.25</v>
      </c>
    </row>
    <row r="43" spans="8:12">
      <c r="H43">
        <v>1.5</v>
      </c>
      <c r="I43">
        <f t="shared" ref="I43:L43" si="2">I42*$H$43</f>
        <v>1.8</v>
      </c>
      <c r="J43">
        <f t="shared" si="2"/>
        <v>2.25</v>
      </c>
      <c r="K43">
        <f t="shared" si="2"/>
        <v>2.7</v>
      </c>
      <c r="L43">
        <f t="shared" si="2"/>
        <v>3.375</v>
      </c>
    </row>
    <row r="44" spans="8:12">
      <c r="H44">
        <f>H43*$H$43</f>
        <v>2.25</v>
      </c>
      <c r="I44">
        <f>I43*$H$43</f>
        <v>2.7</v>
      </c>
      <c r="J44">
        <f>J43*$H$43</f>
        <v>3.375</v>
      </c>
      <c r="K44">
        <f>K43*$H$43</f>
        <v>4.05</v>
      </c>
      <c r="L44">
        <f>L43*$H$43</f>
        <v>5.0625</v>
      </c>
    </row>
    <row r="45" spans="8:12">
      <c r="H45">
        <f t="shared" ref="H45:H50" si="3">H44*$H$43</f>
        <v>3.375</v>
      </c>
      <c r="I45">
        <f>I44*$H$43</f>
        <v>4.05</v>
      </c>
      <c r="J45">
        <f>J44*$H$43</f>
        <v>5.0625</v>
      </c>
      <c r="K45">
        <f>K44*$H$43</f>
        <v>6.075</v>
      </c>
      <c r="L45">
        <f>L44*$H$43</f>
        <v>7.59375</v>
      </c>
    </row>
    <row r="46" spans="8:12">
      <c r="H46">
        <f t="shared" si="3"/>
        <v>5.0625</v>
      </c>
      <c r="I46">
        <f>I45*$H$43</f>
        <v>6.075</v>
      </c>
      <c r="J46">
        <f>J45*$H$43</f>
        <v>7.59375</v>
      </c>
      <c r="K46">
        <f>K45*$H$43</f>
        <v>9.1125</v>
      </c>
      <c r="L46">
        <f>L45*$H$43</f>
        <v>11.390625</v>
      </c>
    </row>
    <row r="47" spans="8:12">
      <c r="H47">
        <f t="shared" si="3"/>
        <v>7.59375</v>
      </c>
      <c r="I47">
        <f>I46*$H$43</f>
        <v>9.1125</v>
      </c>
      <c r="J47">
        <f>J46*$H$43</f>
        <v>11.390625</v>
      </c>
      <c r="K47">
        <f>K46*$H$43</f>
        <v>13.66875</v>
      </c>
      <c r="L47">
        <f>L46*$H$43</f>
        <v>17.0859375</v>
      </c>
    </row>
  </sheetData>
  <conditionalFormatting sqref="A1:R34">
    <cfRule type="expression" priority="1" stopIfTrue="1">
      <formula>ISBLANK(#REF!)</formula>
    </cfRule>
    <cfRule type="expression" dxfId="0" priority="2">
      <formula>#REF!=0</formula>
    </cfRule>
    <cfRule type="expression" dxfId="1" priority="3">
      <formula>#REF!=1</formula>
    </cfRule>
  </conditionalFormatting>
  <pageMargins left="0.75" right="0.75" top="1" bottom="1" header="0.5" footer="0.5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3"/>
  <dimension ref="A1:F21"/>
  <sheetViews>
    <sheetView workbookViewId="0">
      <selection activeCell="G18" sqref="G18"/>
    </sheetView>
  </sheetViews>
  <sheetFormatPr defaultColWidth="9" defaultRowHeight="13.5" outlineLevelCol="5"/>
  <cols>
    <col min="1" max="1" width="5.875" customWidth="1"/>
    <col min="2" max="6" width="9.875" customWidth="1"/>
  </cols>
  <sheetData>
    <row r="1" s="19" customFormat="1" ht="15" spans="1:6">
      <c r="A1" s="19" t="s">
        <v>314</v>
      </c>
      <c r="B1" s="19" t="s">
        <v>315</v>
      </c>
      <c r="C1" s="19" t="s">
        <v>316</v>
      </c>
      <c r="D1" s="19" t="s">
        <v>317</v>
      </c>
      <c r="E1" s="19" t="s">
        <v>318</v>
      </c>
      <c r="F1" s="19" t="s">
        <v>319</v>
      </c>
    </row>
    <row r="2" spans="1:6">
      <c r="A2">
        <v>1</v>
      </c>
      <c r="B2">
        <v>10000</v>
      </c>
      <c r="C2">
        <v>0</v>
      </c>
      <c r="D2">
        <v>0</v>
      </c>
      <c r="E2">
        <v>0</v>
      </c>
      <c r="F2">
        <f>10000-SUM(B2:E2)</f>
        <v>0</v>
      </c>
    </row>
    <row r="3" spans="1:6">
      <c r="A3">
        <v>2</v>
      </c>
      <c r="B3">
        <f>B2-1000</f>
        <v>9000</v>
      </c>
      <c r="C3">
        <f>C2+1000</f>
        <v>1000</v>
      </c>
      <c r="D3">
        <v>0</v>
      </c>
      <c r="E3">
        <v>0</v>
      </c>
      <c r="F3">
        <f t="shared" ref="F3:F23" si="0">10000-SUM(B3:E3)</f>
        <v>0</v>
      </c>
    </row>
    <row r="4" spans="1:6">
      <c r="A4">
        <v>3</v>
      </c>
      <c r="B4">
        <f>B3-1000</f>
        <v>8000</v>
      </c>
      <c r="C4">
        <v>1800</v>
      </c>
      <c r="D4">
        <v>200</v>
      </c>
      <c r="E4">
        <v>0</v>
      </c>
      <c r="F4">
        <f t="shared" si="0"/>
        <v>0</v>
      </c>
    </row>
    <row r="5" spans="1:6">
      <c r="A5">
        <v>4</v>
      </c>
      <c r="B5">
        <f>B4-800</f>
        <v>7200</v>
      </c>
      <c r="C5">
        <v>2400</v>
      </c>
      <c r="D5">
        <v>400</v>
      </c>
      <c r="E5">
        <v>0</v>
      </c>
      <c r="F5">
        <f t="shared" si="0"/>
        <v>0</v>
      </c>
    </row>
    <row r="6" spans="1:6">
      <c r="A6">
        <v>5</v>
      </c>
      <c r="B6">
        <f>B5-800</f>
        <v>6400</v>
      </c>
      <c r="C6">
        <v>3000</v>
      </c>
      <c r="D6">
        <v>600</v>
      </c>
      <c r="E6">
        <v>0</v>
      </c>
      <c r="F6">
        <f t="shared" si="0"/>
        <v>0</v>
      </c>
    </row>
    <row r="7" spans="1:6">
      <c r="A7">
        <v>6</v>
      </c>
      <c r="B7">
        <f>B6-800</f>
        <v>5600</v>
      </c>
      <c r="C7">
        <v>3500</v>
      </c>
      <c r="D7">
        <v>800</v>
      </c>
      <c r="E7">
        <v>100</v>
      </c>
      <c r="F7">
        <f t="shared" si="0"/>
        <v>0</v>
      </c>
    </row>
    <row r="8" spans="1:6">
      <c r="A8">
        <v>7</v>
      </c>
      <c r="B8">
        <f>B7-600</f>
        <v>5000</v>
      </c>
      <c r="C8">
        <v>3800</v>
      </c>
      <c r="D8">
        <v>1000</v>
      </c>
      <c r="E8">
        <v>200</v>
      </c>
      <c r="F8">
        <f t="shared" si="0"/>
        <v>0</v>
      </c>
    </row>
    <row r="9" spans="1:6">
      <c r="A9">
        <v>8</v>
      </c>
      <c r="B9">
        <f>B8-600</f>
        <v>4400</v>
      </c>
      <c r="C9">
        <v>4000</v>
      </c>
      <c r="D9">
        <v>1200</v>
      </c>
      <c r="E9">
        <v>400</v>
      </c>
      <c r="F9">
        <f t="shared" si="0"/>
        <v>0</v>
      </c>
    </row>
    <row r="10" spans="1:6">
      <c r="A10">
        <v>9</v>
      </c>
      <c r="B10">
        <f>B9-600</f>
        <v>3800</v>
      </c>
      <c r="C10">
        <v>4000</v>
      </c>
      <c r="D10">
        <v>1600</v>
      </c>
      <c r="E10">
        <v>600</v>
      </c>
      <c r="F10">
        <f t="shared" si="0"/>
        <v>0</v>
      </c>
    </row>
    <row r="11" spans="1:6">
      <c r="A11">
        <v>10</v>
      </c>
      <c r="B11">
        <f>B10-600</f>
        <v>3200</v>
      </c>
      <c r="C11">
        <v>4000</v>
      </c>
      <c r="D11">
        <v>2000</v>
      </c>
      <c r="E11">
        <v>800</v>
      </c>
      <c r="F11">
        <f t="shared" si="0"/>
        <v>0</v>
      </c>
    </row>
    <row r="12" spans="1:6">
      <c r="A12">
        <v>11</v>
      </c>
      <c r="B12">
        <f>B11-400</f>
        <v>2800</v>
      </c>
      <c r="C12">
        <v>3600</v>
      </c>
      <c r="D12">
        <v>2400</v>
      </c>
      <c r="E12">
        <v>1000</v>
      </c>
      <c r="F12">
        <f t="shared" si="0"/>
        <v>200</v>
      </c>
    </row>
    <row r="13" spans="1:6">
      <c r="A13">
        <v>12</v>
      </c>
      <c r="B13">
        <f t="shared" ref="B13:B19" si="1">B12-400</f>
        <v>2400</v>
      </c>
      <c r="C13">
        <v>3200</v>
      </c>
      <c r="D13">
        <v>2800</v>
      </c>
      <c r="E13">
        <v>1200</v>
      </c>
      <c r="F13">
        <f t="shared" si="0"/>
        <v>400</v>
      </c>
    </row>
    <row r="14" spans="1:6">
      <c r="A14">
        <v>13</v>
      </c>
      <c r="B14">
        <f t="shared" si="1"/>
        <v>2000</v>
      </c>
      <c r="C14">
        <v>3000</v>
      </c>
      <c r="D14">
        <v>3000</v>
      </c>
      <c r="E14">
        <v>1400</v>
      </c>
      <c r="F14">
        <f t="shared" si="0"/>
        <v>600</v>
      </c>
    </row>
    <row r="15" spans="1:6">
      <c r="A15">
        <v>14</v>
      </c>
      <c r="B15">
        <f t="shared" si="1"/>
        <v>1600</v>
      </c>
      <c r="C15">
        <v>2800</v>
      </c>
      <c r="D15">
        <v>3200</v>
      </c>
      <c r="E15">
        <v>1600</v>
      </c>
      <c r="F15">
        <f t="shared" si="0"/>
        <v>800</v>
      </c>
    </row>
    <row r="16" spans="1:6">
      <c r="A16">
        <v>15</v>
      </c>
      <c r="B16">
        <f>B15-200</f>
        <v>1400</v>
      </c>
      <c r="C16">
        <v>2600</v>
      </c>
      <c r="D16">
        <f>D15+200</f>
        <v>3400</v>
      </c>
      <c r="E16">
        <v>1700</v>
      </c>
      <c r="F16">
        <f t="shared" si="0"/>
        <v>900</v>
      </c>
    </row>
    <row r="17" spans="1:6">
      <c r="A17">
        <v>16</v>
      </c>
      <c r="B17">
        <f t="shared" ref="B17:B23" si="2">B16-200</f>
        <v>1200</v>
      </c>
      <c r="C17">
        <f>C16-200</f>
        <v>2400</v>
      </c>
      <c r="D17">
        <f>D16+200</f>
        <v>3600</v>
      </c>
      <c r="E17">
        <v>1800</v>
      </c>
      <c r="F17">
        <f t="shared" si="0"/>
        <v>1000</v>
      </c>
    </row>
    <row r="18" spans="1:6">
      <c r="A18">
        <v>17</v>
      </c>
      <c r="B18">
        <f t="shared" si="2"/>
        <v>1000</v>
      </c>
      <c r="C18">
        <f t="shared" ref="C18:C23" si="3">C17-200</f>
        <v>2200</v>
      </c>
      <c r="D18">
        <v>3600</v>
      </c>
      <c r="E18">
        <v>2000</v>
      </c>
      <c r="F18">
        <f t="shared" si="0"/>
        <v>1200</v>
      </c>
    </row>
    <row r="19" spans="1:6">
      <c r="A19">
        <v>18</v>
      </c>
      <c r="B19">
        <f t="shared" si="2"/>
        <v>800</v>
      </c>
      <c r="C19">
        <f t="shared" si="3"/>
        <v>2000</v>
      </c>
      <c r="D19">
        <v>3800</v>
      </c>
      <c r="E19">
        <v>2100</v>
      </c>
      <c r="F19">
        <f t="shared" si="0"/>
        <v>1300</v>
      </c>
    </row>
    <row r="20" spans="1:6">
      <c r="A20">
        <v>19</v>
      </c>
      <c r="B20">
        <f t="shared" si="2"/>
        <v>600</v>
      </c>
      <c r="C20">
        <f t="shared" si="3"/>
        <v>1800</v>
      </c>
      <c r="D20">
        <v>4000</v>
      </c>
      <c r="E20">
        <v>2200</v>
      </c>
      <c r="F20">
        <f t="shared" si="0"/>
        <v>1400</v>
      </c>
    </row>
    <row r="21" spans="1:6">
      <c r="A21">
        <v>20</v>
      </c>
      <c r="B21">
        <v>500</v>
      </c>
      <c r="C21">
        <v>1500</v>
      </c>
      <c r="D21">
        <v>4000</v>
      </c>
      <c r="E21">
        <v>2500</v>
      </c>
      <c r="F21">
        <f t="shared" si="0"/>
        <v>1500</v>
      </c>
    </row>
  </sheetData>
  <pageMargins left="0.75" right="0.75" top="1" bottom="1" header="0.5" footer="0.5"/>
  <headerFooter/>
  <ignoredErrors>
    <ignoredError sqref="F2 F21" formulaRange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6"/>
  <dimension ref="A1:I51"/>
  <sheetViews>
    <sheetView topLeftCell="G1" workbookViewId="0">
      <selection activeCell="L13" sqref="L13"/>
    </sheetView>
  </sheetViews>
  <sheetFormatPr defaultColWidth="9" defaultRowHeight="13.5"/>
  <cols>
    <col min="1" max="1" width="5.875" customWidth="1"/>
    <col min="2" max="6" width="9.875" customWidth="1"/>
  </cols>
  <sheetData>
    <row r="1" s="19" customFormat="1" ht="15" spans="1:9">
      <c r="A1" s="19" t="s">
        <v>320</v>
      </c>
      <c r="B1" s="19" t="s">
        <v>315</v>
      </c>
      <c r="C1" s="19" t="s">
        <v>316</v>
      </c>
      <c r="D1" s="19" t="s">
        <v>317</v>
      </c>
      <c r="E1" s="19" t="s">
        <v>318</v>
      </c>
      <c r="F1" s="19" t="s">
        <v>319</v>
      </c>
      <c r="G1" s="19" t="s">
        <v>321</v>
      </c>
      <c r="H1" s="19" t="s">
        <v>322</v>
      </c>
      <c r="I1" s="19" t="s">
        <v>323</v>
      </c>
    </row>
    <row r="2" spans="1:9">
      <c r="A2">
        <v>1</v>
      </c>
      <c r="B2">
        <v>10000</v>
      </c>
      <c r="C2">
        <v>0</v>
      </c>
      <c r="D2">
        <v>0</v>
      </c>
      <c r="E2">
        <v>0</v>
      </c>
      <c r="F2">
        <f t="shared" ref="F2:F26" si="0">10000-SUM(B2:E2)</f>
        <v>0</v>
      </c>
      <c r="G2">
        <v>1</v>
      </c>
      <c r="H2">
        <v>1</v>
      </c>
      <c r="I2">
        <v>1</v>
      </c>
    </row>
    <row r="3" spans="1:9">
      <c r="A3">
        <v>2</v>
      </c>
      <c r="B3">
        <v>10000</v>
      </c>
      <c r="C3">
        <v>0</v>
      </c>
      <c r="D3">
        <v>0</v>
      </c>
      <c r="E3">
        <v>0</v>
      </c>
      <c r="F3">
        <f t="shared" si="0"/>
        <v>0</v>
      </c>
      <c r="G3">
        <v>1</v>
      </c>
      <c r="H3">
        <v>1</v>
      </c>
      <c r="I3">
        <v>1</v>
      </c>
    </row>
    <row r="4" spans="1:9">
      <c r="A4">
        <v>3</v>
      </c>
      <c r="B4">
        <v>10000</v>
      </c>
      <c r="C4">
        <v>0</v>
      </c>
      <c r="D4">
        <v>0</v>
      </c>
      <c r="E4">
        <v>0</v>
      </c>
      <c r="F4">
        <f t="shared" si="0"/>
        <v>0</v>
      </c>
      <c r="G4">
        <v>2</v>
      </c>
      <c r="H4">
        <v>1</v>
      </c>
      <c r="I4">
        <v>1</v>
      </c>
    </row>
    <row r="5" spans="1:9">
      <c r="A5">
        <v>4</v>
      </c>
      <c r="B5">
        <f t="shared" ref="B5:B10" si="1">B4-200</f>
        <v>9800</v>
      </c>
      <c r="C5">
        <f t="shared" ref="C4:C25" si="2">C4+200</f>
        <v>200</v>
      </c>
      <c r="D5">
        <v>0</v>
      </c>
      <c r="E5">
        <v>0</v>
      </c>
      <c r="F5">
        <f t="shared" si="0"/>
        <v>0</v>
      </c>
      <c r="G5">
        <v>2</v>
      </c>
      <c r="H5">
        <v>1</v>
      </c>
      <c r="I5">
        <v>1</v>
      </c>
    </row>
    <row r="6" spans="1:9">
      <c r="A6">
        <v>5</v>
      </c>
      <c r="B6">
        <f t="shared" si="1"/>
        <v>9600</v>
      </c>
      <c r="C6">
        <f t="shared" si="2"/>
        <v>400</v>
      </c>
      <c r="D6">
        <v>0</v>
      </c>
      <c r="E6">
        <v>0</v>
      </c>
      <c r="F6">
        <f t="shared" si="0"/>
        <v>0</v>
      </c>
      <c r="G6">
        <v>2</v>
      </c>
      <c r="H6">
        <v>1</v>
      </c>
      <c r="I6">
        <v>1</v>
      </c>
    </row>
    <row r="7" spans="1:9">
      <c r="A7">
        <v>6</v>
      </c>
      <c r="B7">
        <f t="shared" si="1"/>
        <v>9400</v>
      </c>
      <c r="C7">
        <f t="shared" si="2"/>
        <v>600</v>
      </c>
      <c r="D7">
        <v>0</v>
      </c>
      <c r="E7">
        <v>0</v>
      </c>
      <c r="F7">
        <f t="shared" si="0"/>
        <v>0</v>
      </c>
      <c r="G7">
        <v>3</v>
      </c>
      <c r="H7">
        <v>1</v>
      </c>
      <c r="I7">
        <v>1</v>
      </c>
    </row>
    <row r="8" spans="1:9">
      <c r="A8">
        <v>7</v>
      </c>
      <c r="B8">
        <f t="shared" si="1"/>
        <v>9200</v>
      </c>
      <c r="C8">
        <f t="shared" si="2"/>
        <v>800</v>
      </c>
      <c r="D8">
        <v>0</v>
      </c>
      <c r="E8">
        <v>0</v>
      </c>
      <c r="F8">
        <f t="shared" si="0"/>
        <v>0</v>
      </c>
      <c r="G8">
        <v>3</v>
      </c>
      <c r="H8">
        <v>1</v>
      </c>
      <c r="I8">
        <v>1</v>
      </c>
    </row>
    <row r="9" spans="1:9">
      <c r="A9">
        <v>8</v>
      </c>
      <c r="B9">
        <f t="shared" si="1"/>
        <v>9000</v>
      </c>
      <c r="C9">
        <f t="shared" si="2"/>
        <v>1000</v>
      </c>
      <c r="D9">
        <v>0</v>
      </c>
      <c r="E9">
        <v>0</v>
      </c>
      <c r="F9">
        <f t="shared" si="0"/>
        <v>0</v>
      </c>
      <c r="G9">
        <v>3</v>
      </c>
      <c r="H9">
        <v>1</v>
      </c>
      <c r="I9">
        <v>1</v>
      </c>
    </row>
    <row r="10" spans="1:9">
      <c r="A10">
        <v>9</v>
      </c>
      <c r="B10">
        <f t="shared" si="1"/>
        <v>8800</v>
      </c>
      <c r="C10">
        <f t="shared" si="2"/>
        <v>1200</v>
      </c>
      <c r="D10">
        <v>0</v>
      </c>
      <c r="E10">
        <v>0</v>
      </c>
      <c r="F10">
        <f t="shared" si="0"/>
        <v>0</v>
      </c>
      <c r="G10">
        <v>3</v>
      </c>
      <c r="H10">
        <v>1</v>
      </c>
      <c r="I10">
        <v>1</v>
      </c>
    </row>
    <row r="11" spans="1:9">
      <c r="A11">
        <v>10</v>
      </c>
      <c r="B11">
        <f t="shared" ref="B11:B17" si="3">B10-400</f>
        <v>8400</v>
      </c>
      <c r="C11">
        <f t="shared" si="2"/>
        <v>1400</v>
      </c>
      <c r="D11">
        <f>D10+200</f>
        <v>200</v>
      </c>
      <c r="E11">
        <v>0</v>
      </c>
      <c r="F11">
        <f t="shared" si="0"/>
        <v>0</v>
      </c>
      <c r="G11">
        <v>3</v>
      </c>
      <c r="H11">
        <v>1</v>
      </c>
      <c r="I11">
        <v>1</v>
      </c>
    </row>
    <row r="12" spans="1:9">
      <c r="A12">
        <v>11</v>
      </c>
      <c r="B12">
        <f t="shared" si="3"/>
        <v>8000</v>
      </c>
      <c r="C12">
        <f t="shared" si="2"/>
        <v>1600</v>
      </c>
      <c r="D12">
        <f t="shared" ref="D12:D25" si="4">D11+200</f>
        <v>400</v>
      </c>
      <c r="E12">
        <v>0</v>
      </c>
      <c r="F12">
        <f t="shared" si="0"/>
        <v>0</v>
      </c>
      <c r="G12">
        <v>4</v>
      </c>
      <c r="H12">
        <v>1</v>
      </c>
      <c r="I12">
        <v>2</v>
      </c>
    </row>
    <row r="13" spans="1:9">
      <c r="A13">
        <v>12</v>
      </c>
      <c r="B13">
        <f t="shared" si="3"/>
        <v>7600</v>
      </c>
      <c r="C13">
        <f t="shared" si="2"/>
        <v>1800</v>
      </c>
      <c r="D13">
        <f t="shared" si="4"/>
        <v>600</v>
      </c>
      <c r="E13">
        <v>0</v>
      </c>
      <c r="F13">
        <f t="shared" si="0"/>
        <v>0</v>
      </c>
      <c r="G13">
        <v>4</v>
      </c>
      <c r="H13">
        <v>1</v>
      </c>
      <c r="I13">
        <v>2</v>
      </c>
    </row>
    <row r="14" spans="1:9">
      <c r="A14">
        <v>13</v>
      </c>
      <c r="B14">
        <f t="shared" si="3"/>
        <v>7200</v>
      </c>
      <c r="C14">
        <f t="shared" si="2"/>
        <v>2000</v>
      </c>
      <c r="D14">
        <f t="shared" si="4"/>
        <v>800</v>
      </c>
      <c r="E14">
        <v>0</v>
      </c>
      <c r="F14">
        <f t="shared" si="0"/>
        <v>0</v>
      </c>
      <c r="G14">
        <v>4</v>
      </c>
      <c r="H14">
        <v>1</v>
      </c>
      <c r="I14">
        <v>2</v>
      </c>
    </row>
    <row r="15" spans="1:9">
      <c r="A15">
        <v>14</v>
      </c>
      <c r="B15">
        <f t="shared" si="3"/>
        <v>6800</v>
      </c>
      <c r="C15">
        <f t="shared" si="2"/>
        <v>2200</v>
      </c>
      <c r="D15">
        <f t="shared" si="4"/>
        <v>1000</v>
      </c>
      <c r="E15">
        <v>0</v>
      </c>
      <c r="F15">
        <f t="shared" si="0"/>
        <v>0</v>
      </c>
      <c r="G15">
        <v>4</v>
      </c>
      <c r="H15">
        <v>1</v>
      </c>
      <c r="I15">
        <v>2</v>
      </c>
    </row>
    <row r="16" spans="1:9">
      <c r="A16">
        <v>15</v>
      </c>
      <c r="B16">
        <f t="shared" si="3"/>
        <v>6400</v>
      </c>
      <c r="C16">
        <f t="shared" si="2"/>
        <v>2400</v>
      </c>
      <c r="D16">
        <f t="shared" si="4"/>
        <v>1200</v>
      </c>
      <c r="E16">
        <v>0</v>
      </c>
      <c r="F16">
        <f t="shared" si="0"/>
        <v>0</v>
      </c>
      <c r="G16">
        <v>4</v>
      </c>
      <c r="H16">
        <v>1</v>
      </c>
      <c r="I16">
        <v>2</v>
      </c>
    </row>
    <row r="17" spans="1:9">
      <c r="A17">
        <v>16</v>
      </c>
      <c r="B17">
        <f t="shared" si="3"/>
        <v>6000</v>
      </c>
      <c r="C17">
        <f t="shared" si="2"/>
        <v>2600</v>
      </c>
      <c r="D17">
        <f t="shared" si="4"/>
        <v>1400</v>
      </c>
      <c r="E17">
        <v>0</v>
      </c>
      <c r="F17">
        <f t="shared" si="0"/>
        <v>0</v>
      </c>
      <c r="G17">
        <v>5</v>
      </c>
      <c r="H17">
        <v>1</v>
      </c>
      <c r="I17">
        <v>2</v>
      </c>
    </row>
    <row r="18" spans="1:9">
      <c r="A18">
        <v>17</v>
      </c>
      <c r="B18">
        <f>B17-800</f>
        <v>5200</v>
      </c>
      <c r="C18">
        <f t="shared" si="2"/>
        <v>2800</v>
      </c>
      <c r="D18">
        <f t="shared" si="4"/>
        <v>1600</v>
      </c>
      <c r="E18">
        <v>0</v>
      </c>
      <c r="F18">
        <f t="shared" si="0"/>
        <v>400</v>
      </c>
      <c r="G18">
        <v>5</v>
      </c>
      <c r="H18">
        <v>1</v>
      </c>
      <c r="I18">
        <v>2</v>
      </c>
    </row>
    <row r="19" spans="1:9">
      <c r="A19">
        <v>18</v>
      </c>
      <c r="B19">
        <f t="shared" ref="B19:B24" si="5">B18-800</f>
        <v>4400</v>
      </c>
      <c r="C19">
        <f t="shared" si="2"/>
        <v>3000</v>
      </c>
      <c r="D19">
        <f t="shared" si="4"/>
        <v>1800</v>
      </c>
      <c r="E19">
        <v>0</v>
      </c>
      <c r="F19">
        <f t="shared" si="0"/>
        <v>800</v>
      </c>
      <c r="G19">
        <v>5</v>
      </c>
      <c r="H19">
        <v>1</v>
      </c>
      <c r="I19">
        <v>2</v>
      </c>
    </row>
    <row r="20" spans="1:9">
      <c r="A20">
        <v>19</v>
      </c>
      <c r="B20">
        <f t="shared" si="5"/>
        <v>3600</v>
      </c>
      <c r="C20">
        <f t="shared" si="2"/>
        <v>3200</v>
      </c>
      <c r="D20">
        <f t="shared" si="4"/>
        <v>2000</v>
      </c>
      <c r="E20" s="17">
        <v>0</v>
      </c>
      <c r="F20">
        <f t="shared" si="0"/>
        <v>1200</v>
      </c>
      <c r="G20">
        <v>5</v>
      </c>
      <c r="H20">
        <v>1</v>
      </c>
      <c r="I20">
        <v>2</v>
      </c>
    </row>
    <row r="21" spans="1:9">
      <c r="A21">
        <v>20</v>
      </c>
      <c r="B21">
        <f t="shared" si="5"/>
        <v>2800</v>
      </c>
      <c r="C21">
        <f t="shared" si="2"/>
        <v>3400</v>
      </c>
      <c r="D21">
        <f t="shared" si="4"/>
        <v>2200</v>
      </c>
      <c r="E21">
        <v>0</v>
      </c>
      <c r="F21">
        <f t="shared" si="0"/>
        <v>1600</v>
      </c>
      <c r="G21">
        <v>5</v>
      </c>
      <c r="H21">
        <v>1</v>
      </c>
      <c r="I21">
        <v>3</v>
      </c>
    </row>
    <row r="22" spans="1:9">
      <c r="A22">
        <v>21</v>
      </c>
      <c r="B22">
        <f t="shared" si="5"/>
        <v>2000</v>
      </c>
      <c r="C22">
        <f>C21+300</f>
        <v>3700</v>
      </c>
      <c r="D22">
        <f>D21+300</f>
        <v>2500</v>
      </c>
      <c r="E22">
        <f>E21+200</f>
        <v>200</v>
      </c>
      <c r="F22">
        <f t="shared" si="0"/>
        <v>1600</v>
      </c>
      <c r="G22">
        <v>6</v>
      </c>
      <c r="H22">
        <v>1</v>
      </c>
      <c r="I22">
        <v>3</v>
      </c>
    </row>
    <row r="23" spans="1:9">
      <c r="A23">
        <v>22</v>
      </c>
      <c r="B23">
        <f t="shared" si="5"/>
        <v>1200</v>
      </c>
      <c r="C23">
        <f>C22+300</f>
        <v>4000</v>
      </c>
      <c r="D23">
        <f>D22+300</f>
        <v>2800</v>
      </c>
      <c r="E23">
        <f>E22+200</f>
        <v>400</v>
      </c>
      <c r="F23">
        <f t="shared" si="0"/>
        <v>1600</v>
      </c>
      <c r="G23">
        <v>6</v>
      </c>
      <c r="H23">
        <v>1</v>
      </c>
      <c r="I23">
        <v>3</v>
      </c>
    </row>
    <row r="24" spans="1:9">
      <c r="A24">
        <v>23</v>
      </c>
      <c r="B24">
        <f t="shared" si="5"/>
        <v>400</v>
      </c>
      <c r="C24">
        <f>C23+300</f>
        <v>4300</v>
      </c>
      <c r="D24">
        <f>D23+300</f>
        <v>3100</v>
      </c>
      <c r="E24">
        <f>E23+200</f>
        <v>600</v>
      </c>
      <c r="F24">
        <f t="shared" si="0"/>
        <v>1600</v>
      </c>
      <c r="G24">
        <v>6</v>
      </c>
      <c r="H24">
        <v>1</v>
      </c>
      <c r="I24">
        <v>3</v>
      </c>
    </row>
    <row r="25" spans="1:9">
      <c r="A25">
        <v>24</v>
      </c>
      <c r="B25">
        <v>0</v>
      </c>
      <c r="C25">
        <f>C24+300</f>
        <v>4600</v>
      </c>
      <c r="D25">
        <f>D24+300</f>
        <v>3400</v>
      </c>
      <c r="E25">
        <f>E24+200</f>
        <v>800</v>
      </c>
      <c r="F25">
        <f t="shared" si="0"/>
        <v>1200</v>
      </c>
      <c r="G25">
        <v>6</v>
      </c>
      <c r="H25">
        <v>1</v>
      </c>
      <c r="I25">
        <v>3</v>
      </c>
    </row>
    <row r="26" spans="1:9">
      <c r="A26">
        <v>25</v>
      </c>
      <c r="B26">
        <v>0</v>
      </c>
      <c r="C26">
        <f>C25-200</f>
        <v>4400</v>
      </c>
      <c r="D26">
        <v>4000</v>
      </c>
      <c r="E26">
        <f>E25+400</f>
        <v>1200</v>
      </c>
      <c r="F26">
        <f t="shared" si="0"/>
        <v>400</v>
      </c>
      <c r="G26">
        <v>6</v>
      </c>
      <c r="H26">
        <v>1</v>
      </c>
      <c r="I26">
        <v>3</v>
      </c>
    </row>
    <row r="27" spans="1:9">
      <c r="A27">
        <v>26</v>
      </c>
      <c r="B27">
        <v>0</v>
      </c>
      <c r="C27">
        <f>C26-200</f>
        <v>4200</v>
      </c>
      <c r="D27">
        <v>4000</v>
      </c>
      <c r="E27">
        <v>1400</v>
      </c>
      <c r="F27">
        <f t="shared" ref="F27:F51" si="6">10000-SUM(B27:E27)</f>
        <v>400</v>
      </c>
      <c r="G27">
        <v>7</v>
      </c>
      <c r="H27">
        <v>1</v>
      </c>
      <c r="I27">
        <v>3</v>
      </c>
    </row>
    <row r="28" spans="1:9">
      <c r="A28">
        <v>27</v>
      </c>
      <c r="B28">
        <v>0</v>
      </c>
      <c r="C28">
        <f>C27-200</f>
        <v>4000</v>
      </c>
      <c r="D28">
        <v>4200</v>
      </c>
      <c r="E28">
        <v>1400</v>
      </c>
      <c r="F28">
        <f t="shared" si="6"/>
        <v>400</v>
      </c>
      <c r="G28">
        <v>7</v>
      </c>
      <c r="H28">
        <v>1</v>
      </c>
      <c r="I28">
        <v>3</v>
      </c>
    </row>
    <row r="29" spans="1:9">
      <c r="A29">
        <v>28</v>
      </c>
      <c r="B29">
        <v>0</v>
      </c>
      <c r="C29">
        <f>C28-200</f>
        <v>3800</v>
      </c>
      <c r="D29">
        <f>D28-200</f>
        <v>4000</v>
      </c>
      <c r="E29">
        <v>1800</v>
      </c>
      <c r="F29">
        <f t="shared" si="6"/>
        <v>400</v>
      </c>
      <c r="G29">
        <v>7</v>
      </c>
      <c r="H29">
        <v>1</v>
      </c>
      <c r="I29">
        <v>3</v>
      </c>
    </row>
    <row r="30" spans="1:9">
      <c r="A30">
        <v>29</v>
      </c>
      <c r="B30">
        <v>0</v>
      </c>
      <c r="C30">
        <f>C29-200</f>
        <v>3600</v>
      </c>
      <c r="D30">
        <f>D29-200</f>
        <v>3800</v>
      </c>
      <c r="E30">
        <v>2200</v>
      </c>
      <c r="F30">
        <f t="shared" si="6"/>
        <v>400</v>
      </c>
      <c r="G30">
        <v>7</v>
      </c>
      <c r="H30">
        <v>1</v>
      </c>
      <c r="I30">
        <v>3</v>
      </c>
    </row>
    <row r="31" spans="1:9">
      <c r="A31">
        <v>30</v>
      </c>
      <c r="B31">
        <v>0</v>
      </c>
      <c r="C31">
        <f t="shared" ref="C31:C39" si="7">C30-400</f>
        <v>3200</v>
      </c>
      <c r="D31">
        <f>D30-200</f>
        <v>3600</v>
      </c>
      <c r="E31">
        <v>2800</v>
      </c>
      <c r="F31" s="17">
        <f t="shared" si="6"/>
        <v>400</v>
      </c>
      <c r="G31">
        <v>7</v>
      </c>
      <c r="H31">
        <v>1</v>
      </c>
      <c r="I31">
        <v>3</v>
      </c>
    </row>
    <row r="32" spans="1:9">
      <c r="A32">
        <v>31</v>
      </c>
      <c r="B32">
        <v>0</v>
      </c>
      <c r="C32">
        <f t="shared" si="7"/>
        <v>2800</v>
      </c>
      <c r="D32">
        <f>D31-200</f>
        <v>3400</v>
      </c>
      <c r="E32">
        <v>3400</v>
      </c>
      <c r="F32">
        <f t="shared" si="6"/>
        <v>400</v>
      </c>
      <c r="G32">
        <v>7</v>
      </c>
      <c r="H32">
        <v>1</v>
      </c>
      <c r="I32">
        <v>3</v>
      </c>
    </row>
    <row r="33" spans="1:9">
      <c r="A33">
        <v>32</v>
      </c>
      <c r="B33">
        <v>0</v>
      </c>
      <c r="C33">
        <f t="shared" si="7"/>
        <v>2400</v>
      </c>
      <c r="D33">
        <f>D32-200</f>
        <v>3200</v>
      </c>
      <c r="E33">
        <f t="shared" ref="E33:E38" si="8">E32+400</f>
        <v>3800</v>
      </c>
      <c r="F33">
        <f t="shared" si="6"/>
        <v>600</v>
      </c>
      <c r="G33">
        <v>8</v>
      </c>
      <c r="H33">
        <v>1</v>
      </c>
      <c r="I33">
        <v>3</v>
      </c>
    </row>
    <row r="34" spans="1:9">
      <c r="A34">
        <v>33</v>
      </c>
      <c r="B34">
        <v>0</v>
      </c>
      <c r="C34">
        <f t="shared" si="7"/>
        <v>2000</v>
      </c>
      <c r="D34">
        <f>D33-400</f>
        <v>2800</v>
      </c>
      <c r="E34">
        <f t="shared" si="8"/>
        <v>4200</v>
      </c>
      <c r="F34">
        <f t="shared" si="6"/>
        <v>1000</v>
      </c>
      <c r="G34">
        <v>8</v>
      </c>
      <c r="H34">
        <v>1</v>
      </c>
      <c r="I34">
        <v>3</v>
      </c>
    </row>
    <row r="35" spans="1:9">
      <c r="A35">
        <v>34</v>
      </c>
      <c r="B35">
        <v>0</v>
      </c>
      <c r="C35">
        <f t="shared" si="7"/>
        <v>1600</v>
      </c>
      <c r="D35">
        <f>D34-400</f>
        <v>2400</v>
      </c>
      <c r="E35">
        <f t="shared" si="8"/>
        <v>4600</v>
      </c>
      <c r="F35">
        <f t="shared" si="6"/>
        <v>1400</v>
      </c>
      <c r="G35">
        <v>8</v>
      </c>
      <c r="H35">
        <v>1</v>
      </c>
      <c r="I35">
        <v>3</v>
      </c>
    </row>
    <row r="36" spans="1:9">
      <c r="A36">
        <v>35</v>
      </c>
      <c r="B36">
        <v>0</v>
      </c>
      <c r="C36">
        <f t="shared" si="7"/>
        <v>1200</v>
      </c>
      <c r="D36">
        <f>D35-300</f>
        <v>2100</v>
      </c>
      <c r="E36">
        <f t="shared" si="8"/>
        <v>5000</v>
      </c>
      <c r="F36">
        <f t="shared" si="6"/>
        <v>1700</v>
      </c>
      <c r="G36">
        <v>8</v>
      </c>
      <c r="H36">
        <v>1</v>
      </c>
      <c r="I36">
        <v>3</v>
      </c>
    </row>
    <row r="37" spans="1:9">
      <c r="A37">
        <v>36</v>
      </c>
      <c r="B37">
        <v>0</v>
      </c>
      <c r="C37">
        <f t="shared" si="7"/>
        <v>800</v>
      </c>
      <c r="D37">
        <f t="shared" ref="D37:D43" si="9">D36-300</f>
        <v>1800</v>
      </c>
      <c r="E37">
        <f t="shared" si="8"/>
        <v>5400</v>
      </c>
      <c r="F37">
        <f t="shared" si="6"/>
        <v>2000</v>
      </c>
      <c r="G37">
        <v>8</v>
      </c>
      <c r="H37">
        <v>1</v>
      </c>
      <c r="I37">
        <v>3</v>
      </c>
    </row>
    <row r="38" spans="1:9">
      <c r="A38">
        <v>37</v>
      </c>
      <c r="B38">
        <v>0</v>
      </c>
      <c r="C38">
        <f t="shared" si="7"/>
        <v>400</v>
      </c>
      <c r="D38">
        <f t="shared" si="9"/>
        <v>1500</v>
      </c>
      <c r="E38">
        <f t="shared" si="8"/>
        <v>5800</v>
      </c>
      <c r="F38">
        <f t="shared" si="6"/>
        <v>2300</v>
      </c>
      <c r="G38">
        <v>8</v>
      </c>
      <c r="H38">
        <v>1</v>
      </c>
      <c r="I38">
        <v>3</v>
      </c>
    </row>
    <row r="39" spans="1:9">
      <c r="A39">
        <v>38</v>
      </c>
      <c r="B39">
        <v>0</v>
      </c>
      <c r="C39">
        <f t="shared" si="7"/>
        <v>0</v>
      </c>
      <c r="D39">
        <f t="shared" si="9"/>
        <v>1200</v>
      </c>
      <c r="E39">
        <f>E38-200</f>
        <v>5600</v>
      </c>
      <c r="F39">
        <f t="shared" si="6"/>
        <v>3200</v>
      </c>
      <c r="G39">
        <v>8</v>
      </c>
      <c r="H39">
        <v>1</v>
      </c>
      <c r="I39">
        <v>3</v>
      </c>
    </row>
    <row r="40" spans="1:9">
      <c r="A40">
        <v>39</v>
      </c>
      <c r="B40">
        <v>0</v>
      </c>
      <c r="C40">
        <v>0</v>
      </c>
      <c r="D40">
        <f t="shared" si="9"/>
        <v>900</v>
      </c>
      <c r="E40">
        <f t="shared" ref="E40:E46" si="10">E39-200</f>
        <v>5400</v>
      </c>
      <c r="F40">
        <f t="shared" si="6"/>
        <v>3700</v>
      </c>
      <c r="G40">
        <v>9</v>
      </c>
      <c r="H40">
        <v>1</v>
      </c>
      <c r="I40">
        <v>3</v>
      </c>
    </row>
    <row r="41" spans="1:9">
      <c r="A41">
        <v>40</v>
      </c>
      <c r="B41">
        <v>0</v>
      </c>
      <c r="C41">
        <v>0</v>
      </c>
      <c r="D41">
        <f t="shared" si="9"/>
        <v>600</v>
      </c>
      <c r="E41">
        <f t="shared" si="10"/>
        <v>5200</v>
      </c>
      <c r="F41">
        <f t="shared" si="6"/>
        <v>4200</v>
      </c>
      <c r="G41">
        <v>9</v>
      </c>
      <c r="H41">
        <v>1</v>
      </c>
      <c r="I41">
        <v>3</v>
      </c>
    </row>
    <row r="42" spans="1:9">
      <c r="A42">
        <v>41</v>
      </c>
      <c r="B42">
        <v>0</v>
      </c>
      <c r="C42">
        <v>0</v>
      </c>
      <c r="D42">
        <f t="shared" si="9"/>
        <v>300</v>
      </c>
      <c r="E42">
        <f t="shared" si="10"/>
        <v>5000</v>
      </c>
      <c r="F42">
        <f t="shared" si="6"/>
        <v>4700</v>
      </c>
      <c r="G42">
        <v>9</v>
      </c>
      <c r="H42">
        <v>1</v>
      </c>
      <c r="I42">
        <v>3</v>
      </c>
    </row>
    <row r="43" spans="1:9">
      <c r="A43">
        <v>42</v>
      </c>
      <c r="B43">
        <v>0</v>
      </c>
      <c r="C43">
        <v>0</v>
      </c>
      <c r="D43">
        <f t="shared" si="9"/>
        <v>0</v>
      </c>
      <c r="E43">
        <f t="shared" si="10"/>
        <v>4800</v>
      </c>
      <c r="F43">
        <f t="shared" si="6"/>
        <v>5200</v>
      </c>
      <c r="G43">
        <v>9</v>
      </c>
      <c r="H43">
        <v>1</v>
      </c>
      <c r="I43">
        <v>3</v>
      </c>
    </row>
    <row r="44" spans="1:9">
      <c r="A44">
        <v>43</v>
      </c>
      <c r="B44">
        <v>0</v>
      </c>
      <c r="C44">
        <v>0</v>
      </c>
      <c r="D44">
        <v>0</v>
      </c>
      <c r="E44">
        <f t="shared" si="10"/>
        <v>4600</v>
      </c>
      <c r="F44">
        <f t="shared" si="6"/>
        <v>5400</v>
      </c>
      <c r="G44">
        <v>9</v>
      </c>
      <c r="H44">
        <v>1</v>
      </c>
      <c r="I44">
        <v>3</v>
      </c>
    </row>
    <row r="45" spans="1:9">
      <c r="A45">
        <v>44</v>
      </c>
      <c r="B45">
        <v>0</v>
      </c>
      <c r="C45">
        <v>0</v>
      </c>
      <c r="D45">
        <v>0</v>
      </c>
      <c r="E45">
        <f t="shared" si="10"/>
        <v>4400</v>
      </c>
      <c r="F45">
        <f t="shared" si="6"/>
        <v>5600</v>
      </c>
      <c r="G45">
        <v>9</v>
      </c>
      <c r="H45">
        <v>1</v>
      </c>
      <c r="I45">
        <v>3</v>
      </c>
    </row>
    <row r="46" spans="1:9">
      <c r="A46">
        <v>45</v>
      </c>
      <c r="B46">
        <v>0</v>
      </c>
      <c r="C46">
        <v>0</v>
      </c>
      <c r="D46">
        <v>0</v>
      </c>
      <c r="E46">
        <f t="shared" si="10"/>
        <v>4200</v>
      </c>
      <c r="F46">
        <f t="shared" si="6"/>
        <v>5800</v>
      </c>
      <c r="G46">
        <v>10</v>
      </c>
      <c r="H46">
        <v>1</v>
      </c>
      <c r="I46">
        <v>3</v>
      </c>
    </row>
    <row r="47" spans="1:9">
      <c r="A47">
        <v>46</v>
      </c>
      <c r="B47">
        <v>0</v>
      </c>
      <c r="C47">
        <v>0</v>
      </c>
      <c r="D47">
        <v>0</v>
      </c>
      <c r="E47">
        <f>E46+200</f>
        <v>4400</v>
      </c>
      <c r="F47">
        <f t="shared" si="6"/>
        <v>5600</v>
      </c>
      <c r="G47">
        <v>10</v>
      </c>
      <c r="H47">
        <v>1</v>
      </c>
      <c r="I47">
        <v>3</v>
      </c>
    </row>
    <row r="48" spans="1:9">
      <c r="A48">
        <v>47</v>
      </c>
      <c r="B48">
        <v>0</v>
      </c>
      <c r="C48">
        <v>0</v>
      </c>
      <c r="D48">
        <v>0</v>
      </c>
      <c r="E48">
        <f>E47+200</f>
        <v>4600</v>
      </c>
      <c r="F48">
        <f t="shared" si="6"/>
        <v>5400</v>
      </c>
      <c r="G48">
        <v>10</v>
      </c>
      <c r="H48">
        <v>1</v>
      </c>
      <c r="I48">
        <v>3</v>
      </c>
    </row>
    <row r="49" spans="1:9">
      <c r="A49">
        <v>48</v>
      </c>
      <c r="B49">
        <v>0</v>
      </c>
      <c r="C49">
        <v>0</v>
      </c>
      <c r="D49">
        <v>0</v>
      </c>
      <c r="E49">
        <f>E48+200</f>
        <v>4800</v>
      </c>
      <c r="F49">
        <f t="shared" si="6"/>
        <v>5200</v>
      </c>
      <c r="G49">
        <v>10</v>
      </c>
      <c r="H49">
        <v>1</v>
      </c>
      <c r="I49">
        <v>3</v>
      </c>
    </row>
    <row r="50" spans="1:9">
      <c r="A50">
        <v>49</v>
      </c>
      <c r="B50">
        <v>0</v>
      </c>
      <c r="C50">
        <v>0</v>
      </c>
      <c r="D50">
        <v>0</v>
      </c>
      <c r="E50">
        <f>E49+200</f>
        <v>5000</v>
      </c>
      <c r="F50">
        <f t="shared" si="6"/>
        <v>5000</v>
      </c>
      <c r="G50">
        <v>10</v>
      </c>
      <c r="H50">
        <v>1</v>
      </c>
      <c r="I50">
        <v>3</v>
      </c>
    </row>
    <row r="51" spans="1:9">
      <c r="A51">
        <v>50</v>
      </c>
      <c r="B51">
        <v>0</v>
      </c>
      <c r="C51">
        <v>0</v>
      </c>
      <c r="D51">
        <v>0</v>
      </c>
      <c r="E51">
        <f>E50+200</f>
        <v>5200</v>
      </c>
      <c r="F51">
        <f t="shared" si="6"/>
        <v>4800</v>
      </c>
      <c r="G51">
        <v>10</v>
      </c>
      <c r="H51">
        <v>1</v>
      </c>
      <c r="I51">
        <v>3</v>
      </c>
    </row>
  </sheetData>
  <pageMargins left="0.75" right="0.75" top="1" bottom="1" header="0.5" footer="0.5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4"/>
  <dimension ref="A1:C11"/>
  <sheetViews>
    <sheetView workbookViewId="0">
      <selection activeCell="A7" sqref="A7"/>
    </sheetView>
  </sheetViews>
  <sheetFormatPr defaultColWidth="9" defaultRowHeight="13.5" outlineLevelCol="2"/>
  <cols>
    <col min="1" max="1" width="9" style="31"/>
    <col min="2" max="2" width="14.875" style="32" customWidth="1"/>
    <col min="3" max="3" width="22.625" style="32" customWidth="1"/>
  </cols>
  <sheetData>
    <row r="1" s="19" customFormat="1" ht="15" spans="1:3">
      <c r="A1" s="19" t="s">
        <v>324</v>
      </c>
      <c r="B1" s="19" t="s">
        <v>325</v>
      </c>
      <c r="C1" s="19" t="s">
        <v>326</v>
      </c>
    </row>
    <row r="2" spans="1:3">
      <c r="A2" s="31">
        <v>1</v>
      </c>
      <c r="B2" s="32">
        <v>6</v>
      </c>
      <c r="C2" s="32">
        <v>24</v>
      </c>
    </row>
    <row r="3" spans="1:3">
      <c r="A3" s="31">
        <v>2</v>
      </c>
      <c r="B3" s="32" t="s">
        <v>327</v>
      </c>
      <c r="C3" s="32" t="s">
        <v>328</v>
      </c>
    </row>
    <row r="4" spans="1:3">
      <c r="A4" s="31">
        <v>3</v>
      </c>
      <c r="B4" s="32" t="s">
        <v>329</v>
      </c>
      <c r="C4" s="32" t="s">
        <v>330</v>
      </c>
    </row>
    <row r="5" spans="1:3">
      <c r="A5" s="31">
        <v>4</v>
      </c>
      <c r="B5" s="32" t="s">
        <v>331</v>
      </c>
      <c r="C5" s="32" t="s">
        <v>332</v>
      </c>
    </row>
    <row r="6" spans="1:3">
      <c r="A6" s="31">
        <v>5</v>
      </c>
      <c r="B6" s="32" t="s">
        <v>333</v>
      </c>
      <c r="C6" s="32" t="s">
        <v>334</v>
      </c>
    </row>
    <row r="7" spans="1:3">
      <c r="A7" s="31">
        <v>6</v>
      </c>
      <c r="B7" s="32" t="s">
        <v>335</v>
      </c>
      <c r="C7" s="32" t="s">
        <v>336</v>
      </c>
    </row>
    <row r="8" spans="1:3">
      <c r="A8" s="31">
        <v>7</v>
      </c>
      <c r="B8" s="32" t="s">
        <v>337</v>
      </c>
      <c r="C8" s="32" t="s">
        <v>338</v>
      </c>
    </row>
    <row r="9" spans="1:3">
      <c r="A9" s="31">
        <v>8</v>
      </c>
      <c r="B9" s="32" t="s">
        <v>339</v>
      </c>
      <c r="C9" s="32" t="s">
        <v>340</v>
      </c>
    </row>
    <row r="10" spans="1:3">
      <c r="A10" s="31">
        <v>9</v>
      </c>
      <c r="B10" s="32" t="s">
        <v>341</v>
      </c>
      <c r="C10" s="32" t="s">
        <v>342</v>
      </c>
    </row>
    <row r="11" spans="1:3">
      <c r="A11" s="31">
        <v>10</v>
      </c>
      <c r="B11" s="32" t="s">
        <v>343</v>
      </c>
      <c r="C11" s="32" t="s">
        <v>344</v>
      </c>
    </row>
  </sheetData>
  <pageMargins left="0.75" right="0.75" top="1" bottom="1" header="0.5" footer="0.5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5"/>
  <dimension ref="A1:AO11"/>
  <sheetViews>
    <sheetView workbookViewId="0">
      <selection activeCell="B11" sqref="B11"/>
    </sheetView>
  </sheetViews>
  <sheetFormatPr defaultColWidth="9" defaultRowHeight="13.5"/>
  <cols>
    <col min="2" max="2" width="32.625" customWidth="1"/>
    <col min="3" max="3" width="31.5" customWidth="1"/>
    <col min="4" max="41" width="3.5" customWidth="1"/>
  </cols>
  <sheetData>
    <row r="1" s="19" customFormat="1" ht="15" spans="1:41">
      <c r="A1" s="19" t="s">
        <v>324</v>
      </c>
      <c r="B1" s="19" t="s">
        <v>325</v>
      </c>
      <c r="C1" s="19" t="s">
        <v>326</v>
      </c>
      <c r="E1" s="19">
        <v>6</v>
      </c>
      <c r="F1" s="19">
        <v>7</v>
      </c>
      <c r="G1" s="19">
        <v>8</v>
      </c>
      <c r="H1" s="19">
        <v>9</v>
      </c>
      <c r="I1" s="19">
        <v>10</v>
      </c>
      <c r="J1" s="19">
        <v>11</v>
      </c>
      <c r="K1" s="19">
        <v>12</v>
      </c>
      <c r="L1" s="19">
        <v>13</v>
      </c>
      <c r="M1" s="19">
        <v>14</v>
      </c>
      <c r="N1" s="19">
        <v>15</v>
      </c>
      <c r="O1" s="19">
        <v>16</v>
      </c>
      <c r="P1" s="19">
        <v>17</v>
      </c>
      <c r="Q1" s="19">
        <v>18</v>
      </c>
      <c r="R1" s="19">
        <v>19</v>
      </c>
      <c r="S1" s="19">
        <v>20</v>
      </c>
      <c r="T1" s="19">
        <v>21</v>
      </c>
      <c r="U1" s="19">
        <v>22</v>
      </c>
      <c r="V1" s="19">
        <v>23</v>
      </c>
      <c r="W1" s="19">
        <v>24</v>
      </c>
      <c r="X1" s="19">
        <v>25</v>
      </c>
      <c r="Y1" s="19">
        <v>26</v>
      </c>
      <c r="Z1" s="19">
        <v>27</v>
      </c>
      <c r="AA1" s="19">
        <v>28</v>
      </c>
      <c r="AB1" s="19">
        <v>29</v>
      </c>
      <c r="AC1" s="19">
        <v>30</v>
      </c>
      <c r="AD1" s="19">
        <v>31</v>
      </c>
      <c r="AE1" s="19">
        <v>32</v>
      </c>
      <c r="AF1" s="19">
        <v>33</v>
      </c>
      <c r="AG1" s="19">
        <v>34</v>
      </c>
      <c r="AH1" s="19">
        <v>35</v>
      </c>
      <c r="AI1" s="19">
        <v>36</v>
      </c>
      <c r="AJ1" s="19">
        <v>37</v>
      </c>
      <c r="AK1" s="19">
        <v>38</v>
      </c>
      <c r="AL1" s="19">
        <v>39</v>
      </c>
      <c r="AM1" s="19">
        <v>40</v>
      </c>
      <c r="AN1" s="19">
        <v>41</v>
      </c>
      <c r="AO1" s="19">
        <v>42</v>
      </c>
    </row>
    <row r="2" spans="1:23">
      <c r="A2" s="31">
        <v>1</v>
      </c>
      <c r="B2" s="32">
        <v>15</v>
      </c>
      <c r="C2" s="32">
        <v>24</v>
      </c>
      <c r="W2" s="17"/>
    </row>
    <row r="3" spans="1:31">
      <c r="A3" s="31">
        <v>2</v>
      </c>
      <c r="B3" s="32" t="s">
        <v>345</v>
      </c>
      <c r="C3" s="32" t="s">
        <v>328</v>
      </c>
      <c r="O3" s="17"/>
      <c r="AE3" s="17"/>
    </row>
    <row r="4" spans="1:35">
      <c r="A4" s="31">
        <v>3</v>
      </c>
      <c r="B4" s="32" t="s">
        <v>346</v>
      </c>
      <c r="C4" s="32" t="s">
        <v>330</v>
      </c>
      <c r="K4" s="17"/>
      <c r="W4" s="17"/>
      <c r="AI4" s="17"/>
    </row>
    <row r="5" spans="1:35">
      <c r="A5" s="31">
        <v>4</v>
      </c>
      <c r="B5" s="32" t="s">
        <v>347</v>
      </c>
      <c r="C5" s="32" t="s">
        <v>332</v>
      </c>
      <c r="K5" s="17"/>
      <c r="S5" s="17"/>
      <c r="AA5" s="17"/>
      <c r="AI5" s="17"/>
    </row>
    <row r="6" spans="1:35">
      <c r="A6" s="31">
        <v>5</v>
      </c>
      <c r="B6" s="32" t="s">
        <v>348</v>
      </c>
      <c r="C6" s="32" t="s">
        <v>334</v>
      </c>
      <c r="K6" s="17"/>
      <c r="Q6" s="17"/>
      <c r="W6" s="17"/>
      <c r="AE6" s="17"/>
      <c r="AI6" s="17"/>
    </row>
    <row r="7" spans="1:33">
      <c r="A7" s="31">
        <v>6</v>
      </c>
      <c r="B7" s="32" t="s">
        <v>349</v>
      </c>
      <c r="C7" s="32" t="s">
        <v>336</v>
      </c>
      <c r="M7" s="17"/>
      <c r="Q7" s="17"/>
      <c r="U7" s="17"/>
      <c r="Y7" s="17"/>
      <c r="AC7" s="17"/>
      <c r="AG7" s="17"/>
    </row>
    <row r="8" spans="1:35">
      <c r="A8" s="31">
        <v>7</v>
      </c>
      <c r="B8" s="32" t="s">
        <v>350</v>
      </c>
      <c r="C8" s="32" t="s">
        <v>338</v>
      </c>
      <c r="K8" s="17"/>
      <c r="O8" s="17"/>
      <c r="S8" s="17"/>
      <c r="W8" s="17"/>
      <c r="AA8" s="17"/>
      <c r="AE8" s="17"/>
      <c r="AI8" s="17"/>
    </row>
    <row r="9" spans="1:37">
      <c r="A9" s="31">
        <v>8</v>
      </c>
      <c r="B9" s="32" t="s">
        <v>351</v>
      </c>
      <c r="C9" s="32" t="s">
        <v>340</v>
      </c>
      <c r="I9" s="17"/>
      <c r="M9" s="17"/>
      <c r="Q9" s="17"/>
      <c r="U9" s="17"/>
      <c r="Y9" s="17"/>
      <c r="AC9" s="17"/>
      <c r="AG9" s="17"/>
      <c r="AK9" s="17"/>
    </row>
    <row r="10" spans="1:39">
      <c r="A10" s="31">
        <v>9</v>
      </c>
      <c r="B10" s="32" t="s">
        <v>352</v>
      </c>
      <c r="C10" s="32" t="s">
        <v>342</v>
      </c>
      <c r="G10" s="17"/>
      <c r="K10" s="17"/>
      <c r="O10" s="17"/>
      <c r="S10" s="17"/>
      <c r="W10" s="17"/>
      <c r="AA10" s="17"/>
      <c r="AE10" s="17"/>
      <c r="AI10" s="17"/>
      <c r="AM10" s="17"/>
    </row>
    <row r="11" spans="1:41">
      <c r="A11" s="31">
        <v>10</v>
      </c>
      <c r="B11" s="32" t="s">
        <v>353</v>
      </c>
      <c r="C11" s="32" t="s">
        <v>344</v>
      </c>
      <c r="E11" s="17"/>
      <c r="I11" s="17"/>
      <c r="M11" s="17"/>
      <c r="Q11" s="17"/>
      <c r="U11" s="17"/>
      <c r="Y11" s="17"/>
      <c r="AC11" s="17"/>
      <c r="AG11" s="17"/>
      <c r="AK11" s="17"/>
      <c r="AO11" s="17"/>
    </row>
  </sheetData>
  <pageMargins left="0.75" right="0.75" top="1" bottom="1" header="0.5" footer="0.5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"/>
  <sheetViews>
    <sheetView workbookViewId="0">
      <selection activeCell="G1" sqref="G1"/>
    </sheetView>
  </sheetViews>
  <sheetFormatPr defaultColWidth="9" defaultRowHeight="13.5"/>
  <sheetData>
    <row r="1" s="19" customFormat="1" ht="15"/>
  </sheetData>
  <pageMargins left="0.75" right="0.75" top="1" bottom="1" header="0.5" footer="0.5"/>
  <headerFooter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C40"/>
  <sheetViews>
    <sheetView workbookViewId="0">
      <pane xSplit="2" ySplit="1" topLeftCell="C35" activePane="bottomRight" state="frozen"/>
      <selection/>
      <selection pane="topRight"/>
      <selection pane="bottomLeft"/>
      <selection pane="bottomRight" activeCell="A36" sqref="A36"/>
    </sheetView>
  </sheetViews>
  <sheetFormatPr defaultColWidth="9" defaultRowHeight="13.5" outlineLevelCol="2"/>
  <cols>
    <col min="1" max="1" width="16.125" customWidth="1"/>
    <col min="2" max="2" width="16.125"/>
    <col min="3" max="3" width="23.75" style="31" customWidth="1"/>
    <col min="5" max="5" width="12.5"/>
  </cols>
  <sheetData>
    <row r="1" s="19" customFormat="1" ht="15" spans="1:3">
      <c r="A1" s="19" t="s">
        <v>354</v>
      </c>
      <c r="B1" s="19" t="s">
        <v>355</v>
      </c>
      <c r="C1" s="24" t="s">
        <v>356</v>
      </c>
    </row>
    <row r="2" ht="74.3" customHeight="1" spans="1:3">
      <c r="A2" t="s">
        <v>186</v>
      </c>
      <c r="B2" t="str">
        <f>_xlfn.DISPIMG("ID_ABE376C2D56443AC96DEA30AEF3B4AFE",1)</f>
        <v>=DISPIMG("ID_ABE376C2D56443AC96DEA30AEF3B4AFE",1)</v>
      </c>
      <c r="C2" s="31">
        <v>1</v>
      </c>
    </row>
    <row r="3" ht="67.45" customHeight="1" spans="1:3">
      <c r="A3" t="s">
        <v>357</v>
      </c>
      <c r="B3" t="str">
        <f>_xlfn.DISPIMG("ID_9C3C282F92FA449BBD6A43A9C2B985CD",1)</f>
        <v>=DISPIMG("ID_9C3C282F92FA449BBD6A43A9C2B985CD",1)</v>
      </c>
      <c r="C3" s="31">
        <v>0</v>
      </c>
    </row>
    <row r="4" ht="75" customHeight="1" spans="1:3">
      <c r="A4" t="s">
        <v>358</v>
      </c>
      <c r="B4" t="str">
        <f>_xlfn.DISPIMG("ID_472389F37DAE4B67A074BB708FB81B1B",1)</f>
        <v>=DISPIMG("ID_472389F37DAE4B67A074BB708FB81B1B",1)</v>
      </c>
      <c r="C4" s="31">
        <v>1</v>
      </c>
    </row>
    <row r="5" ht="75" customHeight="1" spans="1:3">
      <c r="A5" t="s">
        <v>359</v>
      </c>
      <c r="B5" t="str">
        <f>_xlfn.DISPIMG("ID_0DD23899B790402C876A3AB25E93D085",1)</f>
        <v>=DISPIMG("ID_0DD23899B790402C876A3AB25E93D085",1)</v>
      </c>
      <c r="C5" s="31">
        <v>1</v>
      </c>
    </row>
    <row r="6" ht="75" spans="1:3">
      <c r="A6" t="s">
        <v>360</v>
      </c>
      <c r="B6" t="str">
        <f>_xlfn.DISPIMG("ID_D3F7A3ED71D74EEF85AC0F08414E1370",1)</f>
        <v>=DISPIMG("ID_D3F7A3ED71D74EEF85AC0F08414E1370",1)</v>
      </c>
      <c r="C6" s="31">
        <v>1</v>
      </c>
    </row>
    <row r="7" ht="75" spans="1:3">
      <c r="A7" t="s">
        <v>361</v>
      </c>
      <c r="B7" t="str">
        <f>_xlfn.DISPIMG("ID_942A8A520308419192E4894003F19B03",1)</f>
        <v>=DISPIMG("ID_942A8A520308419192E4894003F19B03",1)</v>
      </c>
      <c r="C7" s="31">
        <v>0</v>
      </c>
    </row>
    <row r="8" ht="75" spans="1:3">
      <c r="A8" t="s">
        <v>211</v>
      </c>
      <c r="B8" t="str">
        <f>_xlfn.DISPIMG("ID_EA5ACE97A2D44B6AAB7C9144A307C561",1)</f>
        <v>=DISPIMG("ID_EA5ACE97A2D44B6AAB7C9144A307C561",1)</v>
      </c>
      <c r="C8" s="31">
        <v>1</v>
      </c>
    </row>
    <row r="9" ht="75" spans="1:3">
      <c r="A9" t="s">
        <v>214</v>
      </c>
      <c r="B9" t="str">
        <f>_xlfn.DISPIMG("ID_302E95A733F14E3D8343AA6B56229F6A",1)</f>
        <v>=DISPIMG("ID_302E95A733F14E3D8343AA6B56229F6A",1)</v>
      </c>
      <c r="C9" s="31">
        <v>1</v>
      </c>
    </row>
    <row r="10" ht="75" spans="1:3">
      <c r="A10" t="s">
        <v>232</v>
      </c>
      <c r="B10" t="str">
        <f>_xlfn.DISPIMG("ID_EF4E8EF0532B4D01AF4049E48E49B942",1)</f>
        <v>=DISPIMG("ID_EF4E8EF0532B4D01AF4049E48E49B942",1)</v>
      </c>
      <c r="C10" s="31">
        <v>1</v>
      </c>
    </row>
    <row r="11" ht="75" spans="1:3">
      <c r="A11" t="s">
        <v>241</v>
      </c>
      <c r="B11" t="str">
        <f>_xlfn.DISPIMG("ID_A1C182683B9F4A40A4F0D2974904C2E9",1)</f>
        <v>=DISPIMG("ID_A1C182683B9F4A40A4F0D2974904C2E9",1)</v>
      </c>
      <c r="C11" s="31">
        <v>1</v>
      </c>
    </row>
    <row r="12" ht="75" spans="1:3">
      <c r="A12" t="s">
        <v>264</v>
      </c>
      <c r="B12" t="str">
        <f>_xlfn.DISPIMG("ID_E5F1DB7ED0A64524B6C1085D6EDCED9A",1)</f>
        <v>=DISPIMG("ID_E5F1DB7ED0A64524B6C1085D6EDCED9A",1)</v>
      </c>
      <c r="C12" s="31">
        <v>1</v>
      </c>
    </row>
    <row r="13" ht="75" spans="1:3">
      <c r="A13" t="s">
        <v>267</v>
      </c>
      <c r="B13" t="str">
        <f>_xlfn.DISPIMG("ID_6DFB6AEAB31A4163BCC36846389150B9",1)</f>
        <v>=DISPIMG("ID_6DFB6AEAB31A4163BCC36846389150B9",1)</v>
      </c>
      <c r="C13" s="31">
        <v>1</v>
      </c>
    </row>
    <row r="14" ht="75" spans="1:3">
      <c r="A14" t="s">
        <v>290</v>
      </c>
      <c r="B14" t="str">
        <f>_xlfn.DISPIMG("ID_806970AB48A94490A6B2A23621149679",1)</f>
        <v>=DISPIMG("ID_806970AB48A94490A6B2A23621149679",1)</v>
      </c>
      <c r="C14" s="31">
        <v>1</v>
      </c>
    </row>
    <row r="15" ht="75" spans="1:3">
      <c r="A15" t="s">
        <v>244</v>
      </c>
      <c r="B15" t="str">
        <f>_xlfn.DISPIMG("ID_59A4579AC4BC493588004E5C2ACA0D60",1)</f>
        <v>=DISPIMG("ID_59A4579AC4BC493588004E5C2ACA0D60",1)</v>
      </c>
      <c r="C15" s="31">
        <v>1</v>
      </c>
    </row>
    <row r="16" ht="75" spans="1:3">
      <c r="A16" t="s">
        <v>234</v>
      </c>
      <c r="B16" t="str">
        <f>_xlfn.DISPIMG("ID_E9CB8ED1CC014AB6AAED2B528646CC46",1)</f>
        <v>=DISPIMG("ID_E9CB8ED1CC014AB6AAED2B528646CC46",1)</v>
      </c>
      <c r="C16" s="31">
        <v>1</v>
      </c>
    </row>
    <row r="17" ht="75" spans="1:3">
      <c r="A17" t="s">
        <v>247</v>
      </c>
      <c r="B17" t="str">
        <f>_xlfn.DISPIMG("ID_1FADB01B9A9746599240162B9FCE1C05",1)</f>
        <v>=DISPIMG("ID_1FADB01B9A9746599240162B9FCE1C05",1)</v>
      </c>
      <c r="C17" s="31">
        <v>1</v>
      </c>
    </row>
    <row r="18" ht="75" spans="1:3">
      <c r="A18" t="s">
        <v>217</v>
      </c>
      <c r="B18" t="str">
        <f>_xlfn.DISPIMG("ID_BFB4E79A60F64AC097E0E3F6732F00F6",1)</f>
        <v>=DISPIMG("ID_BFB4E79A60F64AC097E0E3F6732F00F6",1)</v>
      </c>
      <c r="C18" s="31">
        <v>1</v>
      </c>
    </row>
    <row r="19" ht="75" spans="1:3">
      <c r="A19" t="s">
        <v>220</v>
      </c>
      <c r="B19" t="str">
        <f>_xlfn.DISPIMG("ID_D67123579B8A45AC8E21431C8B1FAC0E",1)</f>
        <v>=DISPIMG("ID_D67123579B8A45AC8E21431C8B1FAC0E",1)</v>
      </c>
      <c r="C19" s="31">
        <v>1</v>
      </c>
    </row>
    <row r="20" ht="75" spans="1:3">
      <c r="A20" t="s">
        <v>223</v>
      </c>
      <c r="B20" t="str">
        <f>_xlfn.DISPIMG("ID_CF2AD7D8A4854A49ABFCAF64ECD3C72F",1)</f>
        <v>=DISPIMG("ID_CF2AD7D8A4854A49ABFCAF64ECD3C72F",1)</v>
      </c>
      <c r="C20" s="31">
        <v>1</v>
      </c>
    </row>
    <row r="21" ht="75" spans="1:3">
      <c r="A21" t="s">
        <v>236</v>
      </c>
      <c r="B21" t="str">
        <f>_xlfn.DISPIMG("ID_B220F34CD2EA489A845F4CEF94C27BF0",1)</f>
        <v>=DISPIMG("ID_B220F34CD2EA489A845F4CEF94C27BF0",1)</v>
      </c>
      <c r="C21" s="31">
        <v>1</v>
      </c>
    </row>
    <row r="22" ht="75" spans="1:3">
      <c r="A22" t="s">
        <v>250</v>
      </c>
      <c r="B22" t="str">
        <f>_xlfn.DISPIMG("ID_0BF27AE1634945C2AC83D997C42602C4",1)</f>
        <v>=DISPIMG("ID_0BF27AE1634945C2AC83D997C42602C4",1)</v>
      </c>
      <c r="C22" s="31">
        <v>1</v>
      </c>
    </row>
    <row r="23" ht="75" spans="1:3">
      <c r="A23" t="s">
        <v>253</v>
      </c>
      <c r="B23" t="str">
        <f>_xlfn.DISPIMG("ID_7022A7E245DA469CA8D834BC55C42159",1)</f>
        <v>=DISPIMG("ID_7022A7E245DA469CA8D834BC55C42159",1)</v>
      </c>
      <c r="C23" s="31">
        <v>1</v>
      </c>
    </row>
    <row r="24" ht="75" spans="1:3">
      <c r="A24" t="s">
        <v>238</v>
      </c>
      <c r="B24" t="str">
        <f>_xlfn.DISPIMG("ID_C30588502E224F99ABF989297FD6C8B6",1)</f>
        <v>=DISPIMG("ID_C30588502E224F99ABF989297FD6C8B6",1)</v>
      </c>
      <c r="C24" s="31">
        <v>1</v>
      </c>
    </row>
    <row r="25" ht="75" spans="1:3">
      <c r="A25" t="s">
        <v>256</v>
      </c>
      <c r="B25" t="str">
        <f>_xlfn.DISPIMG("ID_946A66B6CF554CD286D8FB288B3F298D",1)</f>
        <v>=DISPIMG("ID_946A66B6CF554CD286D8FB288B3F298D",1)</v>
      </c>
      <c r="C25" s="31">
        <v>1</v>
      </c>
    </row>
    <row r="26" ht="96.75" customHeight="1" spans="1:3">
      <c r="A26" t="s">
        <v>259</v>
      </c>
      <c r="B26" t="str">
        <f>_xlfn.DISPIMG("ID_E41691D94D5C4096B126FDBB73F5A3FD",1)</f>
        <v>=DISPIMG("ID_E41691D94D5C4096B126FDBB73F5A3FD",1)</v>
      </c>
      <c r="C26" s="31">
        <v>1</v>
      </c>
    </row>
    <row r="27" ht="96.75" customHeight="1" spans="1:3">
      <c r="A27" t="s">
        <v>261</v>
      </c>
      <c r="B27" t="str">
        <f>_xlfn.DISPIMG("ID_1117982C9F7E410BB3974C25EF2231EC",1)</f>
        <v>=DISPIMG("ID_1117982C9F7E410BB3974C25EF2231EC",1)</v>
      </c>
      <c r="C27" s="31">
        <v>1</v>
      </c>
    </row>
    <row r="28" ht="96.75" customHeight="1" spans="1:3">
      <c r="A28" t="s">
        <v>226</v>
      </c>
      <c r="B28" t="str">
        <f>_xlfn.DISPIMG("ID_5D94A75FC3424FCCA8DCBDE1AC36404A",1)</f>
        <v>=DISPIMG("ID_5D94A75FC3424FCCA8DCBDE1AC36404A",1)</v>
      </c>
      <c r="C28" s="31">
        <v>1</v>
      </c>
    </row>
    <row r="29" ht="96.75" customHeight="1" spans="1:3">
      <c r="A29" t="s">
        <v>270</v>
      </c>
      <c r="B29" t="str">
        <f>_xlfn.DISPIMG("ID_C3E942B729494059AB2619077BAA94B4",1)</f>
        <v>=DISPIMG("ID_C3E942B729494059AB2619077BAA94B4",1)</v>
      </c>
      <c r="C29" s="31">
        <v>1</v>
      </c>
    </row>
    <row r="30" ht="96.75" customHeight="1" spans="1:3">
      <c r="A30" t="s">
        <v>293</v>
      </c>
      <c r="B30" t="str">
        <f>_xlfn.DISPIMG("ID_7D5EFB0035DA4542A8C5BC5ECDD4EACF",1)</f>
        <v>=DISPIMG("ID_7D5EFB0035DA4542A8C5BC5ECDD4EACF",1)</v>
      </c>
      <c r="C30" s="31">
        <v>1</v>
      </c>
    </row>
    <row r="31" ht="96.75" customHeight="1" spans="1:3">
      <c r="A31" t="s">
        <v>229</v>
      </c>
      <c r="B31" t="str">
        <f>_xlfn.DISPIMG("ID_8EB17CEFC9214E5999426EDBF3691A7E",1)</f>
        <v>=DISPIMG("ID_8EB17CEFC9214E5999426EDBF3691A7E",1)</v>
      </c>
      <c r="C31" s="31">
        <v>1</v>
      </c>
    </row>
    <row r="32" ht="96.75" customHeight="1" spans="1:3">
      <c r="A32" t="s">
        <v>273</v>
      </c>
      <c r="B32" t="str">
        <f>_xlfn.DISPIMG("ID_C4C4ABD255A24088BE75FF3D5C059D91",1)</f>
        <v>=DISPIMG("ID_C4C4ABD255A24088BE75FF3D5C059D91",1)</v>
      </c>
      <c r="C32" s="31">
        <v>1</v>
      </c>
    </row>
    <row r="33" ht="96.75" customHeight="1" spans="1:3">
      <c r="A33" t="s">
        <v>276</v>
      </c>
      <c r="B33" t="str">
        <f>_xlfn.DISPIMG("ID_8BCD999CC030453CB7DFC8890ED1C7CE",1)</f>
        <v>=DISPIMG("ID_8BCD999CC030453CB7DFC8890ED1C7CE",1)</v>
      </c>
      <c r="C33" s="31">
        <v>1</v>
      </c>
    </row>
    <row r="34" ht="96.75" customHeight="1" spans="1:3">
      <c r="A34" t="s">
        <v>279</v>
      </c>
      <c r="B34" t="str">
        <f>_xlfn.DISPIMG("ID_CD0EBA0268E44D3C86B8732A5059CA70",1)</f>
        <v>=DISPIMG("ID_CD0EBA0268E44D3C86B8732A5059CA70",1)</v>
      </c>
      <c r="C34" s="31">
        <v>1</v>
      </c>
    </row>
    <row r="35" ht="96.75" customHeight="1" spans="1:3">
      <c r="A35" t="s">
        <v>282</v>
      </c>
      <c r="B35" t="str">
        <f>_xlfn.DISPIMG("ID_6BA26EB01E064329ADDD5FD0ECD1E414",1)</f>
        <v>=DISPIMG("ID_6BA26EB01E064329ADDD5FD0ECD1E414",1)</v>
      </c>
      <c r="C35" s="31">
        <v>1</v>
      </c>
    </row>
    <row r="36" ht="96.75" customHeight="1" spans="1:3">
      <c r="A36" t="s">
        <v>296</v>
      </c>
      <c r="B36" t="str">
        <f>_xlfn.DISPIMG("ID_2F09E6398A6F4E92956CA15EA56AA685",1)</f>
        <v>=DISPIMG("ID_2F09E6398A6F4E92956CA15EA56AA685",1)</v>
      </c>
      <c r="C36" s="31">
        <v>1</v>
      </c>
    </row>
    <row r="37" ht="74.6" customHeight="1" spans="1:3">
      <c r="A37" t="s">
        <v>299</v>
      </c>
      <c r="B37" t="str">
        <f>_xlfn.DISPIMG("ID_D6E9B575C0C943E3883EE0E22A4EABA1",1)</f>
        <v>=DISPIMG("ID_D6E9B575C0C943E3883EE0E22A4EABA1",1)</v>
      </c>
      <c r="C37" s="31">
        <v>1</v>
      </c>
    </row>
    <row r="38" ht="75" spans="1:3">
      <c r="A38" t="s">
        <v>284</v>
      </c>
      <c r="B38" t="str">
        <f>_xlfn.DISPIMG("ID_345E7924D55E4B24A1BF201D4423D1A0",1)</f>
        <v>=DISPIMG("ID_345E7924D55E4B24A1BF201D4423D1A0",1)</v>
      </c>
      <c r="C38" s="31">
        <v>1</v>
      </c>
    </row>
    <row r="39" ht="75" spans="1:3">
      <c r="A39" t="s">
        <v>302</v>
      </c>
      <c r="B39" t="str">
        <f>_xlfn.DISPIMG("ID_45747D0280FD4BC7823009D80AC5D973",1)</f>
        <v>=DISPIMG("ID_45747D0280FD4BC7823009D80AC5D973",1)</v>
      </c>
      <c r="C39" s="31">
        <v>1</v>
      </c>
    </row>
    <row r="40" ht="75" spans="1:3">
      <c r="A40" t="s">
        <v>287</v>
      </c>
      <c r="B40" t="str">
        <f>_xlfn.DISPIMG("ID_C6A488D076F8441E94AC514401752E42",1)</f>
        <v>=DISPIMG("ID_C6A488D076F8441E94AC514401752E42",1)</v>
      </c>
      <c r="C40" s="31">
        <v>1</v>
      </c>
    </row>
  </sheetData>
  <pageMargins left="0.75" right="0.75" top="1" bottom="1" header="0.5" footer="0.5"/>
  <headerFooter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/>
  <dimension ref="A1:L5"/>
  <sheetViews>
    <sheetView workbookViewId="0">
      <selection activeCell="Q22" sqref="Q22"/>
    </sheetView>
  </sheetViews>
  <sheetFormatPr defaultColWidth="9" defaultRowHeight="13.5" outlineLevelRow="4"/>
  <cols>
    <col min="2" max="2" width="12.875" customWidth="1"/>
    <col min="3" max="3" width="12.625" customWidth="1"/>
    <col min="4" max="4" width="8.875" customWidth="1"/>
    <col min="5" max="5" width="19.125" customWidth="1"/>
    <col min="6" max="6" width="12.875" customWidth="1"/>
    <col min="7" max="7" width="17.875" customWidth="1"/>
  </cols>
  <sheetData>
    <row r="1" s="19" customFormat="1" ht="15" spans="1:7">
      <c r="A1" s="19" t="s">
        <v>136</v>
      </c>
      <c r="B1" s="19" t="s">
        <v>142</v>
      </c>
      <c r="C1" s="19" t="s">
        <v>362</v>
      </c>
      <c r="D1" s="19" t="s">
        <v>363</v>
      </c>
      <c r="E1" s="19" t="s">
        <v>364</v>
      </c>
      <c r="F1" s="19" t="s">
        <v>365</v>
      </c>
      <c r="G1" s="19" t="s">
        <v>366</v>
      </c>
    </row>
    <row r="2" spans="1:7">
      <c r="A2">
        <v>1</v>
      </c>
      <c r="B2" t="s">
        <v>367</v>
      </c>
      <c r="C2" t="s">
        <v>368</v>
      </c>
      <c r="D2" t="s">
        <v>369</v>
      </c>
      <c r="E2" t="s">
        <v>370</v>
      </c>
      <c r="F2">
        <v>0</v>
      </c>
      <c r="G2">
        <v>10000</v>
      </c>
    </row>
    <row r="3" spans="1:7">
      <c r="A3">
        <v>2</v>
      </c>
      <c r="B3" t="s">
        <v>371</v>
      </c>
      <c r="C3" t="s">
        <v>372</v>
      </c>
      <c r="D3" t="s">
        <v>369</v>
      </c>
      <c r="E3" t="s">
        <v>373</v>
      </c>
      <c r="F3">
        <v>0</v>
      </c>
      <c r="G3">
        <v>10000</v>
      </c>
    </row>
    <row r="5" ht="15" spans="12:12">
      <c r="L5" s="30" t="s">
        <v>374</v>
      </c>
    </row>
  </sheetData>
  <pageMargins left="0.75" right="0.75" top="1" bottom="1" header="0.5" footer="0.5"/>
  <headerFooter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I37"/>
  <sheetViews>
    <sheetView workbookViewId="0">
      <selection activeCell="B38" sqref="B38"/>
    </sheetView>
  </sheetViews>
  <sheetFormatPr defaultColWidth="9" defaultRowHeight="13.5"/>
  <cols>
    <col min="2" max="2" width="22.5" customWidth="1"/>
    <col min="4" max="5" width="9.875" customWidth="1"/>
    <col min="6" max="6" width="14" customWidth="1"/>
    <col min="7" max="7" width="12.875" customWidth="1"/>
    <col min="8" max="9" width="40" customWidth="1"/>
  </cols>
  <sheetData>
    <row r="1" s="19" customFormat="1" ht="15" spans="1:9">
      <c r="A1" s="19" t="s">
        <v>136</v>
      </c>
      <c r="B1" s="19" t="s">
        <v>142</v>
      </c>
      <c r="C1" s="19" t="s">
        <v>375</v>
      </c>
      <c r="D1" s="19" t="s">
        <v>376</v>
      </c>
      <c r="E1" s="19" t="s">
        <v>377</v>
      </c>
      <c r="F1" s="19" t="s">
        <v>378</v>
      </c>
      <c r="G1" s="19" t="s">
        <v>379</v>
      </c>
      <c r="H1" s="19" t="str">
        <f>C1&amp;"备注"</f>
        <v>格子ID备注</v>
      </c>
      <c r="I1" s="19" t="str">
        <f>D1&amp;"备注"</f>
        <v>对应BUFF备注</v>
      </c>
    </row>
    <row r="2" spans="1:9">
      <c r="A2">
        <v>0</v>
      </c>
      <c r="B2" t="s">
        <v>380</v>
      </c>
      <c r="C2">
        <v>1</v>
      </c>
      <c r="D2">
        <v>0</v>
      </c>
      <c r="E2">
        <v>1</v>
      </c>
      <c r="F2">
        <v>0</v>
      </c>
      <c r="G2">
        <v>0</v>
      </c>
      <c r="H2" t="str">
        <f>INDEX(SkillArea!$B:$B,MATCH(C2,SkillArea!$A:$A,0))</f>
        <v>通用-随机1个敌人</v>
      </c>
      <c r="I2" t="str">
        <f>INDEX(BUFF!B:B,MATCH(D2,BUFF!A:A,0))</f>
        <v>物理普攻</v>
      </c>
    </row>
    <row r="3" spans="1:9">
      <c r="A3">
        <v>1</v>
      </c>
      <c r="B3" t="s">
        <v>381</v>
      </c>
      <c r="C3">
        <v>1</v>
      </c>
      <c r="D3">
        <v>0</v>
      </c>
      <c r="E3">
        <v>1</v>
      </c>
      <c r="F3">
        <v>0</v>
      </c>
      <c r="G3">
        <v>1</v>
      </c>
      <c r="H3" t="str">
        <f>INDEX(SkillArea!$B:$B,MATCH(C3,SkillArea!$A:$A,0))</f>
        <v>通用-随机1个敌人</v>
      </c>
      <c r="I3" t="str">
        <f>INDEX(BUFF!B:B,MATCH(D3,BUFF!A:A,0))</f>
        <v>物理普攻</v>
      </c>
    </row>
    <row r="4" spans="1:9">
      <c r="A4">
        <v>2</v>
      </c>
      <c r="B4" t="s">
        <v>382</v>
      </c>
      <c r="C4">
        <v>1</v>
      </c>
      <c r="D4">
        <v>1</v>
      </c>
      <c r="E4">
        <v>1</v>
      </c>
      <c r="F4">
        <v>0</v>
      </c>
      <c r="G4">
        <v>1</v>
      </c>
      <c r="H4" t="str">
        <f>INDEX(SkillArea!$B:$B,MATCH(C4,SkillArea!$A:$A,0))</f>
        <v>通用-随机1个敌人</v>
      </c>
      <c r="I4" t="str">
        <f>INDEX(BUFF!B:B,MATCH(D4,BUFF!A:A,0))</f>
        <v>魔法普攻</v>
      </c>
    </row>
    <row r="5" spans="1:9">
      <c r="A5">
        <v>2000100</v>
      </c>
      <c r="B5" s="29" t="s">
        <v>383</v>
      </c>
      <c r="C5">
        <v>2000100</v>
      </c>
      <c r="D5">
        <v>2000100</v>
      </c>
      <c r="H5" t="str">
        <f>INDEX(SkillArea!$B:$B,MATCH(C5,SkillArea!$A:$A,0))</f>
        <v>怪物-狗头人-重斩</v>
      </c>
      <c r="I5" t="str">
        <f>INDEX(BUFF!B:B,MATCH(D5,BUFF!A:A,0))</f>
        <v>怪物-狗头人</v>
      </c>
    </row>
    <row r="6" spans="1:9">
      <c r="A6">
        <v>2000200</v>
      </c>
      <c r="B6" s="29" t="s">
        <v>384</v>
      </c>
      <c r="C6">
        <v>2000200</v>
      </c>
      <c r="D6">
        <v>2000200</v>
      </c>
      <c r="H6" t="str">
        <f>INDEX(SkillArea!$B:$B,MATCH(C6,SkillArea!$A:$A,0))</f>
        <v>怪物-士兵1-怯懦</v>
      </c>
      <c r="I6" t="str">
        <f>INDEX(BUFF!B:B,MATCH(D6,BUFF!A:A,0))</f>
        <v>怪物-士兵1</v>
      </c>
    </row>
    <row r="7" spans="1:9">
      <c r="A7">
        <v>2000300</v>
      </c>
      <c r="B7" s="29" t="s">
        <v>385</v>
      </c>
      <c r="C7">
        <v>2000300</v>
      </c>
      <c r="D7">
        <v>2000300</v>
      </c>
      <c r="H7" t="str">
        <f>INDEX(SkillArea!$B:$B,MATCH(C7,SkillArea!$A:$A,0))</f>
        <v>怪物-木人-全力一棍</v>
      </c>
      <c r="I7" t="str">
        <f>INDEX(BUFF!B:B,MATCH(D7,BUFF!A:A,0))</f>
        <v>怪物-木人</v>
      </c>
    </row>
    <row r="8" spans="1:9">
      <c r="A8">
        <v>2000400</v>
      </c>
      <c r="B8" s="29" t="s">
        <v>386</v>
      </c>
      <c r="C8">
        <v>2000400</v>
      </c>
      <c r="D8">
        <v>2000400</v>
      </c>
      <c r="H8" t="str">
        <f>INDEX(SkillArea!$B:$B,MATCH(C8,SkillArea!$A:$A,0))</f>
        <v>怪物-山贼-致命一击</v>
      </c>
      <c r="I8" t="str">
        <f>INDEX(BUFF!B:B,MATCH(D8,BUFF!A:A,0))</f>
        <v>怪物-山贼</v>
      </c>
    </row>
    <row r="9" spans="1:9">
      <c r="A9">
        <v>2000500</v>
      </c>
      <c r="B9" s="29" t="s">
        <v>387</v>
      </c>
      <c r="C9">
        <v>2000500</v>
      </c>
      <c r="D9">
        <v>2000500</v>
      </c>
      <c r="H9" t="str">
        <f>INDEX(SkillArea!$B:$B,MATCH(C9,SkillArea!$A:$A,0))</f>
        <v>怪物-哥布林-木棒横扫</v>
      </c>
      <c r="I9" t="str">
        <f>INDEX(BUFF!B:B,MATCH(D9,BUFF!A:A,0))</f>
        <v>怪物-哥布林</v>
      </c>
    </row>
    <row r="10" spans="1:9">
      <c r="A10">
        <v>2000600</v>
      </c>
      <c r="B10" s="29" t="s">
        <v>388</v>
      </c>
      <c r="C10">
        <v>2000600</v>
      </c>
      <c r="D10">
        <v>2000600</v>
      </c>
      <c r="H10" t="str">
        <f>INDEX(SkillArea!$B:$B,MATCH(C10,SkillArea!$A:$A,0))</f>
        <v>怪物-史莱姆-分裂</v>
      </c>
      <c r="I10" t="str">
        <f>INDEX(BUFF!B:B,MATCH(D10,BUFF!A:A,0))</f>
        <v>怪物-史莱姆</v>
      </c>
    </row>
    <row r="11" spans="1:9">
      <c r="A11">
        <v>2000700</v>
      </c>
      <c r="B11" s="29" t="s">
        <v>389</v>
      </c>
      <c r="C11">
        <v>2000700</v>
      </c>
      <c r="D11">
        <v>2000700</v>
      </c>
      <c r="H11" t="str">
        <f>INDEX(SkillArea!$B:$B,MATCH(C11,SkillArea!$A:$A,0))</f>
        <v>怪物-狼-利爪</v>
      </c>
      <c r="I11" t="str">
        <f>INDEX(BUFF!B:B,MATCH(D11,BUFF!A:A,0))</f>
        <v>怪物-狼</v>
      </c>
    </row>
    <row r="12" spans="1:9">
      <c r="A12">
        <v>2000800</v>
      </c>
      <c r="B12" s="29" t="s">
        <v>390</v>
      </c>
      <c r="C12">
        <v>2000800</v>
      </c>
      <c r="D12">
        <v>2000800</v>
      </c>
      <c r="H12" t="str">
        <f>INDEX(SkillArea!$B:$B,MATCH(C12,SkillArea!$A:$A,0))</f>
        <v>怪物-士兵2-战地医疗</v>
      </c>
      <c r="I12" t="str">
        <f>INDEX(BUFF!B:B,MATCH(D12,BUFF!A:A,0))</f>
        <v>怪物-士兵2</v>
      </c>
    </row>
    <row r="13" spans="1:9">
      <c r="A13">
        <v>2000900</v>
      </c>
      <c r="B13" s="29" t="s">
        <v>391</v>
      </c>
      <c r="C13">
        <v>2000900</v>
      </c>
      <c r="D13">
        <v>2000900</v>
      </c>
      <c r="H13" t="str">
        <f>INDEX(SkillArea!$B:$B,MATCH(C13,SkillArea!$A:$A,0))</f>
        <v>怪物-魔尸-腐化</v>
      </c>
      <c r="I13" t="str">
        <f>INDEX(BUFF!B:B,MATCH(D13,BUFF!A:A,0))</f>
        <v>怪物-魔尸</v>
      </c>
    </row>
    <row r="14" spans="1:9">
      <c r="A14">
        <v>2001000</v>
      </c>
      <c r="B14" s="29" t="s">
        <v>392</v>
      </c>
      <c r="C14">
        <v>2001000</v>
      </c>
      <c r="D14">
        <v>2001000</v>
      </c>
      <c r="H14" t="str">
        <f>INDEX(SkillArea!$B:$B,MATCH(C14,SkillArea!$A:$A,0))</f>
        <v>怪物-铁甲哥布林-铁壁</v>
      </c>
      <c r="I14" t="str">
        <f>INDEX(BUFF!B:B,MATCH(D14,BUFF!A:A,0))</f>
        <v>怪物-铁甲哥布林</v>
      </c>
    </row>
    <row r="15" spans="1:9">
      <c r="A15">
        <v>2001100</v>
      </c>
      <c r="B15" s="29" t="s">
        <v>393</v>
      </c>
      <c r="C15">
        <v>2001100</v>
      </c>
      <c r="D15">
        <v>2001100</v>
      </c>
      <c r="H15" t="str">
        <f>INDEX(SkillArea!$B:$B,MATCH(C15,SkillArea!$A:$A,0))</f>
        <v>怪物-鱼人-甩尾</v>
      </c>
      <c r="I15" t="str">
        <f>INDEX(BUFF!B:B,MATCH(D15,BUFF!A:A,0))</f>
        <v>怪物-鱼人</v>
      </c>
    </row>
    <row r="16" spans="1:9">
      <c r="A16">
        <v>2001200</v>
      </c>
      <c r="B16" s="29" t="s">
        <v>394</v>
      </c>
      <c r="C16">
        <v>2001200</v>
      </c>
      <c r="D16">
        <v>2001200</v>
      </c>
      <c r="H16" t="str">
        <f>INDEX(SkillArea!$B:$B,MATCH(C16,SkillArea!$A:$A,0))</f>
        <v>怪物-士兵3-战场本能</v>
      </c>
      <c r="I16" t="str">
        <f>INDEX(BUFF!B:B,MATCH(D16,BUFF!A:A,0))</f>
        <v>怪物-士兵3</v>
      </c>
    </row>
    <row r="17" spans="1:9">
      <c r="A17">
        <v>2001300</v>
      </c>
      <c r="B17" s="29" t="s">
        <v>395</v>
      </c>
      <c r="C17">
        <v>2001300</v>
      </c>
      <c r="D17">
        <v>2001300</v>
      </c>
      <c r="H17" t="str">
        <f>INDEX(SkillArea!$B:$B,MATCH(C17,SkillArea!$A:$A,0))</f>
        <v>怪物-刺客-精准刺击</v>
      </c>
      <c r="I17" t="str">
        <f>INDEX(BUFF!B:B,MATCH(D17,BUFF!A:A,0))</f>
        <v>怪物-刺客</v>
      </c>
    </row>
    <row r="18" spans="1:9">
      <c r="A18">
        <v>2001400</v>
      </c>
      <c r="B18" s="29" t="s">
        <v>396</v>
      </c>
      <c r="C18">
        <v>2001400</v>
      </c>
      <c r="D18">
        <v>2001400</v>
      </c>
      <c r="H18" t="str">
        <f>INDEX(SkillArea!$B:$B,MATCH(C18,SkillArea!$A:$A,0))</f>
        <v>怪物-魔尸王-活尸召唤</v>
      </c>
      <c r="I18" t="str">
        <f>INDEX(BUFF!B:B,MATCH(D18,BUFF!A:A,0))</f>
        <v>怪物-魔尸王</v>
      </c>
    </row>
    <row r="19" spans="1:9">
      <c r="A19">
        <v>2001500</v>
      </c>
      <c r="B19" s="29" t="s">
        <v>397</v>
      </c>
      <c r="C19">
        <v>2001500</v>
      </c>
      <c r="D19">
        <v>2001500</v>
      </c>
      <c r="H19" t="str">
        <f>INDEX(SkillArea!$B:$B,MATCH(C19,SkillArea!$A:$A,0))</f>
        <v>怪物-火焰哥布林-灼热攻击</v>
      </c>
      <c r="I19" t="str">
        <f>INDEX(BUFF!B:B,MATCH(D19,BUFF!A:A,0))</f>
        <v>怪物-火焰哥布林</v>
      </c>
    </row>
    <row r="20" spans="1:9">
      <c r="A20">
        <v>2001600</v>
      </c>
      <c r="B20" s="29" t="s">
        <v>398</v>
      </c>
      <c r="C20">
        <v>2001600</v>
      </c>
      <c r="D20">
        <v>2001600</v>
      </c>
      <c r="H20" t="str">
        <f>INDEX(SkillArea!$B:$B,MATCH(C20,SkillArea!$A:$A,0))</f>
        <v>怪物-冰霜哥布林-霜冻攻击</v>
      </c>
      <c r="I20" t="str">
        <f>INDEX(BUFF!B:B,MATCH(D20,BUFF!A:A,0))</f>
        <v>怪物-冰霜哥布林</v>
      </c>
    </row>
    <row r="21" spans="1:9">
      <c r="A21">
        <v>2001700</v>
      </c>
      <c r="B21" s="29" t="s">
        <v>399</v>
      </c>
      <c r="C21">
        <v>2001700</v>
      </c>
      <c r="D21">
        <v>2001700</v>
      </c>
      <c r="H21" t="str">
        <f>INDEX(SkillArea!$B:$B,MATCH(C21,SkillArea!$A:$A,0))</f>
        <v>怪物-沙匪-致命二击</v>
      </c>
      <c r="I21" t="str">
        <f>INDEX(BUFF!B:B,MATCH(D21,BUFF!A:A,0))</f>
        <v>怪物-沙匪</v>
      </c>
    </row>
    <row r="22" spans="1:9">
      <c r="A22">
        <v>2001800</v>
      </c>
      <c r="B22" s="29" t="s">
        <v>400</v>
      </c>
      <c r="C22">
        <v>2001800</v>
      </c>
      <c r="D22">
        <v>2001800</v>
      </c>
      <c r="H22" t="str">
        <f>INDEX(SkillArea!$B:$B,MATCH(C22,SkillArea!$A:$A,0))</f>
        <v>怪物-克苏鲁-▓▓&amp;*￥▓</v>
      </c>
      <c r="I22" t="str">
        <f>INDEX(BUFF!B:B,MATCH(D22,BUFF!A:A,0))</f>
        <v>怪物-克苏鲁</v>
      </c>
    </row>
    <row r="23" spans="1:9">
      <c r="A23">
        <v>2001900</v>
      </c>
      <c r="B23" s="29" t="s">
        <v>401</v>
      </c>
      <c r="C23">
        <v>2001900</v>
      </c>
      <c r="D23">
        <v>2001900</v>
      </c>
      <c r="H23" t="str">
        <f>INDEX(SkillArea!$B:$B,MATCH(C23,SkillArea!$A:$A,0))</f>
        <v>怪物-暗影-暗影体质</v>
      </c>
      <c r="I23" t="str">
        <f>INDEX(BUFF!B:B,MATCH(D23,BUFF!A:A,0))</f>
        <v>怪物-暗影</v>
      </c>
    </row>
    <row r="24" spans="1:9">
      <c r="A24">
        <v>2002000</v>
      </c>
      <c r="B24" s="29" t="s">
        <v>402</v>
      </c>
      <c r="C24">
        <v>2002000</v>
      </c>
      <c r="D24">
        <v>2002000</v>
      </c>
      <c r="H24" t="str">
        <f>INDEX(SkillArea!$B:$B,MATCH(C24,SkillArea!$A:$A,0))</f>
        <v>怪物-将军-鼓舞</v>
      </c>
      <c r="I24" t="str">
        <f>INDEX(BUFF!B:B,MATCH(D24,BUFF!A:A,0))</f>
        <v>怪物-将军</v>
      </c>
    </row>
    <row r="25" spans="1:9">
      <c r="A25">
        <v>2002100</v>
      </c>
      <c r="B25" s="29" t="s">
        <v>403</v>
      </c>
      <c r="C25">
        <v>2002100</v>
      </c>
      <c r="D25">
        <v>2002100</v>
      </c>
      <c r="H25" t="str">
        <f>INDEX(SkillArea!$B:$B,MATCH(C25,SkillArea!$A:$A,0))</f>
        <v>怪物-壮汉-蛮力冲锋</v>
      </c>
      <c r="I25" t="str">
        <f>INDEX(BUFF!B:B,MATCH(D25,BUFF!A:A,0))</f>
        <v>怪物-壮汉</v>
      </c>
    </row>
    <row r="26" spans="1:9">
      <c r="A26">
        <v>2002200</v>
      </c>
      <c r="B26" s="29" t="s">
        <v>404</v>
      </c>
      <c r="C26">
        <v>2002200</v>
      </c>
      <c r="D26">
        <v>2002200</v>
      </c>
      <c r="H26" t="str">
        <f>INDEX(SkillArea!$B:$B,MATCH(C26,SkillArea!$A:$A,0))</f>
        <v>怪物-三头犬-头头是道</v>
      </c>
      <c r="I26" t="str">
        <f>INDEX(BUFF!B:B,MATCH(D26,BUFF!A:A,0))</f>
        <v>怪物-三头犬</v>
      </c>
    </row>
    <row r="27" spans="1:9">
      <c r="A27">
        <v>2002300</v>
      </c>
      <c r="B27" s="29" t="s">
        <v>405</v>
      </c>
      <c r="C27">
        <v>2002300</v>
      </c>
      <c r="D27">
        <v>2002300</v>
      </c>
      <c r="H27" t="str">
        <f>INDEX(SkillArea!$B:$B,MATCH(C27,SkillArea!$A:$A,0))</f>
        <v>怪物-火龙-焚天灭地</v>
      </c>
      <c r="I27" t="str">
        <f>INDEX(BUFF!B:B,MATCH(D27,BUFF!A:A,0))</f>
        <v>怪物-火龙</v>
      </c>
    </row>
    <row r="28" spans="1:9">
      <c r="A28">
        <v>2002400</v>
      </c>
      <c r="B28" s="29" t="s">
        <v>406</v>
      </c>
      <c r="C28">
        <v>2002400</v>
      </c>
      <c r="D28">
        <v>2002400</v>
      </c>
      <c r="H28" t="str">
        <f>INDEX(SkillArea!$B:$B,MATCH(C28,SkillArea!$A:$A,0))</f>
        <v>怪物-机器人-反编译</v>
      </c>
      <c r="I28" t="str">
        <f>INDEX(BUFF!B:B,MATCH(D28,BUFF!A:A,0))</f>
        <v>怪物-机器人</v>
      </c>
    </row>
    <row r="29" spans="1:9">
      <c r="A29">
        <v>2002500</v>
      </c>
      <c r="B29" s="29" t="s">
        <v>407</v>
      </c>
      <c r="C29">
        <v>2002500</v>
      </c>
      <c r="D29">
        <v>2002500</v>
      </c>
      <c r="H29" t="str">
        <f>INDEX(SkillArea!$B:$B,MATCH(C29,SkillArea!$A:$A,0))</f>
        <v>怪物-蓝魔-魔力反噬</v>
      </c>
      <c r="I29" t="str">
        <f>INDEX(BUFF!B:B,MATCH(D29,BUFF!A:A,0))</f>
        <v>怪物-蓝魔</v>
      </c>
    </row>
    <row r="30" spans="1:9">
      <c r="A30">
        <v>2002600</v>
      </c>
      <c r="B30" s="29" t="s">
        <v>408</v>
      </c>
      <c r="C30">
        <v>2002600</v>
      </c>
      <c r="D30">
        <v>2002600</v>
      </c>
      <c r="H30" t="str">
        <f>INDEX(SkillArea!$B:$B,MATCH(C30,SkillArea!$A:$A,0))</f>
        <v>怪物-红魔-魔力爆轰</v>
      </c>
      <c r="I30" t="str">
        <f>INDEX(BUFF!B:B,MATCH(D30,BUFF!A:A,0))</f>
        <v>怪物-红魔</v>
      </c>
    </row>
    <row r="31" spans="1:9">
      <c r="A31">
        <v>2002700</v>
      </c>
      <c r="B31" s="29" t="s">
        <v>409</v>
      </c>
      <c r="C31">
        <v>2002700</v>
      </c>
      <c r="D31">
        <v>2002700</v>
      </c>
      <c r="H31" t="str">
        <f>INDEX(SkillArea!$B:$B,MATCH(C31,SkillArea!$A:$A,0))</f>
        <v>怪物-怪医-医者魔心</v>
      </c>
      <c r="I31" t="str">
        <f>INDEX(BUFF!B:B,MATCH(D31,BUFF!A:A,0))</f>
        <v>怪物-怪医</v>
      </c>
    </row>
    <row r="32" spans="1:9">
      <c r="A32">
        <v>2002800</v>
      </c>
      <c r="B32" s="29" t="s">
        <v>410</v>
      </c>
      <c r="C32">
        <v>2002800</v>
      </c>
      <c r="D32">
        <v>2002800</v>
      </c>
      <c r="H32" t="str">
        <f>INDEX(SkillArea!$B:$B,MATCH(C32,SkillArea!$A:$A,0))</f>
        <v>怪物-叛教者-信仰坍塌</v>
      </c>
      <c r="I32" t="str">
        <f>INDEX(BUFF!B:B,MATCH(D32,BUFF!A:A,0))</f>
        <v>怪物-叛教者</v>
      </c>
    </row>
    <row r="33" spans="1:9">
      <c r="A33">
        <v>2002900</v>
      </c>
      <c r="B33" s="29" t="s">
        <v>411</v>
      </c>
      <c r="C33">
        <v>2002900</v>
      </c>
      <c r="D33">
        <v>2002900</v>
      </c>
      <c r="H33" t="str">
        <f>INDEX(SkillArea!$B:$B,MATCH(C33,SkillArea!$A:$A,0))</f>
        <v>怪物-领主-士兵统领</v>
      </c>
      <c r="I33" t="str">
        <f>INDEX(BUFF!B:B,MATCH(D33,BUFF!A:A,0))</f>
        <v>怪物-领主</v>
      </c>
    </row>
    <row r="34" spans="1:9">
      <c r="A34">
        <v>2003000</v>
      </c>
      <c r="B34" s="29" t="s">
        <v>412</v>
      </c>
      <c r="C34">
        <v>2003000</v>
      </c>
      <c r="D34">
        <v>2003000</v>
      </c>
      <c r="H34" t="str">
        <f>INDEX(SkillArea!$B:$B,MATCH(C34,SkillArea!$A:$A,0))</f>
        <v>怪物-火焰三头犬-头头是火</v>
      </c>
      <c r="I34" t="str">
        <f>INDEX(BUFF!B:B,MATCH(D34,BUFF!A:A,0))</f>
        <v>怪物-火焰三头犬</v>
      </c>
    </row>
    <row r="35" spans="1:9">
      <c r="A35">
        <v>2003100</v>
      </c>
      <c r="B35" s="29" t="s">
        <v>413</v>
      </c>
      <c r="C35">
        <v>2003100</v>
      </c>
      <c r="D35">
        <v>2003100</v>
      </c>
      <c r="H35" t="str">
        <f>INDEX(SkillArea!$B:$B,MATCH(C35,SkillArea!$A:$A,0))</f>
        <v>怪物-地狱使者-夺命</v>
      </c>
      <c r="I35" t="str">
        <f>INDEX(BUFF!B:B,MATCH(D35,BUFF!A:A,0))</f>
        <v>怪物-地狱使者</v>
      </c>
    </row>
    <row r="36" spans="1:9">
      <c r="A36">
        <v>2003200</v>
      </c>
      <c r="B36" s="29" t="s">
        <v>414</v>
      </c>
      <c r="C36">
        <v>2003200</v>
      </c>
      <c r="D36">
        <v>2003200</v>
      </c>
      <c r="H36" t="str">
        <f>INDEX(SkillArea!$B:$B,MATCH(C36,SkillArea!$A:$A,0))</f>
        <v>怪物-菜蛙-摆烂</v>
      </c>
      <c r="I36" t="str">
        <f>INDEX(BUFF!B:B,MATCH(D36,BUFF!A:A,0))</f>
        <v>怪物-菜蛙</v>
      </c>
    </row>
    <row r="37" spans="1:9">
      <c r="A37">
        <v>2003300</v>
      </c>
      <c r="B37" s="29" t="s">
        <v>415</v>
      </c>
      <c r="C37">
        <v>2003300</v>
      </c>
      <c r="D37">
        <v>2003300</v>
      </c>
      <c r="H37" t="str">
        <f>INDEX(SkillArea!$B:$B,MATCH(C37,SkillArea!$A:$A,0))</f>
        <v>怪物-魔王-魔能护体</v>
      </c>
      <c r="I37" t="str">
        <f>INDEX(BUFF!B:B,MATCH(D37,BUFF!A:A,0))</f>
        <v>怪物-魔王</v>
      </c>
    </row>
  </sheetData>
  <conditionalFormatting sqref="B5:B37">
    <cfRule type="expression" dxfId="1" priority="3">
      <formula>$D5=1</formula>
    </cfRule>
    <cfRule type="expression" dxfId="0" priority="2">
      <formula>$D5=0</formula>
    </cfRule>
    <cfRule type="expression" priority="1" stopIfTrue="1">
      <formula>ISBLANK($D5)</formula>
    </cfRule>
  </conditionalFormatting>
  <pageMargins left="0.75" right="0.75" top="1" bottom="1" header="0.5" footer="0.5"/>
  <headerFooter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0"/>
  <dimension ref="A1:F44"/>
  <sheetViews>
    <sheetView workbookViewId="0">
      <selection activeCell="G18" sqref="G18"/>
    </sheetView>
  </sheetViews>
  <sheetFormatPr defaultColWidth="9" defaultRowHeight="13.5" outlineLevelCol="5"/>
  <cols>
    <col min="2" max="2" width="17.25" customWidth="1"/>
    <col min="5" max="6" width="12.875" customWidth="1"/>
  </cols>
  <sheetData>
    <row r="1" s="19" customFormat="1" ht="15" spans="1:6">
      <c r="A1" s="19" t="s">
        <v>136</v>
      </c>
      <c r="B1" s="19" t="s">
        <v>142</v>
      </c>
      <c r="C1" s="19" t="s">
        <v>416</v>
      </c>
      <c r="D1" s="19" t="s">
        <v>417</v>
      </c>
      <c r="E1" s="19" t="s">
        <v>418</v>
      </c>
      <c r="F1" s="19" t="s">
        <v>419</v>
      </c>
    </row>
    <row r="2" spans="1:6">
      <c r="A2">
        <v>1</v>
      </c>
      <c r="B2" t="s">
        <v>420</v>
      </c>
      <c r="C2">
        <v>0</v>
      </c>
      <c r="D2">
        <v>1</v>
      </c>
      <c r="E2" t="str">
        <f>INDEX(SkillInfo!B:B,MATCH($C2,SkillInfo!$A:$A,0))</f>
        <v>随机n个敌人</v>
      </c>
      <c r="F2" t="str">
        <f>INDEX(SkillInfo!C:C,MATCH($C2,SkillInfo!$A:$A,0))</f>
        <v>随机单位数</v>
      </c>
    </row>
    <row r="3" spans="1:6">
      <c r="A3">
        <v>2</v>
      </c>
      <c r="B3" t="s">
        <v>421</v>
      </c>
      <c r="C3">
        <v>0</v>
      </c>
      <c r="D3">
        <v>2</v>
      </c>
      <c r="E3" t="str">
        <f>INDEX(SkillInfo!B:B,MATCH($C3,SkillInfo!$A:$A,0))</f>
        <v>随机n个敌人</v>
      </c>
      <c r="F3" t="str">
        <f>INDEX(SkillInfo!C:C,MATCH($C3,SkillInfo!$A:$A,0))</f>
        <v>随机单位数</v>
      </c>
    </row>
    <row r="4" spans="1:6">
      <c r="A4">
        <v>3</v>
      </c>
      <c r="B4" t="s">
        <v>422</v>
      </c>
      <c r="C4">
        <v>0</v>
      </c>
      <c r="D4">
        <v>3</v>
      </c>
      <c r="E4" t="str">
        <f>INDEX(SkillInfo!B:B,MATCH($C4,SkillInfo!$A:$A,0))</f>
        <v>随机n个敌人</v>
      </c>
      <c r="F4" t="str">
        <f>INDEX(SkillInfo!C:C,MATCH($C4,SkillInfo!$A:$A,0))</f>
        <v>随机单位数</v>
      </c>
    </row>
    <row r="5" spans="1:6">
      <c r="A5">
        <v>4</v>
      </c>
      <c r="B5" t="s">
        <v>423</v>
      </c>
      <c r="C5">
        <v>0</v>
      </c>
      <c r="D5">
        <v>4</v>
      </c>
      <c r="E5" t="str">
        <f>INDEX(SkillInfo!B:B,MATCH($C5,SkillInfo!$A:$A,0))</f>
        <v>随机n个敌人</v>
      </c>
      <c r="F5" t="str">
        <f>INDEX(SkillInfo!C:C,MATCH($C5,SkillInfo!$A:$A,0))</f>
        <v>随机单位数</v>
      </c>
    </row>
    <row r="6" spans="1:6">
      <c r="A6">
        <v>5</v>
      </c>
      <c r="B6" t="s">
        <v>424</v>
      </c>
      <c r="C6">
        <v>0</v>
      </c>
      <c r="D6">
        <v>5</v>
      </c>
      <c r="E6" t="str">
        <f>INDEX(SkillInfo!B:B,MATCH($C6,SkillInfo!$A:$A,0))</f>
        <v>随机n个敌人</v>
      </c>
      <c r="F6" t="str">
        <f>INDEX(SkillInfo!C:C,MATCH($C6,SkillInfo!$A:$A,0))</f>
        <v>随机单位数</v>
      </c>
    </row>
    <row r="7" spans="1:6">
      <c r="A7">
        <v>6</v>
      </c>
      <c r="B7" t="s">
        <v>425</v>
      </c>
      <c r="C7">
        <v>0</v>
      </c>
      <c r="D7">
        <v>6</v>
      </c>
      <c r="E7" t="str">
        <f>INDEX(SkillInfo!B:B,MATCH($C7,SkillInfo!$A:$A,0))</f>
        <v>随机n个敌人</v>
      </c>
      <c r="F7" t="str">
        <f>INDEX(SkillInfo!C:C,MATCH($C7,SkillInfo!$A:$A,0))</f>
        <v>随机单位数</v>
      </c>
    </row>
    <row r="8" spans="1:6">
      <c r="A8">
        <v>7</v>
      </c>
      <c r="B8" t="s">
        <v>426</v>
      </c>
      <c r="C8">
        <v>0</v>
      </c>
      <c r="D8">
        <v>7</v>
      </c>
      <c r="E8" t="str">
        <f>INDEX(SkillInfo!B:B,MATCH($C8,SkillInfo!$A:$A,0))</f>
        <v>随机n个敌人</v>
      </c>
      <c r="F8" t="str">
        <f>INDEX(SkillInfo!C:C,MATCH($C8,SkillInfo!$A:$A,0))</f>
        <v>随机单位数</v>
      </c>
    </row>
    <row r="9" spans="1:6">
      <c r="A9">
        <v>8</v>
      </c>
      <c r="B9" t="s">
        <v>427</v>
      </c>
      <c r="C9">
        <v>0</v>
      </c>
      <c r="D9">
        <v>8</v>
      </c>
      <c r="E9" t="str">
        <f>INDEX(SkillInfo!B:B,MATCH($C9,SkillInfo!$A:$A,0))</f>
        <v>随机n个敌人</v>
      </c>
      <c r="F9" t="str">
        <f>INDEX(SkillInfo!C:C,MATCH($C9,SkillInfo!$A:$A,0))</f>
        <v>随机单位数</v>
      </c>
    </row>
    <row r="10" spans="1:6">
      <c r="A10">
        <v>9</v>
      </c>
      <c r="B10" t="s">
        <v>428</v>
      </c>
      <c r="C10">
        <v>0</v>
      </c>
      <c r="D10">
        <v>9</v>
      </c>
      <c r="E10" t="str">
        <f>INDEX(SkillInfo!B:B,MATCH($C10,SkillInfo!$A:$A,0))</f>
        <v>随机n个敌人</v>
      </c>
      <c r="F10" t="str">
        <f>INDEX(SkillInfo!C:C,MATCH($C10,SkillInfo!$A:$A,0))</f>
        <v>随机单位数</v>
      </c>
    </row>
    <row r="11" spans="1:6">
      <c r="A11">
        <v>10</v>
      </c>
      <c r="B11" t="s">
        <v>429</v>
      </c>
      <c r="C11">
        <v>1</v>
      </c>
      <c r="E11" t="str">
        <f>INDEX(SkillInfo!B:B,MATCH($C11,SkillInfo!$A:$A,0))</f>
        <v>全部敌人</v>
      </c>
      <c r="F11">
        <f>INDEX(SkillInfo!C:C,MATCH($C11,SkillInfo!$A:$A,0))</f>
        <v>0</v>
      </c>
    </row>
    <row r="12" spans="1:5">
      <c r="A12">
        <v>2000100</v>
      </c>
      <c r="B12" t="str">
        <f>Skills!B5</f>
        <v>怪物-狗头人-重斩</v>
      </c>
      <c r="C12">
        <v>0</v>
      </c>
      <c r="D12">
        <v>1</v>
      </c>
      <c r="E12" t="str">
        <f>INDEX(SkillInfo!B:B,MATCH($C12,SkillInfo!$A:$A,0))</f>
        <v>随机n个敌人</v>
      </c>
    </row>
    <row r="13" spans="1:5">
      <c r="A13">
        <v>2000200</v>
      </c>
      <c r="B13" t="str">
        <f>Skills!B6</f>
        <v>怪物-士兵1-怯懦</v>
      </c>
      <c r="C13">
        <v>102</v>
      </c>
      <c r="E13" t="str">
        <f>INDEX(SkillInfo!B:B,MATCH($C13,SkillInfo!$A:$A,0))</f>
        <v>自己</v>
      </c>
    </row>
    <row r="14" spans="1:5">
      <c r="A14">
        <v>2000300</v>
      </c>
      <c r="B14" t="str">
        <f>Skills!B7</f>
        <v>怪物-木人-全力一棍</v>
      </c>
      <c r="E14" t="str">
        <f>INDEX(SkillInfo!B:B,MATCH($C14,SkillInfo!$A:$A,0))</f>
        <v>随机n个敌人</v>
      </c>
    </row>
    <row r="15" spans="1:5">
      <c r="A15">
        <v>2000400</v>
      </c>
      <c r="B15" t="str">
        <f>Skills!B8</f>
        <v>怪物-山贼-致命一击</v>
      </c>
      <c r="E15" t="str">
        <f>INDEX(SkillInfo!B:B,MATCH($C15,SkillInfo!$A:$A,0))</f>
        <v>随机n个敌人</v>
      </c>
    </row>
    <row r="16" spans="1:5">
      <c r="A16">
        <v>2000500</v>
      </c>
      <c r="B16" t="str">
        <f>Skills!B9</f>
        <v>怪物-哥布林-木棒横扫</v>
      </c>
      <c r="E16" t="str">
        <f>INDEX(SkillInfo!B:B,MATCH($C16,SkillInfo!$A:$A,0))</f>
        <v>随机n个敌人</v>
      </c>
    </row>
    <row r="17" spans="1:5">
      <c r="A17">
        <v>2000600</v>
      </c>
      <c r="B17" t="str">
        <f>Skills!B10</f>
        <v>怪物-史莱姆-分裂</v>
      </c>
      <c r="E17" t="str">
        <f>INDEX(SkillInfo!B:B,MATCH($C17,SkillInfo!$A:$A,0))</f>
        <v>随机n个敌人</v>
      </c>
    </row>
    <row r="18" spans="1:5">
      <c r="A18">
        <v>2000700</v>
      </c>
      <c r="B18" t="str">
        <f>Skills!B11</f>
        <v>怪物-狼-利爪</v>
      </c>
      <c r="E18" t="str">
        <f>INDEX(SkillInfo!B:B,MATCH($C18,SkillInfo!$A:$A,0))</f>
        <v>随机n个敌人</v>
      </c>
    </row>
    <row r="19" spans="1:5">
      <c r="A19">
        <v>2000800</v>
      </c>
      <c r="B19" t="str">
        <f>Skills!B12</f>
        <v>怪物-士兵2-战地医疗</v>
      </c>
      <c r="E19" t="str">
        <f>INDEX(SkillInfo!B:B,MATCH($C19,SkillInfo!$A:$A,0))</f>
        <v>随机n个敌人</v>
      </c>
    </row>
    <row r="20" spans="1:5">
      <c r="A20">
        <v>2000900</v>
      </c>
      <c r="B20" t="str">
        <f>Skills!B13</f>
        <v>怪物-魔尸-腐化</v>
      </c>
      <c r="E20" t="str">
        <f>INDEX(SkillInfo!B:B,MATCH($C20,SkillInfo!$A:$A,0))</f>
        <v>随机n个敌人</v>
      </c>
    </row>
    <row r="21" spans="1:5">
      <c r="A21">
        <v>2001000</v>
      </c>
      <c r="B21" t="str">
        <f>Skills!B14</f>
        <v>怪物-铁甲哥布林-铁壁</v>
      </c>
      <c r="E21" t="str">
        <f>INDEX(SkillInfo!B:B,MATCH($C21,SkillInfo!$A:$A,0))</f>
        <v>随机n个敌人</v>
      </c>
    </row>
    <row r="22" spans="1:5">
      <c r="A22">
        <v>2001100</v>
      </c>
      <c r="B22" t="str">
        <f>Skills!B15</f>
        <v>怪物-鱼人-甩尾</v>
      </c>
      <c r="E22" t="str">
        <f>INDEX(SkillInfo!B:B,MATCH($C22,SkillInfo!$A:$A,0))</f>
        <v>随机n个敌人</v>
      </c>
    </row>
    <row r="23" spans="1:5">
      <c r="A23">
        <v>2001200</v>
      </c>
      <c r="B23" t="str">
        <f>Skills!B16</f>
        <v>怪物-士兵3-战场本能</v>
      </c>
      <c r="E23" t="str">
        <f>INDEX(SkillInfo!B:B,MATCH($C23,SkillInfo!$A:$A,0))</f>
        <v>随机n个敌人</v>
      </c>
    </row>
    <row r="24" spans="1:5">
      <c r="A24">
        <v>2001300</v>
      </c>
      <c r="B24" t="str">
        <f>Skills!B17</f>
        <v>怪物-刺客-精准刺击</v>
      </c>
      <c r="E24" t="str">
        <f>INDEX(SkillInfo!B:B,MATCH($C24,SkillInfo!$A:$A,0))</f>
        <v>随机n个敌人</v>
      </c>
    </row>
    <row r="25" spans="1:5">
      <c r="A25">
        <v>2001400</v>
      </c>
      <c r="B25" t="str">
        <f>Skills!B18</f>
        <v>怪物-魔尸王-活尸召唤</v>
      </c>
      <c r="E25" t="str">
        <f>INDEX(SkillInfo!B:B,MATCH($C25,SkillInfo!$A:$A,0))</f>
        <v>随机n个敌人</v>
      </c>
    </row>
    <row r="26" spans="1:5">
      <c r="A26">
        <v>2001500</v>
      </c>
      <c r="B26" t="str">
        <f>Skills!B19</f>
        <v>怪物-火焰哥布林-灼热攻击</v>
      </c>
      <c r="E26" t="str">
        <f>INDEX(SkillInfo!B:B,MATCH($C26,SkillInfo!$A:$A,0))</f>
        <v>随机n个敌人</v>
      </c>
    </row>
    <row r="27" spans="1:5">
      <c r="A27">
        <v>2001600</v>
      </c>
      <c r="B27" t="str">
        <f>Skills!B20</f>
        <v>怪物-冰霜哥布林-霜冻攻击</v>
      </c>
      <c r="E27" t="str">
        <f>INDEX(SkillInfo!B:B,MATCH($C27,SkillInfo!$A:$A,0))</f>
        <v>随机n个敌人</v>
      </c>
    </row>
    <row r="28" spans="1:5">
      <c r="A28">
        <v>2001700</v>
      </c>
      <c r="B28" t="str">
        <f>Skills!B21</f>
        <v>怪物-沙匪-致命二击</v>
      </c>
      <c r="E28" t="str">
        <f>INDEX(SkillInfo!B:B,MATCH($C28,SkillInfo!$A:$A,0))</f>
        <v>随机n个敌人</v>
      </c>
    </row>
    <row r="29" spans="1:5">
      <c r="A29">
        <v>2001800</v>
      </c>
      <c r="B29" t="str">
        <f>Skills!B22</f>
        <v>怪物-克苏鲁-▓▓&amp;*￥▓</v>
      </c>
      <c r="E29" t="str">
        <f>INDEX(SkillInfo!B:B,MATCH($C29,SkillInfo!$A:$A,0))</f>
        <v>随机n个敌人</v>
      </c>
    </row>
    <row r="30" spans="1:5">
      <c r="A30">
        <v>2001900</v>
      </c>
      <c r="B30" t="str">
        <f>Skills!B23</f>
        <v>怪物-暗影-暗影体质</v>
      </c>
      <c r="E30" t="str">
        <f>INDEX(SkillInfo!B:B,MATCH($C30,SkillInfo!$A:$A,0))</f>
        <v>随机n个敌人</v>
      </c>
    </row>
    <row r="31" spans="1:5">
      <c r="A31">
        <v>2002000</v>
      </c>
      <c r="B31" t="str">
        <f>Skills!B24</f>
        <v>怪物-将军-鼓舞</v>
      </c>
      <c r="E31" t="str">
        <f>INDEX(SkillInfo!B:B,MATCH($C31,SkillInfo!$A:$A,0))</f>
        <v>随机n个敌人</v>
      </c>
    </row>
    <row r="32" spans="1:5">
      <c r="A32">
        <v>2002100</v>
      </c>
      <c r="B32" t="str">
        <f>Skills!B25</f>
        <v>怪物-壮汉-蛮力冲锋</v>
      </c>
      <c r="E32" t="str">
        <f>INDEX(SkillInfo!B:B,MATCH($C32,SkillInfo!$A:$A,0))</f>
        <v>随机n个敌人</v>
      </c>
    </row>
    <row r="33" spans="1:5">
      <c r="A33">
        <v>2002200</v>
      </c>
      <c r="B33" t="str">
        <f>Skills!B26</f>
        <v>怪物-三头犬-头头是道</v>
      </c>
      <c r="E33" t="str">
        <f>INDEX(SkillInfo!B:B,MATCH($C33,SkillInfo!$A:$A,0))</f>
        <v>随机n个敌人</v>
      </c>
    </row>
    <row r="34" spans="1:5">
      <c r="A34">
        <v>2002300</v>
      </c>
      <c r="B34" t="str">
        <f>Skills!B27</f>
        <v>怪物-火龙-焚天灭地</v>
      </c>
      <c r="E34" t="str">
        <f>INDEX(SkillInfo!B:B,MATCH($C34,SkillInfo!$A:$A,0))</f>
        <v>随机n个敌人</v>
      </c>
    </row>
    <row r="35" spans="1:5">
      <c r="A35">
        <v>2002400</v>
      </c>
      <c r="B35" t="str">
        <f>Skills!B28</f>
        <v>怪物-机器人-反编译</v>
      </c>
      <c r="E35" t="str">
        <f>INDEX(SkillInfo!B:B,MATCH($C35,SkillInfo!$A:$A,0))</f>
        <v>随机n个敌人</v>
      </c>
    </row>
    <row r="36" spans="1:5">
      <c r="A36">
        <v>2002500</v>
      </c>
      <c r="B36" t="str">
        <f>Skills!B29</f>
        <v>怪物-蓝魔-魔力反噬</v>
      </c>
      <c r="E36" t="str">
        <f>INDEX(SkillInfo!B:B,MATCH($C36,SkillInfo!$A:$A,0))</f>
        <v>随机n个敌人</v>
      </c>
    </row>
    <row r="37" spans="1:5">
      <c r="A37">
        <v>2002600</v>
      </c>
      <c r="B37" t="str">
        <f>Skills!B30</f>
        <v>怪物-红魔-魔力爆轰</v>
      </c>
      <c r="E37" t="str">
        <f>INDEX(SkillInfo!B:B,MATCH($C37,SkillInfo!$A:$A,0))</f>
        <v>随机n个敌人</v>
      </c>
    </row>
    <row r="38" spans="1:5">
      <c r="A38">
        <v>2002700</v>
      </c>
      <c r="B38" t="str">
        <f>Skills!B31</f>
        <v>怪物-怪医-医者魔心</v>
      </c>
      <c r="E38" t="str">
        <f>INDEX(SkillInfo!B:B,MATCH($C38,SkillInfo!$A:$A,0))</f>
        <v>随机n个敌人</v>
      </c>
    </row>
    <row r="39" spans="1:5">
      <c r="A39">
        <v>2002800</v>
      </c>
      <c r="B39" t="str">
        <f>Skills!B32</f>
        <v>怪物-叛教者-信仰坍塌</v>
      </c>
      <c r="E39" t="str">
        <f>INDEX(SkillInfo!B:B,MATCH($C39,SkillInfo!$A:$A,0))</f>
        <v>随机n个敌人</v>
      </c>
    </row>
    <row r="40" spans="1:5">
      <c r="A40">
        <v>2002900</v>
      </c>
      <c r="B40" t="str">
        <f>Skills!B33</f>
        <v>怪物-领主-士兵统领</v>
      </c>
      <c r="E40" t="str">
        <f>INDEX(SkillInfo!B:B,MATCH($C40,SkillInfo!$A:$A,0))</f>
        <v>随机n个敌人</v>
      </c>
    </row>
    <row r="41" spans="1:5">
      <c r="A41">
        <v>2003000</v>
      </c>
      <c r="B41" t="str">
        <f>Skills!B34</f>
        <v>怪物-火焰三头犬-头头是火</v>
      </c>
      <c r="E41" t="str">
        <f>INDEX(SkillInfo!B:B,MATCH($C41,SkillInfo!$A:$A,0))</f>
        <v>随机n个敌人</v>
      </c>
    </row>
    <row r="42" spans="1:5">
      <c r="A42">
        <v>2003100</v>
      </c>
      <c r="B42" t="str">
        <f>Skills!B35</f>
        <v>怪物-地狱使者-夺命</v>
      </c>
      <c r="E42" t="str">
        <f>INDEX(SkillInfo!B:B,MATCH($C42,SkillInfo!$A:$A,0))</f>
        <v>随机n个敌人</v>
      </c>
    </row>
    <row r="43" spans="1:5">
      <c r="A43">
        <v>2003200</v>
      </c>
      <c r="B43" t="str">
        <f>Skills!B36</f>
        <v>怪物-菜蛙-摆烂</v>
      </c>
      <c r="E43" t="str">
        <f>INDEX(SkillInfo!B:B,MATCH($C43,SkillInfo!$A:$A,0))</f>
        <v>随机n个敌人</v>
      </c>
    </row>
    <row r="44" spans="1:5">
      <c r="A44">
        <v>2003300</v>
      </c>
      <c r="B44" t="str">
        <f>Skills!B37</f>
        <v>怪物-魔王-魔能护体</v>
      </c>
      <c r="E44" t="str">
        <f>INDEX(SkillInfo!B:B,MATCH($C44,SkillInfo!$A:$A,0))</f>
        <v>随机n个敌人</v>
      </c>
    </row>
  </sheetData>
  <pageMargins left="0.75" right="0.75" top="1" bottom="1" header="0.5" footer="0.5"/>
  <headerFooter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7"/>
  <dimension ref="A1:L36"/>
  <sheetViews>
    <sheetView workbookViewId="0">
      <selection activeCell="D15" sqref="D15"/>
    </sheetView>
  </sheetViews>
  <sheetFormatPr defaultColWidth="9" defaultRowHeight="13.5"/>
  <cols>
    <col min="2" max="3" width="15" customWidth="1"/>
    <col min="6" max="6" width="10" customWidth="1"/>
  </cols>
  <sheetData>
    <row r="1" s="19" customFormat="1" ht="15" spans="1:12">
      <c r="A1" s="19" t="s">
        <v>136</v>
      </c>
      <c r="B1" s="19" t="s">
        <v>142</v>
      </c>
      <c r="C1" s="19" t="s">
        <v>430</v>
      </c>
      <c r="D1" s="19" t="s">
        <v>431</v>
      </c>
      <c r="E1" s="19" t="s">
        <v>432</v>
      </c>
      <c r="F1" s="19" t="s">
        <v>433</v>
      </c>
      <c r="G1" s="19" t="s">
        <v>434</v>
      </c>
      <c r="H1" s="19" t="s">
        <v>435</v>
      </c>
      <c r="I1" s="19" t="s">
        <v>436</v>
      </c>
      <c r="J1" s="19" t="s">
        <v>437</v>
      </c>
      <c r="K1" s="19" t="s">
        <v>438</v>
      </c>
      <c r="L1" s="19" t="s">
        <v>439</v>
      </c>
    </row>
    <row r="2" spans="1:12">
      <c r="A2">
        <v>0</v>
      </c>
      <c r="B2" t="s">
        <v>381</v>
      </c>
      <c r="C2">
        <v>0</v>
      </c>
      <c r="D2">
        <v>0</v>
      </c>
      <c r="E2">
        <v>0</v>
      </c>
      <c r="F2" t="s">
        <v>440</v>
      </c>
      <c r="G2">
        <v>-1</v>
      </c>
      <c r="H2">
        <v>-1</v>
      </c>
      <c r="I2">
        <v>-1</v>
      </c>
      <c r="J2">
        <v>-1</v>
      </c>
      <c r="K2">
        <v>-1</v>
      </c>
      <c r="L2">
        <v>-1</v>
      </c>
    </row>
    <row r="3" spans="1:12">
      <c r="A3">
        <v>1</v>
      </c>
      <c r="B3" t="s">
        <v>382</v>
      </c>
      <c r="C3">
        <v>0</v>
      </c>
      <c r="D3">
        <v>0</v>
      </c>
      <c r="E3">
        <v>0</v>
      </c>
      <c r="F3" t="s">
        <v>441</v>
      </c>
      <c r="G3">
        <v>-1</v>
      </c>
      <c r="H3">
        <v>-1</v>
      </c>
      <c r="I3">
        <v>-1</v>
      </c>
      <c r="J3">
        <v>-1</v>
      </c>
      <c r="K3">
        <v>-1</v>
      </c>
      <c r="L3">
        <v>-1</v>
      </c>
    </row>
    <row r="4" spans="1:2">
      <c r="A4">
        <v>2000100</v>
      </c>
      <c r="B4" t="s">
        <v>211</v>
      </c>
    </row>
    <row r="5" spans="1:2">
      <c r="A5">
        <v>2000200</v>
      </c>
      <c r="B5" t="s">
        <v>214</v>
      </c>
    </row>
    <row r="6" spans="1:2">
      <c r="A6">
        <v>2000300</v>
      </c>
      <c r="B6" t="s">
        <v>217</v>
      </c>
    </row>
    <row r="7" spans="1:2">
      <c r="A7">
        <v>2000400</v>
      </c>
      <c r="B7" t="s">
        <v>220</v>
      </c>
    </row>
    <row r="8" spans="1:2">
      <c r="A8">
        <v>2000500</v>
      </c>
      <c r="B8" t="s">
        <v>223</v>
      </c>
    </row>
    <row r="9" spans="1:2">
      <c r="A9">
        <v>2000600</v>
      </c>
      <c r="B9" t="s">
        <v>226</v>
      </c>
    </row>
    <row r="10" spans="1:2">
      <c r="A10">
        <v>2000700</v>
      </c>
      <c r="B10" t="s">
        <v>229</v>
      </c>
    </row>
    <row r="11" spans="1:2">
      <c r="A11">
        <v>2000800</v>
      </c>
      <c r="B11" t="s">
        <v>232</v>
      </c>
    </row>
    <row r="12" spans="1:2">
      <c r="A12">
        <v>2000900</v>
      </c>
      <c r="B12" t="s">
        <v>234</v>
      </c>
    </row>
    <row r="13" spans="1:2">
      <c r="A13">
        <v>2001000</v>
      </c>
      <c r="B13" t="s">
        <v>236</v>
      </c>
    </row>
    <row r="14" spans="1:2">
      <c r="A14">
        <v>2001100</v>
      </c>
      <c r="B14" t="s">
        <v>238</v>
      </c>
    </row>
    <row r="15" spans="1:2">
      <c r="A15">
        <v>2001200</v>
      </c>
      <c r="B15" t="s">
        <v>241</v>
      </c>
    </row>
    <row r="16" spans="1:2">
      <c r="A16">
        <v>2001300</v>
      </c>
      <c r="B16" t="s">
        <v>244</v>
      </c>
    </row>
    <row r="17" spans="1:2">
      <c r="A17">
        <v>2001400</v>
      </c>
      <c r="B17" t="s">
        <v>247</v>
      </c>
    </row>
    <row r="18" spans="1:2">
      <c r="A18">
        <v>2001500</v>
      </c>
      <c r="B18" t="s">
        <v>250</v>
      </c>
    </row>
    <row r="19" spans="1:2">
      <c r="A19">
        <v>2001600</v>
      </c>
      <c r="B19" t="s">
        <v>253</v>
      </c>
    </row>
    <row r="20" spans="1:2">
      <c r="A20">
        <v>2001700</v>
      </c>
      <c r="B20" t="s">
        <v>256</v>
      </c>
    </row>
    <row r="21" spans="1:2">
      <c r="A21">
        <v>2001800</v>
      </c>
      <c r="B21" t="s">
        <v>259</v>
      </c>
    </row>
    <row r="22" spans="1:2">
      <c r="A22">
        <v>2001900</v>
      </c>
      <c r="B22" t="s">
        <v>261</v>
      </c>
    </row>
    <row r="23" spans="1:2">
      <c r="A23">
        <v>2002000</v>
      </c>
      <c r="B23" t="s">
        <v>264</v>
      </c>
    </row>
    <row r="24" spans="1:2">
      <c r="A24">
        <v>2002100</v>
      </c>
      <c r="B24" t="s">
        <v>267</v>
      </c>
    </row>
    <row r="25" spans="1:2">
      <c r="A25">
        <v>2002200</v>
      </c>
      <c r="B25" t="s">
        <v>270</v>
      </c>
    </row>
    <row r="26" spans="1:2">
      <c r="A26">
        <v>2002300</v>
      </c>
      <c r="B26" t="s">
        <v>273</v>
      </c>
    </row>
    <row r="27" spans="1:2">
      <c r="A27">
        <v>2002400</v>
      </c>
      <c r="B27" t="s">
        <v>276</v>
      </c>
    </row>
    <row r="28" spans="1:2">
      <c r="A28">
        <v>2002500</v>
      </c>
      <c r="B28" t="s">
        <v>279</v>
      </c>
    </row>
    <row r="29" spans="1:2">
      <c r="A29">
        <v>2002600</v>
      </c>
      <c r="B29" t="s">
        <v>282</v>
      </c>
    </row>
    <row r="30" spans="1:2">
      <c r="A30">
        <v>2002700</v>
      </c>
      <c r="B30" t="s">
        <v>284</v>
      </c>
    </row>
    <row r="31" spans="1:2">
      <c r="A31">
        <v>2002800</v>
      </c>
      <c r="B31" t="s">
        <v>287</v>
      </c>
    </row>
    <row r="32" spans="1:2">
      <c r="A32">
        <v>2002900</v>
      </c>
      <c r="B32" t="s">
        <v>290</v>
      </c>
    </row>
    <row r="33" spans="1:2">
      <c r="A33">
        <v>2003000</v>
      </c>
      <c r="B33" t="s">
        <v>293</v>
      </c>
    </row>
    <row r="34" spans="1:2">
      <c r="A34">
        <v>2003100</v>
      </c>
      <c r="B34" t="s">
        <v>296</v>
      </c>
    </row>
    <row r="35" spans="1:2">
      <c r="A35">
        <v>2003200</v>
      </c>
      <c r="B35" t="s">
        <v>299</v>
      </c>
    </row>
    <row r="36" spans="1:2">
      <c r="A36">
        <v>2003300</v>
      </c>
      <c r="B36" t="s">
        <v>302</v>
      </c>
    </row>
  </sheetData>
  <pageMargins left="0.75" right="0.75" top="1" bottom="1" header="0.5" footer="0.5"/>
  <headerFooter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9"/>
  <dimension ref="A1:P17"/>
  <sheetViews>
    <sheetView workbookViewId="0">
      <pane ySplit="1" topLeftCell="A2" activePane="bottomLeft" state="frozen"/>
      <selection/>
      <selection pane="bottomLeft" activeCell="G7" sqref="G7"/>
    </sheetView>
  </sheetViews>
  <sheetFormatPr defaultColWidth="9" defaultRowHeight="13.5"/>
  <cols>
    <col min="1" max="1" width="9" style="20"/>
    <col min="2" max="3" width="12.875" style="20" customWidth="1"/>
    <col min="4" max="5" width="9" style="21"/>
    <col min="6" max="6" width="33" style="21" customWidth="1"/>
    <col min="7" max="9" width="12.875" style="21" customWidth="1"/>
    <col min="10" max="12" width="10" style="21" customWidth="1"/>
    <col min="13" max="13" width="9" style="22" customWidth="1"/>
    <col min="14" max="14" width="12.875" style="22" customWidth="1"/>
    <col min="15" max="16" width="9" style="23"/>
  </cols>
  <sheetData>
    <row r="1" s="19" customFormat="1" ht="15" spans="1:16">
      <c r="A1" s="19" t="s">
        <v>416</v>
      </c>
      <c r="B1" s="19" t="s">
        <v>418</v>
      </c>
      <c r="C1" s="19" t="s">
        <v>419</v>
      </c>
      <c r="D1" s="19" t="s">
        <v>442</v>
      </c>
      <c r="E1" s="19" t="s">
        <v>443</v>
      </c>
      <c r="F1" s="24" t="s">
        <v>444</v>
      </c>
      <c r="G1" s="19" t="s">
        <v>445</v>
      </c>
      <c r="H1" s="19" t="s">
        <v>446</v>
      </c>
      <c r="I1" s="19" t="s">
        <v>447</v>
      </c>
      <c r="J1" s="19" t="s">
        <v>448</v>
      </c>
      <c r="K1" s="19" t="s">
        <v>449</v>
      </c>
      <c r="L1" s="19" t="s">
        <v>450</v>
      </c>
      <c r="M1" s="19" t="s">
        <v>451</v>
      </c>
      <c r="N1" s="19" t="s">
        <v>452</v>
      </c>
      <c r="O1" s="24" t="s">
        <v>453</v>
      </c>
      <c r="P1" s="24" t="s">
        <v>454</v>
      </c>
    </row>
    <row r="2" ht="16.5" spans="1:16">
      <c r="A2" s="25">
        <v>0</v>
      </c>
      <c r="B2" s="25" t="s">
        <v>455</v>
      </c>
      <c r="C2" s="25" t="s">
        <v>456</v>
      </c>
      <c r="D2" s="26">
        <v>0</v>
      </c>
      <c r="E2" s="26" t="s">
        <v>457</v>
      </c>
      <c r="F2" s="26" t="s">
        <v>458</v>
      </c>
      <c r="G2" s="26" t="s">
        <v>459</v>
      </c>
      <c r="H2" s="26" t="s">
        <v>460</v>
      </c>
      <c r="I2" s="26" t="s">
        <v>461</v>
      </c>
      <c r="J2" s="26"/>
      <c r="K2" s="26"/>
      <c r="L2" s="26"/>
      <c r="M2" s="27">
        <v>0</v>
      </c>
      <c r="N2" s="27" t="s">
        <v>462</v>
      </c>
      <c r="O2" s="28">
        <v>0</v>
      </c>
      <c r="P2" s="28" t="s">
        <v>32</v>
      </c>
    </row>
    <row r="3" ht="16.5" spans="1:16">
      <c r="A3" s="25">
        <v>1</v>
      </c>
      <c r="B3" s="25" t="s">
        <v>429</v>
      </c>
      <c r="C3" s="25"/>
      <c r="D3" s="26">
        <v>1</v>
      </c>
      <c r="E3" s="26" t="s">
        <v>463</v>
      </c>
      <c r="F3" s="26" t="s">
        <v>464</v>
      </c>
      <c r="G3" s="26" t="s">
        <v>460</v>
      </c>
      <c r="H3" s="26" t="s">
        <v>465</v>
      </c>
      <c r="I3" s="26"/>
      <c r="J3" s="26"/>
      <c r="K3" s="26"/>
      <c r="L3" s="26"/>
      <c r="M3" s="27">
        <v>1</v>
      </c>
      <c r="N3" s="27" t="s">
        <v>466</v>
      </c>
      <c r="O3" s="28">
        <v>1</v>
      </c>
      <c r="P3" s="28" t="s">
        <v>467</v>
      </c>
    </row>
    <row r="4" ht="16.5" spans="1:16">
      <c r="A4" s="25">
        <v>100</v>
      </c>
      <c r="B4" s="25" t="s">
        <v>468</v>
      </c>
      <c r="C4" s="25" t="s">
        <v>456</v>
      </c>
      <c r="D4" s="26"/>
      <c r="E4" s="26"/>
      <c r="F4" s="26"/>
      <c r="G4" s="26"/>
      <c r="H4" s="26"/>
      <c r="I4" s="26"/>
      <c r="J4" s="26"/>
      <c r="K4" s="26"/>
      <c r="L4" s="26"/>
      <c r="M4" s="27">
        <v>10</v>
      </c>
      <c r="N4" s="27" t="s">
        <v>469</v>
      </c>
      <c r="O4" s="28">
        <v>2</v>
      </c>
      <c r="P4" s="28" t="s">
        <v>470</v>
      </c>
    </row>
    <row r="5" ht="16.5" spans="1:16">
      <c r="A5" s="25">
        <v>101</v>
      </c>
      <c r="B5" s="25" t="s">
        <v>471</v>
      </c>
      <c r="C5" s="25"/>
      <c r="D5" s="26"/>
      <c r="E5" s="26"/>
      <c r="F5" s="26"/>
      <c r="G5" s="26"/>
      <c r="H5" s="26"/>
      <c r="I5" s="26"/>
      <c r="J5" s="26"/>
      <c r="K5" s="26"/>
      <c r="L5" s="26"/>
      <c r="M5" s="27">
        <v>20</v>
      </c>
      <c r="N5" s="27" t="s">
        <v>472</v>
      </c>
      <c r="O5" s="28">
        <v>3</v>
      </c>
      <c r="P5" s="28" t="s">
        <v>473</v>
      </c>
    </row>
    <row r="6" ht="16.5" spans="1:16">
      <c r="A6" s="25">
        <v>102</v>
      </c>
      <c r="B6" s="25" t="s">
        <v>474</v>
      </c>
      <c r="C6" s="25"/>
      <c r="D6" s="26"/>
      <c r="E6" s="26"/>
      <c r="F6" s="26"/>
      <c r="G6" s="26"/>
      <c r="H6" s="26"/>
      <c r="I6" s="26"/>
      <c r="J6" s="26"/>
      <c r="K6" s="26"/>
      <c r="L6" s="26"/>
      <c r="M6" s="27">
        <v>21</v>
      </c>
      <c r="N6" s="27" t="s">
        <v>475</v>
      </c>
      <c r="O6" s="28">
        <v>4</v>
      </c>
      <c r="P6" s="28" t="s">
        <v>476</v>
      </c>
    </row>
    <row r="7" ht="16.5" spans="1:16">
      <c r="A7" s="25"/>
      <c r="B7" s="25"/>
      <c r="C7" s="25"/>
      <c r="D7" s="26"/>
      <c r="E7" s="26"/>
      <c r="F7" s="26"/>
      <c r="G7" s="26"/>
      <c r="H7" s="26"/>
      <c r="I7" s="26"/>
      <c r="J7" s="26"/>
      <c r="K7" s="26"/>
      <c r="L7" s="26"/>
      <c r="M7" s="27">
        <v>22</v>
      </c>
      <c r="N7" s="27" t="s">
        <v>477</v>
      </c>
      <c r="O7" s="28">
        <v>5</v>
      </c>
      <c r="P7" s="28" t="s">
        <v>478</v>
      </c>
    </row>
    <row r="8" ht="16.5" spans="1:16">
      <c r="A8" s="25"/>
      <c r="B8" s="25"/>
      <c r="C8" s="25"/>
      <c r="D8" s="26"/>
      <c r="E8" s="26"/>
      <c r="F8" s="26"/>
      <c r="G8" s="26"/>
      <c r="H8" s="26"/>
      <c r="I8" s="26"/>
      <c r="J8" s="26"/>
      <c r="K8" s="26"/>
      <c r="L8" s="26"/>
      <c r="M8" s="27">
        <v>30</v>
      </c>
      <c r="N8" s="27" t="s">
        <v>479</v>
      </c>
      <c r="O8" s="28"/>
      <c r="P8" s="28"/>
    </row>
    <row r="9" ht="16.5" spans="1:16">
      <c r="A9" s="25"/>
      <c r="B9" s="25"/>
      <c r="C9" s="25"/>
      <c r="D9" s="26"/>
      <c r="E9" s="26"/>
      <c r="F9" s="26"/>
      <c r="G9" s="26"/>
      <c r="H9" s="26"/>
      <c r="I9" s="26"/>
      <c r="J9" s="26"/>
      <c r="K9" s="26"/>
      <c r="L9" s="26"/>
      <c r="M9" s="27">
        <v>40</v>
      </c>
      <c r="N9" s="27" t="s">
        <v>480</v>
      </c>
      <c r="O9" s="28"/>
      <c r="P9" s="28"/>
    </row>
    <row r="10" ht="16.5" spans="1:16">
      <c r="A10" s="25"/>
      <c r="B10" s="25"/>
      <c r="C10" s="25"/>
      <c r="D10" s="26"/>
      <c r="E10" s="26"/>
      <c r="F10" s="26"/>
      <c r="G10" s="26"/>
      <c r="H10" s="26"/>
      <c r="I10" s="26"/>
      <c r="J10" s="26"/>
      <c r="K10" s="26"/>
      <c r="L10" s="26"/>
      <c r="M10" s="27">
        <v>50</v>
      </c>
      <c r="N10" s="27" t="s">
        <v>481</v>
      </c>
      <c r="O10" s="28"/>
      <c r="P10" s="28"/>
    </row>
    <row r="11" ht="16.5" spans="1:16">
      <c r="A11" s="25"/>
      <c r="B11" s="25"/>
      <c r="C11" s="25"/>
      <c r="D11" s="26"/>
      <c r="E11" s="26"/>
      <c r="F11" s="26"/>
      <c r="G11" s="26"/>
      <c r="H11" s="26"/>
      <c r="I11" s="26"/>
      <c r="J11" s="26"/>
      <c r="K11" s="26"/>
      <c r="L11" s="26"/>
      <c r="M11" s="27">
        <v>60</v>
      </c>
      <c r="N11" s="27" t="s">
        <v>482</v>
      </c>
      <c r="O11" s="28"/>
      <c r="P11" s="28"/>
    </row>
    <row r="12" ht="16.5" spans="1:16">
      <c r="A12" s="25"/>
      <c r="B12" s="25"/>
      <c r="C12" s="25"/>
      <c r="D12" s="26"/>
      <c r="E12" s="26"/>
      <c r="F12" s="26"/>
      <c r="G12" s="26"/>
      <c r="H12" s="26"/>
      <c r="I12" s="26"/>
      <c r="J12" s="26"/>
      <c r="K12" s="26"/>
      <c r="L12" s="26"/>
      <c r="M12" s="27">
        <v>70</v>
      </c>
      <c r="N12" s="27" t="s">
        <v>483</v>
      </c>
      <c r="O12" s="28"/>
      <c r="P12" s="28"/>
    </row>
    <row r="13" ht="16.5" spans="1:16">
      <c r="A13" s="25"/>
      <c r="B13" s="25"/>
      <c r="C13" s="25"/>
      <c r="D13" s="26"/>
      <c r="E13" s="26"/>
      <c r="F13" s="26"/>
      <c r="G13" s="26"/>
      <c r="H13" s="26"/>
      <c r="I13" s="26"/>
      <c r="J13" s="26"/>
      <c r="K13" s="26"/>
      <c r="L13" s="26"/>
      <c r="M13" s="27">
        <v>75</v>
      </c>
      <c r="N13" s="27" t="s">
        <v>484</v>
      </c>
      <c r="O13" s="28"/>
      <c r="P13" s="28"/>
    </row>
    <row r="14" ht="16.5" spans="1:16">
      <c r="A14" s="25"/>
      <c r="B14" s="25"/>
      <c r="C14" s="25"/>
      <c r="D14" s="26"/>
      <c r="E14" s="26"/>
      <c r="F14" s="26"/>
      <c r="G14" s="26"/>
      <c r="H14" s="26"/>
      <c r="I14" s="26"/>
      <c r="J14" s="26"/>
      <c r="K14" s="26"/>
      <c r="L14" s="26"/>
      <c r="M14" s="27">
        <v>80</v>
      </c>
      <c r="N14" s="27" t="s">
        <v>485</v>
      </c>
      <c r="O14" s="28"/>
      <c r="P14" s="28"/>
    </row>
    <row r="15" ht="16.5" spans="1:16">
      <c r="A15" s="25"/>
      <c r="B15" s="25"/>
      <c r="C15" s="25"/>
      <c r="D15" s="26"/>
      <c r="E15" s="26"/>
      <c r="F15" s="26"/>
      <c r="G15" s="26"/>
      <c r="H15" s="26"/>
      <c r="I15" s="26"/>
      <c r="J15" s="26"/>
      <c r="K15" s="26"/>
      <c r="L15" s="26"/>
      <c r="M15" s="27">
        <v>85</v>
      </c>
      <c r="N15" s="27" t="s">
        <v>486</v>
      </c>
      <c r="O15" s="28"/>
      <c r="P15" s="28"/>
    </row>
    <row r="16" ht="16.5" spans="1:16">
      <c r="A16" s="25"/>
      <c r="B16" s="25"/>
      <c r="C16" s="25"/>
      <c r="D16" s="26"/>
      <c r="E16" s="26"/>
      <c r="F16" s="26"/>
      <c r="G16" s="26"/>
      <c r="H16" s="26"/>
      <c r="I16" s="26"/>
      <c r="J16" s="26"/>
      <c r="K16" s="26"/>
      <c r="L16" s="26"/>
      <c r="M16" s="27">
        <v>100</v>
      </c>
      <c r="N16" s="27" t="s">
        <v>487</v>
      </c>
      <c r="O16" s="28"/>
      <c r="P16" s="28"/>
    </row>
    <row r="17" ht="16.5" spans="1:16">
      <c r="A17" s="25"/>
      <c r="B17" s="25"/>
      <c r="C17" s="25"/>
      <c r="D17" s="26"/>
      <c r="E17" s="26"/>
      <c r="F17" s="26"/>
      <c r="G17" s="26"/>
      <c r="H17" s="26"/>
      <c r="I17" s="26"/>
      <c r="J17" s="26"/>
      <c r="K17" s="26"/>
      <c r="L17" s="26"/>
      <c r="M17" s="27">
        <v>200</v>
      </c>
      <c r="N17" s="27" t="s">
        <v>488</v>
      </c>
      <c r="O17" s="28"/>
      <c r="P17" s="28"/>
    </row>
  </sheetData>
  <pageMargins left="0.75" right="0.75" top="1" bottom="1" header="0.5" footer="0.5"/>
  <headerFooter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"/>
  <dimension ref="A1:B25"/>
  <sheetViews>
    <sheetView workbookViewId="0">
      <selection activeCell="A45" sqref="A45"/>
    </sheetView>
  </sheetViews>
  <sheetFormatPr defaultColWidth="9" defaultRowHeight="13.5" outlineLevelCol="1"/>
  <cols>
    <col min="1" max="1" width="13.125" customWidth="1"/>
  </cols>
  <sheetData>
    <row r="1" spans="1:2">
      <c r="A1" t="s">
        <v>489</v>
      </c>
      <c r="B1" s="1"/>
    </row>
    <row r="2" spans="1:2">
      <c r="A2" t="s">
        <v>490</v>
      </c>
      <c r="B2" s="2"/>
    </row>
    <row r="3" spans="1:2">
      <c r="A3" t="s">
        <v>491</v>
      </c>
      <c r="B3" s="2"/>
    </row>
    <row r="4" spans="1:2">
      <c r="A4" t="s">
        <v>492</v>
      </c>
      <c r="B4" s="3"/>
    </row>
    <row r="5" spans="1:2">
      <c r="A5" t="s">
        <v>493</v>
      </c>
      <c r="B5" s="4"/>
    </row>
    <row r="6" spans="1:2">
      <c r="A6" t="s">
        <v>494</v>
      </c>
      <c r="B6" s="5"/>
    </row>
    <row r="7" spans="1:2">
      <c r="A7" t="s">
        <v>495</v>
      </c>
      <c r="B7" s="6"/>
    </row>
    <row r="8" spans="1:2">
      <c r="A8" t="s">
        <v>496</v>
      </c>
      <c r="B8" s="7"/>
    </row>
    <row r="9" spans="1:2">
      <c r="A9" t="s">
        <v>497</v>
      </c>
      <c r="B9" s="8"/>
    </row>
    <row r="10" spans="1:2">
      <c r="A10" t="s">
        <v>498</v>
      </c>
      <c r="B10" s="9"/>
    </row>
    <row r="11" spans="1:2">
      <c r="A11" t="s">
        <v>499</v>
      </c>
      <c r="B11" s="9"/>
    </row>
    <row r="12" spans="1:2">
      <c r="A12" t="s">
        <v>500</v>
      </c>
      <c r="B12" s="9"/>
    </row>
    <row r="13" spans="1:2">
      <c r="A13" t="s">
        <v>501</v>
      </c>
      <c r="B13" s="9"/>
    </row>
    <row r="14" spans="1:2">
      <c r="A14" t="s">
        <v>502</v>
      </c>
      <c r="B14" s="10"/>
    </row>
    <row r="15" spans="1:2">
      <c r="A15" t="s">
        <v>503</v>
      </c>
      <c r="B15" s="11"/>
    </row>
    <row r="16" spans="1:2">
      <c r="A16" t="s">
        <v>504</v>
      </c>
      <c r="B16" s="12"/>
    </row>
    <row r="17" spans="1:2">
      <c r="A17" t="s">
        <v>505</v>
      </c>
      <c r="B17" s="13"/>
    </row>
    <row r="18" spans="1:2">
      <c r="A18" t="s">
        <v>506</v>
      </c>
      <c r="B18" s="2"/>
    </row>
    <row r="19" spans="1:2">
      <c r="A19" t="s">
        <v>507</v>
      </c>
      <c r="B19" s="14"/>
    </row>
    <row r="20" spans="1:2">
      <c r="A20" t="s">
        <v>508</v>
      </c>
      <c r="B20" s="15"/>
    </row>
    <row r="21" spans="1:2">
      <c r="A21" t="s">
        <v>509</v>
      </c>
      <c r="B21" s="16"/>
    </row>
    <row r="22" spans="1:2">
      <c r="A22" t="s">
        <v>510</v>
      </c>
      <c r="B22" s="1"/>
    </row>
    <row r="23" spans="1:2">
      <c r="A23" t="s">
        <v>511</v>
      </c>
      <c r="B23" s="17"/>
    </row>
    <row r="24" spans="1:2">
      <c r="A24" t="s">
        <v>512</v>
      </c>
      <c r="B24" s="18"/>
    </row>
    <row r="25" spans="1:2">
      <c r="A25" t="s">
        <v>513</v>
      </c>
      <c r="B25" s="3"/>
    </row>
  </sheetData>
  <pageMargins left="0.75" right="0.75" top="1" bottom="1" header="0.5" footer="0.5"/>
  <headerFooter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2"/>
  <dimension ref="A1:C11"/>
  <sheetViews>
    <sheetView workbookViewId="0">
      <selection activeCell="F7" sqref="F7"/>
    </sheetView>
  </sheetViews>
  <sheetFormatPr defaultColWidth="9" defaultRowHeight="13.5" outlineLevelCol="2"/>
  <cols>
    <col min="1" max="1" width="10.875" customWidth="1"/>
  </cols>
  <sheetData>
    <row r="1" spans="1:3">
      <c r="A1" t="s">
        <v>514</v>
      </c>
      <c r="B1" t="s">
        <v>515</v>
      </c>
      <c r="C1" t="s">
        <v>516</v>
      </c>
    </row>
    <row r="2" spans="1:3">
      <c r="A2">
        <v>1</v>
      </c>
      <c r="B2">
        <v>0</v>
      </c>
      <c r="C2">
        <v>0</v>
      </c>
    </row>
    <row r="3" spans="1:3">
      <c r="A3">
        <v>2</v>
      </c>
      <c r="B3">
        <v>0</v>
      </c>
      <c r="C3">
        <v>0</v>
      </c>
    </row>
    <row r="4" spans="1:3">
      <c r="A4">
        <v>3</v>
      </c>
      <c r="B4">
        <v>1</v>
      </c>
      <c r="C4">
        <v>1</v>
      </c>
    </row>
    <row r="5" spans="1:3">
      <c r="A5">
        <v>4</v>
      </c>
      <c r="B5">
        <v>1</v>
      </c>
      <c r="C5">
        <v>1</v>
      </c>
    </row>
    <row r="6" spans="1:3">
      <c r="A6">
        <v>5</v>
      </c>
      <c r="B6">
        <v>2</v>
      </c>
      <c r="C6">
        <v>1</v>
      </c>
    </row>
    <row r="7" spans="1:3">
      <c r="A7">
        <v>6</v>
      </c>
      <c r="B7">
        <v>2</v>
      </c>
      <c r="C7">
        <v>2</v>
      </c>
    </row>
    <row r="8" spans="1:3">
      <c r="A8">
        <v>7</v>
      </c>
      <c r="B8">
        <v>3</v>
      </c>
      <c r="C8">
        <v>2</v>
      </c>
    </row>
    <row r="9" spans="1:3">
      <c r="A9">
        <v>8</v>
      </c>
      <c r="B9">
        <v>3</v>
      </c>
      <c r="C9">
        <v>2</v>
      </c>
    </row>
    <row r="10" spans="1:3">
      <c r="A10">
        <v>9</v>
      </c>
      <c r="B10">
        <v>3</v>
      </c>
      <c r="C10">
        <v>2</v>
      </c>
    </row>
    <row r="11" spans="1:3">
      <c r="A11">
        <v>10</v>
      </c>
      <c r="B11">
        <v>4</v>
      </c>
      <c r="C11">
        <v>3</v>
      </c>
    </row>
  </sheetData>
  <pageMargins left="0.75" right="0.75" top="1" bottom="1" header="0.5" footer="0.5"/>
  <headerFooter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>
    <tabColor rgb="FF00B0F0"/>
  </sheetPr>
  <dimension ref="J5:AJ23"/>
  <sheetViews>
    <sheetView workbookViewId="0">
      <selection activeCell="X14" sqref="X14"/>
    </sheetView>
  </sheetViews>
  <sheetFormatPr defaultColWidth="4.16666666666667" defaultRowHeight="13.5"/>
  <cols>
    <col min="1" max="16384" width="4.16666666666667" customWidth="1"/>
  </cols>
  <sheetData>
    <row r="5" spans="12:36">
      <c r="L5">
        <v>201</v>
      </c>
      <c r="X5">
        <v>202</v>
      </c>
      <c r="AJ5">
        <v>203</v>
      </c>
    </row>
    <row r="6" spans="12:36">
      <c r="L6">
        <v>201</v>
      </c>
      <c r="X6">
        <v>202</v>
      </c>
      <c r="AJ6">
        <v>203</v>
      </c>
    </row>
    <row r="7" spans="12:36">
      <c r="L7">
        <v>201</v>
      </c>
      <c r="X7">
        <v>202</v>
      </c>
      <c r="AJ7">
        <v>203</v>
      </c>
    </row>
    <row r="14" spans="12:36">
      <c r="L14">
        <v>101</v>
      </c>
      <c r="X14">
        <v>102</v>
      </c>
      <c r="AJ14">
        <v>103</v>
      </c>
    </row>
    <row r="15" spans="12:36">
      <c r="L15">
        <v>101</v>
      </c>
      <c r="X15">
        <v>102</v>
      </c>
      <c r="AJ15">
        <v>103</v>
      </c>
    </row>
    <row r="16" spans="12:36">
      <c r="L16">
        <v>101</v>
      </c>
      <c r="X16">
        <v>102</v>
      </c>
      <c r="AJ16">
        <v>103</v>
      </c>
    </row>
    <row r="21" spans="10:10">
      <c r="J21">
        <v>2</v>
      </c>
    </row>
    <row r="22" spans="10:10">
      <c r="J22">
        <v>2</v>
      </c>
    </row>
    <row r="23" spans="10:10">
      <c r="J23">
        <v>2</v>
      </c>
    </row>
  </sheetData>
  <pageMargins left="0.75" right="0.75" top="1" bottom="1" header="0.5" footer="0.5"/>
  <headerFooter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>
    <tabColor rgb="FF00B0F0"/>
  </sheetPr>
  <dimension ref="J5:AJ23"/>
  <sheetViews>
    <sheetView workbookViewId="0">
      <selection activeCell="R47" sqref="R47"/>
    </sheetView>
  </sheetViews>
  <sheetFormatPr defaultColWidth="4.16666666666667" defaultRowHeight="13.5"/>
  <cols>
    <col min="1" max="16384" width="4.16666666666667" customWidth="1"/>
  </cols>
  <sheetData>
    <row r="5" spans="12:36">
      <c r="L5">
        <v>100</v>
      </c>
      <c r="X5">
        <v>100</v>
      </c>
      <c r="AJ5">
        <v>100</v>
      </c>
    </row>
    <row r="6" spans="12:36">
      <c r="L6">
        <v>100</v>
      </c>
      <c r="X6">
        <v>100</v>
      </c>
      <c r="AJ6">
        <v>100</v>
      </c>
    </row>
    <row r="7" spans="12:36">
      <c r="L7">
        <v>100</v>
      </c>
      <c r="X7">
        <v>100</v>
      </c>
      <c r="AJ7">
        <v>100</v>
      </c>
    </row>
    <row r="14" spans="12:36">
      <c r="L14">
        <v>100</v>
      </c>
      <c r="X14">
        <v>100</v>
      </c>
      <c r="AJ14">
        <v>100</v>
      </c>
    </row>
    <row r="15" spans="12:36">
      <c r="L15">
        <v>100</v>
      </c>
      <c r="X15">
        <v>100</v>
      </c>
      <c r="AJ15">
        <v>100</v>
      </c>
    </row>
    <row r="16" spans="12:36">
      <c r="L16">
        <v>100</v>
      </c>
      <c r="X16">
        <v>100</v>
      </c>
      <c r="AJ16">
        <v>100</v>
      </c>
    </row>
    <row r="21" spans="10:10">
      <c r="J21">
        <v>100</v>
      </c>
    </row>
    <row r="22" spans="10:10">
      <c r="J22">
        <v>100</v>
      </c>
    </row>
    <row r="23" spans="10:10">
      <c r="J23">
        <v>100</v>
      </c>
    </row>
  </sheetData>
  <pageMargins left="0.75" right="0.75" top="1" bottom="1" header="0.5" footer="0.5"/>
  <headerFooter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8">
    <tabColor theme="0" tint="-0.35"/>
  </sheetPr>
  <dimension ref="A1:H10"/>
  <sheetViews>
    <sheetView zoomScale="130" zoomScaleNormal="130" workbookViewId="0">
      <selection activeCell="B28" sqref="B28"/>
    </sheetView>
  </sheetViews>
  <sheetFormatPr defaultColWidth="9" defaultRowHeight="13.5" outlineLevelCol="7"/>
  <sheetData>
    <row r="1" spans="1:8">
      <c r="A1" t="s">
        <v>69</v>
      </c>
      <c r="B1">
        <v>3</v>
      </c>
      <c r="C1">
        <v>-1</v>
      </c>
      <c r="D1" t="s">
        <v>186</v>
      </c>
      <c r="E1">
        <v>649</v>
      </c>
      <c r="F1">
        <v>0</v>
      </c>
      <c r="G1">
        <v>624</v>
      </c>
      <c r="H1">
        <v>0</v>
      </c>
    </row>
    <row r="2" spans="1:8">
      <c r="A2" t="s">
        <v>47</v>
      </c>
      <c r="B2">
        <v>2</v>
      </c>
      <c r="C2">
        <v>-1</v>
      </c>
      <c r="D2" t="s">
        <v>186</v>
      </c>
      <c r="E2">
        <v>1145</v>
      </c>
      <c r="F2">
        <v>0</v>
      </c>
      <c r="G2">
        <v>69</v>
      </c>
      <c r="H2">
        <v>1</v>
      </c>
    </row>
    <row r="3" spans="1:8">
      <c r="A3" t="s">
        <v>70</v>
      </c>
      <c r="B3">
        <v>2</v>
      </c>
      <c r="C3">
        <v>-1</v>
      </c>
      <c r="D3" t="s">
        <v>186</v>
      </c>
      <c r="E3">
        <v>2023</v>
      </c>
      <c r="F3">
        <v>0</v>
      </c>
      <c r="G3">
        <v>193</v>
      </c>
      <c r="H3">
        <v>2</v>
      </c>
    </row>
    <row r="4" spans="1:1">
      <c r="A4" t="s">
        <v>517</v>
      </c>
    </row>
    <row r="5" spans="1:1">
      <c r="A5" t="s">
        <v>517</v>
      </c>
    </row>
    <row r="6" spans="1:1">
      <c r="A6" t="s">
        <v>517</v>
      </c>
    </row>
    <row r="7" spans="1:1">
      <c r="A7" t="s">
        <v>517</v>
      </c>
    </row>
    <row r="8" spans="1:1">
      <c r="A8" t="s">
        <v>517</v>
      </c>
    </row>
    <row r="9" spans="1:1">
      <c r="A9" t="s">
        <v>517</v>
      </c>
    </row>
    <row r="10" spans="1:1">
      <c r="A10" t="s">
        <v>517</v>
      </c>
    </row>
  </sheetData>
  <pageMargins left="0.75" right="0.75" top="1" bottom="1" header="0.5" footer="0.5"/>
  <headerFooter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23</vt:i4>
      </vt:variant>
    </vt:vector>
  </HeadingPairs>
  <TitlesOfParts>
    <vt:vector size="23" baseType="lpstr">
      <vt:lpstr>版本日志</vt:lpstr>
      <vt:lpstr>Game</vt:lpstr>
      <vt:lpstr>GameParams</vt:lpstr>
      <vt:lpstr>PlayerData</vt:lpstr>
      <vt:lpstr>SavedGames</vt:lpstr>
      <vt:lpstr>Cards</vt:lpstr>
      <vt:lpstr>怪物系数</vt:lpstr>
      <vt:lpstr>DrawCards</vt:lpstr>
      <vt:lpstr>DrawMonsters</vt:lpstr>
      <vt:lpstr>StoreCardsShowPosition</vt:lpstr>
      <vt:lpstr>FightCardShowPosition</vt:lpstr>
      <vt:lpstr>Equips</vt:lpstr>
      <vt:lpstr>Icons</vt:lpstr>
      <vt:lpstr>SkillUpgrading</vt:lpstr>
      <vt:lpstr>Skills</vt:lpstr>
      <vt:lpstr>SkillArea</vt:lpstr>
      <vt:lpstr>BUFF</vt:lpstr>
      <vt:lpstr>SkillInfo</vt:lpstr>
      <vt:lpstr>Colors</vt:lpstr>
      <vt:lpstr>ContinuousWin</vt:lpstr>
      <vt:lpstr>DataIDPage</vt:lpstr>
      <vt:lpstr>ItemTypePage</vt:lpstr>
      <vt:lpstr>FightData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fusizhe1</dc:creator>
  <cp:lastModifiedBy>13522786075</cp:lastModifiedBy>
  <dcterms:created xsi:type="dcterms:W3CDTF">2022-01-18T10:07:00Z</dcterms:created>
  <dcterms:modified xsi:type="dcterms:W3CDTF">2023-05-31T02:47:22Z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4800E975B43E46EBA8AB226E8355DC38</vt:lpwstr>
  </property>
  <property fmtid="{D5CDD505-2E9C-101B-9397-08002B2CF9AE}" pid="3" name="KSOProductBuildVer">
    <vt:lpwstr>2052-11.1.0.14309</vt:lpwstr>
  </property>
</Properties>
</file>