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Downloads\"/>
    </mc:Choice>
  </mc:AlternateContent>
  <xr:revisionPtr revIDLastSave="0" documentId="8_{E7BB0478-B2AA-4315-AC46-E32513609DDD}" xr6:coauthVersionLast="47" xr6:coauthVersionMax="47" xr10:uidLastSave="{00000000-0000-0000-0000-000000000000}"/>
  <bookViews>
    <workbookView xWindow="-108" yWindow="-108" windowWidth="23256" windowHeight="12456" firstSheet="2" xr2:uid="{73B59CD2-E138-4C06-830E-1A45B3C41891}"/>
  </bookViews>
  <sheets>
    <sheet name="Sheet2" sheetId="3" r:id="rId1"/>
    <sheet name="Risk Aversion (.45)" sheetId="27" r:id="rId2"/>
    <sheet name="Risk Aversion (0)" sheetId="25" r:id="rId3"/>
    <sheet name="Risk Aversion (1.)" sheetId="26" r:id="rId4"/>
    <sheet name="TMUS_Sheet" sheetId="10" r:id="rId5"/>
    <sheet name="NEE_Sheet" sheetId="11" r:id="rId6"/>
    <sheet name="AAPL_Sheet" sheetId="12" r:id="rId7"/>
    <sheet name="WMT_Sheet" sheetId="13" r:id="rId8"/>
    <sheet name="MMM_Sheet" sheetId="14" r:id="rId9"/>
    <sheet name="AEP_Sheet" sheetId="15" r:id="rId10"/>
    <sheet name="PFE_Sheet" sheetId="16" r:id="rId11"/>
    <sheet name="APD_Sheet" sheetId="17" r:id="rId12"/>
    <sheet name="Sheet1" sheetId="28" r:id="rId13"/>
    <sheet name="WFC_Sheet" sheetId="18" r:id="rId14"/>
    <sheet name="WELL_Sheet" sheetId="19" r:id="rId15"/>
    <sheet name="HD_Sheet" sheetId="20" r:id="rId16"/>
    <sheet name="Annual Returns covar matrix " sheetId="21" r:id="rId17"/>
    <sheet name="Forecast" sheetId="4" r:id="rId18"/>
    <sheet name="3-Month WMA" sheetId="5" r:id="rId19"/>
    <sheet name="6-Month WMA" sheetId="6" r:id="rId20"/>
    <sheet name="Holt's" sheetId="7" r:id="rId21"/>
    <sheet name="Linear Trend" sheetId="8" r:id="rId22"/>
    <sheet name="Sheet3" sheetId="24" r:id="rId23"/>
  </sheets>
  <definedNames>
    <definedName name="LSGRGeng_RelaxBounds" localSheetId="1" hidden="1">2</definedName>
    <definedName name="LSGRGeng_RelaxBounds" localSheetId="2" hidden="1">2</definedName>
    <definedName name="LSGRGeng_RelaxBounds" localSheetId="3" hidden="1">2</definedName>
    <definedName name="solver_adj" localSheetId="18" hidden="1">'3-Month WMA'!$I$5:$I$7</definedName>
    <definedName name="solver_adj" localSheetId="19" hidden="1">'6-Month WMA'!$I$5:$I$10</definedName>
    <definedName name="solver_adj" localSheetId="16" hidden="1">'Annual Returns covar matrix '!$U$2:$U$12</definedName>
    <definedName name="solver_adj" localSheetId="20" hidden="1">'Holt''s'!$J$5:$J$6</definedName>
    <definedName name="solver_adj" localSheetId="1" hidden="1">'Risk Aversion (.45)'!$O$24:$Y$24</definedName>
    <definedName name="solver_adj" localSheetId="2" hidden="1">'Risk Aversion (0)'!$O$24:$Y$24</definedName>
    <definedName name="solver_adj" localSheetId="3" hidden="1">'Risk Aversion (1.)'!$O$24:$Y$24</definedName>
    <definedName name="solver_adj_ob" localSheetId="1" hidden="1">1</definedName>
    <definedName name="solver_adj_ob" localSheetId="2" hidden="1">1</definedName>
    <definedName name="solver_adj_ob" localSheetId="3" hidden="1">1</definedName>
    <definedName name="solver_cha" localSheetId="1" hidden="1">0</definedName>
    <definedName name="solver_cha" localSheetId="2" hidden="1">0</definedName>
    <definedName name="solver_cha" localSheetId="3" hidden="1">0</definedName>
    <definedName name="solver_chc1" localSheetId="18" hidden="1">0</definedName>
    <definedName name="solver_chc1" localSheetId="19" hidden="1">0</definedName>
    <definedName name="solver_chc1" localSheetId="16" hidden="1">0</definedName>
    <definedName name="solver_chc1" localSheetId="20" hidden="1">0</definedName>
    <definedName name="solver_chc1" localSheetId="1" hidden="1">0</definedName>
    <definedName name="solver_chc1" localSheetId="2" hidden="1">0</definedName>
    <definedName name="solver_chc1" localSheetId="3" hidden="1">0</definedName>
    <definedName name="solver_chc2" localSheetId="18" hidden="1">0</definedName>
    <definedName name="solver_chc2" localSheetId="19" hidden="1">0</definedName>
    <definedName name="solver_chc2" localSheetId="16" hidden="1">0</definedName>
    <definedName name="solver_chc2" localSheetId="20" hidden="1">0</definedName>
    <definedName name="solver_chc2" localSheetId="1" hidden="1">0</definedName>
    <definedName name="solver_chc2" localSheetId="2" hidden="1">0</definedName>
    <definedName name="solver_chc2" localSheetId="3" hidden="1">0</definedName>
    <definedName name="solver_chc3" localSheetId="18" hidden="1">0</definedName>
    <definedName name="solver_chc3" localSheetId="19" hidden="1">0</definedName>
    <definedName name="solver_chc3" localSheetId="16" hidden="1">0</definedName>
    <definedName name="solver_chc3" localSheetId="1" hidden="1">0</definedName>
    <definedName name="solver_chc3" localSheetId="2" hidden="1">0</definedName>
    <definedName name="solver_chc3" localSheetId="3" hidden="1">0</definedName>
    <definedName name="solver_chc4" localSheetId="16" hidden="1">0</definedName>
    <definedName name="solver_chc4" localSheetId="1" hidden="1">0</definedName>
    <definedName name="solver_chc4" localSheetId="2" hidden="1">0</definedName>
    <definedName name="solver_chc4" localSheetId="3" hidden="1">0</definedName>
    <definedName name="solver_chc5" localSheetId="16" hidden="1">0</definedName>
    <definedName name="solver_chc5" localSheetId="1" hidden="1">0</definedName>
    <definedName name="solver_chc5" localSheetId="2" hidden="1">0</definedName>
    <definedName name="solver_chc5" localSheetId="3" hidden="1">0</definedName>
    <definedName name="solver_chc6" localSheetId="1" hidden="1">0</definedName>
    <definedName name="solver_chc6" localSheetId="2" hidden="1">0</definedName>
    <definedName name="solver_chc6" localSheetId="3" hidden="1">0</definedName>
    <definedName name="solver_chn" localSheetId="1" hidden="1">4</definedName>
    <definedName name="solver_chn" localSheetId="2" hidden="1">4</definedName>
    <definedName name="solver_chn" localSheetId="3" hidden="1">4</definedName>
    <definedName name="solver_chp1" localSheetId="18" hidden="1">0</definedName>
    <definedName name="solver_chp1" localSheetId="19" hidden="1">0</definedName>
    <definedName name="solver_chp1" localSheetId="16" hidden="1">0</definedName>
    <definedName name="solver_chp1" localSheetId="20" hidden="1">0</definedName>
    <definedName name="solver_chp1" localSheetId="1" hidden="1">0</definedName>
    <definedName name="solver_chp1" localSheetId="2" hidden="1">0</definedName>
    <definedName name="solver_chp1" localSheetId="3" hidden="1">0</definedName>
    <definedName name="solver_chp2" localSheetId="18" hidden="1">0</definedName>
    <definedName name="solver_chp2" localSheetId="19" hidden="1">0</definedName>
    <definedName name="solver_chp2" localSheetId="16" hidden="1">0</definedName>
    <definedName name="solver_chp2" localSheetId="20" hidden="1">0</definedName>
    <definedName name="solver_chp2" localSheetId="1" hidden="1">0</definedName>
    <definedName name="solver_chp2" localSheetId="2" hidden="1">0</definedName>
    <definedName name="solver_chp2" localSheetId="3" hidden="1">0</definedName>
    <definedName name="solver_chp3" localSheetId="18" hidden="1">0</definedName>
    <definedName name="solver_chp3" localSheetId="19" hidden="1">0</definedName>
    <definedName name="solver_chp3" localSheetId="16" hidden="1">0</definedName>
    <definedName name="solver_chp3" localSheetId="1" hidden="1">0</definedName>
    <definedName name="solver_chp3" localSheetId="2" hidden="1">0</definedName>
    <definedName name="solver_chp3" localSheetId="3" hidden="1">0</definedName>
    <definedName name="solver_chp4" localSheetId="16" hidden="1">0</definedName>
    <definedName name="solver_chp4" localSheetId="1" hidden="1">0</definedName>
    <definedName name="solver_chp4" localSheetId="2" hidden="1">0</definedName>
    <definedName name="solver_chp4" localSheetId="3" hidden="1">0</definedName>
    <definedName name="solver_chp5" localSheetId="16" hidden="1">0</definedName>
    <definedName name="solver_chp5" localSheetId="1" hidden="1">0</definedName>
    <definedName name="solver_chp5" localSheetId="2" hidden="1">0</definedName>
    <definedName name="solver_chp5" localSheetId="3" hidden="1">0</definedName>
    <definedName name="solver_chp6" localSheetId="1" hidden="1">0</definedName>
    <definedName name="solver_chp6" localSheetId="2" hidden="1">0</definedName>
    <definedName name="solver_chp6" localSheetId="3" hidden="1">0</definedName>
    <definedName name="solver_cht" localSheetId="1" hidden="1">0</definedName>
    <definedName name="solver_cht" localSheetId="2" hidden="1">0</definedName>
    <definedName name="solver_cht" localSheetId="3" hidden="1">0</definedName>
    <definedName name="solver_cir1" localSheetId="18" hidden="1">1</definedName>
    <definedName name="solver_cir1" localSheetId="19" hidden="1">1</definedName>
    <definedName name="solver_cir1" localSheetId="16" hidden="1">1</definedName>
    <definedName name="solver_cir1" localSheetId="20" hidden="1">1</definedName>
    <definedName name="solver_cir1" localSheetId="1" hidden="1">1</definedName>
    <definedName name="solver_cir1" localSheetId="2" hidden="1">1</definedName>
    <definedName name="solver_cir1" localSheetId="3" hidden="1">1</definedName>
    <definedName name="solver_cir2" localSheetId="18" hidden="1">1</definedName>
    <definedName name="solver_cir2" localSheetId="19" hidden="1">1</definedName>
    <definedName name="solver_cir2" localSheetId="16" hidden="1">1</definedName>
    <definedName name="solver_cir2" localSheetId="20" hidden="1">1</definedName>
    <definedName name="solver_cir2" localSheetId="1" hidden="1">1</definedName>
    <definedName name="solver_cir2" localSheetId="2" hidden="1">1</definedName>
    <definedName name="solver_cir2" localSheetId="3" hidden="1">1</definedName>
    <definedName name="solver_cir3" localSheetId="18" hidden="1">1</definedName>
    <definedName name="solver_cir3" localSheetId="19" hidden="1">1</definedName>
    <definedName name="solver_cir3" localSheetId="16" hidden="1">1</definedName>
    <definedName name="solver_cir3" localSheetId="1" hidden="1">1</definedName>
    <definedName name="solver_cir3" localSheetId="2" hidden="1">1</definedName>
    <definedName name="solver_cir3" localSheetId="3" hidden="1">1</definedName>
    <definedName name="solver_cir4" localSheetId="16" hidden="1">1</definedName>
    <definedName name="solver_cir4" localSheetId="1" hidden="1">1</definedName>
    <definedName name="solver_cir4" localSheetId="2" hidden="1">1</definedName>
    <definedName name="solver_cir4" localSheetId="3" hidden="1">1</definedName>
    <definedName name="solver_cir5" localSheetId="16" hidden="1">1</definedName>
    <definedName name="solver_cir5" localSheetId="1" hidden="1">1</definedName>
    <definedName name="solver_cir5" localSheetId="2" hidden="1">1</definedName>
    <definedName name="solver_cir5" localSheetId="3" hidden="1">1</definedName>
    <definedName name="solver_cir6" localSheetId="1" hidden="1">1</definedName>
    <definedName name="solver_cir6" localSheetId="2" hidden="1">1</definedName>
    <definedName name="solver_cir6" localSheetId="3" hidden="1">1</definedName>
    <definedName name="solver_con" localSheetId="18" hidden="1">" "</definedName>
    <definedName name="solver_con" localSheetId="19" hidden="1">" "</definedName>
    <definedName name="solver_con" localSheetId="16" hidden="1">" "</definedName>
    <definedName name="solver_con" localSheetId="20" hidden="1">" "</definedName>
    <definedName name="solver_con" localSheetId="1" hidden="1">" "</definedName>
    <definedName name="solver_con" localSheetId="2" hidden="1">" "</definedName>
    <definedName name="solver_con" localSheetId="3" hidden="1">" "</definedName>
    <definedName name="solver_con1" localSheetId="18" hidden="1">" "</definedName>
    <definedName name="solver_con1" localSheetId="19" hidden="1">" "</definedName>
    <definedName name="solver_con1" localSheetId="16" hidden="1">" "</definedName>
    <definedName name="solver_con1" localSheetId="20" hidden="1">" "</definedName>
    <definedName name="solver_con1" localSheetId="1" hidden="1">" "</definedName>
    <definedName name="solver_con1" localSheetId="2" hidden="1">" "</definedName>
    <definedName name="solver_con1" localSheetId="3" hidden="1">" "</definedName>
    <definedName name="solver_con2" localSheetId="18" hidden="1">" "</definedName>
    <definedName name="solver_con2" localSheetId="19" hidden="1">" "</definedName>
    <definedName name="solver_con2" localSheetId="16" hidden="1">" "</definedName>
    <definedName name="solver_con2" localSheetId="20" hidden="1">" "</definedName>
    <definedName name="solver_con2" localSheetId="1" hidden="1">" "</definedName>
    <definedName name="solver_con2" localSheetId="2" hidden="1">" "</definedName>
    <definedName name="solver_con2" localSheetId="3" hidden="1">" "</definedName>
    <definedName name="solver_con3" localSheetId="18" hidden="1">" "</definedName>
    <definedName name="solver_con3" localSheetId="19" hidden="1">" "</definedName>
    <definedName name="solver_con3" localSheetId="16" hidden="1">" "</definedName>
    <definedName name="solver_con3" localSheetId="1" hidden="1">" "</definedName>
    <definedName name="solver_con3" localSheetId="2" hidden="1">" "</definedName>
    <definedName name="solver_con3" localSheetId="3" hidden="1">" "</definedName>
    <definedName name="solver_con4" localSheetId="16" hidden="1">" "</definedName>
    <definedName name="solver_con4" localSheetId="1" hidden="1">" "</definedName>
    <definedName name="solver_con4" localSheetId="2" hidden="1">" "</definedName>
    <definedName name="solver_con4" localSheetId="3" hidden="1">" "</definedName>
    <definedName name="solver_con5" localSheetId="16" hidden="1">" "</definedName>
    <definedName name="solver_con5" localSheetId="1" hidden="1">" "</definedName>
    <definedName name="solver_con5" localSheetId="2" hidden="1">" "</definedName>
    <definedName name="solver_con5" localSheetId="3" hidden="1">" "</definedName>
    <definedName name="solver_con6" localSheetId="1" hidden="1">" "</definedName>
    <definedName name="solver_con6" localSheetId="2" hidden="1">" "</definedName>
    <definedName name="solver_con6" localSheetId="3" hidden="1">" "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ia" localSheetId="1" hidden="1">5</definedName>
    <definedName name="solver_dia" localSheetId="2" hidden="1">5</definedName>
    <definedName name="solver_dia" localSheetId="3" hidden="1">5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8" hidden="1">1</definedName>
    <definedName name="solver_eng" localSheetId="19" hidden="1">0</definedName>
    <definedName name="solver_eng" localSheetId="16" hidden="1">1</definedName>
    <definedName name="solver_eng" localSheetId="17" hidden="1">0</definedName>
    <definedName name="solver_eng" localSheetId="20" hidden="1">1</definedName>
    <definedName name="solver_eng" localSheetId="21" hidden="1">0</definedName>
    <definedName name="solver_eng" localSheetId="1" hidden="1">0</definedName>
    <definedName name="solver_eng" localSheetId="2" hidden="1">0</definedName>
    <definedName name="solver_eng" localSheetId="3" hidden="1">0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ao" localSheetId="1" hidden="1">0</definedName>
    <definedName name="solver_iao" localSheetId="2" hidden="1">0</definedName>
    <definedName name="solver_iao" localSheetId="3" hidden="1">0</definedName>
    <definedName name="solver_int" localSheetId="1" hidden="1">0</definedName>
    <definedName name="solver_int" localSheetId="2" hidden="1">0</definedName>
    <definedName name="solver_int" localSheetId="3" hidden="1">0</definedName>
    <definedName name="solver_irs" localSheetId="1" hidden="1">0</definedName>
    <definedName name="solver_irs" localSheetId="2" hidden="1">0</definedName>
    <definedName name="solver_irs" localSheetId="3" hidden="1">0</definedName>
    <definedName name="solver_ism" localSheetId="1" hidden="1">0</definedName>
    <definedName name="solver_ism" localSheetId="2" hidden="1">0</definedName>
    <definedName name="solver_ism" localSheetId="3" hidden="1">0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kiv" localSheetId="1" hidden="1">2E+30</definedName>
    <definedName name="solver_kiv" localSheetId="2" hidden="1">2E+30</definedName>
    <definedName name="solver_kiv" localSheetId="3" hidden="1">2E+30</definedName>
    <definedName name="solver_lhs_ob1" localSheetId="1" hidden="1">0</definedName>
    <definedName name="solver_lhs_ob1" localSheetId="2" hidden="1">0</definedName>
    <definedName name="solver_lhs_ob1" localSheetId="3" hidden="1">0</definedName>
    <definedName name="solver_lhs_ob2" localSheetId="1" hidden="1">0</definedName>
    <definedName name="solver_lhs_ob2" localSheetId="2" hidden="1">0</definedName>
    <definedName name="solver_lhs_ob2" localSheetId="3" hidden="1">0</definedName>
    <definedName name="solver_lhs_ob3" localSheetId="1" hidden="1">0</definedName>
    <definedName name="solver_lhs_ob3" localSheetId="2" hidden="1">0</definedName>
    <definedName name="solver_lhs_ob3" localSheetId="3" hidden="1">0</definedName>
    <definedName name="solver_lhs_ob4" localSheetId="1" hidden="1">0</definedName>
    <definedName name="solver_lhs_ob4" localSheetId="2" hidden="1">0</definedName>
    <definedName name="solver_lhs_ob4" localSheetId="3" hidden="1">0</definedName>
    <definedName name="solver_lhs_ob5" localSheetId="1" hidden="1">0</definedName>
    <definedName name="solver_lhs_ob5" localSheetId="2" hidden="1">0</definedName>
    <definedName name="solver_lhs_ob5" localSheetId="3" hidden="1">0</definedName>
    <definedName name="solver_lhs_ob6" localSheetId="1" hidden="1">0</definedName>
    <definedName name="solver_lhs_ob6" localSheetId="2" hidden="1">0</definedName>
    <definedName name="solver_lhs_ob6" localSheetId="3" hidden="1">0</definedName>
    <definedName name="solver_lhs1" localSheetId="18" hidden="1">'3-Month WMA'!$I$8</definedName>
    <definedName name="solver_lhs1" localSheetId="19" hidden="1">'6-Month WMA'!$I$5:$I$10</definedName>
    <definedName name="solver_lhs1" localSheetId="16" hidden="1">'Annual Returns covar matrix '!$U$13</definedName>
    <definedName name="solver_lhs1" localSheetId="20" hidden="1">'Holt''s'!$J$5:$J$6</definedName>
    <definedName name="solver_lhs1" localSheetId="1" hidden="1">'Risk Aversion (.45)'!$O$24:$Y$24</definedName>
    <definedName name="solver_lhs1" localSheetId="2" hidden="1">'Risk Aversion (0)'!$O$24:$Y$24</definedName>
    <definedName name="solver_lhs1" localSheetId="3" hidden="1">'Risk Aversion (1.)'!$O$24:$Y$24</definedName>
    <definedName name="solver_lhs2" localSheetId="18" hidden="1">'3-Month WMA'!$I$5:$I$7</definedName>
    <definedName name="solver_lhs2" localSheetId="19" hidden="1">'6-Month WMA'!$I$5:$I$10</definedName>
    <definedName name="solver_lhs2" localSheetId="16" hidden="1">'Annual Returns covar matrix '!$V$13</definedName>
    <definedName name="solver_lhs2" localSheetId="20" hidden="1">'Holt''s'!$J$5:$J$6</definedName>
    <definedName name="solver_lhs2" localSheetId="1" hidden="1">'Risk Aversion (.45)'!$O$24:$Y$24</definedName>
    <definedName name="solver_lhs2" localSheetId="2" hidden="1">'Risk Aversion (0)'!$O$24:$Y$24</definedName>
    <definedName name="solver_lhs2" localSheetId="3" hidden="1">'Risk Aversion (1.)'!$O$24:$Y$24</definedName>
    <definedName name="solver_lhs3" localSheetId="18" hidden="1">'3-Month WMA'!$I$5:$I$7</definedName>
    <definedName name="solver_lhs3" localSheetId="19" hidden="1">'6-Month WMA'!$I$11</definedName>
    <definedName name="solver_lhs3" localSheetId="16" hidden="1">'Annual Returns covar matrix '!$G$17</definedName>
    <definedName name="solver_lhs3" localSheetId="1" hidden="1">'Risk Aversion (.45)'!$O$27</definedName>
    <definedName name="solver_lhs3" localSheetId="2" hidden="1">'Risk Aversion (0)'!$O$27</definedName>
    <definedName name="solver_lhs3" localSheetId="3" hidden="1">'Risk Aversion (1.)'!$O$27</definedName>
    <definedName name="solver_lhs4" localSheetId="16" hidden="1">'Annual Returns covar matrix '!$U$2:$U$12</definedName>
    <definedName name="solver_lhs4" localSheetId="1" hidden="1">'Risk Aversion (.45)'!$Z$24</definedName>
    <definedName name="solver_lhs4" localSheetId="2" hidden="1">'Risk Aversion (0)'!$Z$24</definedName>
    <definedName name="solver_lhs4" localSheetId="3" hidden="1">'Risk Aversion (1.)'!$Z$24</definedName>
    <definedName name="solver_lhs5" localSheetId="16" hidden="1">'Annual Returns covar matrix '!$U$2:$U$12</definedName>
    <definedName name="solver_lhs5" localSheetId="1" hidden="1">'Risk Aversion (.45)'!$O$24:$Y$24</definedName>
    <definedName name="solver_lhs5" localSheetId="2" hidden="1">'Risk Aversion (0)'!$O$24:$Y$24</definedName>
    <definedName name="solver_lhs5" localSheetId="3" hidden="1">'Risk Aversion (1.)'!$O$24:$Y$24</definedName>
    <definedName name="solver_lhs6" localSheetId="1" hidden="1">'Risk Aversion (.45)'!$Z$25</definedName>
    <definedName name="solver_lhs6" localSheetId="2" hidden="1">'Risk Aversion (0)'!$Z$25</definedName>
    <definedName name="solver_lhs6" localSheetId="3" hidden="1">'Risk Aversion (1.)'!$Z$25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lva" localSheetId="1" hidden="1">0</definedName>
    <definedName name="solver_lva" localSheetId="2" hidden="1">0</definedName>
    <definedName name="solver_lva" localSheetId="3" hidden="1">0</definedName>
    <definedName name="solver_mda" localSheetId="1" hidden="1">4</definedName>
    <definedName name="solver_mda" localSheetId="2" hidden="1">4</definedName>
    <definedName name="solver_mda" localSheetId="3" hidden="1">4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od" localSheetId="1" hidden="1">1</definedName>
    <definedName name="solver_mod" localSheetId="2" hidden="1">1</definedName>
    <definedName name="solver_mod" localSheetId="3" hidden="1">1</definedName>
    <definedName name="solver_msl" localSheetId="1" hidden="1">0</definedName>
    <definedName name="solver_msl" localSheetId="2" hidden="1">0</definedName>
    <definedName name="solver_msl" localSheetId="3" hidden="1">0</definedName>
    <definedName name="solver_neg" localSheetId="1" hidden="1">0</definedName>
    <definedName name="solver_neg" localSheetId="2" hidden="1">0</definedName>
    <definedName name="solver_neg" localSheetId="3" hidden="1">0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pt" localSheetId="1" hidden="1">1</definedName>
    <definedName name="solver_nopt" localSheetId="2" hidden="1">1</definedName>
    <definedName name="solver_nopt" localSheetId="3" hidden="1">1</definedName>
    <definedName name="solver_nso" localSheetId="18" hidden="1">10000</definedName>
    <definedName name="solver_nso" localSheetId="19" hidden="1">10000</definedName>
    <definedName name="solver_nso" localSheetId="16" hidden="1">10000</definedName>
    <definedName name="solver_nso" localSheetId="20" hidden="1">10000</definedName>
    <definedName name="solver_ntr" localSheetId="1" hidden="1">0</definedName>
    <definedName name="solver_ntr" localSheetId="2" hidden="1">0</definedName>
    <definedName name="solver_ntr" localSheetId="3" hidden="1">0</definedName>
    <definedName name="solver_ntri" hidden="1">1000</definedName>
    <definedName name="solver_num" localSheetId="18" hidden="1">3</definedName>
    <definedName name="solver_num" localSheetId="19" hidden="1">3</definedName>
    <definedName name="solver_num" localSheetId="16" hidden="1">5</definedName>
    <definedName name="solver_num" localSheetId="20" hidden="1">2</definedName>
    <definedName name="solver_num" localSheetId="1" hidden="1">6</definedName>
    <definedName name="solver_num" localSheetId="2" hidden="1">6</definedName>
    <definedName name="solver_num" localSheetId="3" hidden="1">6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bc" localSheetId="18" hidden="1">0</definedName>
    <definedName name="solver_obc" localSheetId="19" hidden="1">0</definedName>
    <definedName name="solver_obc" localSheetId="16" hidden="1">0</definedName>
    <definedName name="solver_obc" localSheetId="20" hidden="1">0</definedName>
    <definedName name="solver_obc" localSheetId="1" hidden="1">0</definedName>
    <definedName name="solver_obc" localSheetId="2" hidden="1">0</definedName>
    <definedName name="solver_obc" localSheetId="3" hidden="1">0</definedName>
    <definedName name="solver_obp" localSheetId="18" hidden="1">0</definedName>
    <definedName name="solver_obp" localSheetId="19" hidden="1">0</definedName>
    <definedName name="solver_obp" localSheetId="16" hidden="1">0</definedName>
    <definedName name="solver_obp" localSheetId="20" hidden="1">0</definedName>
    <definedName name="solver_obp" localSheetId="1" hidden="1">0</definedName>
    <definedName name="solver_obp" localSheetId="2" hidden="1">0</definedName>
    <definedName name="solver_obp" localSheetId="3" hidden="1">0</definedName>
    <definedName name="solver_opt" localSheetId="18" hidden="1">'3-Month WMA'!$I$10</definedName>
    <definedName name="solver_opt" localSheetId="19" hidden="1">'6-Month WMA'!$I$13</definedName>
    <definedName name="solver_opt" localSheetId="16" hidden="1">'Annual Returns covar matrix '!$G$18</definedName>
    <definedName name="solver_opt" localSheetId="20" hidden="1">'Holt''s'!$J$8</definedName>
    <definedName name="solver_opt" localSheetId="1" hidden="1">'Risk Aversion (.45)'!$O$30</definedName>
    <definedName name="solver_opt" localSheetId="2" hidden="1">'Risk Aversion (0)'!$O$30</definedName>
    <definedName name="solver_opt" localSheetId="3" hidden="1">'Risk Aversion (1.)'!$O$30</definedName>
    <definedName name="solver_opt_ob" localSheetId="1" hidden="1">1</definedName>
    <definedName name="solver_opt_ob" localSheetId="2" hidden="1">1</definedName>
    <definedName name="solver_opt_ob" localSheetId="3" hidden="1">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si" localSheetId="1" hidden="1">0</definedName>
    <definedName name="solver_psi" localSheetId="2" hidden="1">0</definedName>
    <definedName name="solver_psi" localSheetId="3" hidden="1">0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dp" localSheetId="1" hidden="1">0</definedName>
    <definedName name="solver_rdp" localSheetId="2" hidden="1">0</definedName>
    <definedName name="solver_rdp" localSheetId="3" hidden="1">0</definedName>
    <definedName name="solver_reco1" localSheetId="1" hidden="1">0</definedName>
    <definedName name="solver_reco1" localSheetId="2" hidden="1">0</definedName>
    <definedName name="solver_reco1" localSheetId="3" hidden="1">0</definedName>
    <definedName name="solver_reco2" localSheetId="1" hidden="1">0</definedName>
    <definedName name="solver_reco2" localSheetId="2" hidden="1">0</definedName>
    <definedName name="solver_reco2" localSheetId="3" hidden="1">0</definedName>
    <definedName name="solver_reco3" localSheetId="1" hidden="1">0</definedName>
    <definedName name="solver_reco3" localSheetId="2" hidden="1">0</definedName>
    <definedName name="solver_reco3" localSheetId="3" hidden="1">0</definedName>
    <definedName name="solver_reco4" localSheetId="1" hidden="1">0</definedName>
    <definedName name="solver_reco4" localSheetId="2" hidden="1">0</definedName>
    <definedName name="solver_reco4" localSheetId="3" hidden="1">0</definedName>
    <definedName name="solver_reco5" localSheetId="1" hidden="1">0</definedName>
    <definedName name="solver_reco5" localSheetId="2" hidden="1">0</definedName>
    <definedName name="solver_reco5" localSheetId="3" hidden="1">0</definedName>
    <definedName name="solver_reco6" localSheetId="1" hidden="1">0</definedName>
    <definedName name="solver_reco6" localSheetId="2" hidden="1">0</definedName>
    <definedName name="solver_reco6" localSheetId="3" hidden="1">0</definedName>
    <definedName name="solver_rel1" localSheetId="18" hidden="1">2</definedName>
    <definedName name="solver_rel1" localSheetId="19" hidden="1">1</definedName>
    <definedName name="solver_rel1" localSheetId="16" hidden="1">2</definedName>
    <definedName name="solver_rel1" localSheetId="20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2" localSheetId="18" hidden="1">1</definedName>
    <definedName name="solver_rel2" localSheetId="19" hidden="1">3</definedName>
    <definedName name="solver_rel2" localSheetId="16" hidden="1">3</definedName>
    <definedName name="solver_rel2" localSheetId="20" hidden="1">3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3" localSheetId="18" hidden="1">3</definedName>
    <definedName name="solver_rel3" localSheetId="19" hidden="1">2</definedName>
    <definedName name="solver_rel3" localSheetId="16" hidden="1">3</definedName>
    <definedName name="solver_rel3" localSheetId="1" hidden="1">3</definedName>
    <definedName name="solver_rel3" localSheetId="2" hidden="1">3</definedName>
    <definedName name="solver_rel3" localSheetId="3" hidden="1">3</definedName>
    <definedName name="solver_rel4" localSheetId="16" hidden="1">3</definedName>
    <definedName name="solver_rel4" localSheetId="1" hidden="1">2</definedName>
    <definedName name="solver_rel4" localSheetId="2" hidden="1">2</definedName>
    <definedName name="solver_rel4" localSheetId="3" hidden="1">2</definedName>
    <definedName name="solver_rel5" localSheetId="16" hidden="1">1</definedName>
    <definedName name="solver_rel5" localSheetId="1" hidden="1">1</definedName>
    <definedName name="solver_rel5" localSheetId="2" hidden="1">1</definedName>
    <definedName name="solver_rel5" localSheetId="3" hidden="1">1</definedName>
    <definedName name="solver_rel6" localSheetId="1" hidden="1">3</definedName>
    <definedName name="solver_rel6" localSheetId="2" hidden="1">3</definedName>
    <definedName name="solver_rel6" localSheetId="3" hidden="1">3</definedName>
    <definedName name="solver_rep" localSheetId="1" hidden="1">0</definedName>
    <definedName name="solver_rep" localSheetId="2" hidden="1">0</definedName>
    <definedName name="solver_rep" localSheetId="3" hidden="1">0</definedName>
    <definedName name="solver_rhs1" localSheetId="18" hidden="1">1</definedName>
    <definedName name="solver_rhs1" localSheetId="19" hidden="1">1</definedName>
    <definedName name="solver_rhs1" localSheetId="16" hidden="1">1</definedName>
    <definedName name="solver_rhs1" localSheetId="20" hidden="1">1</definedName>
    <definedName name="solver_rhs1" localSheetId="1" hidden="1">1</definedName>
    <definedName name="solver_rhs1" localSheetId="2" hidden="1">1</definedName>
    <definedName name="solver_rhs1" localSheetId="3" hidden="1">1</definedName>
    <definedName name="solver_rhs2" localSheetId="18" hidden="1">1</definedName>
    <definedName name="solver_rhs2" localSheetId="19" hidden="1">0</definedName>
    <definedName name="solver_rhs2" localSheetId="16" hidden="1">7</definedName>
    <definedName name="solver_rhs2" localSheetId="20" hidden="1">0</definedName>
    <definedName name="solver_rhs2" localSheetId="1" hidden="1">0</definedName>
    <definedName name="solver_rhs2" localSheetId="2" hidden="1">0</definedName>
    <definedName name="solver_rhs2" localSheetId="3" hidden="1">0</definedName>
    <definedName name="solver_rhs3" localSheetId="18" hidden="1">0</definedName>
    <definedName name="solver_rhs3" localSheetId="19" hidden="1">1</definedName>
    <definedName name="solver_rhs3" localSheetId="16" hidden="1">'Annual Returns covar matrix '!$G$16</definedName>
    <definedName name="solver_rhs3" localSheetId="1" hidden="1">'Risk Aversion (.45)'!$O$31</definedName>
    <definedName name="solver_rhs3" localSheetId="2" hidden="1">'Risk Aversion (0)'!$O$31</definedName>
    <definedName name="solver_rhs3" localSheetId="3" hidden="1">'Risk Aversion (1.)'!$O$31</definedName>
    <definedName name="solver_rhs4" localSheetId="16" hidden="1">0</definedName>
    <definedName name="solver_rhs4" localSheetId="1" hidden="1">1</definedName>
    <definedName name="solver_rhs4" localSheetId="2" hidden="1">1</definedName>
    <definedName name="solver_rhs4" localSheetId="3" hidden="1">1</definedName>
    <definedName name="solver_rhs5" localSheetId="16" hidden="1">0.25</definedName>
    <definedName name="solver_rhs5" localSheetId="1" hidden="1">0.25</definedName>
    <definedName name="solver_rhs5" localSheetId="2" hidden="1">0.25</definedName>
    <definedName name="solver_rhs5" localSheetId="3" hidden="1">0.25</definedName>
    <definedName name="solver_rhs6" localSheetId="1" hidden="1">4</definedName>
    <definedName name="solver_rhs6" localSheetId="2" hidden="1">4</definedName>
    <definedName name="solver_rhs6" localSheetId="3" hidden="1">4</definedName>
    <definedName name="solver_rlx" localSheetId="1" hidden="1">0</definedName>
    <definedName name="solver_rlx" localSheetId="2" hidden="1">0</definedName>
    <definedName name="solver_rlx" localSheetId="3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mp" hidden="1">2</definedName>
    <definedName name="solver_rtr" localSheetId="1" hidden="1">0</definedName>
    <definedName name="solver_rtr" localSheetId="2" hidden="1">0</definedName>
    <definedName name="solver_rtr" localSheetId="3" hidden="1">0</definedName>
    <definedName name="solver_rxc1" localSheetId="16" hidden="1">1</definedName>
    <definedName name="solver_rxc1" localSheetId="1" hidden="1">0</definedName>
    <definedName name="solver_rxc1" localSheetId="2" hidden="1">0</definedName>
    <definedName name="solver_rxc1" localSheetId="3" hidden="1">0</definedName>
    <definedName name="solver_rxc2" localSheetId="1" hidden="1">1</definedName>
    <definedName name="solver_rxc2" localSheetId="2" hidden="1">1</definedName>
    <definedName name="solver_rxc2" localSheetId="3" hidden="1">1</definedName>
    <definedName name="solver_rxc3" localSheetId="1" hidden="1">1</definedName>
    <definedName name="solver_rxc3" localSheetId="2" hidden="1">1</definedName>
    <definedName name="solver_rxc3" localSheetId="3" hidden="1">1</definedName>
    <definedName name="solver_rxc4" localSheetId="1" hidden="1">1</definedName>
    <definedName name="solver_rxc4" localSheetId="2" hidden="1">1</definedName>
    <definedName name="solver_rxc4" localSheetId="3" hidden="1">1</definedName>
    <definedName name="solver_rxc5" localSheetId="1" hidden="1">1</definedName>
    <definedName name="solver_rxc5" localSheetId="2" hidden="1">1</definedName>
    <definedName name="solver_rxc5" localSheetId="3" hidden="1">1</definedName>
    <definedName name="solver_rxc6" localSheetId="1" hidden="1">1</definedName>
    <definedName name="solver_rxc6" localSheetId="2" hidden="1">1</definedName>
    <definedName name="solver_rxc6" localSheetId="3" hidden="1">1</definedName>
    <definedName name="solver_rxv" localSheetId="18" hidden="1">1</definedName>
    <definedName name="solver_rxv" localSheetId="19" hidden="1">1</definedName>
    <definedName name="solver_rxv" localSheetId="16" hidden="1">1</definedName>
    <definedName name="solver_rxv" localSheetId="20" hidden="1">1</definedName>
    <definedName name="solver_rxv" localSheetId="1" hidden="1">1</definedName>
    <definedName name="solver_rxv" localSheetId="2" hidden="1">1</definedName>
    <definedName name="solver_rxv" localSheetId="3" hidden="1">1</definedName>
    <definedName name="solver_rxv1" localSheetId="16">0</definedName>
    <definedName name="solver_scl" localSheetId="1" hidden="1">0</definedName>
    <definedName name="solver_scl" localSheetId="2" hidden="1">0</definedName>
    <definedName name="solver_scl" localSheetId="3" hidden="1">0</definedName>
    <definedName name="solver_seed" hidden="1">0</definedName>
    <definedName name="solver_sel" localSheetId="1" hidden="1">1</definedName>
    <definedName name="solver_sel" localSheetId="2" hidden="1">1</definedName>
    <definedName name="solver_sel" localSheetId="3" hidden="1">1</definedName>
    <definedName name="solver_sho" localSheetId="1" hidden="1">0</definedName>
    <definedName name="solver_sho" localSheetId="2" hidden="1">0</definedName>
    <definedName name="solver_sho" localSheetId="3" hidden="1">0</definedName>
    <definedName name="solver_slv" localSheetId="1" hidden="1">0</definedName>
    <definedName name="solver_slv" localSheetId="2" hidden="1">0</definedName>
    <definedName name="solver_slv" localSheetId="3" hidden="1">0</definedName>
    <definedName name="solver_slvu" localSheetId="1" hidden="1">0</definedName>
    <definedName name="solver_slvu" localSheetId="2" hidden="1">0</definedName>
    <definedName name="solver_slvu" localSheetId="3" hidden="1">0</definedName>
    <definedName name="solver_spid" localSheetId="1" hidden="1">" "</definedName>
    <definedName name="solver_spid" localSheetId="2" hidden="1">" "</definedName>
    <definedName name="solver_spid" localSheetId="3" hidden="1">" "</definedName>
    <definedName name="solver_srvr" localSheetId="1" hidden="1">" "</definedName>
    <definedName name="solver_srvr" localSheetId="2" hidden="1">" "</definedName>
    <definedName name="solver_srvr" localSheetId="3" hidden="1">" "</definedName>
    <definedName name="solver_ssz" localSheetId="1" hidden="1">0</definedName>
    <definedName name="solver_ssz" localSheetId="2" hidden="1">0</definedName>
    <definedName name="solver_ssz" localSheetId="3" hidden="1">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ms" localSheetId="1" hidden="1">0</definedName>
    <definedName name="solver_tms" localSheetId="2" hidden="1">0</definedName>
    <definedName name="solver_tms" localSheetId="3" hidden="1">0</definedName>
    <definedName name="solver_tol" localSheetId="1" hidden="1">0</definedName>
    <definedName name="solver_tol" localSheetId="2" hidden="1">0</definedName>
    <definedName name="solver_tol" localSheetId="3" hidden="1">0</definedName>
    <definedName name="solver_typ" localSheetId="18" hidden="1">2</definedName>
    <definedName name="solver_typ" localSheetId="19" hidden="1">2</definedName>
    <definedName name="solver_typ" localSheetId="16" hidden="1">2</definedName>
    <definedName name="solver_typ" localSheetId="20" hidden="1">2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umod" localSheetId="1" hidden="1">1</definedName>
    <definedName name="solver_umod" localSheetId="2" hidden="1">1</definedName>
    <definedName name="solver_umod" localSheetId="3" hidden="1">1</definedName>
    <definedName name="solver_urs" localSheetId="1" hidden="1">0</definedName>
    <definedName name="solver_urs" localSheetId="2" hidden="1">0</definedName>
    <definedName name="solver_urs" localSheetId="3" hidden="1">0</definedName>
    <definedName name="solver_userid" localSheetId="1" hidden="1">754603</definedName>
    <definedName name="solver_userid" localSheetId="2" hidden="1">754603</definedName>
    <definedName name="solver_userid" localSheetId="3" hidden="1">754603</definedName>
    <definedName name="solver_val" localSheetId="18" hidden="1">0</definedName>
    <definedName name="solver_val" localSheetId="19" hidden="1">0</definedName>
    <definedName name="solver_val" localSheetId="16" hidden="1">0</definedName>
    <definedName name="solver_val" localSheetId="2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r" localSheetId="18" hidden="1">" "</definedName>
    <definedName name="solver_var" localSheetId="19" hidden="1">" "</definedName>
    <definedName name="solver_var" localSheetId="16" hidden="1">" "</definedName>
    <definedName name="solver_var" localSheetId="20" hidden="1">" "</definedName>
    <definedName name="solver_var" localSheetId="1" hidden="1">" "</definedName>
    <definedName name="solver_var" localSheetId="2" hidden="1">" "</definedName>
    <definedName name="solver_var" localSheetId="3" hidden="1">" "</definedName>
    <definedName name="solver_var1" localSheetId="16" hidden="1">" "</definedName>
    <definedName name="solver_ver" localSheetId="1" hidden="1">17</definedName>
    <definedName name="solver_ver" localSheetId="2" hidden="1">17</definedName>
    <definedName name="solver_ver" localSheetId="3" hidden="1">17</definedName>
    <definedName name="solver_vir" localSheetId="18" hidden="1">1</definedName>
    <definedName name="solver_vir" localSheetId="19" hidden="1">1</definedName>
    <definedName name="solver_vir" localSheetId="16" hidden="1">1</definedName>
    <definedName name="solver_vir" localSheetId="20" hidden="1">1</definedName>
    <definedName name="solver_vir" localSheetId="1" hidden="1">1</definedName>
    <definedName name="solver_vir" localSheetId="2" hidden="1">1</definedName>
    <definedName name="solver_vir" localSheetId="3" hidden="1">1</definedName>
    <definedName name="solver_vir1" localSheetId="16" hidden="1">1</definedName>
    <definedName name="solver_vol" localSheetId="1" hidden="1">0</definedName>
    <definedName name="solver_vol" localSheetId="2" hidden="1">0</definedName>
    <definedName name="solver_vol" localSheetId="3" hidden="1">0</definedName>
    <definedName name="solver_vst" localSheetId="18" hidden="1">0</definedName>
    <definedName name="solver_vst" localSheetId="19" hidden="1">0</definedName>
    <definedName name="solver_vst" localSheetId="16" hidden="1">0</definedName>
    <definedName name="solver_vst" localSheetId="20" hidden="1">0</definedName>
    <definedName name="solver_vst" localSheetId="1" hidden="1">0</definedName>
    <definedName name="solver_vst" localSheetId="2" hidden="1">0</definedName>
    <definedName name="solver_vst" localSheetId="3" hidden="1">0</definedName>
    <definedName name="solver_vst1" localSheetId="16" hidden="1">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5" i="27" l="1"/>
  <c r="X25" i="27"/>
  <c r="W25" i="27"/>
  <c r="V25" i="27"/>
  <c r="U25" i="27"/>
  <c r="T25" i="27"/>
  <c r="S25" i="27"/>
  <c r="R25" i="27"/>
  <c r="Q25" i="27"/>
  <c r="P25" i="27"/>
  <c r="O25" i="27"/>
  <c r="Z24" i="27"/>
  <c r="Y21" i="27"/>
  <c r="X21" i="27"/>
  <c r="W21" i="27"/>
  <c r="V21" i="27"/>
  <c r="U21" i="27"/>
  <c r="T21" i="27"/>
  <c r="S21" i="27"/>
  <c r="R21" i="27"/>
  <c r="Q21" i="27"/>
  <c r="P21" i="27"/>
  <c r="Y20" i="27"/>
  <c r="X20" i="27"/>
  <c r="W20" i="27"/>
  <c r="V20" i="27"/>
  <c r="U20" i="27"/>
  <c r="T20" i="27"/>
  <c r="S20" i="27"/>
  <c r="R20" i="27"/>
  <c r="Q20" i="27"/>
  <c r="P20" i="27"/>
  <c r="O20" i="27"/>
  <c r="Y19" i="27"/>
  <c r="X19" i="27"/>
  <c r="W19" i="27"/>
  <c r="V19" i="27"/>
  <c r="U19" i="27"/>
  <c r="T19" i="27"/>
  <c r="S19" i="27"/>
  <c r="X6" i="27" s="1"/>
  <c r="R19" i="27"/>
  <c r="Q19" i="27"/>
  <c r="P19" i="27"/>
  <c r="O19" i="27"/>
  <c r="Y18" i="27"/>
  <c r="X18" i="27"/>
  <c r="W18" i="27"/>
  <c r="V18" i="27"/>
  <c r="V8" i="27" s="1"/>
  <c r="U18" i="27"/>
  <c r="T18" i="27"/>
  <c r="S18" i="27"/>
  <c r="R18" i="27"/>
  <c r="Q18" i="27"/>
  <c r="P18" i="27"/>
  <c r="O18" i="27"/>
  <c r="Y17" i="27"/>
  <c r="X17" i="27"/>
  <c r="W17" i="27"/>
  <c r="V17" i="27"/>
  <c r="U17" i="27"/>
  <c r="T17" i="27"/>
  <c r="S17" i="27"/>
  <c r="R17" i="27"/>
  <c r="Q17" i="27"/>
  <c r="Q5" i="27" s="1"/>
  <c r="P17" i="27"/>
  <c r="O17" i="27"/>
  <c r="Y16" i="27"/>
  <c r="X16" i="27"/>
  <c r="W16" i="27"/>
  <c r="V16" i="27"/>
  <c r="U16" i="27"/>
  <c r="T16" i="27"/>
  <c r="T7" i="27" s="1"/>
  <c r="S16" i="27"/>
  <c r="P6" i="27" s="1"/>
  <c r="R16" i="27"/>
  <c r="Q16" i="27"/>
  <c r="Q11" i="27" s="1"/>
  <c r="P16" i="27"/>
  <c r="O16" i="27"/>
  <c r="T13" i="21"/>
  <c r="S13" i="21"/>
  <c r="R13" i="21"/>
  <c r="Q13" i="21"/>
  <c r="P13" i="21"/>
  <c r="O13" i="21"/>
  <c r="N13" i="21"/>
  <c r="M13" i="21"/>
  <c r="L13" i="21"/>
  <c r="K13" i="21"/>
  <c r="J13" i="21"/>
  <c r="Y25" i="26"/>
  <c r="X25" i="26"/>
  <c r="W25" i="26"/>
  <c r="V25" i="26"/>
  <c r="U25" i="26"/>
  <c r="T25" i="26"/>
  <c r="S25" i="26"/>
  <c r="R25" i="26"/>
  <c r="Q25" i="26"/>
  <c r="P25" i="26"/>
  <c r="O25" i="26"/>
  <c r="Z24" i="26"/>
  <c r="Y21" i="26"/>
  <c r="X21" i="26"/>
  <c r="W21" i="26"/>
  <c r="V21" i="26"/>
  <c r="U21" i="26"/>
  <c r="T21" i="26"/>
  <c r="S21" i="26"/>
  <c r="R21" i="26"/>
  <c r="Q21" i="26"/>
  <c r="P21" i="26"/>
  <c r="Y20" i="26"/>
  <c r="Y12" i="26" s="1"/>
  <c r="X20" i="26"/>
  <c r="W20" i="26"/>
  <c r="V20" i="26"/>
  <c r="U20" i="26"/>
  <c r="T20" i="26"/>
  <c r="S20" i="26"/>
  <c r="R20" i="26"/>
  <c r="Q20" i="26"/>
  <c r="Q4" i="26" s="1"/>
  <c r="P20" i="26"/>
  <c r="O20" i="26"/>
  <c r="Y19" i="26"/>
  <c r="X19" i="26"/>
  <c r="W19" i="26"/>
  <c r="V19" i="26"/>
  <c r="U19" i="26"/>
  <c r="T19" i="26"/>
  <c r="Y7" i="26" s="1"/>
  <c r="S19" i="26"/>
  <c r="R19" i="26"/>
  <c r="Q19" i="26"/>
  <c r="P19" i="26"/>
  <c r="O19" i="26"/>
  <c r="Y18" i="26"/>
  <c r="X18" i="26"/>
  <c r="X10" i="26" s="1"/>
  <c r="W18" i="26"/>
  <c r="W10" i="26" s="1"/>
  <c r="V18" i="26"/>
  <c r="U18" i="26"/>
  <c r="T18" i="26"/>
  <c r="S18" i="26"/>
  <c r="R18" i="26"/>
  <c r="Q18" i="26"/>
  <c r="P18" i="26"/>
  <c r="P10" i="26" s="1"/>
  <c r="O18" i="26"/>
  <c r="O21" i="26" s="1"/>
  <c r="Y17" i="26"/>
  <c r="X17" i="26"/>
  <c r="W17" i="26"/>
  <c r="V17" i="26"/>
  <c r="U17" i="26"/>
  <c r="T17" i="26"/>
  <c r="T7" i="26" s="1"/>
  <c r="S17" i="26"/>
  <c r="S12" i="26" s="1"/>
  <c r="R17" i="26"/>
  <c r="R5" i="26" s="1"/>
  <c r="Q17" i="26"/>
  <c r="P17" i="26"/>
  <c r="O17" i="26"/>
  <c r="Y16" i="26"/>
  <c r="W12" i="26" s="1"/>
  <c r="X16" i="26"/>
  <c r="R11" i="26" s="1"/>
  <c r="W16" i="26"/>
  <c r="U10" i="26" s="1"/>
  <c r="V16" i="26"/>
  <c r="V7" i="26" s="1"/>
  <c r="U16" i="26"/>
  <c r="S8" i="26" s="1"/>
  <c r="T16" i="26"/>
  <c r="S16" i="26"/>
  <c r="R16" i="26"/>
  <c r="T5" i="26" s="1"/>
  <c r="Q16" i="26"/>
  <c r="Q6" i="26" s="1"/>
  <c r="P16" i="26"/>
  <c r="P9" i="26" s="1"/>
  <c r="O16" i="26"/>
  <c r="O12" i="26" s="1"/>
  <c r="X12" i="26"/>
  <c r="P12" i="26"/>
  <c r="S11" i="26"/>
  <c r="V10" i="26"/>
  <c r="Y9" i="26"/>
  <c r="Q9" i="26"/>
  <c r="T8" i="26"/>
  <c r="W7" i="26"/>
  <c r="O7" i="26"/>
  <c r="S6" i="26"/>
  <c r="R6" i="26"/>
  <c r="U5" i="26"/>
  <c r="X4" i="26"/>
  <c r="P4" i="26"/>
  <c r="S3" i="26"/>
  <c r="V2" i="26"/>
  <c r="O2" i="25"/>
  <c r="W2" i="25"/>
  <c r="Q4" i="25"/>
  <c r="Y4" i="25"/>
  <c r="O10" i="25"/>
  <c r="W10" i="25"/>
  <c r="Q12" i="25"/>
  <c r="Y12" i="25"/>
  <c r="O16" i="25"/>
  <c r="P2" i="25" s="1"/>
  <c r="P16" i="25"/>
  <c r="U3" i="25" s="1"/>
  <c r="Q16" i="25"/>
  <c r="R16" i="25"/>
  <c r="R4" i="25" s="1"/>
  <c r="S16" i="25"/>
  <c r="S2" i="25" s="1"/>
  <c r="T16" i="25"/>
  <c r="T6" i="25" s="1"/>
  <c r="U16" i="25"/>
  <c r="X8" i="25" s="1"/>
  <c r="V16" i="25"/>
  <c r="V8" i="25" s="1"/>
  <c r="W16" i="25"/>
  <c r="W5" i="25" s="1"/>
  <c r="X16" i="25"/>
  <c r="X10" i="25" s="1"/>
  <c r="Y16" i="25"/>
  <c r="Y7" i="25" s="1"/>
  <c r="O17" i="25"/>
  <c r="O3" i="25" s="1"/>
  <c r="P17" i="25"/>
  <c r="Q3" i="25" s="1"/>
  <c r="Q17" i="25"/>
  <c r="O4" i="25" s="1"/>
  <c r="R17" i="25"/>
  <c r="R3" i="25" s="1"/>
  <c r="S17" i="25"/>
  <c r="Q6" i="25" s="1"/>
  <c r="T17" i="25"/>
  <c r="U17" i="25"/>
  <c r="V17" i="25"/>
  <c r="W17" i="25"/>
  <c r="X17" i="25"/>
  <c r="W11" i="25" s="1"/>
  <c r="Y17" i="25"/>
  <c r="Y11" i="25" s="1"/>
  <c r="O18" i="25"/>
  <c r="O7" i="25" s="1"/>
  <c r="P18" i="25"/>
  <c r="P4" i="25" s="1"/>
  <c r="Q18" i="25"/>
  <c r="R18" i="25"/>
  <c r="S18" i="25"/>
  <c r="T18" i="25"/>
  <c r="U18" i="25"/>
  <c r="V18" i="25"/>
  <c r="W18" i="25"/>
  <c r="W7" i="25" s="1"/>
  <c r="X18" i="25"/>
  <c r="X4" i="25" s="1"/>
  <c r="Y18" i="25"/>
  <c r="O19" i="25"/>
  <c r="P19" i="25"/>
  <c r="Q19" i="25"/>
  <c r="R19" i="25"/>
  <c r="S19" i="25"/>
  <c r="T19" i="25"/>
  <c r="U19" i="25"/>
  <c r="U8" i="25" s="1"/>
  <c r="V19" i="25"/>
  <c r="W19" i="25"/>
  <c r="X19" i="25"/>
  <c r="Y19" i="25"/>
  <c r="O20" i="25"/>
  <c r="P20" i="25"/>
  <c r="Q20" i="25"/>
  <c r="R20" i="25"/>
  <c r="S20" i="25"/>
  <c r="T20" i="25"/>
  <c r="U20" i="25"/>
  <c r="V20" i="25"/>
  <c r="W20" i="25"/>
  <c r="X20" i="25"/>
  <c r="Y20" i="25"/>
  <c r="O21" i="25"/>
  <c r="P31" i="25" s="1"/>
  <c r="P21" i="25"/>
  <c r="Q21" i="25"/>
  <c r="R21" i="25"/>
  <c r="S21" i="25"/>
  <c r="T21" i="25"/>
  <c r="U21" i="25"/>
  <c r="V21" i="25"/>
  <c r="W21" i="25"/>
  <c r="X21" i="25"/>
  <c r="Y21" i="25"/>
  <c r="Z24" i="25"/>
  <c r="O25" i="25"/>
  <c r="P25" i="25"/>
  <c r="Q25" i="25"/>
  <c r="R25" i="25"/>
  <c r="S25" i="25"/>
  <c r="T25" i="25"/>
  <c r="U25" i="25"/>
  <c r="V25" i="25"/>
  <c r="W25" i="25"/>
  <c r="X25" i="25"/>
  <c r="Y25" i="25"/>
  <c r="O27" i="25"/>
  <c r="U7" i="27" l="1"/>
  <c r="S5" i="27"/>
  <c r="Y8" i="27"/>
  <c r="Y11" i="27"/>
  <c r="V12" i="27"/>
  <c r="V9" i="27"/>
  <c r="T2" i="27"/>
  <c r="V7" i="27"/>
  <c r="S2" i="27"/>
  <c r="Y10" i="27"/>
  <c r="Z25" i="27"/>
  <c r="U12" i="27"/>
  <c r="Q3" i="27"/>
  <c r="P11" i="27"/>
  <c r="U4" i="27"/>
  <c r="Y3" i="27"/>
  <c r="O9" i="27"/>
  <c r="Q8" i="27"/>
  <c r="V4" i="27"/>
  <c r="W9" i="27"/>
  <c r="Y5" i="27"/>
  <c r="R8" i="27"/>
  <c r="X11" i="27"/>
  <c r="R5" i="27"/>
  <c r="T10" i="27"/>
  <c r="S10" i="27"/>
  <c r="R3" i="27"/>
  <c r="X5" i="27"/>
  <c r="U2" i="27"/>
  <c r="W5" i="27"/>
  <c r="O4" i="27"/>
  <c r="W4" i="27"/>
  <c r="Z25" i="26"/>
  <c r="Z25" i="25"/>
  <c r="V10" i="27"/>
  <c r="S11" i="27"/>
  <c r="P12" i="27"/>
  <c r="X12" i="27"/>
  <c r="Y6" i="27"/>
  <c r="S8" i="27"/>
  <c r="U10" i="27"/>
  <c r="R11" i="27"/>
  <c r="O12" i="27"/>
  <c r="W12" i="27"/>
  <c r="V2" i="27"/>
  <c r="S3" i="27"/>
  <c r="P4" i="27"/>
  <c r="X4" i="27"/>
  <c r="U5" i="27"/>
  <c r="R6" i="27"/>
  <c r="O7" i="27"/>
  <c r="W7" i="27"/>
  <c r="T8" i="27"/>
  <c r="Q9" i="27"/>
  <c r="Y9" i="27"/>
  <c r="O2" i="27"/>
  <c r="W2" i="27"/>
  <c r="T3" i="27"/>
  <c r="Q4" i="27"/>
  <c r="Y4" i="27"/>
  <c r="V5" i="27"/>
  <c r="S6" i="27"/>
  <c r="P7" i="27"/>
  <c r="X7" i="27"/>
  <c r="U8" i="27"/>
  <c r="R9" i="27"/>
  <c r="O10" i="27"/>
  <c r="W10" i="27"/>
  <c r="T11" i="27"/>
  <c r="Q12" i="27"/>
  <c r="Y12" i="27"/>
  <c r="O21" i="27"/>
  <c r="T5" i="27"/>
  <c r="Q6" i="27"/>
  <c r="P9" i="27"/>
  <c r="P2" i="27"/>
  <c r="U3" i="27"/>
  <c r="O5" i="27"/>
  <c r="Q7" i="27"/>
  <c r="P10" i="27"/>
  <c r="U11" i="27"/>
  <c r="R12" i="27"/>
  <c r="Q2" i="27"/>
  <c r="V3" i="27"/>
  <c r="P5" i="27"/>
  <c r="U6" i="27"/>
  <c r="W8" i="27"/>
  <c r="Q10" i="27"/>
  <c r="V11" i="27"/>
  <c r="V6" i="27"/>
  <c r="S7" i="27"/>
  <c r="P8" i="27"/>
  <c r="X8" i="27"/>
  <c r="U9" i="27"/>
  <c r="R10" i="27"/>
  <c r="O11" i="27"/>
  <c r="W11" i="27"/>
  <c r="T12" i="27"/>
  <c r="X9" i="27"/>
  <c r="X2" i="27"/>
  <c r="R4" i="27"/>
  <c r="T6" i="27"/>
  <c r="Y7" i="27"/>
  <c r="S9" i="27"/>
  <c r="X10" i="27"/>
  <c r="Y2" i="27"/>
  <c r="S4" i="27"/>
  <c r="R7" i="27"/>
  <c r="O8" i="27"/>
  <c r="T9" i="27"/>
  <c r="S12" i="27"/>
  <c r="R2" i="27"/>
  <c r="O3" i="27"/>
  <c r="W3" i="27"/>
  <c r="T4" i="27"/>
  <c r="P3" i="27"/>
  <c r="X3" i="27"/>
  <c r="O6" i="27"/>
  <c r="W6" i="27"/>
  <c r="G18" i="21" a="1"/>
  <c r="G18" i="21" s="1"/>
  <c r="O31" i="26"/>
  <c r="O27" i="26"/>
  <c r="W2" i="26"/>
  <c r="Y4" i="26"/>
  <c r="V5" i="26"/>
  <c r="P7" i="26"/>
  <c r="U8" i="26"/>
  <c r="O10" i="26"/>
  <c r="T11" i="26"/>
  <c r="Q12" i="26"/>
  <c r="P2" i="26"/>
  <c r="X2" i="26"/>
  <c r="U3" i="26"/>
  <c r="R4" i="26"/>
  <c r="O5" i="26"/>
  <c r="W5" i="26"/>
  <c r="Q7" i="26"/>
  <c r="V8" i="26"/>
  <c r="Y2" i="26"/>
  <c r="S4" i="26"/>
  <c r="X5" i="26"/>
  <c r="R7" i="26"/>
  <c r="W8" i="26"/>
  <c r="Q10" i="26"/>
  <c r="V11" i="26"/>
  <c r="O3" i="26"/>
  <c r="T4" i="26"/>
  <c r="Y5" i="26"/>
  <c r="S7" i="26"/>
  <c r="X8" i="26"/>
  <c r="R10" i="26"/>
  <c r="T12" i="26"/>
  <c r="P3" i="26"/>
  <c r="U4" i="26"/>
  <c r="O6" i="26"/>
  <c r="Y8" i="26"/>
  <c r="S10" i="26"/>
  <c r="X11" i="26"/>
  <c r="T2" i="26"/>
  <c r="Q3" i="26"/>
  <c r="Y3" i="26"/>
  <c r="V4" i="26"/>
  <c r="S5" i="26"/>
  <c r="P6" i="26"/>
  <c r="X6" i="26"/>
  <c r="U7" i="26"/>
  <c r="R8" i="26"/>
  <c r="O9" i="26"/>
  <c r="W9" i="26"/>
  <c r="T10" i="26"/>
  <c r="Q11" i="26"/>
  <c r="Y11" i="26"/>
  <c r="V12" i="26"/>
  <c r="O2" i="26"/>
  <c r="O28" i="26" s="1"/>
  <c r="T3" i="26"/>
  <c r="X7" i="26"/>
  <c r="R9" i="26"/>
  <c r="T6" i="26"/>
  <c r="S9" i="26"/>
  <c r="U11" i="26"/>
  <c r="R12" i="26"/>
  <c r="Q2" i="26"/>
  <c r="V3" i="26"/>
  <c r="P5" i="26"/>
  <c r="U6" i="26"/>
  <c r="O8" i="26"/>
  <c r="T9" i="26"/>
  <c r="Y10" i="26"/>
  <c r="R2" i="26"/>
  <c r="W3" i="26"/>
  <c r="Q5" i="26"/>
  <c r="V6" i="26"/>
  <c r="P8" i="26"/>
  <c r="U9" i="26"/>
  <c r="O11" i="26"/>
  <c r="W11" i="26"/>
  <c r="S2" i="26"/>
  <c r="X3" i="26"/>
  <c r="W6" i="26"/>
  <c r="Q8" i="26"/>
  <c r="V9" i="26"/>
  <c r="P11" i="26"/>
  <c r="U12" i="26"/>
  <c r="U2" i="26"/>
  <c r="R3" i="26"/>
  <c r="O4" i="26"/>
  <c r="W4" i="26"/>
  <c r="Y6" i="26"/>
  <c r="X9" i="26"/>
  <c r="X11" i="25"/>
  <c r="P11" i="25"/>
  <c r="V9" i="25"/>
  <c r="Q8" i="25"/>
  <c r="W6" i="25"/>
  <c r="R5" i="25"/>
  <c r="X3" i="25"/>
  <c r="P3" i="25"/>
  <c r="O31" i="25"/>
  <c r="T12" i="25"/>
  <c r="O11" i="25"/>
  <c r="U9" i="25"/>
  <c r="P8" i="25"/>
  <c r="S7" i="25"/>
  <c r="V6" i="25"/>
  <c r="Y5" i="25"/>
  <c r="Q5" i="25"/>
  <c r="W3" i="25"/>
  <c r="R2" i="25"/>
  <c r="S12" i="25"/>
  <c r="V11" i="25"/>
  <c r="Y10" i="25"/>
  <c r="Q10" i="25"/>
  <c r="T9" i="25"/>
  <c r="W8" i="25"/>
  <c r="O8" i="25"/>
  <c r="R7" i="25"/>
  <c r="U6" i="25"/>
  <c r="X5" i="25"/>
  <c r="P5" i="25"/>
  <c r="S4" i="25"/>
  <c r="V3" i="25"/>
  <c r="Y2" i="25"/>
  <c r="Q2" i="25"/>
  <c r="O28" i="25" s="1"/>
  <c r="O30" i="25" s="1"/>
  <c r="T11" i="25"/>
  <c r="R9" i="25"/>
  <c r="X7" i="25"/>
  <c r="P7" i="25"/>
  <c r="S6" i="25"/>
  <c r="V5" i="25"/>
  <c r="T3" i="25"/>
  <c r="X12" i="25"/>
  <c r="P12" i="25"/>
  <c r="S11" i="25"/>
  <c r="V10" i="25"/>
  <c r="Y9" i="25"/>
  <c r="Q9" i="25"/>
  <c r="T8" i="25"/>
  <c r="R6" i="25"/>
  <c r="U5" i="25"/>
  <c r="S3" i="25"/>
  <c r="V2" i="25"/>
  <c r="W12" i="25"/>
  <c r="O12" i="25"/>
  <c r="R11" i="25"/>
  <c r="U10" i="25"/>
  <c r="X9" i="25"/>
  <c r="P9" i="25"/>
  <c r="S8" i="25"/>
  <c r="V7" i="25"/>
  <c r="Y6" i="25"/>
  <c r="T5" i="25"/>
  <c r="W4" i="25"/>
  <c r="U2" i="25"/>
  <c r="V12" i="25"/>
  <c r="Q11" i="25"/>
  <c r="T10" i="25"/>
  <c r="W9" i="25"/>
  <c r="O9" i="25"/>
  <c r="R8" i="25"/>
  <c r="U7" i="25"/>
  <c r="X6" i="25"/>
  <c r="P6" i="25"/>
  <c r="S5" i="25"/>
  <c r="V4" i="25"/>
  <c r="Y3" i="25"/>
  <c r="T2" i="25"/>
  <c r="U12" i="25"/>
  <c r="S10" i="25"/>
  <c r="Y8" i="25"/>
  <c r="T7" i="25"/>
  <c r="O6" i="25"/>
  <c r="U4" i="25"/>
  <c r="R10" i="25"/>
  <c r="T4" i="25"/>
  <c r="R12" i="25"/>
  <c r="U11" i="25"/>
  <c r="P10" i="25"/>
  <c r="S9" i="25"/>
  <c r="Q7" i="25"/>
  <c r="O5" i="25"/>
  <c r="X2" i="25"/>
  <c r="G16" i="21"/>
  <c r="U13" i="21"/>
  <c r="Q9" i="21"/>
  <c r="Q10" i="21"/>
  <c r="Q2" i="21"/>
  <c r="P9" i="21"/>
  <c r="M2" i="21"/>
  <c r="J8" i="21"/>
  <c r="V3" i="21"/>
  <c r="V4" i="21"/>
  <c r="V5" i="21"/>
  <c r="V6" i="21"/>
  <c r="V7" i="21"/>
  <c r="V8" i="21"/>
  <c r="V9" i="21"/>
  <c r="V10" i="21"/>
  <c r="V11" i="21"/>
  <c r="V12" i="21"/>
  <c r="V2" i="21"/>
  <c r="B2" i="21"/>
  <c r="N2" i="21" s="1"/>
  <c r="G8" i="21"/>
  <c r="F12" i="21"/>
  <c r="E12" i="21"/>
  <c r="F11" i="21"/>
  <c r="Q11" i="21" s="1"/>
  <c r="E11" i="21"/>
  <c r="F10" i="21"/>
  <c r="E10" i="21"/>
  <c r="F9" i="21"/>
  <c r="E9" i="21"/>
  <c r="F8" i="21"/>
  <c r="E8" i="21"/>
  <c r="P8" i="21" s="1"/>
  <c r="F7" i="21"/>
  <c r="O7" i="21" s="1"/>
  <c r="E7" i="21"/>
  <c r="F6" i="21"/>
  <c r="E6" i="21"/>
  <c r="F5" i="21"/>
  <c r="E5" i="21"/>
  <c r="F4" i="21"/>
  <c r="E4" i="21"/>
  <c r="F3" i="21"/>
  <c r="Q3" i="21" s="1"/>
  <c r="E3" i="21"/>
  <c r="D12" i="21"/>
  <c r="D11" i="21"/>
  <c r="D10" i="21"/>
  <c r="D9" i="21"/>
  <c r="D8" i="21"/>
  <c r="D7" i="21"/>
  <c r="D6" i="21"/>
  <c r="D5" i="21"/>
  <c r="D4" i="21"/>
  <c r="D3" i="21"/>
  <c r="F2" i="21"/>
  <c r="E2" i="21"/>
  <c r="D2" i="21"/>
  <c r="C2" i="21"/>
  <c r="L2" i="21" s="1"/>
  <c r="C12" i="21"/>
  <c r="M12" i="21" s="1"/>
  <c r="C11" i="21"/>
  <c r="C10" i="21"/>
  <c r="C9" i="21"/>
  <c r="C8" i="21"/>
  <c r="C7" i="21"/>
  <c r="C6" i="21"/>
  <c r="C5" i="21"/>
  <c r="J5" i="21" s="1"/>
  <c r="C4" i="21"/>
  <c r="K4" i="21" s="1"/>
  <c r="C3" i="21"/>
  <c r="B12" i="21"/>
  <c r="L12" i="21" s="1"/>
  <c r="B11" i="21"/>
  <c r="S11" i="21" s="1"/>
  <c r="B10" i="21"/>
  <c r="P10" i="21" s="1"/>
  <c r="B9" i="21"/>
  <c r="K9" i="21" s="1"/>
  <c r="B8" i="21"/>
  <c r="R8" i="21" s="1"/>
  <c r="B7" i="21"/>
  <c r="M7" i="21" s="1"/>
  <c r="B6" i="21"/>
  <c r="T6" i="21" s="1"/>
  <c r="B5" i="21"/>
  <c r="Q5" i="21" s="1"/>
  <c r="B4" i="21"/>
  <c r="N4" i="21" s="1"/>
  <c r="B3" i="21"/>
  <c r="S3" i="21" s="1"/>
  <c r="O31" i="27" l="1"/>
  <c r="O27" i="27"/>
  <c r="O28" i="27"/>
  <c r="V13" i="21"/>
  <c r="O30" i="26"/>
  <c r="S10" i="21"/>
  <c r="J7" i="21"/>
  <c r="M11" i="21"/>
  <c r="O6" i="21"/>
  <c r="S9" i="21"/>
  <c r="J4" i="21"/>
  <c r="N10" i="21"/>
  <c r="O5" i="21"/>
  <c r="S8" i="21"/>
  <c r="O12" i="21"/>
  <c r="T9" i="21"/>
  <c r="K8" i="21"/>
  <c r="N3" i="21"/>
  <c r="R7" i="21"/>
  <c r="T5" i="21"/>
  <c r="G7" i="21"/>
  <c r="L8" i="21"/>
  <c r="N7" i="21"/>
  <c r="T12" i="21"/>
  <c r="G6" i="21"/>
  <c r="K2" i="21"/>
  <c r="M10" i="21"/>
  <c r="R5" i="21"/>
  <c r="T3" i="21"/>
  <c r="G5" i="21"/>
  <c r="K5" i="21"/>
  <c r="L6" i="21"/>
  <c r="M9" i="21"/>
  <c r="O4" i="21"/>
  <c r="R12" i="21"/>
  <c r="S7" i="21"/>
  <c r="G4" i="21"/>
  <c r="K12" i="21"/>
  <c r="L5" i="21"/>
  <c r="M8" i="21"/>
  <c r="O11" i="21"/>
  <c r="R11" i="21"/>
  <c r="R3" i="21"/>
  <c r="G11" i="21"/>
  <c r="G3" i="21"/>
  <c r="K3" i="21"/>
  <c r="L4" i="21"/>
  <c r="M6" i="21"/>
  <c r="O10" i="21"/>
  <c r="P4" i="21"/>
  <c r="Q7" i="21"/>
  <c r="S2" i="21"/>
  <c r="Q12" i="21"/>
  <c r="G10" i="21"/>
  <c r="J2" i="21"/>
  <c r="J10" i="21"/>
  <c r="K10" i="21"/>
  <c r="L11" i="21"/>
  <c r="L3" i="21"/>
  <c r="M4" i="21"/>
  <c r="M5" i="21"/>
  <c r="N5" i="21"/>
  <c r="O9" i="21"/>
  <c r="P12" i="21"/>
  <c r="P3" i="21"/>
  <c r="Q6" i="21"/>
  <c r="R9" i="21"/>
  <c r="S12" i="21"/>
  <c r="S4" i="21"/>
  <c r="T7" i="21"/>
  <c r="L9" i="21"/>
  <c r="N12" i="21"/>
  <c r="Q4" i="21"/>
  <c r="T2" i="21"/>
  <c r="K7" i="21"/>
  <c r="N11" i="21"/>
  <c r="R6" i="21"/>
  <c r="T4" i="21"/>
  <c r="K6" i="21"/>
  <c r="L7" i="21"/>
  <c r="O2" i="21"/>
  <c r="P7" i="21"/>
  <c r="R2" i="21"/>
  <c r="T11" i="21"/>
  <c r="G2" i="21"/>
  <c r="J6" i="21"/>
  <c r="N9" i="21"/>
  <c r="P6" i="21"/>
  <c r="R4" i="21"/>
  <c r="T10" i="21"/>
  <c r="G12" i="21"/>
  <c r="J12" i="21"/>
  <c r="J3" i="21"/>
  <c r="N8" i="21"/>
  <c r="O3" i="21"/>
  <c r="P5" i="21"/>
  <c r="Q8" i="21"/>
  <c r="S6" i="21"/>
  <c r="J11" i="21"/>
  <c r="K11" i="21"/>
  <c r="N6" i="21"/>
  <c r="P2" i="21"/>
  <c r="R10" i="21"/>
  <c r="S5" i="21"/>
  <c r="T8" i="21"/>
  <c r="G9" i="21"/>
  <c r="J9" i="21"/>
  <c r="L10" i="21"/>
  <c r="M3" i="21"/>
  <c r="O8" i="21"/>
  <c r="P11" i="21"/>
  <c r="F13" i="8"/>
  <c r="F29" i="8"/>
  <c r="F45" i="8"/>
  <c r="F61" i="8"/>
  <c r="E65" i="8" a="1"/>
  <c r="E65" i="8" s="1"/>
  <c r="E64" i="8" a="1"/>
  <c r="E64" i="8" s="1"/>
  <c r="E63" i="8" a="1"/>
  <c r="E63" i="8" s="1"/>
  <c r="E62" i="8" a="1"/>
  <c r="E62" i="8"/>
  <c r="E61" i="8" a="1"/>
  <c r="E61" i="8"/>
  <c r="E60" i="8" a="1"/>
  <c r="E60" i="8" s="1"/>
  <c r="F60" i="8" s="1"/>
  <c r="E59" i="8" a="1"/>
  <c r="E59" i="8"/>
  <c r="F59" i="8" s="1"/>
  <c r="E58" i="8" a="1"/>
  <c r="E58" i="8" s="1"/>
  <c r="F58" i="8" s="1"/>
  <c r="E57" i="8" a="1"/>
  <c r="E57" i="8" s="1"/>
  <c r="F57" i="8" s="1"/>
  <c r="E56" i="8" a="1"/>
  <c r="E56" i="8" s="1"/>
  <c r="F56" i="8" s="1"/>
  <c r="E55" i="8" a="1"/>
  <c r="E55" i="8" s="1"/>
  <c r="F55" i="8" s="1"/>
  <c r="E54" i="8" a="1"/>
  <c r="E54" i="8"/>
  <c r="F54" i="8" s="1"/>
  <c r="E53" i="8" a="1"/>
  <c r="E53" i="8"/>
  <c r="F53" i="8" s="1"/>
  <c r="E52" i="8" a="1"/>
  <c r="E52" i="8" s="1"/>
  <c r="F52" i="8" s="1"/>
  <c r="E51" i="8" a="1"/>
  <c r="E51" i="8"/>
  <c r="F51" i="8" s="1"/>
  <c r="E50" i="8" a="1"/>
  <c r="E50" i="8" s="1"/>
  <c r="F50" i="8" s="1"/>
  <c r="E49" i="8" a="1"/>
  <c r="E49" i="8" s="1"/>
  <c r="F49" i="8" s="1"/>
  <c r="E48" i="8" a="1"/>
  <c r="E48" i="8" s="1"/>
  <c r="F48" i="8" s="1"/>
  <c r="E47" i="8" a="1"/>
  <c r="E47" i="8" s="1"/>
  <c r="F47" i="8" s="1"/>
  <c r="E46" i="8" a="1"/>
  <c r="E46" i="8"/>
  <c r="F46" i="8" s="1"/>
  <c r="E45" i="8" a="1"/>
  <c r="E45" i="8"/>
  <c r="E44" i="8" a="1"/>
  <c r="E44" i="8" s="1"/>
  <c r="F44" i="8" s="1"/>
  <c r="E43" i="8" a="1"/>
  <c r="E43" i="8"/>
  <c r="F43" i="8" s="1"/>
  <c r="E42" i="8" a="1"/>
  <c r="E42" i="8" s="1"/>
  <c r="F42" i="8" s="1"/>
  <c r="E41" i="8" a="1"/>
  <c r="E41" i="8" s="1"/>
  <c r="F41" i="8" s="1"/>
  <c r="E40" i="8" a="1"/>
  <c r="E40" i="8" s="1"/>
  <c r="F40" i="8" s="1"/>
  <c r="E39" i="8" a="1"/>
  <c r="E39" i="8" s="1"/>
  <c r="F39" i="8" s="1"/>
  <c r="E38" i="8" a="1"/>
  <c r="E38" i="8"/>
  <c r="F38" i="8" s="1"/>
  <c r="E37" i="8" a="1"/>
  <c r="E37" i="8"/>
  <c r="F37" i="8" s="1"/>
  <c r="E36" i="8" a="1"/>
  <c r="E36" i="8" s="1"/>
  <c r="F36" i="8" s="1"/>
  <c r="E35" i="8" a="1"/>
  <c r="E35" i="8"/>
  <c r="F35" i="8" s="1"/>
  <c r="E34" i="8" a="1"/>
  <c r="E34" i="8" s="1"/>
  <c r="F34" i="8" s="1"/>
  <c r="E33" i="8" a="1"/>
  <c r="E33" i="8" s="1"/>
  <c r="F33" i="8" s="1"/>
  <c r="E32" i="8" a="1"/>
  <c r="E32" i="8" s="1"/>
  <c r="F32" i="8" s="1"/>
  <c r="E31" i="8" a="1"/>
  <c r="E31" i="8" s="1"/>
  <c r="F31" i="8" s="1"/>
  <c r="E30" i="8" a="1"/>
  <c r="E30" i="8"/>
  <c r="F30" i="8" s="1"/>
  <c r="E29" i="8" a="1"/>
  <c r="E29" i="8"/>
  <c r="E28" i="8" a="1"/>
  <c r="E28" i="8" s="1"/>
  <c r="F28" i="8" s="1"/>
  <c r="E27" i="8" a="1"/>
  <c r="E27" i="8"/>
  <c r="F27" i="8" s="1"/>
  <c r="E26" i="8" a="1"/>
  <c r="E26" i="8" s="1"/>
  <c r="F26" i="8" s="1"/>
  <c r="E25" i="8" a="1"/>
  <c r="E25" i="8" s="1"/>
  <c r="F25" i="8" s="1"/>
  <c r="E24" i="8" a="1"/>
  <c r="E24" i="8" s="1"/>
  <c r="F24" i="8" s="1"/>
  <c r="E23" i="8" a="1"/>
  <c r="E23" i="8" s="1"/>
  <c r="F23" i="8" s="1"/>
  <c r="E22" i="8" a="1"/>
  <c r="E22" i="8"/>
  <c r="F22" i="8" s="1"/>
  <c r="E21" i="8" a="1"/>
  <c r="E21" i="8"/>
  <c r="F21" i="8" s="1"/>
  <c r="E20" i="8" a="1"/>
  <c r="E20" i="8" s="1"/>
  <c r="F20" i="8" s="1"/>
  <c r="E19" i="8" a="1"/>
  <c r="E19" i="8"/>
  <c r="F19" i="8" s="1"/>
  <c r="E18" i="8" a="1"/>
  <c r="E18" i="8" s="1"/>
  <c r="F18" i="8" s="1"/>
  <c r="E17" i="8" a="1"/>
  <c r="E17" i="8" s="1"/>
  <c r="F17" i="8" s="1"/>
  <c r="E16" i="8" a="1"/>
  <c r="E16" i="8" s="1"/>
  <c r="F16" i="8" s="1"/>
  <c r="E15" i="8" a="1"/>
  <c r="E15" i="8" s="1"/>
  <c r="F15" i="8" s="1"/>
  <c r="E14" i="8" a="1"/>
  <c r="E14" i="8"/>
  <c r="F14" i="8" s="1"/>
  <c r="E13" i="8" a="1"/>
  <c r="E13" i="8"/>
  <c r="E12" i="8" a="1"/>
  <c r="E12" i="8" s="1"/>
  <c r="F12" i="8" s="1"/>
  <c r="E11" i="8" a="1"/>
  <c r="E11" i="8"/>
  <c r="F11" i="8" s="1"/>
  <c r="E10" i="8" a="1"/>
  <c r="E10" i="8" s="1"/>
  <c r="F10" i="8" s="1"/>
  <c r="E9" i="8" a="1"/>
  <c r="E9" i="8" s="1"/>
  <c r="F9" i="8" s="1"/>
  <c r="E8" i="8" a="1"/>
  <c r="E8" i="8" s="1"/>
  <c r="F8" i="8" s="1"/>
  <c r="E7" i="8" a="1"/>
  <c r="E7" i="8" s="1"/>
  <c r="F7" i="8" s="1"/>
  <c r="E6" i="8" a="1"/>
  <c r="E6" i="8"/>
  <c r="F6" i="8" s="1"/>
  <c r="E5" i="8" a="1"/>
  <c r="E5" i="8"/>
  <c r="F5" i="8" s="1"/>
  <c r="E4" i="8" a="1"/>
  <c r="E4" i="8" s="1"/>
  <c r="F4" i="8" s="1"/>
  <c r="F5" i="7"/>
  <c r="E5" i="7"/>
  <c r="G6" i="7" s="1"/>
  <c r="E11" i="5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 s="1"/>
  <c r="E65" i="6" s="1"/>
  <c r="E66" i="6" s="1"/>
  <c r="E11" i="6"/>
  <c r="I11" i="6"/>
  <c r="E62" i="5"/>
  <c r="E63" i="5"/>
  <c r="E64" i="5" s="1"/>
  <c r="E65" i="5" s="1"/>
  <c r="E66" i="5" s="1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9" i="5"/>
  <c r="E10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8" i="5"/>
  <c r="I8" i="5"/>
  <c r="O30" i="27" l="1"/>
  <c r="G17" i="21"/>
  <c r="I13" i="6"/>
  <c r="I10" i="5"/>
  <c r="F63" i="8"/>
  <c r="F65" i="8" s="1"/>
  <c r="E6" i="7"/>
  <c r="F6" i="7" l="1"/>
  <c r="G7" i="7" l="1"/>
  <c r="E7" i="7"/>
  <c r="F7" i="7" l="1"/>
  <c r="G8" i="7" s="1"/>
  <c r="E8" i="7"/>
  <c r="F8" i="7" l="1"/>
  <c r="G9" i="7" s="1"/>
  <c r="E9" i="7"/>
  <c r="F9" i="7" s="1"/>
  <c r="G10" i="7" s="1"/>
  <c r="E10" i="7"/>
  <c r="F10" i="7" l="1"/>
  <c r="G11" i="7" s="1"/>
  <c r="E11" i="7" l="1"/>
  <c r="F11" i="7" l="1"/>
  <c r="G12" i="7" s="1"/>
  <c r="E12" i="7" l="1"/>
  <c r="F12" i="7" l="1"/>
  <c r="G13" i="7" s="1"/>
  <c r="E13" i="7" l="1"/>
  <c r="F13" i="7" l="1"/>
  <c r="G14" i="7"/>
  <c r="E14" i="7"/>
  <c r="F14" i="7" l="1"/>
  <c r="E15" i="7" s="1"/>
  <c r="F15" i="7" l="1"/>
  <c r="G16" i="7"/>
  <c r="E16" i="7"/>
  <c r="G15" i="7"/>
  <c r="F16" i="7" l="1"/>
  <c r="G17" i="7"/>
  <c r="E17" i="7"/>
  <c r="F17" i="7" l="1"/>
  <c r="G18" i="7"/>
  <c r="E18" i="7"/>
  <c r="F18" i="7" l="1"/>
  <c r="G19" i="7"/>
  <c r="E19" i="7"/>
  <c r="F19" i="7" l="1"/>
  <c r="E20" i="7"/>
  <c r="G20" i="7"/>
  <c r="F20" i="7" l="1"/>
  <c r="E21" i="7" s="1"/>
  <c r="G21" i="7"/>
  <c r="F21" i="7" l="1"/>
  <c r="G22" i="7"/>
  <c r="E22" i="7"/>
  <c r="F22" i="7" l="1"/>
  <c r="G23" i="7" s="1"/>
  <c r="E23" i="7" l="1"/>
  <c r="F23" i="7" l="1"/>
  <c r="G24" i="7" s="1"/>
  <c r="E24" i="7" l="1"/>
  <c r="F24" i="7" l="1"/>
  <c r="G25" i="7" s="1"/>
  <c r="E25" i="7" l="1"/>
  <c r="F25" i="7" l="1"/>
  <c r="G26" i="7" s="1"/>
  <c r="E26" i="7" l="1"/>
  <c r="F26" i="7" l="1"/>
  <c r="G27" i="7" s="1"/>
  <c r="E27" i="7" l="1"/>
  <c r="F27" i="7" l="1"/>
  <c r="G28" i="7" s="1"/>
  <c r="E28" i="7" l="1"/>
  <c r="F28" i="7" l="1"/>
  <c r="E29" i="7" s="1"/>
  <c r="F29" i="7" l="1"/>
  <c r="G30" i="7" s="1"/>
  <c r="G29" i="7"/>
  <c r="E30" i="7" l="1"/>
  <c r="F30" i="7" l="1"/>
  <c r="G31" i="7" s="1"/>
  <c r="E31" i="7" l="1"/>
  <c r="F31" i="7" l="1"/>
  <c r="G32" i="7"/>
  <c r="E32" i="7"/>
  <c r="F32" i="7" l="1"/>
  <c r="G33" i="7"/>
  <c r="E33" i="7"/>
  <c r="F33" i="7" l="1"/>
  <c r="G34" i="7"/>
  <c r="E34" i="7"/>
  <c r="F34" i="7" l="1"/>
  <c r="G35" i="7"/>
  <c r="E35" i="7"/>
  <c r="F35" i="7" l="1"/>
  <c r="E36" i="7"/>
  <c r="G36" i="7"/>
  <c r="F36" i="7" l="1"/>
  <c r="E37" i="7"/>
  <c r="G37" i="7"/>
  <c r="F37" i="7" l="1"/>
  <c r="E38" i="7"/>
  <c r="G38" i="7"/>
  <c r="F38" i="7" l="1"/>
  <c r="G39" i="7" s="1"/>
  <c r="E39" i="7" l="1"/>
  <c r="F39" i="7" l="1"/>
  <c r="G40" i="7" s="1"/>
  <c r="E40" i="7" l="1"/>
  <c r="F40" i="7" l="1"/>
  <c r="G41" i="7" s="1"/>
  <c r="E41" i="7" l="1"/>
  <c r="F41" i="7" l="1"/>
  <c r="G42" i="7" s="1"/>
  <c r="E42" i="7" l="1"/>
  <c r="F42" i="7" l="1"/>
  <c r="G43" i="7" s="1"/>
  <c r="E43" i="7" l="1"/>
  <c r="F43" i="7" l="1"/>
  <c r="G44" i="7" s="1"/>
  <c r="E44" i="7" l="1"/>
  <c r="F44" i="7" l="1"/>
  <c r="E45" i="7" s="1"/>
  <c r="F45" i="7" l="1"/>
  <c r="G46" i="7" s="1"/>
  <c r="G45" i="7"/>
  <c r="E46" i="7" l="1"/>
  <c r="F46" i="7" l="1"/>
  <c r="E47" i="7" s="1"/>
  <c r="F47" i="7" l="1"/>
  <c r="G48" i="7"/>
  <c r="E48" i="7"/>
  <c r="G47" i="7"/>
  <c r="F48" i="7" l="1"/>
  <c r="G49" i="7"/>
  <c r="E49" i="7"/>
  <c r="F49" i="7" l="1"/>
  <c r="G50" i="7"/>
  <c r="E50" i="7"/>
  <c r="F50" i="7" l="1"/>
  <c r="G51" i="7"/>
  <c r="E51" i="7"/>
  <c r="F51" i="7" l="1"/>
  <c r="G52" i="7"/>
  <c r="E52" i="7"/>
  <c r="F52" i="7" l="1"/>
  <c r="E53" i="7" s="1"/>
  <c r="G53" i="7"/>
  <c r="F53" i="7" l="1"/>
  <c r="E54" i="7"/>
  <c r="G54" i="7"/>
  <c r="F54" i="7" l="1"/>
  <c r="G55" i="7" s="1"/>
  <c r="E55" i="7" l="1"/>
  <c r="F55" i="7" l="1"/>
  <c r="G56" i="7" s="1"/>
  <c r="E56" i="7" l="1"/>
  <c r="F56" i="7" l="1"/>
  <c r="G57" i="7" s="1"/>
  <c r="E57" i="7" l="1"/>
  <c r="F57" i="7" l="1"/>
  <c r="G58" i="7" s="1"/>
  <c r="E58" i="7" l="1"/>
  <c r="F58" i="7" l="1"/>
  <c r="G59" i="7" s="1"/>
  <c r="E59" i="7" l="1"/>
  <c r="F59" i="7" l="1"/>
  <c r="G60" i="7" s="1"/>
  <c r="E60" i="7" l="1"/>
  <c r="F60" i="7" l="1"/>
  <c r="E61" i="7" s="1"/>
  <c r="F61" i="7" l="1"/>
  <c r="G62" i="7"/>
  <c r="E62" i="7"/>
  <c r="G61" i="7"/>
  <c r="F62" i="7" l="1"/>
  <c r="G66" i="7"/>
  <c r="G63" i="7"/>
  <c r="G64" i="7"/>
  <c r="G65" i="7"/>
  <c r="J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<sst xmlns="http://schemas.openxmlformats.org/spreadsheetml/2006/main" count="1020" uniqueCount="138">
  <si>
    <t>Start</t>
  </si>
  <si>
    <t>End</t>
  </si>
  <si>
    <t>=BDH(B7,"PX_Last",$B$1,$B$2,$B$3,$B$4,$B$5)</t>
  </si>
  <si>
    <t>Period</t>
  </si>
  <si>
    <t>Per = AM</t>
  </si>
  <si>
    <t xml:space="preserve">BBG Code to pull data, input code into Cell C7 then drag down. </t>
  </si>
  <si>
    <t>Direction</t>
  </si>
  <si>
    <t>Dir = H</t>
  </si>
  <si>
    <t>Dates</t>
  </si>
  <si>
    <t>Dts = H</t>
  </si>
  <si>
    <t>TMUS</t>
  </si>
  <si>
    <t>TMUS US Equity</t>
  </si>
  <si>
    <t>NEE</t>
  </si>
  <si>
    <t>NEE US Equity</t>
  </si>
  <si>
    <t>AAPL</t>
  </si>
  <si>
    <t>AAPL US Equity</t>
  </si>
  <si>
    <t>WMT</t>
  </si>
  <si>
    <t>WMT US Equity</t>
  </si>
  <si>
    <t>MMM</t>
  </si>
  <si>
    <t>MMM US Equity</t>
  </si>
  <si>
    <t>AEP</t>
  </si>
  <si>
    <t>AEP US Equity</t>
  </si>
  <si>
    <t>PFE</t>
  </si>
  <si>
    <t>PFE US Equity</t>
  </si>
  <si>
    <t>APD</t>
  </si>
  <si>
    <t>APD US Equity</t>
  </si>
  <si>
    <t>WFC</t>
  </si>
  <si>
    <t>WFC US Equity</t>
  </si>
  <si>
    <t>WELL</t>
  </si>
  <si>
    <t>WELL US Equity</t>
  </si>
  <si>
    <t>HD</t>
  </si>
  <si>
    <t>HD US Equity</t>
  </si>
  <si>
    <t>covariance matrix</t>
  </si>
  <si>
    <t>Annual Returns</t>
  </si>
  <si>
    <t>Year</t>
  </si>
  <si>
    <t>Average</t>
  </si>
  <si>
    <t>Total</t>
  </si>
  <si>
    <t>Portfolio</t>
  </si>
  <si>
    <t>Expected Return</t>
  </si>
  <si>
    <t>Portfolio Variance</t>
  </si>
  <si>
    <t>Risk Aversion Value</t>
  </si>
  <si>
    <t>Weighted Objective</t>
  </si>
  <si>
    <t>required return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</si>
  <si>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</si>
  <si>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</si>
  <si>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</si>
  <si>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</si>
  <si>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</si>
  <si>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</si>
  <si>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</si>
  <si>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</si>
  <si>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</si>
  <si>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</si>
  <si>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</si>
  <si>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</si>
  <si>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</si>
  <si>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</si>
  <si>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</si>
  <si>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</si>
  <si>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</si>
  <si>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</si>
  <si>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</si>
  <si>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</si>
  <si>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</si>
  <si>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</si>
  <si>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</si>
  <si>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</si>
  <si>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</si>
  <si>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</si>
  <si>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</si>
  <si>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</si>
  <si>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</si>
  <si>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</si>
  <si>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</si>
  <si>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</si>
  <si>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</si>
  <si>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</si>
  <si>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</si>
  <si>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</si>
  <si>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</si>
  <si>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</si>
  <si>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</si>
  <si>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</si>
  <si>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</si>
  <si>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</si>
  <si>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</si>
  <si>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</si>
  <si>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</si>
  <si>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</si>
  <si>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</si>
  <si>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</si>
  <si>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</si>
  <si>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</si>
  <si>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</si>
  <si>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</si>
  <si>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</si>
  <si>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</si>
  <si>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</si>
  <si>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</si>
  <si>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</si>
  <si>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</si>
  <si>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</si>
  <si>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</si>
  <si>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Stock</t>
  </si>
  <si>
    <t>2019</t>
  </si>
  <si>
    <t>2020</t>
  </si>
  <si>
    <t>2021</t>
  </si>
  <si>
    <t>2022</t>
  </si>
  <si>
    <t>2023</t>
  </si>
  <si>
    <t>Average Annual Return</t>
  </si>
  <si>
    <t>Funds Allocation</t>
  </si>
  <si>
    <t>Select 7</t>
  </si>
  <si>
    <t>req return</t>
  </si>
  <si>
    <t>exp return</t>
  </si>
  <si>
    <t>port var</t>
  </si>
  <si>
    <t>Month</t>
  </si>
  <si>
    <t>3-Month Weighted Moving Average</t>
  </si>
  <si>
    <t>Weights 3-Month</t>
  </si>
  <si>
    <t>-</t>
  </si>
  <si>
    <t>w1</t>
  </si>
  <si>
    <t>w2</t>
  </si>
  <si>
    <t>w3</t>
  </si>
  <si>
    <t>Sum</t>
  </si>
  <si>
    <t>MSE</t>
  </si>
  <si>
    <t>6-Month Weighted Moving Average</t>
  </si>
  <si>
    <t>Weights 6-Month</t>
  </si>
  <si>
    <t>w4</t>
  </si>
  <si>
    <t>w5</t>
  </si>
  <si>
    <t>w6</t>
  </si>
  <si>
    <t>Base Level</t>
  </si>
  <si>
    <t>Trend</t>
  </si>
  <si>
    <t>Double Exponential Smoothing</t>
  </si>
  <si>
    <t>alpha</t>
  </si>
  <si>
    <t>beta</t>
  </si>
  <si>
    <t>Time Period</t>
  </si>
  <si>
    <t>Linear Trend</t>
  </si>
  <si>
    <t>(Actual - Forecast)^2</t>
  </si>
  <si>
    <t xml:space="preserve">Sum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</si>
</sst>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0">
    <xf numFmtId="0" fontId="0" fillId="0" borderId="0" xfId="0"/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7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4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0" xfId="0" applyFont="1" applyBorder="1" applyAlignment="1">
      <alignment horizontal="center" vertical="top"/>
    </xf>
    <xf numFmtId="9" fontId="0" fillId="0" borderId="0" xfId="1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9" fontId="0" fillId="0" borderId="0" xfId="0" applyNumberFormat="1"/>
    <xf numFmtId="49" fontId="0" fillId="0" borderId="0" xfId="0" applyNumberFormat="1"/>
    <xf numFmtId="49" fontId="0" fillId="0" borderId="1" xfId="0" applyNumberFormat="1" applyBorder="1"/>
    <xf numFmtId="0" fontId="0" fillId="2" borderId="0" xfId="0" applyFill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Relationship Id="rId30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Forecast!$D$3</c:f>
              <c:strCache>
                <c:ptCount val="1"/>
                <c:pt idx="0">
                  <c:v>AAPL US Equity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Forecast!$C$4:$C$63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Forecast!$D$4:$D$63</c:f>
              <c:numCache>
                <c:formatCode>General</c:formatCode>
                <c:ptCount val="60"/>
                <c:pt idx="0">
                  <c:v>41.61</c:v>
                </c:pt>
                <c:pt idx="1">
                  <c:v>43.287999999999997</c:v>
                </c:pt>
                <c:pt idx="2">
                  <c:v>47.488</c:v>
                </c:pt>
                <c:pt idx="3">
                  <c:v>50.167999999999999</c:v>
                </c:pt>
                <c:pt idx="4">
                  <c:v>43.768000000000001</c:v>
                </c:pt>
                <c:pt idx="5">
                  <c:v>49.48</c:v>
                </c:pt>
                <c:pt idx="6">
                  <c:v>53.26</c:v>
                </c:pt>
                <c:pt idx="7">
                  <c:v>52.185000000000002</c:v>
                </c:pt>
                <c:pt idx="8">
                  <c:v>55.993000000000002</c:v>
                </c:pt>
                <c:pt idx="9">
                  <c:v>62.19</c:v>
                </c:pt>
                <c:pt idx="10">
                  <c:v>66.813000000000002</c:v>
                </c:pt>
                <c:pt idx="11">
                  <c:v>73.412999999999997</c:v>
                </c:pt>
                <c:pt idx="12">
                  <c:v>77.378</c:v>
                </c:pt>
                <c:pt idx="13">
                  <c:v>68.34</c:v>
                </c:pt>
                <c:pt idx="14">
                  <c:v>63.573</c:v>
                </c:pt>
                <c:pt idx="15">
                  <c:v>73.45</c:v>
                </c:pt>
                <c:pt idx="16">
                  <c:v>79.484999999999999</c:v>
                </c:pt>
                <c:pt idx="17">
                  <c:v>91.2</c:v>
                </c:pt>
                <c:pt idx="18">
                  <c:v>106.26</c:v>
                </c:pt>
                <c:pt idx="19">
                  <c:v>129.04</c:v>
                </c:pt>
                <c:pt idx="20">
                  <c:v>115.81</c:v>
                </c:pt>
                <c:pt idx="21">
                  <c:v>108.86</c:v>
                </c:pt>
                <c:pt idx="22">
                  <c:v>119.05</c:v>
                </c:pt>
                <c:pt idx="23">
                  <c:v>132.69</c:v>
                </c:pt>
                <c:pt idx="24">
                  <c:v>131.96</c:v>
                </c:pt>
                <c:pt idx="25">
                  <c:v>121.26</c:v>
                </c:pt>
                <c:pt idx="26">
                  <c:v>122.15</c:v>
                </c:pt>
                <c:pt idx="27">
                  <c:v>131.46</c:v>
                </c:pt>
                <c:pt idx="28">
                  <c:v>124.61</c:v>
                </c:pt>
                <c:pt idx="29">
                  <c:v>136.96</c:v>
                </c:pt>
                <c:pt idx="30">
                  <c:v>145.86000000000001</c:v>
                </c:pt>
                <c:pt idx="31">
                  <c:v>151.83000000000001</c:v>
                </c:pt>
                <c:pt idx="32">
                  <c:v>141.5</c:v>
                </c:pt>
                <c:pt idx="33">
                  <c:v>149.80000000000001</c:v>
                </c:pt>
                <c:pt idx="34">
                  <c:v>165.3</c:v>
                </c:pt>
                <c:pt idx="35">
                  <c:v>177.57</c:v>
                </c:pt>
                <c:pt idx="36">
                  <c:v>174.78</c:v>
                </c:pt>
                <c:pt idx="37">
                  <c:v>165.12</c:v>
                </c:pt>
                <c:pt idx="38">
                  <c:v>174.61</c:v>
                </c:pt>
                <c:pt idx="39">
                  <c:v>157.65</c:v>
                </c:pt>
                <c:pt idx="40">
                  <c:v>148.84</c:v>
                </c:pt>
                <c:pt idx="41">
                  <c:v>136.72</c:v>
                </c:pt>
                <c:pt idx="42">
                  <c:v>162.51</c:v>
                </c:pt>
                <c:pt idx="43">
                  <c:v>157.22</c:v>
                </c:pt>
                <c:pt idx="44">
                  <c:v>138.19999999999999</c:v>
                </c:pt>
                <c:pt idx="45">
                  <c:v>153.34</c:v>
                </c:pt>
                <c:pt idx="46">
                  <c:v>148.03</c:v>
                </c:pt>
                <c:pt idx="47">
                  <c:v>129.93</c:v>
                </c:pt>
                <c:pt idx="48">
                  <c:v>144.29</c:v>
                </c:pt>
                <c:pt idx="49">
                  <c:v>147.41</c:v>
                </c:pt>
                <c:pt idx="50">
                  <c:v>164.9</c:v>
                </c:pt>
                <c:pt idx="51">
                  <c:v>169.68</c:v>
                </c:pt>
                <c:pt idx="52">
                  <c:v>177.25</c:v>
                </c:pt>
                <c:pt idx="53">
                  <c:v>193.97</c:v>
                </c:pt>
                <c:pt idx="54">
                  <c:v>196.45</c:v>
                </c:pt>
                <c:pt idx="55">
                  <c:v>187.87</c:v>
                </c:pt>
                <c:pt idx="56">
                  <c:v>171.21</c:v>
                </c:pt>
                <c:pt idx="57">
                  <c:v>170.77</c:v>
                </c:pt>
                <c:pt idx="58">
                  <c:v>189.95</c:v>
                </c:pt>
                <c:pt idx="59">
                  <c:v>192.53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96-5B49-84C3-45B25AE5E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9141631"/>
        <c:axId val="1609152655"/>
      </c:lineChart>
      <c:catAx>
        <c:axId val="160914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152655"/>
        <c:crosses val="autoZero"/>
        <c:auto val="1"/>
        <c:lblAlgn val="ctr"/>
        <c:lblOffset val="100"/>
        <c:noMultiLvlLbl val="0"/>
      </c:catAx>
      <c:valAx>
        <c:axId val="160915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14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3-Month WMA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'3-Month WMA'!$E$4</c:f>
              <c:strCache>
                <c:ptCount val="1"/>
                <c:pt idx="0">
                  <c:v>3-Month Weighted Moving Average</c:v>
                </c:pt>
              </c:strCache>
            </c:strRef>
          </c:tx>
          <c:spPr>
            <a:ln w="9525" cap="rnd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'3-Month WMA'!$C$5:$C$66</c:f>
              <c:numCache>
                <c:formatCode>General</c:formatCode>
                <c:ptCount val="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</c:numCache>
            </c:numRef>
          </c:cat>
          <c:val>
            <c:numRef>
              <c:f>'3-Month WMA'!$E$8:$E$66</c:f>
              <c:numCache>
                <c:formatCode>General</c:formatCode>
                <c:ptCount val="59"/>
                <c:pt idx="0">
                  <c:v>47.158937526749718</c:v>
                </c:pt>
                <c:pt idx="1">
                  <c:v>49.782843515487926</c:v>
                </c:pt>
                <c:pt idx="2">
                  <c:v>43.976253215462918</c:v>
                </c:pt>
                <c:pt idx="3">
                  <c:v>49.518515648451206</c:v>
                </c:pt>
                <c:pt idx="4">
                  <c:v>52.728618408286543</c:v>
                </c:pt>
                <c:pt idx="5">
                  <c:v>52.033568562412043</c:v>
                </c:pt>
                <c:pt idx="6">
                  <c:v>55.840001065091357</c:v>
                </c:pt>
                <c:pt idx="7">
                  <c:v>61.629899618089638</c:v>
                </c:pt>
                <c:pt idx="8">
                  <c:v>66.207274249648179</c:v>
                </c:pt>
                <c:pt idx="9">
                  <c:v>72.784713484639681</c:v>
                </c:pt>
                <c:pt idx="10">
                  <c:v>76.786549671675871</c:v>
                </c:pt>
                <c:pt idx="11">
                  <c:v>68.623996925280494</c:v>
                </c:pt>
                <c:pt idx="12">
                  <c:v>64.345832161146674</c:v>
                </c:pt>
                <c:pt idx="13">
                  <c:v>73.163931738974327</c:v>
                </c:pt>
                <c:pt idx="14">
                  <c:v>78.5942136654715</c:v>
                </c:pt>
                <c:pt idx="15">
                  <c:v>90.206318662777733</c:v>
                </c:pt>
                <c:pt idx="16">
                  <c:v>104.76108068709148</c:v>
                </c:pt>
                <c:pt idx="17">
                  <c:v>126.92163933518361</c:v>
                </c:pt>
                <c:pt idx="18">
                  <c:v>115.27537144955083</c:v>
                </c:pt>
                <c:pt idx="19">
                  <c:v>109.98971771183918</c:v>
                </c:pt>
                <c:pt idx="20">
                  <c:v>118.86861816717746</c:v>
                </c:pt>
                <c:pt idx="21">
                  <c:v>131.3559478159996</c:v>
                </c:pt>
                <c:pt idx="22">
                  <c:v>131.23727177106821</c:v>
                </c:pt>
                <c:pt idx="23">
                  <c:v>121.89987479912399</c:v>
                </c:pt>
                <c:pt idx="24">
                  <c:v>122.69918388271272</c:v>
                </c:pt>
                <c:pt idx="25">
                  <c:v>130.88898311889199</c:v>
                </c:pt>
                <c:pt idx="26">
                  <c:v>124.47228416396807</c:v>
                </c:pt>
                <c:pt idx="27">
                  <c:v>136.65209874057902</c:v>
                </c:pt>
                <c:pt idx="28">
                  <c:v>144.67038149769166</c:v>
                </c:pt>
                <c:pt idx="29">
                  <c:v>150.99754695862001</c:v>
                </c:pt>
                <c:pt idx="30">
                  <c:v>141.74408172565009</c:v>
                </c:pt>
                <c:pt idx="31">
                  <c:v>149.91364355574993</c:v>
                </c:pt>
                <c:pt idx="32">
                  <c:v>163.96762727741466</c:v>
                </c:pt>
                <c:pt idx="33">
                  <c:v>176.01537855015985</c:v>
                </c:pt>
                <c:pt idx="34">
                  <c:v>174.24929019285256</c:v>
                </c:pt>
                <c:pt idx="35">
                  <c:v>165.8169764872348</c:v>
                </c:pt>
                <c:pt idx="36">
                  <c:v>174.61951694801849</c:v>
                </c:pt>
                <c:pt idx="37">
                  <c:v>158.06818589234086</c:v>
                </c:pt>
                <c:pt idx="38">
                  <c:v>150.28265735550525</c:v>
                </c:pt>
                <c:pt idx="39">
                  <c:v>137.89170424721476</c:v>
                </c:pt>
                <c:pt idx="40">
                  <c:v>161.74472541522093</c:v>
                </c:pt>
                <c:pt idx="41">
                  <c:v>156.07236803306725</c:v>
                </c:pt>
                <c:pt idx="42">
                  <c:v>139.56092356664075</c:v>
                </c:pt>
                <c:pt idx="43">
                  <c:v>153.5572103430097</c:v>
                </c:pt>
                <c:pt idx="44">
                  <c:v>147.47969647634395</c:v>
                </c:pt>
                <c:pt idx="45">
                  <c:v>131.24053972419006</c:v>
                </c:pt>
                <c:pt idx="46">
                  <c:v>144.49937285640627</c:v>
                </c:pt>
                <c:pt idx="47">
                  <c:v>146.43143381551295</c:v>
                </c:pt>
                <c:pt idx="48">
                  <c:v>163.7462100078788</c:v>
                </c:pt>
                <c:pt idx="49">
                  <c:v>168.43327980958085</c:v>
                </c:pt>
                <c:pt idx="50">
                  <c:v>176.55862171748197</c:v>
                </c:pt>
                <c:pt idx="51">
                  <c:v>192.61019607430259</c:v>
                </c:pt>
                <c:pt idx="52">
                  <c:v>195.37514469438491</c:v>
                </c:pt>
                <c:pt idx="53">
                  <c:v>188.21149048772145</c:v>
                </c:pt>
                <c:pt idx="54">
                  <c:v>172.62298687050651</c:v>
                </c:pt>
                <c:pt idx="55">
                  <c:v>171.72729300656346</c:v>
                </c:pt>
                <c:pt idx="56">
                  <c:v>171.72729300656346</c:v>
                </c:pt>
                <c:pt idx="57">
                  <c:v>171.72729300656346</c:v>
                </c:pt>
                <c:pt idx="58">
                  <c:v>171.72729300656346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CF-4E1F-AA14-A2CCBAE710FC}"/>
            </c:ext>
          </c:extLst>
        </c:ser>
        <c:ser>
          <c:idx val="1"/>
          <c:order val="1"/>
          <c:tx>
            <c:v>AAPL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'3-Month WMA'!$C$5:$C$66</c:f>
              <c:numCache>
                <c:formatCode>General</c:formatCode>
                <c:ptCount val="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</c:numCache>
            </c:numRef>
          </c:cat>
          <c:val>
            <c:numRef>
              <c:f>'3-Month WMA'!$D$5:$D$62</c:f>
              <c:numCache>
                <c:formatCode>General</c:formatCode>
                <c:ptCount val="58"/>
                <c:pt idx="0">
                  <c:v>41.61</c:v>
                </c:pt>
                <c:pt idx="1">
                  <c:v>43.287999999999997</c:v>
                </c:pt>
                <c:pt idx="2">
                  <c:v>47.488</c:v>
                </c:pt>
                <c:pt idx="3">
                  <c:v>50.167999999999999</c:v>
                </c:pt>
                <c:pt idx="4">
                  <c:v>43.768000000000001</c:v>
                </c:pt>
                <c:pt idx="5">
                  <c:v>49.48</c:v>
                </c:pt>
                <c:pt idx="6">
                  <c:v>53.26</c:v>
                </c:pt>
                <c:pt idx="7">
                  <c:v>52.185000000000002</c:v>
                </c:pt>
                <c:pt idx="8">
                  <c:v>55.993000000000002</c:v>
                </c:pt>
                <c:pt idx="9">
                  <c:v>62.19</c:v>
                </c:pt>
                <c:pt idx="10">
                  <c:v>66.813000000000002</c:v>
                </c:pt>
                <c:pt idx="11">
                  <c:v>73.412999999999997</c:v>
                </c:pt>
                <c:pt idx="12">
                  <c:v>77.378</c:v>
                </c:pt>
                <c:pt idx="13">
                  <c:v>68.34</c:v>
                </c:pt>
                <c:pt idx="14">
                  <c:v>63.573</c:v>
                </c:pt>
                <c:pt idx="15">
                  <c:v>73.45</c:v>
                </c:pt>
                <c:pt idx="16">
                  <c:v>79.484999999999999</c:v>
                </c:pt>
                <c:pt idx="17">
                  <c:v>91.2</c:v>
                </c:pt>
                <c:pt idx="18">
                  <c:v>106.26</c:v>
                </c:pt>
                <c:pt idx="19">
                  <c:v>129.04</c:v>
                </c:pt>
                <c:pt idx="20">
                  <c:v>115.81</c:v>
                </c:pt>
                <c:pt idx="21">
                  <c:v>108.86</c:v>
                </c:pt>
                <c:pt idx="22">
                  <c:v>119.05</c:v>
                </c:pt>
                <c:pt idx="23">
                  <c:v>132.69</c:v>
                </c:pt>
                <c:pt idx="24">
                  <c:v>131.96</c:v>
                </c:pt>
                <c:pt idx="25">
                  <c:v>121.26</c:v>
                </c:pt>
                <c:pt idx="26">
                  <c:v>122.15</c:v>
                </c:pt>
                <c:pt idx="27">
                  <c:v>131.46</c:v>
                </c:pt>
                <c:pt idx="28">
                  <c:v>124.61</c:v>
                </c:pt>
                <c:pt idx="29">
                  <c:v>136.96</c:v>
                </c:pt>
                <c:pt idx="30">
                  <c:v>145.86000000000001</c:v>
                </c:pt>
                <c:pt idx="31">
                  <c:v>151.83000000000001</c:v>
                </c:pt>
                <c:pt idx="32">
                  <c:v>141.5</c:v>
                </c:pt>
                <c:pt idx="33">
                  <c:v>149.80000000000001</c:v>
                </c:pt>
                <c:pt idx="34">
                  <c:v>165.3</c:v>
                </c:pt>
                <c:pt idx="35">
                  <c:v>177.57</c:v>
                </c:pt>
                <c:pt idx="36">
                  <c:v>174.78</c:v>
                </c:pt>
                <c:pt idx="37">
                  <c:v>165.12</c:v>
                </c:pt>
                <c:pt idx="38">
                  <c:v>174.61</c:v>
                </c:pt>
                <c:pt idx="39">
                  <c:v>157.65</c:v>
                </c:pt>
                <c:pt idx="40">
                  <c:v>148.84</c:v>
                </c:pt>
                <c:pt idx="41">
                  <c:v>136.72</c:v>
                </c:pt>
                <c:pt idx="42">
                  <c:v>162.51</c:v>
                </c:pt>
                <c:pt idx="43">
                  <c:v>157.22</c:v>
                </c:pt>
                <c:pt idx="44">
                  <c:v>138.19999999999999</c:v>
                </c:pt>
                <c:pt idx="45">
                  <c:v>153.34</c:v>
                </c:pt>
                <c:pt idx="46">
                  <c:v>148.03</c:v>
                </c:pt>
                <c:pt idx="47">
                  <c:v>129.93</c:v>
                </c:pt>
                <c:pt idx="48">
                  <c:v>144.29</c:v>
                </c:pt>
                <c:pt idx="49">
                  <c:v>147.41</c:v>
                </c:pt>
                <c:pt idx="50">
                  <c:v>164.9</c:v>
                </c:pt>
                <c:pt idx="51">
                  <c:v>169.68</c:v>
                </c:pt>
                <c:pt idx="52">
                  <c:v>177.25</c:v>
                </c:pt>
                <c:pt idx="53">
                  <c:v>193.97</c:v>
                </c:pt>
                <c:pt idx="54">
                  <c:v>196.45</c:v>
                </c:pt>
                <c:pt idx="55">
                  <c:v>187.87</c:v>
                </c:pt>
                <c:pt idx="56">
                  <c:v>171.21</c:v>
                </c:pt>
                <c:pt idx="57">
                  <c:v>170.77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CF-4E1F-AA14-A2CCBAE71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9172104"/>
        <c:axId val="217382919"/>
      </c:lineChart>
      <c:catAx>
        <c:axId val="1319172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82919"/>
        <c:crosses val="autoZero"/>
        <c:auto val="1"/>
        <c:lblAlgn val="ctr"/>
        <c:lblOffset val="100"/>
        <c:noMultiLvlLbl val="0"/>
      </c:catAx>
      <c:valAx>
        <c:axId val="217382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172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6-Month WMA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'6-Month WMA'!$E$4</c:f>
              <c:strCache>
                <c:ptCount val="1"/>
                <c:pt idx="0">
                  <c:v>6-Month Weighted Moving Average</c:v>
                </c:pt>
              </c:strCache>
            </c:strRef>
          </c:tx>
          <c:spPr>
            <a:ln w="9525" cap="rnd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'6-Month WMA'!$C$5:$C$66</c:f>
              <c:numCache>
                <c:formatCode>General</c:formatCode>
                <c:ptCount val="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</c:numCache>
            </c:numRef>
          </c:cat>
          <c:val>
            <c:numRef>
              <c:f>'6-Month WMA'!$E$11:$E$66</c:f>
              <c:numCache>
                <c:formatCode>General</c:formatCode>
                <c:ptCount val="56"/>
                <c:pt idx="0">
                  <c:v>49.516256313045673</c:v>
                </c:pt>
                <c:pt idx="1">
                  <c:v>52.759789355480336</c:v>
                </c:pt>
                <c:pt idx="2">
                  <c:v>52.042451559900371</c:v>
                </c:pt>
                <c:pt idx="3">
                  <c:v>55.848976012276424</c:v>
                </c:pt>
                <c:pt idx="4">
                  <c:v>61.662755215084367</c:v>
                </c:pt>
                <c:pt idx="5">
                  <c:v>66.242806239601492</c:v>
                </c:pt>
                <c:pt idx="6">
                  <c:v>72.821568893442461</c:v>
                </c:pt>
                <c:pt idx="7">
                  <c:v>76.821244262605333</c:v>
                </c:pt>
                <c:pt idx="8">
                  <c:v>68.607337610582405</c:v>
                </c:pt>
                <c:pt idx="9">
                  <c:v>64.300497676737663</c:v>
                </c:pt>
                <c:pt idx="10">
                  <c:v>73.180712558628798</c:v>
                </c:pt>
                <c:pt idx="11">
                  <c:v>78.646467364559967</c:v>
                </c:pt>
                <c:pt idx="12">
                  <c:v>90.264608202673415</c:v>
                </c:pt>
                <c:pt idx="13">
                  <c:v>104.84900758459609</c:v>
                </c:pt>
                <c:pt idx="14">
                  <c:v>127.04590278248799</c:v>
                </c:pt>
                <c:pt idx="15">
                  <c:v>115.30673286397358</c:v>
                </c:pt>
                <c:pt idx="16">
                  <c:v>109.92344825183383</c:v>
                </c:pt>
                <c:pt idx="17">
                  <c:v>118.87925806065701</c:v>
                </c:pt>
                <c:pt idx="18">
                  <c:v>131.43420357575815</c:v>
                </c:pt>
                <c:pt idx="19">
                  <c:v>131.27966714909937</c:v>
                </c:pt>
                <c:pt idx="20">
                  <c:v>121.8623396193489</c:v>
                </c:pt>
                <c:pt idx="21">
                  <c:v>122.66696864967741</c:v>
                </c:pt>
                <c:pt idx="22">
                  <c:v>130.92247907984614</c:v>
                </c:pt>
                <c:pt idx="23">
                  <c:v>124.48036260160994</c:v>
                </c:pt>
                <c:pt idx="24">
                  <c:v>136.67016028815232</c:v>
                </c:pt>
                <c:pt idx="25">
                  <c:v>144.74016474967945</c:v>
                </c:pt>
                <c:pt idx="26">
                  <c:v>151.04637881542274</c:v>
                </c:pt>
                <c:pt idx="27">
                  <c:v>141.72976384430106</c:v>
                </c:pt>
                <c:pt idx="28">
                  <c:v>149.90697720273653</c:v>
                </c:pt>
                <c:pt idx="29">
                  <c:v>164.04578451964096</c:v>
                </c:pt>
                <c:pt idx="30">
                  <c:v>176.10657294581637</c:v>
                </c:pt>
                <c:pt idx="31">
                  <c:v>174.28042173303345</c:v>
                </c:pt>
                <c:pt idx="32">
                  <c:v>165.7760917113643</c:v>
                </c:pt>
                <c:pt idx="33">
                  <c:v>174.61895868200259</c:v>
                </c:pt>
                <c:pt idx="34">
                  <c:v>158.04365502681856</c:v>
                </c:pt>
                <c:pt idx="35">
                  <c:v>150.19803079532991</c:v>
                </c:pt>
                <c:pt idx="36">
                  <c:v>137.82297184890399</c:v>
                </c:pt>
                <c:pt idx="37">
                  <c:v>161.78961657073495</c:v>
                </c:pt>
                <c:pt idx="38">
                  <c:v>156.13968834674955</c:v>
                </c:pt>
                <c:pt idx="39">
                  <c:v>139.48109152636673</c:v>
                </c:pt>
                <c:pt idx="40">
                  <c:v>153.54446874217621</c:v>
                </c:pt>
                <c:pt idx="41">
                  <c:v>147.51197738773405</c:v>
                </c:pt>
                <c:pt idx="42">
                  <c:v>131.16366320988257</c:v>
                </c:pt>
                <c:pt idx="43">
                  <c:v>144.48709100405642</c:v>
                </c:pt>
                <c:pt idx="44">
                  <c:v>146.48883669761867</c:v>
                </c:pt>
                <c:pt idx="45">
                  <c:v>163.81389155251262</c:v>
                </c:pt>
                <c:pt idx="46">
                  <c:v>168.50641265766407</c:v>
                </c:pt>
                <c:pt idx="47">
                  <c:v>176.59917810157842</c:v>
                </c:pt>
                <c:pt idx="48">
                  <c:v>192.68996243622183</c:v>
                </c:pt>
                <c:pt idx="49">
                  <c:v>195.43819591500446</c:v>
                </c:pt>
                <c:pt idx="50">
                  <c:v>188.19145858950378</c:v>
                </c:pt>
                <c:pt idx="51">
                  <c:v>172.54010078673372</c:v>
                </c:pt>
                <c:pt idx="52">
                  <c:v>171.67113801319914</c:v>
                </c:pt>
                <c:pt idx="53">
                  <c:v>171.67113801319914</c:v>
                </c:pt>
                <c:pt idx="54">
                  <c:v>171.67113801319914</c:v>
                </c:pt>
                <c:pt idx="55">
                  <c:v>171.67113801319914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0-4971-A5B4-322EFC17EA78}"/>
            </c:ext>
          </c:extLst>
        </c:ser>
        <c:ser>
          <c:idx val="1"/>
          <c:order val="1"/>
          <c:tx>
            <c:strRef>
              <c:f>{"AAPL"}</c:f>
              <c:strCache>
                <c:ptCount val="1"/>
                <c:pt idx="0">
                  <c:v>AAPL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'6-Month WMA'!$C$5:$C$66</c:f>
              <c:numCache>
                <c:formatCode>General</c:formatCode>
                <c:ptCount val="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</c:numCache>
            </c:numRef>
          </c:cat>
          <c:val>
            <c:numRef>
              <c:f>'6-Month WMA'!$D$5:$D$62</c:f>
              <c:numCache>
                <c:formatCode>General</c:formatCode>
                <c:ptCount val="58"/>
                <c:pt idx="0">
                  <c:v>41.61</c:v>
                </c:pt>
                <c:pt idx="1">
                  <c:v>43.287999999999997</c:v>
                </c:pt>
                <c:pt idx="2">
                  <c:v>47.488</c:v>
                </c:pt>
                <c:pt idx="3">
                  <c:v>50.167999999999999</c:v>
                </c:pt>
                <c:pt idx="4">
                  <c:v>43.768000000000001</c:v>
                </c:pt>
                <c:pt idx="5">
                  <c:v>49.48</c:v>
                </c:pt>
                <c:pt idx="6">
                  <c:v>53.26</c:v>
                </c:pt>
                <c:pt idx="7">
                  <c:v>52.185000000000002</c:v>
                </c:pt>
                <c:pt idx="8">
                  <c:v>55.993000000000002</c:v>
                </c:pt>
                <c:pt idx="9">
                  <c:v>62.19</c:v>
                </c:pt>
                <c:pt idx="10">
                  <c:v>66.813000000000002</c:v>
                </c:pt>
                <c:pt idx="11">
                  <c:v>73.412999999999997</c:v>
                </c:pt>
                <c:pt idx="12">
                  <c:v>77.378</c:v>
                </c:pt>
                <c:pt idx="13">
                  <c:v>68.34</c:v>
                </c:pt>
                <c:pt idx="14">
                  <c:v>63.573</c:v>
                </c:pt>
                <c:pt idx="15">
                  <c:v>73.45</c:v>
                </c:pt>
                <c:pt idx="16">
                  <c:v>79.484999999999999</c:v>
                </c:pt>
                <c:pt idx="17">
                  <c:v>91.2</c:v>
                </c:pt>
                <c:pt idx="18">
                  <c:v>106.26</c:v>
                </c:pt>
                <c:pt idx="19">
                  <c:v>129.04</c:v>
                </c:pt>
                <c:pt idx="20">
                  <c:v>115.81</c:v>
                </c:pt>
                <c:pt idx="21">
                  <c:v>108.86</c:v>
                </c:pt>
                <c:pt idx="22">
                  <c:v>119.05</c:v>
                </c:pt>
                <c:pt idx="23">
                  <c:v>132.69</c:v>
                </c:pt>
                <c:pt idx="24">
                  <c:v>131.96</c:v>
                </c:pt>
                <c:pt idx="25">
                  <c:v>121.26</c:v>
                </c:pt>
                <c:pt idx="26">
                  <c:v>122.15</c:v>
                </c:pt>
                <c:pt idx="27">
                  <c:v>131.46</c:v>
                </c:pt>
                <c:pt idx="28">
                  <c:v>124.61</c:v>
                </c:pt>
                <c:pt idx="29">
                  <c:v>136.96</c:v>
                </c:pt>
                <c:pt idx="30">
                  <c:v>145.86000000000001</c:v>
                </c:pt>
                <c:pt idx="31">
                  <c:v>151.83000000000001</c:v>
                </c:pt>
                <c:pt idx="32">
                  <c:v>141.5</c:v>
                </c:pt>
                <c:pt idx="33">
                  <c:v>149.80000000000001</c:v>
                </c:pt>
                <c:pt idx="34">
                  <c:v>165.3</c:v>
                </c:pt>
                <c:pt idx="35">
                  <c:v>177.57</c:v>
                </c:pt>
                <c:pt idx="36">
                  <c:v>174.78</c:v>
                </c:pt>
                <c:pt idx="37">
                  <c:v>165.12</c:v>
                </c:pt>
                <c:pt idx="38">
                  <c:v>174.61</c:v>
                </c:pt>
                <c:pt idx="39">
                  <c:v>157.65</c:v>
                </c:pt>
                <c:pt idx="40">
                  <c:v>148.84</c:v>
                </c:pt>
                <c:pt idx="41">
                  <c:v>136.72</c:v>
                </c:pt>
                <c:pt idx="42">
                  <c:v>162.51</c:v>
                </c:pt>
                <c:pt idx="43">
                  <c:v>157.22</c:v>
                </c:pt>
                <c:pt idx="44">
                  <c:v>138.19999999999999</c:v>
                </c:pt>
                <c:pt idx="45">
                  <c:v>153.34</c:v>
                </c:pt>
                <c:pt idx="46">
                  <c:v>148.03</c:v>
                </c:pt>
                <c:pt idx="47">
                  <c:v>129.93</c:v>
                </c:pt>
                <c:pt idx="48">
                  <c:v>144.29</c:v>
                </c:pt>
                <c:pt idx="49">
                  <c:v>147.41</c:v>
                </c:pt>
                <c:pt idx="50">
                  <c:v>164.9</c:v>
                </c:pt>
                <c:pt idx="51">
                  <c:v>169.68</c:v>
                </c:pt>
                <c:pt idx="52">
                  <c:v>177.25</c:v>
                </c:pt>
                <c:pt idx="53">
                  <c:v>193.97</c:v>
                </c:pt>
                <c:pt idx="54">
                  <c:v>196.45</c:v>
                </c:pt>
                <c:pt idx="55">
                  <c:v>187.87</c:v>
                </c:pt>
                <c:pt idx="56">
                  <c:v>171.21</c:v>
                </c:pt>
                <c:pt idx="57">
                  <c:v>170.77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0-4971-A5B4-322EFC17E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445127"/>
        <c:axId val="397455367"/>
      </c:lineChart>
      <c:catAx>
        <c:axId val="397445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55367"/>
        <c:crosses val="autoZero"/>
        <c:auto val="1"/>
        <c:lblAlgn val="ctr"/>
        <c:lblOffset val="100"/>
        <c:noMultiLvlLbl val="0"/>
      </c:catAx>
      <c:valAx>
        <c:axId val="397455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45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Holt's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'Holt''s'!$D$4</c:f>
              <c:strCache>
                <c:ptCount val="1"/>
                <c:pt idx="0">
                  <c:v>AAPL US Equity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'Holt''s'!$C$5:$C$66</c:f>
              <c:numCache>
                <c:formatCode>General</c:formatCode>
                <c:ptCount val="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</c:numCache>
            </c:numRef>
          </c:cat>
          <c:val>
            <c:numRef>
              <c:f>'Holt''s'!$D$5:$D$62</c:f>
              <c:numCache>
                <c:formatCode>General</c:formatCode>
                <c:ptCount val="58"/>
                <c:pt idx="0">
                  <c:v>41.61</c:v>
                </c:pt>
                <c:pt idx="1">
                  <c:v>43.287999999999997</c:v>
                </c:pt>
                <c:pt idx="2">
                  <c:v>47.488</c:v>
                </c:pt>
                <c:pt idx="3">
                  <c:v>50.167999999999999</c:v>
                </c:pt>
                <c:pt idx="4">
                  <c:v>43.768000000000001</c:v>
                </c:pt>
                <c:pt idx="5">
                  <c:v>49.48</c:v>
                </c:pt>
                <c:pt idx="6">
                  <c:v>53.26</c:v>
                </c:pt>
                <c:pt idx="7">
                  <c:v>52.185000000000002</c:v>
                </c:pt>
                <c:pt idx="8">
                  <c:v>55.993000000000002</c:v>
                </c:pt>
                <c:pt idx="9">
                  <c:v>62.19</c:v>
                </c:pt>
                <c:pt idx="10">
                  <c:v>66.813000000000002</c:v>
                </c:pt>
                <c:pt idx="11">
                  <c:v>73.412999999999997</c:v>
                </c:pt>
                <c:pt idx="12">
                  <c:v>77.378</c:v>
                </c:pt>
                <c:pt idx="13">
                  <c:v>68.34</c:v>
                </c:pt>
                <c:pt idx="14">
                  <c:v>63.573</c:v>
                </c:pt>
                <c:pt idx="15">
                  <c:v>73.45</c:v>
                </c:pt>
                <c:pt idx="16">
                  <c:v>79.484999999999999</c:v>
                </c:pt>
                <c:pt idx="17">
                  <c:v>91.2</c:v>
                </c:pt>
                <c:pt idx="18">
                  <c:v>106.26</c:v>
                </c:pt>
                <c:pt idx="19">
                  <c:v>129.04</c:v>
                </c:pt>
                <c:pt idx="20">
                  <c:v>115.81</c:v>
                </c:pt>
                <c:pt idx="21">
                  <c:v>108.86</c:v>
                </c:pt>
                <c:pt idx="22">
                  <c:v>119.05</c:v>
                </c:pt>
                <c:pt idx="23">
                  <c:v>132.69</c:v>
                </c:pt>
                <c:pt idx="24">
                  <c:v>131.96</c:v>
                </c:pt>
                <c:pt idx="25">
                  <c:v>121.26</c:v>
                </c:pt>
                <c:pt idx="26">
                  <c:v>122.15</c:v>
                </c:pt>
                <c:pt idx="27">
                  <c:v>131.46</c:v>
                </c:pt>
                <c:pt idx="28">
                  <c:v>124.61</c:v>
                </c:pt>
                <c:pt idx="29">
                  <c:v>136.96</c:v>
                </c:pt>
                <c:pt idx="30">
                  <c:v>145.86000000000001</c:v>
                </c:pt>
                <c:pt idx="31">
                  <c:v>151.83000000000001</c:v>
                </c:pt>
                <c:pt idx="32">
                  <c:v>141.5</c:v>
                </c:pt>
                <c:pt idx="33">
                  <c:v>149.80000000000001</c:v>
                </c:pt>
                <c:pt idx="34">
                  <c:v>165.3</c:v>
                </c:pt>
                <c:pt idx="35">
                  <c:v>177.57</c:v>
                </c:pt>
                <c:pt idx="36">
                  <c:v>174.78</c:v>
                </c:pt>
                <c:pt idx="37">
                  <c:v>165.12</c:v>
                </c:pt>
                <c:pt idx="38">
                  <c:v>174.61</c:v>
                </c:pt>
                <c:pt idx="39">
                  <c:v>157.65</c:v>
                </c:pt>
                <c:pt idx="40">
                  <c:v>148.84</c:v>
                </c:pt>
                <c:pt idx="41">
                  <c:v>136.72</c:v>
                </c:pt>
                <c:pt idx="42">
                  <c:v>162.51</c:v>
                </c:pt>
                <c:pt idx="43">
                  <c:v>157.22</c:v>
                </c:pt>
                <c:pt idx="44">
                  <c:v>138.19999999999999</c:v>
                </c:pt>
                <c:pt idx="45">
                  <c:v>153.34</c:v>
                </c:pt>
                <c:pt idx="46">
                  <c:v>148.03</c:v>
                </c:pt>
                <c:pt idx="47">
                  <c:v>129.93</c:v>
                </c:pt>
                <c:pt idx="48">
                  <c:v>144.29</c:v>
                </c:pt>
                <c:pt idx="49">
                  <c:v>147.41</c:v>
                </c:pt>
                <c:pt idx="50">
                  <c:v>164.9</c:v>
                </c:pt>
                <c:pt idx="51">
                  <c:v>169.68</c:v>
                </c:pt>
                <c:pt idx="52">
                  <c:v>177.25</c:v>
                </c:pt>
                <c:pt idx="53">
                  <c:v>193.97</c:v>
                </c:pt>
                <c:pt idx="54">
                  <c:v>196.45</c:v>
                </c:pt>
                <c:pt idx="55">
                  <c:v>187.87</c:v>
                </c:pt>
                <c:pt idx="56">
                  <c:v>171.21</c:v>
                </c:pt>
                <c:pt idx="57">
                  <c:v>170.77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EA-CB4E-9744-17E45F1BABC1}"/>
            </c:ext>
          </c:extLst>
        </c:ser>
        <c:ser>
          <c:idx val="1"/>
          <c:order val="1"/>
          <c:tx>
            <c:strRef>
              <c:f>'Holt''s'!$G$4</c:f>
              <c:strCache>
                <c:ptCount val="1"/>
                <c:pt idx="0">
                  <c:v>Double Exponential Smoothing</c:v>
                </c:pt>
              </c:strCache>
            </c:strRef>
          </c:tx>
          <c:spPr>
            <a:ln w="63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'Holt''s'!$C$5:$C$66</c:f>
              <c:numCache>
                <c:formatCode>General</c:formatCode>
                <c:ptCount val="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</c:numCache>
            </c:numRef>
          </c:cat>
          <c:val>
            <c:numRef>
              <c:f>'Holt''s'!$G$5:$G$66</c:f>
              <c:numCache>
                <c:formatCode>General</c:formatCode>
                <c:ptCount val="62"/>
                <c:pt idx="0">
                  <c:v>0</c:v>
                </c:pt>
                <c:pt idx="1">
                  <c:v>41.61</c:v>
                </c:pt>
                <c:pt idx="2">
                  <c:v>43.310506003232732</c:v>
                </c:pt>
                <c:pt idx="3">
                  <c:v>47.566536213838205</c:v>
                </c:pt>
                <c:pt idx="4">
                  <c:v>50.281428080573129</c:v>
                </c:pt>
                <c:pt idx="5">
                  <c:v>43.794067393184825</c:v>
                </c:pt>
                <c:pt idx="6">
                  <c:v>49.582329382237326</c:v>
                </c:pt>
                <c:pt idx="7">
                  <c:v>53.411655762935958</c:v>
                </c:pt>
                <c:pt idx="8">
                  <c:v>52.320203368081316</c:v>
                </c:pt>
                <c:pt idx="9">
                  <c:v>56.177464376943739</c:v>
                </c:pt>
                <c:pt idx="10">
                  <c:v>62.455106895519087</c:v>
                </c:pt>
                <c:pt idx="11">
                  <c:v>67.136556690690341</c:v>
                </c:pt>
                <c:pt idx="12">
                  <c:v>73.820738844092844</c:v>
                </c:pt>
                <c:pt idx="13">
                  <c:v>77.83345024520996</c:v>
                </c:pt>
                <c:pt idx="14">
                  <c:v>68.668120315586307</c:v>
                </c:pt>
                <c:pt idx="15">
                  <c:v>63.832782535911832</c:v>
                </c:pt>
                <c:pt idx="16">
                  <c:v>73.838772480689357</c:v>
                </c:pt>
                <c:pt idx="17">
                  <c:v>79.949501929320078</c:v>
                </c:pt>
                <c:pt idx="18">
                  <c:v>91.815398083043931</c:v>
                </c:pt>
                <c:pt idx="19">
                  <c:v>107.06913482764379</c:v>
                </c:pt>
                <c:pt idx="20">
                  <c:v>130.14381680773619</c:v>
                </c:pt>
                <c:pt idx="21">
                  <c:v>116.7215659570733</c:v>
                </c:pt>
                <c:pt idx="22">
                  <c:v>109.6661235084176</c:v>
                </c:pt>
                <c:pt idx="23">
                  <c:v>119.98198379128716</c:v>
                </c:pt>
                <c:pt idx="24">
                  <c:v>133.79242875783959</c:v>
                </c:pt>
                <c:pt idx="25">
                  <c:v>133.03785149470031</c:v>
                </c:pt>
                <c:pt idx="26">
                  <c:v>122.17988226715896</c:v>
                </c:pt>
                <c:pt idx="27">
                  <c:v>123.06948147430957</c:v>
                </c:pt>
                <c:pt idx="28">
                  <c:v>132.49201844514599</c:v>
                </c:pt>
                <c:pt idx="29">
                  <c:v>125.53630167958761</c:v>
                </c:pt>
                <c:pt idx="30">
                  <c:v>138.03952086393147</c:v>
                </c:pt>
                <c:pt idx="31">
                  <c:v>147.04441223980626</c:v>
                </c:pt>
                <c:pt idx="32">
                  <c:v>153.0785984457666</c:v>
                </c:pt>
                <c:pt idx="33">
                  <c:v>142.59330167934766</c:v>
                </c:pt>
                <c:pt idx="34">
                  <c:v>150.98996078286493</c:v>
                </c:pt>
                <c:pt idx="35">
                  <c:v>166.68189271902787</c:v>
                </c:pt>
                <c:pt idx="36">
                  <c:v>179.0979283433806</c:v>
                </c:pt>
                <c:pt idx="37">
                  <c:v>176.25001457147667</c:v>
                </c:pt>
                <c:pt idx="38">
                  <c:v>166.44073439035267</c:v>
                </c:pt>
                <c:pt idx="39">
                  <c:v>176.04030382910108</c:v>
                </c:pt>
                <c:pt idx="40">
                  <c:v>158.8336457615035</c:v>
                </c:pt>
                <c:pt idx="41">
                  <c:v>149.88960701071969</c:v>
                </c:pt>
                <c:pt idx="42">
                  <c:v>137.5929710047858</c:v>
                </c:pt>
                <c:pt idx="43">
                  <c:v>163.71716810557029</c:v>
                </c:pt>
                <c:pt idx="44">
                  <c:v>158.34002550343229</c:v>
                </c:pt>
                <c:pt idx="45">
                  <c:v>139.04989947298674</c:v>
                </c:pt>
                <c:pt idx="46">
                  <c:v>154.38156398350947</c:v>
                </c:pt>
                <c:pt idx="47">
                  <c:v>148.98637428175391</c:v>
                </c:pt>
                <c:pt idx="48">
                  <c:v>130.63078261239195</c:v>
                </c:pt>
                <c:pt idx="49">
                  <c:v>145.17398546738727</c:v>
                </c:pt>
                <c:pt idx="50">
                  <c:v>148.32397578341792</c:v>
                </c:pt>
                <c:pt idx="51">
                  <c:v>166.03630001143003</c:v>
                </c:pt>
                <c:pt idx="52">
                  <c:v>170.86517076454197</c:v>
                </c:pt>
                <c:pt idx="53">
                  <c:v>178.52080663308411</c:v>
                </c:pt>
                <c:pt idx="54">
                  <c:v>195.44801735767226</c:v>
                </c:pt>
                <c:pt idx="55">
                  <c:v>197.94145634729526</c:v>
                </c:pt>
                <c:pt idx="56">
                  <c:v>189.22637396999457</c:v>
                </c:pt>
                <c:pt idx="57">
                  <c:v>172.32473119835518</c:v>
                </c:pt>
                <c:pt idx="58">
                  <c:v>171.86387852530621</c:v>
                </c:pt>
                <c:pt idx="59">
                  <c:v>172.9577570506124</c:v>
                </c:pt>
                <c:pt idx="60">
                  <c:v>174.05163557591857</c:v>
                </c:pt>
                <c:pt idx="61">
                  <c:v>175.14551410122476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EA-CB4E-9744-17E45F1BA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3377663"/>
        <c:axId val="1329330559"/>
      </c:lineChart>
      <c:catAx>
        <c:axId val="114337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330559"/>
        <c:crosses val="autoZero"/>
        <c:auto val="1"/>
        <c:lblAlgn val="ctr"/>
        <c:lblOffset val="100"/>
        <c:noMultiLvlLbl val="0"/>
      </c:catAx>
      <c:valAx>
        <c:axId val="132933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37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Trend'!$D$3</c:f>
              <c:strCache>
                <c:ptCount val="1"/>
                <c:pt idx="0">
                  <c:v>AAPL US Equity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'Linear Trend'!$D$4:$D$65</c:f>
              <c:numCache>
                <c:formatCode>General</c:formatCode>
                <c:ptCount val="62"/>
                <c:pt idx="0">
                  <c:v>41.61</c:v>
                </c:pt>
                <c:pt idx="1">
                  <c:v>43.287999999999997</c:v>
                </c:pt>
                <c:pt idx="2">
                  <c:v>47.488</c:v>
                </c:pt>
                <c:pt idx="3">
                  <c:v>50.167999999999999</c:v>
                </c:pt>
                <c:pt idx="4">
                  <c:v>43.768000000000001</c:v>
                </c:pt>
                <c:pt idx="5">
                  <c:v>49.48</c:v>
                </c:pt>
                <c:pt idx="6">
                  <c:v>53.26</c:v>
                </c:pt>
                <c:pt idx="7">
                  <c:v>52.185000000000002</c:v>
                </c:pt>
                <c:pt idx="8">
                  <c:v>55.993000000000002</c:v>
                </c:pt>
                <c:pt idx="9">
                  <c:v>62.19</c:v>
                </c:pt>
                <c:pt idx="10">
                  <c:v>66.813000000000002</c:v>
                </c:pt>
                <c:pt idx="11">
                  <c:v>73.412999999999997</c:v>
                </c:pt>
                <c:pt idx="12">
                  <c:v>77.378</c:v>
                </c:pt>
                <c:pt idx="13">
                  <c:v>68.34</c:v>
                </c:pt>
                <c:pt idx="14">
                  <c:v>63.573</c:v>
                </c:pt>
                <c:pt idx="15">
                  <c:v>73.45</c:v>
                </c:pt>
                <c:pt idx="16">
                  <c:v>79.484999999999999</c:v>
                </c:pt>
                <c:pt idx="17">
                  <c:v>91.2</c:v>
                </c:pt>
                <c:pt idx="18">
                  <c:v>106.26</c:v>
                </c:pt>
                <c:pt idx="19">
                  <c:v>129.04</c:v>
                </c:pt>
                <c:pt idx="20">
                  <c:v>115.81</c:v>
                </c:pt>
                <c:pt idx="21">
                  <c:v>108.86</c:v>
                </c:pt>
                <c:pt idx="22">
                  <c:v>119.05</c:v>
                </c:pt>
                <c:pt idx="23">
                  <c:v>132.69</c:v>
                </c:pt>
                <c:pt idx="24">
                  <c:v>131.96</c:v>
                </c:pt>
                <c:pt idx="25">
                  <c:v>121.26</c:v>
                </c:pt>
                <c:pt idx="26">
                  <c:v>122.15</c:v>
                </c:pt>
                <c:pt idx="27">
                  <c:v>131.46</c:v>
                </c:pt>
                <c:pt idx="28">
                  <c:v>124.61</c:v>
                </c:pt>
                <c:pt idx="29">
                  <c:v>136.96</c:v>
                </c:pt>
                <c:pt idx="30">
                  <c:v>145.86000000000001</c:v>
                </c:pt>
                <c:pt idx="31">
                  <c:v>151.83000000000001</c:v>
                </c:pt>
                <c:pt idx="32">
                  <c:v>141.5</c:v>
                </c:pt>
                <c:pt idx="33">
                  <c:v>149.80000000000001</c:v>
                </c:pt>
                <c:pt idx="34">
                  <c:v>165.3</c:v>
                </c:pt>
                <c:pt idx="35">
                  <c:v>177.57</c:v>
                </c:pt>
                <c:pt idx="36">
                  <c:v>174.78</c:v>
                </c:pt>
                <c:pt idx="37">
                  <c:v>165.12</c:v>
                </c:pt>
                <c:pt idx="38">
                  <c:v>174.61</c:v>
                </c:pt>
                <c:pt idx="39">
                  <c:v>157.65</c:v>
                </c:pt>
                <c:pt idx="40">
                  <c:v>148.84</c:v>
                </c:pt>
                <c:pt idx="41">
                  <c:v>136.72</c:v>
                </c:pt>
                <c:pt idx="42">
                  <c:v>162.51</c:v>
                </c:pt>
                <c:pt idx="43">
                  <c:v>157.22</c:v>
                </c:pt>
                <c:pt idx="44">
                  <c:v>138.19999999999999</c:v>
                </c:pt>
                <c:pt idx="45">
                  <c:v>153.34</c:v>
                </c:pt>
                <c:pt idx="46">
                  <c:v>148.03</c:v>
                </c:pt>
                <c:pt idx="47">
                  <c:v>129.93</c:v>
                </c:pt>
                <c:pt idx="48">
                  <c:v>144.29</c:v>
                </c:pt>
                <c:pt idx="49">
                  <c:v>147.41</c:v>
                </c:pt>
                <c:pt idx="50">
                  <c:v>164.9</c:v>
                </c:pt>
                <c:pt idx="51">
                  <c:v>169.68</c:v>
                </c:pt>
                <c:pt idx="52">
                  <c:v>177.25</c:v>
                </c:pt>
                <c:pt idx="53">
                  <c:v>193.97</c:v>
                </c:pt>
                <c:pt idx="54">
                  <c:v>196.45</c:v>
                </c:pt>
                <c:pt idx="55">
                  <c:v>187.87</c:v>
                </c:pt>
                <c:pt idx="56">
                  <c:v>171.21</c:v>
                </c:pt>
                <c:pt idx="57">
                  <c:v>170.77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06-2E45-83A9-A3C3867DFDA1}"/>
            </c:ext>
          </c:extLst>
        </c:ser>
        <c:ser>
          <c:idx val="2"/>
          <c:order val="1"/>
          <c:tx>
            <c:strRef>
              <c:f>'Linear Trend'!$E$3</c:f>
              <c:strCache>
                <c:ptCount val="1"/>
                <c:pt idx="0">
                  <c:v>Linear Trend</c:v>
                </c:pt>
              </c:strCache>
            </c:strRef>
          </c:tx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'Linear Trend'!$E$4:$E$65</c:f>
              <c:numCache>
                <c:formatCode>General</c:formatCode>
                <c:ptCount val="62"/>
                <c:pt idx="0">
                  <c:v>49.588714202220963</c:v>
                </c:pt>
                <c:pt idx="1">
                  <c:v>52.129341290104314</c:v>
                </c:pt>
                <c:pt idx="2">
                  <c:v>54.669968377987672</c:v>
                </c:pt>
                <c:pt idx="3">
                  <c:v>57.210595465871023</c:v>
                </c:pt>
                <c:pt idx="4">
                  <c:v>59.751222553754381</c:v>
                </c:pt>
                <c:pt idx="5">
                  <c:v>62.291849641637739</c:v>
                </c:pt>
                <c:pt idx="6">
                  <c:v>64.83247672952109</c:v>
                </c:pt>
                <c:pt idx="7">
                  <c:v>67.373103817404456</c:v>
                </c:pt>
                <c:pt idx="8">
                  <c:v>69.913730905287807</c:v>
                </c:pt>
                <c:pt idx="9">
                  <c:v>72.454357993171158</c:v>
                </c:pt>
                <c:pt idx="10">
                  <c:v>74.994985081054523</c:v>
                </c:pt>
                <c:pt idx="11">
                  <c:v>77.535612168937874</c:v>
                </c:pt>
                <c:pt idx="12">
                  <c:v>80.076239256821225</c:v>
                </c:pt>
                <c:pt idx="13">
                  <c:v>82.61686634470459</c:v>
                </c:pt>
                <c:pt idx="14">
                  <c:v>85.157493432587927</c:v>
                </c:pt>
                <c:pt idx="15">
                  <c:v>87.698120520471292</c:v>
                </c:pt>
                <c:pt idx="16">
                  <c:v>90.238747608354657</c:v>
                </c:pt>
                <c:pt idx="17">
                  <c:v>92.779374696237994</c:v>
                </c:pt>
                <c:pt idx="18">
                  <c:v>95.320001784121359</c:v>
                </c:pt>
                <c:pt idx="19">
                  <c:v>97.86062887200471</c:v>
                </c:pt>
                <c:pt idx="20">
                  <c:v>100.40125595988806</c:v>
                </c:pt>
                <c:pt idx="21">
                  <c:v>102.94188304777143</c:v>
                </c:pt>
                <c:pt idx="22">
                  <c:v>105.48251013565478</c:v>
                </c:pt>
                <c:pt idx="23">
                  <c:v>108.02313722353813</c:v>
                </c:pt>
                <c:pt idx="24">
                  <c:v>110.56376431142149</c:v>
                </c:pt>
                <c:pt idx="25">
                  <c:v>113.10439139930484</c:v>
                </c:pt>
                <c:pt idx="26">
                  <c:v>115.6450184871882</c:v>
                </c:pt>
                <c:pt idx="27">
                  <c:v>118.18564557507156</c:v>
                </c:pt>
                <c:pt idx="28">
                  <c:v>120.72627266295491</c:v>
                </c:pt>
                <c:pt idx="29">
                  <c:v>123.26689975083826</c:v>
                </c:pt>
                <c:pt idx="30">
                  <c:v>125.80752683872163</c:v>
                </c:pt>
                <c:pt idx="31">
                  <c:v>128.34815392660499</c:v>
                </c:pt>
                <c:pt idx="32">
                  <c:v>130.88878101448833</c:v>
                </c:pt>
                <c:pt idx="33">
                  <c:v>133.4294081023717</c:v>
                </c:pt>
                <c:pt idx="34">
                  <c:v>135.97003519025503</c:v>
                </c:pt>
                <c:pt idx="35">
                  <c:v>138.5106622781384</c:v>
                </c:pt>
                <c:pt idx="36">
                  <c:v>141.05128936602176</c:v>
                </c:pt>
                <c:pt idx="37">
                  <c:v>143.59191645390513</c:v>
                </c:pt>
                <c:pt idx="38">
                  <c:v>146.13254354178846</c:v>
                </c:pt>
                <c:pt idx="39">
                  <c:v>148.6731706296718</c:v>
                </c:pt>
                <c:pt idx="40">
                  <c:v>151.21379771755517</c:v>
                </c:pt>
                <c:pt idx="41">
                  <c:v>153.75442480543853</c:v>
                </c:pt>
                <c:pt idx="42">
                  <c:v>156.2950518933219</c:v>
                </c:pt>
                <c:pt idx="43">
                  <c:v>158.83567898120526</c:v>
                </c:pt>
                <c:pt idx="44">
                  <c:v>161.3763060690886</c:v>
                </c:pt>
                <c:pt idx="45">
                  <c:v>163.91693315697194</c:v>
                </c:pt>
                <c:pt idx="46">
                  <c:v>166.4575602448553</c:v>
                </c:pt>
                <c:pt idx="47">
                  <c:v>168.99818733273867</c:v>
                </c:pt>
                <c:pt idx="48">
                  <c:v>171.53881442062203</c:v>
                </c:pt>
                <c:pt idx="49">
                  <c:v>174.0794415085054</c:v>
                </c:pt>
                <c:pt idx="50">
                  <c:v>176.62006859638871</c:v>
                </c:pt>
                <c:pt idx="51">
                  <c:v>179.16069568427207</c:v>
                </c:pt>
                <c:pt idx="52">
                  <c:v>181.70132277215544</c:v>
                </c:pt>
                <c:pt idx="53">
                  <c:v>184.2419498600388</c:v>
                </c:pt>
                <c:pt idx="54">
                  <c:v>186.78257694792217</c:v>
                </c:pt>
                <c:pt idx="55">
                  <c:v>189.32320403580553</c:v>
                </c:pt>
                <c:pt idx="56">
                  <c:v>191.86383112368884</c:v>
                </c:pt>
                <c:pt idx="57">
                  <c:v>194.40445821157221</c:v>
                </c:pt>
                <c:pt idx="58">
                  <c:v>196.94508529945557</c:v>
                </c:pt>
                <c:pt idx="59">
                  <c:v>199.48571238733894</c:v>
                </c:pt>
                <c:pt idx="60">
                  <c:v>202.0263394752223</c:v>
                </c:pt>
                <c:pt idx="61">
                  <c:v>204.56696656310567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06-2E45-83A9-A3C3867DF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2561184"/>
        <c:axId val="770286496"/>
      </c:lineChart>
      <c:catAx>
        <c:axId val="114256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86496"/>
        <c:crosses val="autoZero"/>
        <c:auto val="1"/>
        <c:lblAlgn val="ctr"/>
        <c:lblOffset val="100"/>
        <c:noMultiLvlLbl val="0"/>
      </c:catAx>
      <c:valAx>
        <c:axId val="77028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56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517769</xdr:colOff>
      <xdr:row>1</xdr:row>
      <xdr:rowOff>29309</xdr:rowOff>
    </xdr:from>
    <xdr:to>
      <xdr:col>32</xdr:col>
      <xdr:colOff>170199</xdr:colOff>
      <xdr:row>20</xdr:row>
      <xdr:rowOff>84516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349552-8209-47FD-BC89-98F6F2D66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78949" y="212189"/>
          <a:ext cx="3310030" cy="35299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228600</xdr:colOff>
      <xdr:row>5</xdr:row>
      <xdr:rowOff>123825</xdr:rowOff>
    </xdr:from>
    <xdr:to>
      <xdr:col>29</xdr:col>
      <xdr:colOff>476250</xdr:colOff>
      <xdr:row>21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E100F4-67CC-592D-45A4-34411349C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92550" y="1028700"/>
          <a:ext cx="2686050" cy="2828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234461</xdr:colOff>
      <xdr:row>5</xdr:row>
      <xdr:rowOff>48846</xdr:rowOff>
    </xdr:from>
    <xdr:to>
      <xdr:col>31</xdr:col>
      <xdr:colOff>492584</xdr:colOff>
      <xdr:row>24</xdr:row>
      <xdr:rowOff>104054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874E90-1467-3A9C-931C-EBF6DCDF3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03615" y="976923"/>
          <a:ext cx="3286584" cy="3581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</xdr:colOff>
      <xdr:row>2</xdr:row>
      <xdr:rowOff>165100</xdr:rowOff>
    </xdr:from>
    <xdr:to>
      <xdr:col>14</xdr:col>
      <xdr:colOff>25400</xdr:colOff>
      <xdr:row>21</xdr:row>
      <xdr:rowOff>152400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AFB9F314-092D-1C33-AD14-8F9BA7051B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11</xdr:row>
      <xdr:rowOff>57150</xdr:rowOff>
    </xdr:from>
    <xdr:to>
      <xdr:col>12</xdr:col>
      <xdr:colOff>542925</xdr:colOff>
      <xdr:row>26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F5E3C1-1B09-F024-2A98-BD53CD023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14</xdr:row>
      <xdr:rowOff>180975</xdr:rowOff>
    </xdr:from>
    <xdr:to>
      <xdr:col>13</xdr:col>
      <xdr:colOff>114300</xdr:colOff>
      <xdr:row>29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5F650D-C270-5F6E-DB3C-77DEAE00A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368300</xdr:colOff>
      <xdr:row>9</xdr:row>
      <xdr:rowOff>114300</xdr:rowOff>
    </xdr:from>
    <xdr:to>
      <xdr:col>17</xdr:col>
      <xdr:colOff>393700</xdr:colOff>
      <xdr:row>30</xdr:row>
      <xdr:rowOff>165100</xdr:rowOff>
    </xdr:to>
    <xdr:graphicFrame macro="">
      <xdr:nvGraphicFramePr>
        <xdr:cNvPr id="43" name="Chart 1">
          <a:extLst>
            <a:ext uri="{FF2B5EF4-FFF2-40B4-BE49-F238E27FC236}">
              <a16:creationId xmlns:a16="http://schemas.microsoft.com/office/drawing/2014/main" id="{60489BFA-6CF5-10F0-3EDB-766450823E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531083</xdr:colOff>
      <xdr:row>2</xdr:row>
      <xdr:rowOff>178</xdr:rowOff>
    </xdr:from>
    <xdr:to>
      <xdr:col>15</xdr:col>
      <xdr:colOff>37208</xdr:colOff>
      <xdr:row>24</xdr:row>
      <xdr:rowOff>137893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2DDD28-FDF0-0D9E-1E27-EBC52A8A1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F2A144C-649E-4893-856E-3FC1E11EB83D}">
  <we:reference id="0986d9dd-94f1-4b67-978d-c4cf6e6142a8" version="24.3.0.0" store="excatalog" storeType="excatalog"/>
  <we:alternateReferences>
    <we:reference id="WA200000018" version="24.3.0.0" store="en-US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PSIFATIGUELIFEALT</we:customFunctionIds>
        <we:customFunctionIds>PSIFRECHETALT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PSIBOXITERATOR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PSICORRECTCORMAT</we:customFunctionIds>
        <we:customFunctionIds>PSISTATIC</we:customFunctionIds>
        <we:customFunctionIds>PSIMAKEINPUT</we:customFunctionIds>
        <we:customFunctionIds>PSISIMULATIONINFO</we:customFunctionIds>
        <we:customFunctionIds>PSICONVERGED</we:customFunctionIds>
        <we:customFunctionIds>PSIDISTINFO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BA10-F5D7-475E-81F8-3550A0430459}">
  <dimension ref="A1:BJ36"/>
  <sheetViews>
    <sheetView tabSelected="1" workbookViewId="0">
      <selection activeCell="D20" sqref="D20"/>
    </sheetView>
  </sheetViews>
  <sheetFormatPr defaultRowHeight="14.4" x14ac:dyDescent="0.3"/>
  <cols>
    <col min="1" max="1" width="15.33203125" bestFit="1" customWidth="1"/>
    <col min="2" max="2" width="14.33203125" bestFit="1" customWidth="1"/>
    <col min="3" max="3" width="9.5546875" bestFit="1" customWidth="1"/>
    <col min="4" max="4" width="15.88671875" customWidth="1"/>
    <col min="5" max="11" width="9.5546875" bestFit="1" customWidth="1"/>
    <col min="12" max="14" width="10.5546875" bestFit="1" customWidth="1"/>
    <col min="15" max="23" width="9.5546875" bestFit="1" customWidth="1"/>
    <col min="24" max="26" width="10.5546875" bestFit="1" customWidth="1"/>
    <col min="27" max="35" width="9.5546875" bestFit="1" customWidth="1"/>
    <col min="36" max="38" width="10.5546875" bestFit="1" customWidth="1"/>
    <col min="39" max="47" width="9.5546875" bestFit="1" customWidth="1"/>
    <col min="48" max="50" width="10.5546875" bestFit="1" customWidth="1"/>
    <col min="51" max="59" width="9.5546875" bestFit="1" customWidth="1"/>
    <col min="60" max="62" width="10.5546875" bestFit="1" customWidth="1"/>
  </cols>
  <sheetData>
    <row r="1" spans="1:62" x14ac:dyDescent="0.3">
      <c r="A1" t="s">
        <v>0</v>
      </c>
      <c r="B1" s="1">
        <v>43466</v>
      </c>
    </row>
    <row r="2" spans="1:62" x14ac:dyDescent="0.3">
      <c r="A2" t="s">
        <v>1</v>
      </c>
      <c r="B2" s="1">
        <v>45291</v>
      </c>
      <c r="D2" t="s">
        <v>2</v>
      </c>
    </row>
    <row r="3" spans="1:62" x14ac:dyDescent="0.3">
      <c r="A3" t="s">
        <v>3</v>
      </c>
      <c r="B3" t="s">
        <v>4</v>
      </c>
      <c r="D3" t="s">
        <v>5</v>
      </c>
    </row>
    <row r="4" spans="1:62" x14ac:dyDescent="0.3">
      <c r="A4" t="s">
        <v>6</v>
      </c>
      <c r="B4" t="s">
        <v>7</v>
      </c>
    </row>
    <row r="5" spans="1:62" x14ac:dyDescent="0.3">
      <c r="A5" t="s">
        <v>8</v>
      </c>
      <c r="B5" t="s">
        <v>9</v>
      </c>
    </row>
    <row r="6" spans="1:62" x14ac:dyDescent="0.3">
      <c r="C6" s="1">
        <v>43496</v>
      </c>
      <c r="D6" s="1">
        <v>43524</v>
      </c>
      <c r="E6" s="1">
        <v>43555</v>
      </c>
      <c r="F6" s="1">
        <v>43585</v>
      </c>
      <c r="G6" s="1">
        <v>43616</v>
      </c>
      <c r="H6" s="1">
        <v>43646</v>
      </c>
      <c r="I6" s="1">
        <v>43677</v>
      </c>
      <c r="J6" s="1">
        <v>43708</v>
      </c>
      <c r="K6" s="1">
        <v>43738</v>
      </c>
      <c r="L6" s="1">
        <v>43769</v>
      </c>
      <c r="M6" s="1">
        <v>43799</v>
      </c>
      <c r="N6" s="1">
        <v>43830</v>
      </c>
      <c r="O6" s="1">
        <v>43861</v>
      </c>
      <c r="P6" s="1">
        <v>43890</v>
      </c>
      <c r="Q6" s="1">
        <v>43921</v>
      </c>
      <c r="R6" s="1">
        <v>43951</v>
      </c>
      <c r="S6" s="1">
        <v>43982</v>
      </c>
      <c r="T6" s="1">
        <v>44012</v>
      </c>
      <c r="U6" s="1">
        <v>44043</v>
      </c>
      <c r="V6" s="1">
        <v>44074</v>
      </c>
      <c r="W6" s="1">
        <v>44104</v>
      </c>
      <c r="X6" s="1">
        <v>44135</v>
      </c>
      <c r="Y6" s="1">
        <v>44165</v>
      </c>
      <c r="Z6" s="1">
        <v>44196</v>
      </c>
      <c r="AA6" s="1">
        <v>44227</v>
      </c>
      <c r="AB6" s="1">
        <v>44255</v>
      </c>
      <c r="AC6" s="1">
        <v>44286</v>
      </c>
      <c r="AD6" s="1">
        <v>44316</v>
      </c>
      <c r="AE6" s="1">
        <v>44347</v>
      </c>
      <c r="AF6" s="1">
        <v>44377</v>
      </c>
      <c r="AG6" s="1">
        <v>44408</v>
      </c>
      <c r="AH6" s="1">
        <v>44439</v>
      </c>
      <c r="AI6" s="1">
        <v>44469</v>
      </c>
      <c r="AJ6" s="1">
        <v>44500</v>
      </c>
      <c r="AK6" s="1">
        <v>44530</v>
      </c>
      <c r="AL6" s="1">
        <v>44561</v>
      </c>
      <c r="AM6" s="1">
        <v>44592</v>
      </c>
      <c r="AN6" s="1">
        <v>44620</v>
      </c>
      <c r="AO6" s="1">
        <v>44651</v>
      </c>
      <c r="AP6" s="1">
        <v>44681</v>
      </c>
      <c r="AQ6" s="1">
        <v>44712</v>
      </c>
      <c r="AR6" s="1">
        <v>44742</v>
      </c>
      <c r="AS6" s="1">
        <v>44773</v>
      </c>
      <c r="AT6" s="1">
        <v>44804</v>
      </c>
      <c r="AU6" s="1">
        <v>44834</v>
      </c>
      <c r="AV6" s="1">
        <v>44865</v>
      </c>
      <c r="AW6" s="1">
        <v>44895</v>
      </c>
      <c r="AX6" s="1">
        <v>44926</v>
      </c>
      <c r="AY6" s="1">
        <v>44957</v>
      </c>
      <c r="AZ6" s="1">
        <v>44985</v>
      </c>
      <c r="BA6" s="1">
        <v>45016</v>
      </c>
      <c r="BB6" s="1">
        <v>45046</v>
      </c>
      <c r="BC6" s="1">
        <v>45077</v>
      </c>
      <c r="BD6" s="1">
        <v>45107</v>
      </c>
      <c r="BE6" s="1">
        <v>45138</v>
      </c>
      <c r="BF6" s="1">
        <v>45169</v>
      </c>
      <c r="BG6" s="1">
        <v>45199</v>
      </c>
      <c r="BH6" s="1">
        <v>45230</v>
      </c>
      <c r="BI6" s="1">
        <v>45260</v>
      </c>
      <c r="BJ6" s="1">
        <v>45291</v>
      </c>
    </row>
    <row r="7" spans="1:62" x14ac:dyDescent="0.3">
      <c r="A7" t="s">
        <v>10</v>
      </c>
      <c r="B7" t="s">
        <v>11</v>
      </c>
      <c r="C7">
        <v>69.491299999999995</v>
      </c>
      <c r="D7">
        <v>72.076499999999996</v>
      </c>
      <c r="E7">
        <v>68.972200000000001</v>
      </c>
      <c r="F7">
        <v>72.855000000000004</v>
      </c>
      <c r="G7">
        <v>73.304199999999994</v>
      </c>
      <c r="H7">
        <v>74.002899999999997</v>
      </c>
      <c r="I7">
        <v>79.582599999999999</v>
      </c>
      <c r="J7">
        <v>77.905699999999996</v>
      </c>
      <c r="K7">
        <v>78.624399999999994</v>
      </c>
      <c r="L7">
        <v>82.507199999999997</v>
      </c>
      <c r="M7">
        <v>78.404799999999994</v>
      </c>
      <c r="N7">
        <v>78.275000000000006</v>
      </c>
      <c r="O7">
        <v>79.043599999999998</v>
      </c>
      <c r="P7">
        <v>89.993300000000005</v>
      </c>
      <c r="Q7">
        <v>83.744900000000001</v>
      </c>
      <c r="R7">
        <v>87.637699999999995</v>
      </c>
      <c r="S7">
        <v>99.855000000000004</v>
      </c>
      <c r="T7">
        <v>104.15</v>
      </c>
      <c r="U7">
        <v>107.38</v>
      </c>
      <c r="V7">
        <v>116.68</v>
      </c>
      <c r="W7">
        <v>114.36</v>
      </c>
      <c r="X7">
        <v>109.57</v>
      </c>
      <c r="Y7">
        <v>132.94</v>
      </c>
      <c r="Z7">
        <v>134.85</v>
      </c>
      <c r="AA7">
        <v>126.08</v>
      </c>
      <c r="AB7">
        <v>119.97</v>
      </c>
      <c r="AC7">
        <v>125.29</v>
      </c>
      <c r="AD7">
        <v>132.13</v>
      </c>
      <c r="AE7">
        <v>141.44999999999999</v>
      </c>
      <c r="AF7">
        <v>144.83000000000001</v>
      </c>
      <c r="AG7">
        <v>144.02000000000001</v>
      </c>
      <c r="AH7">
        <v>137.02000000000001</v>
      </c>
      <c r="AI7">
        <v>127.76</v>
      </c>
      <c r="AJ7">
        <v>115.03</v>
      </c>
      <c r="AK7">
        <v>108.81</v>
      </c>
      <c r="AL7">
        <v>115.98</v>
      </c>
      <c r="AM7">
        <v>108.17</v>
      </c>
      <c r="AN7">
        <v>123.21</v>
      </c>
      <c r="AO7">
        <v>128.35</v>
      </c>
      <c r="AP7">
        <v>123.14</v>
      </c>
      <c r="AQ7">
        <v>133.29</v>
      </c>
      <c r="AR7">
        <v>134.54</v>
      </c>
      <c r="AS7">
        <v>143.06</v>
      </c>
      <c r="AT7">
        <v>143.96</v>
      </c>
      <c r="AU7">
        <v>134.16999999999999</v>
      </c>
      <c r="AV7">
        <v>151.56</v>
      </c>
      <c r="AW7">
        <v>151.46</v>
      </c>
      <c r="AX7">
        <v>140</v>
      </c>
      <c r="AY7">
        <v>149.31</v>
      </c>
      <c r="AZ7">
        <v>142.18</v>
      </c>
      <c r="BA7">
        <v>144.84</v>
      </c>
      <c r="BB7">
        <v>143.9</v>
      </c>
      <c r="BC7">
        <v>137.25</v>
      </c>
      <c r="BD7">
        <v>138.9</v>
      </c>
      <c r="BE7">
        <v>137.77000000000001</v>
      </c>
      <c r="BF7">
        <v>136.25</v>
      </c>
      <c r="BG7">
        <v>140.05000000000001</v>
      </c>
      <c r="BH7">
        <v>143.86000000000001</v>
      </c>
      <c r="BI7">
        <v>150.44999999999999</v>
      </c>
      <c r="BJ7">
        <v>160.33000000000001</v>
      </c>
    </row>
    <row r="8" spans="1:62" x14ac:dyDescent="0.3">
      <c r="A8" t="s">
        <v>12</v>
      </c>
      <c r="B8" t="s">
        <v>13</v>
      </c>
      <c r="C8">
        <v>44.744999999999997</v>
      </c>
      <c r="D8">
        <v>46.93</v>
      </c>
      <c r="E8">
        <v>48.33</v>
      </c>
      <c r="F8">
        <v>48.61</v>
      </c>
      <c r="G8">
        <v>49.552500000000002</v>
      </c>
      <c r="H8">
        <v>51.215000000000003</v>
      </c>
      <c r="I8">
        <v>51.792499999999997</v>
      </c>
      <c r="J8">
        <v>54.77</v>
      </c>
      <c r="K8">
        <v>58.247500000000002</v>
      </c>
      <c r="L8">
        <v>59.585000000000001</v>
      </c>
      <c r="M8">
        <v>58.454999999999998</v>
      </c>
      <c r="N8">
        <v>60.54</v>
      </c>
      <c r="O8">
        <v>67.05</v>
      </c>
      <c r="P8">
        <v>63.19</v>
      </c>
      <c r="Q8">
        <v>60.155000000000001</v>
      </c>
      <c r="R8">
        <v>57.78</v>
      </c>
      <c r="S8">
        <v>63.89</v>
      </c>
      <c r="T8">
        <v>60.042499999999997</v>
      </c>
      <c r="U8">
        <v>70.174999999999997</v>
      </c>
      <c r="V8">
        <v>69.792500000000004</v>
      </c>
      <c r="W8">
        <v>69.39</v>
      </c>
      <c r="X8">
        <v>73.209999999999994</v>
      </c>
      <c r="Y8">
        <v>73.59</v>
      </c>
      <c r="Z8">
        <v>77.150000000000006</v>
      </c>
      <c r="AA8">
        <v>80.87</v>
      </c>
      <c r="AB8">
        <v>73.48</v>
      </c>
      <c r="AC8">
        <v>75.61</v>
      </c>
      <c r="AD8">
        <v>77.510000000000005</v>
      </c>
      <c r="AE8">
        <v>73.22</v>
      </c>
      <c r="AF8">
        <v>73.28</v>
      </c>
      <c r="AG8">
        <v>77.900000000000006</v>
      </c>
      <c r="AH8">
        <v>83.99</v>
      </c>
      <c r="AI8">
        <v>78.52</v>
      </c>
      <c r="AJ8">
        <v>85.33</v>
      </c>
      <c r="AK8">
        <v>86.78</v>
      </c>
      <c r="AL8">
        <v>93.36</v>
      </c>
      <c r="AM8">
        <v>78.12</v>
      </c>
      <c r="AN8">
        <v>78.27</v>
      </c>
      <c r="AO8">
        <v>84.71</v>
      </c>
      <c r="AP8">
        <v>71.02</v>
      </c>
      <c r="AQ8">
        <v>75.69</v>
      </c>
      <c r="AR8">
        <v>77.459999999999994</v>
      </c>
      <c r="AS8">
        <v>84.49</v>
      </c>
      <c r="AT8">
        <v>85.06</v>
      </c>
      <c r="AU8">
        <v>78.41</v>
      </c>
      <c r="AV8">
        <v>77.5</v>
      </c>
      <c r="AW8">
        <v>84.7</v>
      </c>
      <c r="AX8">
        <v>83.6</v>
      </c>
      <c r="AY8">
        <v>74.63</v>
      </c>
      <c r="AZ8">
        <v>71.03</v>
      </c>
      <c r="BA8">
        <v>77.08</v>
      </c>
      <c r="BB8">
        <v>76.63</v>
      </c>
      <c r="BC8">
        <v>73.459999999999994</v>
      </c>
      <c r="BD8">
        <v>74.2</v>
      </c>
      <c r="BE8">
        <v>73.3</v>
      </c>
      <c r="BF8">
        <v>66.8</v>
      </c>
      <c r="BG8">
        <v>57.29</v>
      </c>
      <c r="BH8">
        <v>58.3</v>
      </c>
      <c r="BI8">
        <v>58.51</v>
      </c>
      <c r="BJ8">
        <v>60.74</v>
      </c>
    </row>
    <row r="9" spans="1:62" x14ac:dyDescent="0.3">
      <c r="A9" t="s">
        <v>14</v>
      </c>
      <c r="B9" t="s">
        <v>15</v>
      </c>
      <c r="C9">
        <v>41.61</v>
      </c>
      <c r="D9">
        <v>43.287999999999997</v>
      </c>
      <c r="E9">
        <v>47.488</v>
      </c>
      <c r="F9">
        <v>50.167999999999999</v>
      </c>
      <c r="G9">
        <v>43.768000000000001</v>
      </c>
      <c r="H9">
        <v>49.48</v>
      </c>
      <c r="I9">
        <v>53.26</v>
      </c>
      <c r="J9">
        <v>52.185000000000002</v>
      </c>
      <c r="K9">
        <v>55.993000000000002</v>
      </c>
      <c r="L9">
        <v>62.19</v>
      </c>
      <c r="M9">
        <v>66.813000000000002</v>
      </c>
      <c r="N9">
        <v>73.412999999999997</v>
      </c>
      <c r="O9">
        <v>77.378</v>
      </c>
      <c r="P9">
        <v>68.34</v>
      </c>
      <c r="Q9">
        <v>63.573</v>
      </c>
      <c r="R9">
        <v>73.45</v>
      </c>
      <c r="S9">
        <v>79.484999999999999</v>
      </c>
      <c r="T9">
        <v>91.2</v>
      </c>
      <c r="U9">
        <v>106.26</v>
      </c>
      <c r="V9">
        <v>129.04</v>
      </c>
      <c r="W9">
        <v>115.81</v>
      </c>
      <c r="X9">
        <v>108.86</v>
      </c>
      <c r="Y9">
        <v>119.05</v>
      </c>
      <c r="Z9">
        <v>132.69</v>
      </c>
      <c r="AA9">
        <v>131.96</v>
      </c>
      <c r="AB9">
        <v>121.26</v>
      </c>
      <c r="AC9">
        <v>122.15</v>
      </c>
      <c r="AD9">
        <v>131.46</v>
      </c>
      <c r="AE9">
        <v>124.61</v>
      </c>
      <c r="AF9">
        <v>136.96</v>
      </c>
      <c r="AG9">
        <v>145.86000000000001</v>
      </c>
      <c r="AH9">
        <v>151.83000000000001</v>
      </c>
      <c r="AI9">
        <v>141.5</v>
      </c>
      <c r="AJ9">
        <v>149.80000000000001</v>
      </c>
      <c r="AK9">
        <v>165.3</v>
      </c>
      <c r="AL9">
        <v>177.57</v>
      </c>
      <c r="AM9">
        <v>174.78</v>
      </c>
      <c r="AN9">
        <v>165.12</v>
      </c>
      <c r="AO9">
        <v>174.61</v>
      </c>
      <c r="AP9">
        <v>157.65</v>
      </c>
      <c r="AQ9">
        <v>148.84</v>
      </c>
      <c r="AR9">
        <v>136.72</v>
      </c>
      <c r="AS9">
        <v>162.51</v>
      </c>
      <c r="AT9">
        <v>157.22</v>
      </c>
      <c r="AU9">
        <v>138.19999999999999</v>
      </c>
      <c r="AV9">
        <v>153.34</v>
      </c>
      <c r="AW9">
        <v>148.03</v>
      </c>
      <c r="AX9">
        <v>129.93</v>
      </c>
      <c r="AY9">
        <v>144.29</v>
      </c>
      <c r="AZ9">
        <v>147.41</v>
      </c>
      <c r="BA9">
        <v>164.9</v>
      </c>
      <c r="BB9">
        <v>169.68</v>
      </c>
      <c r="BC9">
        <v>177.25</v>
      </c>
      <c r="BD9">
        <v>193.97</v>
      </c>
      <c r="BE9">
        <v>196.45</v>
      </c>
      <c r="BF9">
        <v>187.87</v>
      </c>
      <c r="BG9">
        <v>171.21</v>
      </c>
      <c r="BH9">
        <v>170.77</v>
      </c>
      <c r="BI9">
        <v>189.95</v>
      </c>
      <c r="BJ9">
        <v>192.53</v>
      </c>
    </row>
    <row r="10" spans="1:62" x14ac:dyDescent="0.3">
      <c r="A10" t="s">
        <v>16</v>
      </c>
      <c r="B10" t="s">
        <v>17</v>
      </c>
      <c r="C10">
        <v>31.943300000000001</v>
      </c>
      <c r="D10">
        <v>32.996699999999997</v>
      </c>
      <c r="E10">
        <v>32.51</v>
      </c>
      <c r="F10">
        <v>34.28</v>
      </c>
      <c r="G10">
        <v>33.813299999999998</v>
      </c>
      <c r="H10">
        <v>36.83</v>
      </c>
      <c r="I10">
        <v>36.793300000000002</v>
      </c>
      <c r="J10">
        <v>38.0867</v>
      </c>
      <c r="K10">
        <v>39.56</v>
      </c>
      <c r="L10">
        <v>39.0867</v>
      </c>
      <c r="M10">
        <v>39.6967</v>
      </c>
      <c r="N10">
        <v>39.613300000000002</v>
      </c>
      <c r="O10">
        <v>38.1633</v>
      </c>
      <c r="P10">
        <v>35.893300000000004</v>
      </c>
      <c r="Q10">
        <v>37.8733</v>
      </c>
      <c r="R10">
        <v>40.5167</v>
      </c>
      <c r="S10">
        <v>41.353299999999997</v>
      </c>
      <c r="T10">
        <v>39.926699999999997</v>
      </c>
      <c r="U10">
        <v>43.133299999999998</v>
      </c>
      <c r="V10">
        <v>46.283299999999997</v>
      </c>
      <c r="W10">
        <v>46.636699999999998</v>
      </c>
      <c r="X10">
        <v>46.25</v>
      </c>
      <c r="Y10">
        <v>50.93</v>
      </c>
      <c r="Z10">
        <v>48.05</v>
      </c>
      <c r="AA10">
        <v>46.83</v>
      </c>
      <c r="AB10">
        <v>43.306699999999999</v>
      </c>
      <c r="AC10">
        <v>45.276699999999998</v>
      </c>
      <c r="AD10">
        <v>46.636699999999998</v>
      </c>
      <c r="AE10">
        <v>47.343299999999999</v>
      </c>
      <c r="AF10">
        <v>47.006700000000002</v>
      </c>
      <c r="AG10">
        <v>47.5167</v>
      </c>
      <c r="AH10">
        <v>49.366700000000002</v>
      </c>
      <c r="AI10">
        <v>46.46</v>
      </c>
      <c r="AJ10">
        <v>49.806699999999999</v>
      </c>
      <c r="AK10">
        <v>46.8767</v>
      </c>
      <c r="AL10">
        <v>48.23</v>
      </c>
      <c r="AM10">
        <v>46.603299999999997</v>
      </c>
      <c r="AN10">
        <v>45.0533</v>
      </c>
      <c r="AO10">
        <v>49.64</v>
      </c>
      <c r="AP10">
        <v>50.996699999999997</v>
      </c>
      <c r="AQ10">
        <v>42.8767</v>
      </c>
      <c r="AR10">
        <v>40.526699999999998</v>
      </c>
      <c r="AS10">
        <v>44.0167</v>
      </c>
      <c r="AT10">
        <v>44.183300000000003</v>
      </c>
      <c r="AU10">
        <v>43.2333</v>
      </c>
      <c r="AV10">
        <v>47.443300000000001</v>
      </c>
      <c r="AW10">
        <v>50.806699999999999</v>
      </c>
      <c r="AX10">
        <v>47.263300000000001</v>
      </c>
      <c r="AY10">
        <v>47.956699999999998</v>
      </c>
      <c r="AZ10">
        <v>47.3767</v>
      </c>
      <c r="BA10">
        <v>49.15</v>
      </c>
      <c r="BB10">
        <v>50.323300000000003</v>
      </c>
      <c r="BC10">
        <v>48.956699999999998</v>
      </c>
      <c r="BD10">
        <v>52.393300000000004</v>
      </c>
      <c r="BE10">
        <v>53.286700000000003</v>
      </c>
      <c r="BF10">
        <v>54.203299999999999</v>
      </c>
      <c r="BG10">
        <v>53.31</v>
      </c>
      <c r="BH10">
        <v>54.47</v>
      </c>
      <c r="BI10">
        <v>51.896700000000003</v>
      </c>
      <c r="BJ10">
        <v>52.55</v>
      </c>
    </row>
    <row r="11" spans="1:62" x14ac:dyDescent="0.3">
      <c r="A11" t="s">
        <v>18</v>
      </c>
      <c r="B11" t="s">
        <v>19</v>
      </c>
      <c r="C11">
        <v>167.46600000000001</v>
      </c>
      <c r="D11">
        <v>173.39400000000001</v>
      </c>
      <c r="E11">
        <v>173.72</v>
      </c>
      <c r="F11">
        <v>158.44499999999999</v>
      </c>
      <c r="G11">
        <v>133.56299999999999</v>
      </c>
      <c r="H11">
        <v>144.92500000000001</v>
      </c>
      <c r="I11">
        <v>146.07900000000001</v>
      </c>
      <c r="J11">
        <v>135.21</v>
      </c>
      <c r="K11">
        <v>137.45099999999999</v>
      </c>
      <c r="L11">
        <v>137.94399999999999</v>
      </c>
      <c r="M11">
        <v>141.94</v>
      </c>
      <c r="N11">
        <v>147.5</v>
      </c>
      <c r="O11">
        <v>132.65199999999999</v>
      </c>
      <c r="P11">
        <v>124.776</v>
      </c>
      <c r="Q11">
        <v>114.133</v>
      </c>
      <c r="R11">
        <v>127.017</v>
      </c>
      <c r="S11">
        <v>130.79599999999999</v>
      </c>
      <c r="T11">
        <v>130.41900000000001</v>
      </c>
      <c r="U11">
        <v>125.804</v>
      </c>
      <c r="V11">
        <v>136.297</v>
      </c>
      <c r="W11">
        <v>133.922</v>
      </c>
      <c r="X11">
        <v>133.739</v>
      </c>
      <c r="Y11">
        <v>144.41499999999999</v>
      </c>
      <c r="Z11">
        <v>146.13800000000001</v>
      </c>
      <c r="AA11">
        <v>146.86500000000001</v>
      </c>
      <c r="AB11">
        <v>146.363</v>
      </c>
      <c r="AC11">
        <v>161.095</v>
      </c>
      <c r="AD11">
        <v>164.82400000000001</v>
      </c>
      <c r="AE11">
        <v>169.75700000000001</v>
      </c>
      <c r="AF11">
        <v>166.07</v>
      </c>
      <c r="AG11">
        <v>165.49299999999999</v>
      </c>
      <c r="AH11">
        <v>162.81700000000001</v>
      </c>
      <c r="AI11">
        <v>146.66399999999999</v>
      </c>
      <c r="AJ11">
        <v>149.38999999999999</v>
      </c>
      <c r="AK11">
        <v>142.166</v>
      </c>
      <c r="AL11">
        <v>148.512</v>
      </c>
      <c r="AM11">
        <v>138.80500000000001</v>
      </c>
      <c r="AN11">
        <v>124.283</v>
      </c>
      <c r="AO11">
        <v>124.47499999999999</v>
      </c>
      <c r="AP11">
        <v>120.57899999999999</v>
      </c>
      <c r="AQ11">
        <v>124.818</v>
      </c>
      <c r="AR11">
        <v>108.196</v>
      </c>
      <c r="AS11">
        <v>119.759</v>
      </c>
      <c r="AT11">
        <v>103.96599999999999</v>
      </c>
      <c r="AU11">
        <v>92.385999999999996</v>
      </c>
      <c r="AV11">
        <v>105.17</v>
      </c>
      <c r="AW11">
        <v>105.32</v>
      </c>
      <c r="AX11">
        <v>100.262</v>
      </c>
      <c r="AY11">
        <v>96.215999999999994</v>
      </c>
      <c r="AZ11">
        <v>90.078999999999994</v>
      </c>
      <c r="BA11">
        <v>87.88</v>
      </c>
      <c r="BB11">
        <v>88.808000000000007</v>
      </c>
      <c r="BC11">
        <v>78.013999999999996</v>
      </c>
      <c r="BD11">
        <v>83.683000000000007</v>
      </c>
      <c r="BE11">
        <v>93.221999999999994</v>
      </c>
      <c r="BF11">
        <v>89.183999999999997</v>
      </c>
      <c r="BG11">
        <v>78.272999999999996</v>
      </c>
      <c r="BH11">
        <v>76.040999999999997</v>
      </c>
      <c r="BI11">
        <v>82.83</v>
      </c>
      <c r="BJ11">
        <v>91.4</v>
      </c>
    </row>
    <row r="12" spans="1:62" x14ac:dyDescent="0.3">
      <c r="A12" t="s">
        <v>20</v>
      </c>
      <c r="B12" t="s">
        <v>21</v>
      </c>
      <c r="C12">
        <v>79.12</v>
      </c>
      <c r="D12">
        <v>81.150000000000006</v>
      </c>
      <c r="E12">
        <v>83.75</v>
      </c>
      <c r="F12">
        <v>85.55</v>
      </c>
      <c r="G12">
        <v>86.12</v>
      </c>
      <c r="H12">
        <v>88.01</v>
      </c>
      <c r="I12">
        <v>87.81</v>
      </c>
      <c r="J12">
        <v>91.15</v>
      </c>
      <c r="K12">
        <v>93.69</v>
      </c>
      <c r="L12">
        <v>94.39</v>
      </c>
      <c r="M12">
        <v>91.35</v>
      </c>
      <c r="N12">
        <v>94.51</v>
      </c>
      <c r="O12">
        <v>104.22</v>
      </c>
      <c r="P12">
        <v>89.26</v>
      </c>
      <c r="Q12">
        <v>79.98</v>
      </c>
      <c r="R12">
        <v>83.11</v>
      </c>
      <c r="S12">
        <v>85.25</v>
      </c>
      <c r="T12">
        <v>79.64</v>
      </c>
      <c r="U12">
        <v>86.88</v>
      </c>
      <c r="V12">
        <v>78.83</v>
      </c>
      <c r="W12">
        <v>81.73</v>
      </c>
      <c r="X12">
        <v>89.93</v>
      </c>
      <c r="Y12">
        <v>84.89</v>
      </c>
      <c r="Z12">
        <v>83.27</v>
      </c>
      <c r="AA12">
        <v>80.91</v>
      </c>
      <c r="AB12">
        <v>74.849999999999994</v>
      </c>
      <c r="AC12">
        <v>84.7</v>
      </c>
      <c r="AD12">
        <v>88.71</v>
      </c>
      <c r="AE12">
        <v>86</v>
      </c>
      <c r="AF12">
        <v>84.59</v>
      </c>
      <c r="AG12">
        <v>88.12</v>
      </c>
      <c r="AH12">
        <v>89.57</v>
      </c>
      <c r="AI12">
        <v>81.180000000000007</v>
      </c>
      <c r="AJ12">
        <v>84.71</v>
      </c>
      <c r="AK12">
        <v>81.05</v>
      </c>
      <c r="AL12">
        <v>88.97</v>
      </c>
      <c r="AM12">
        <v>90.4</v>
      </c>
      <c r="AN12">
        <v>90.65</v>
      </c>
      <c r="AO12">
        <v>99.77</v>
      </c>
      <c r="AP12">
        <v>99.11</v>
      </c>
      <c r="AQ12">
        <v>102.03</v>
      </c>
      <c r="AR12">
        <v>95.94</v>
      </c>
      <c r="AS12">
        <v>98.56</v>
      </c>
      <c r="AT12">
        <v>100.2</v>
      </c>
      <c r="AU12">
        <v>86.45</v>
      </c>
      <c r="AV12">
        <v>87.92</v>
      </c>
      <c r="AW12">
        <v>96.8</v>
      </c>
      <c r="AX12">
        <v>94.95</v>
      </c>
      <c r="AY12">
        <v>93.96</v>
      </c>
      <c r="AZ12">
        <v>87.97</v>
      </c>
      <c r="BA12">
        <v>90.99</v>
      </c>
      <c r="BB12">
        <v>92.42</v>
      </c>
      <c r="BC12">
        <v>83.12</v>
      </c>
      <c r="BD12">
        <v>84.2</v>
      </c>
      <c r="BE12">
        <v>84.74</v>
      </c>
      <c r="BF12">
        <v>78.400000000000006</v>
      </c>
      <c r="BG12">
        <v>75.22</v>
      </c>
      <c r="BH12">
        <v>75.540000000000006</v>
      </c>
      <c r="BI12">
        <v>79.55</v>
      </c>
      <c r="BJ12">
        <v>81.22</v>
      </c>
    </row>
    <row r="13" spans="1:62" x14ac:dyDescent="0.3">
      <c r="A13" t="s">
        <v>22</v>
      </c>
      <c r="B13" t="s">
        <v>23</v>
      </c>
      <c r="C13">
        <v>40.240400000000001</v>
      </c>
      <c r="D13">
        <v>41.093600000000002</v>
      </c>
      <c r="E13">
        <v>40.259399999999999</v>
      </c>
      <c r="F13">
        <v>38.496200000000002</v>
      </c>
      <c r="G13">
        <v>39.358800000000002</v>
      </c>
      <c r="H13">
        <v>41.065199999999997</v>
      </c>
      <c r="I13">
        <v>36.818300000000001</v>
      </c>
      <c r="J13">
        <v>33.699599999999997</v>
      </c>
      <c r="K13">
        <v>34.059800000000003</v>
      </c>
      <c r="L13">
        <v>36.372799999999998</v>
      </c>
      <c r="M13">
        <v>36.515000000000001</v>
      </c>
      <c r="N13">
        <v>37.140599999999999</v>
      </c>
      <c r="O13">
        <v>35.301600000000001</v>
      </c>
      <c r="P13">
        <v>31.680499999999999</v>
      </c>
      <c r="Q13">
        <v>30.941099999999999</v>
      </c>
      <c r="R13">
        <v>36.363300000000002</v>
      </c>
      <c r="S13">
        <v>36.202199999999998</v>
      </c>
      <c r="T13">
        <v>30.997900000000001</v>
      </c>
      <c r="U13">
        <v>36.4771</v>
      </c>
      <c r="V13">
        <v>35.823</v>
      </c>
      <c r="W13">
        <v>34.789700000000003</v>
      </c>
      <c r="X13">
        <v>33.633200000000002</v>
      </c>
      <c r="Y13">
        <v>38.31</v>
      </c>
      <c r="Z13">
        <v>36.81</v>
      </c>
      <c r="AA13">
        <v>35.9</v>
      </c>
      <c r="AB13">
        <v>33.49</v>
      </c>
      <c r="AC13">
        <v>36.229999999999997</v>
      </c>
      <c r="AD13">
        <v>38.65</v>
      </c>
      <c r="AE13">
        <v>38.729999999999997</v>
      </c>
      <c r="AF13">
        <v>39.159999999999997</v>
      </c>
      <c r="AG13">
        <v>42.81</v>
      </c>
      <c r="AH13">
        <v>46.07</v>
      </c>
      <c r="AI13">
        <v>43.01</v>
      </c>
      <c r="AJ13">
        <v>43.74</v>
      </c>
      <c r="AK13">
        <v>53.73</v>
      </c>
      <c r="AL13">
        <v>59.05</v>
      </c>
      <c r="AM13">
        <v>52.69</v>
      </c>
      <c r="AN13">
        <v>46.94</v>
      </c>
      <c r="AO13">
        <v>51.77</v>
      </c>
      <c r="AP13">
        <v>49.07</v>
      </c>
      <c r="AQ13">
        <v>53.04</v>
      </c>
      <c r="AR13">
        <v>52.43</v>
      </c>
      <c r="AS13">
        <v>50.51</v>
      </c>
      <c r="AT13">
        <v>45.23</v>
      </c>
      <c r="AU13">
        <v>43.76</v>
      </c>
      <c r="AV13">
        <v>46.55</v>
      </c>
      <c r="AW13">
        <v>50.13</v>
      </c>
      <c r="AX13">
        <v>51.24</v>
      </c>
      <c r="AY13">
        <v>44.16</v>
      </c>
      <c r="AZ13">
        <v>40.57</v>
      </c>
      <c r="BA13">
        <v>40.799999999999997</v>
      </c>
      <c r="BB13">
        <v>38.89</v>
      </c>
      <c r="BC13">
        <v>38.020000000000003</v>
      </c>
      <c r="BD13">
        <v>36.68</v>
      </c>
      <c r="BE13">
        <v>36.06</v>
      </c>
      <c r="BF13">
        <v>35.380000000000003</v>
      </c>
      <c r="BG13">
        <v>33.17</v>
      </c>
      <c r="BH13">
        <v>30.56</v>
      </c>
      <c r="BI13">
        <v>30.47</v>
      </c>
      <c r="BJ13">
        <v>28.79</v>
      </c>
    </row>
    <row r="14" spans="1:62" x14ac:dyDescent="0.3">
      <c r="A14" t="s">
        <v>24</v>
      </c>
      <c r="B14" t="s">
        <v>25</v>
      </c>
      <c r="C14">
        <v>164.39</v>
      </c>
      <c r="D14">
        <v>181.18</v>
      </c>
      <c r="E14">
        <v>190.96</v>
      </c>
      <c r="F14">
        <v>205.79</v>
      </c>
      <c r="G14">
        <v>203.59</v>
      </c>
      <c r="H14">
        <v>226.37</v>
      </c>
      <c r="I14">
        <v>228.27</v>
      </c>
      <c r="J14">
        <v>225.92</v>
      </c>
      <c r="K14">
        <v>221.86</v>
      </c>
      <c r="L14">
        <v>213.26</v>
      </c>
      <c r="M14">
        <v>236.33</v>
      </c>
      <c r="N14">
        <v>234.99</v>
      </c>
      <c r="O14">
        <v>238.71</v>
      </c>
      <c r="P14">
        <v>219.61</v>
      </c>
      <c r="Q14">
        <v>199.61</v>
      </c>
      <c r="R14">
        <v>225.58</v>
      </c>
      <c r="S14">
        <v>241.65</v>
      </c>
      <c r="T14">
        <v>241.46</v>
      </c>
      <c r="U14">
        <v>286.63</v>
      </c>
      <c r="V14">
        <v>292.26</v>
      </c>
      <c r="W14">
        <v>297.86</v>
      </c>
      <c r="X14">
        <v>276.24</v>
      </c>
      <c r="Y14">
        <v>280.14</v>
      </c>
      <c r="Z14">
        <v>273.22000000000003</v>
      </c>
      <c r="AA14">
        <v>266.76</v>
      </c>
      <c r="AB14">
        <v>255.62</v>
      </c>
      <c r="AC14">
        <v>281.33999999999997</v>
      </c>
      <c r="AD14">
        <v>288.48</v>
      </c>
      <c r="AE14">
        <v>299.66000000000003</v>
      </c>
      <c r="AF14">
        <v>287.68</v>
      </c>
      <c r="AG14">
        <v>291.02999999999997</v>
      </c>
      <c r="AH14">
        <v>269.51</v>
      </c>
      <c r="AI14">
        <v>256.11</v>
      </c>
      <c r="AJ14">
        <v>299.81</v>
      </c>
      <c r="AK14">
        <v>287.44</v>
      </c>
      <c r="AL14">
        <v>304.26</v>
      </c>
      <c r="AM14">
        <v>282.12</v>
      </c>
      <c r="AN14">
        <v>236.3</v>
      </c>
      <c r="AO14">
        <v>249.91</v>
      </c>
      <c r="AP14">
        <v>234.07</v>
      </c>
      <c r="AQ14">
        <v>246.16</v>
      </c>
      <c r="AR14">
        <v>240.48</v>
      </c>
      <c r="AS14">
        <v>248.23</v>
      </c>
      <c r="AT14">
        <v>252.45</v>
      </c>
      <c r="AU14">
        <v>232.73</v>
      </c>
      <c r="AV14">
        <v>250.4</v>
      </c>
      <c r="AW14">
        <v>310.16000000000003</v>
      </c>
      <c r="AX14">
        <v>308.26</v>
      </c>
      <c r="AY14">
        <v>320.51</v>
      </c>
      <c r="AZ14">
        <v>285.98</v>
      </c>
      <c r="BA14">
        <v>287.20999999999998</v>
      </c>
      <c r="BB14">
        <v>294.36</v>
      </c>
      <c r="BC14">
        <v>269.14</v>
      </c>
      <c r="BD14">
        <v>299.52999999999997</v>
      </c>
      <c r="BE14">
        <v>305.33</v>
      </c>
      <c r="BF14">
        <v>295.49</v>
      </c>
      <c r="BG14">
        <v>283.39999999999998</v>
      </c>
      <c r="BH14">
        <v>282.44</v>
      </c>
      <c r="BI14">
        <v>270.55</v>
      </c>
      <c r="BJ14">
        <v>273.8</v>
      </c>
    </row>
    <row r="15" spans="1:62" x14ac:dyDescent="0.3">
      <c r="A15" t="s">
        <v>26</v>
      </c>
      <c r="B15" t="s">
        <v>27</v>
      </c>
      <c r="C15">
        <v>48.91</v>
      </c>
      <c r="D15">
        <v>49.89</v>
      </c>
      <c r="E15">
        <v>48.32</v>
      </c>
      <c r="F15">
        <v>48.41</v>
      </c>
      <c r="G15">
        <v>44.37</v>
      </c>
      <c r="H15">
        <v>47.32</v>
      </c>
      <c r="I15">
        <v>48.41</v>
      </c>
      <c r="J15">
        <v>46.57</v>
      </c>
      <c r="K15">
        <v>50.44</v>
      </c>
      <c r="L15">
        <v>51.63</v>
      </c>
      <c r="M15">
        <v>54.46</v>
      </c>
      <c r="N15">
        <v>53.8</v>
      </c>
      <c r="O15">
        <v>46.94</v>
      </c>
      <c r="P15">
        <v>40.85</v>
      </c>
      <c r="Q15">
        <v>28.7</v>
      </c>
      <c r="R15">
        <v>29.05</v>
      </c>
      <c r="S15">
        <v>26.47</v>
      </c>
      <c r="T15">
        <v>25.6</v>
      </c>
      <c r="U15">
        <v>24.26</v>
      </c>
      <c r="V15">
        <v>24.15</v>
      </c>
      <c r="W15">
        <v>23.51</v>
      </c>
      <c r="X15">
        <v>21.45</v>
      </c>
      <c r="Y15">
        <v>27.35</v>
      </c>
      <c r="Z15">
        <v>30.18</v>
      </c>
      <c r="AA15">
        <v>29.88</v>
      </c>
      <c r="AB15">
        <v>36.17</v>
      </c>
      <c r="AC15">
        <v>39.07</v>
      </c>
      <c r="AD15">
        <v>45.05</v>
      </c>
      <c r="AE15">
        <v>46.72</v>
      </c>
      <c r="AF15">
        <v>45.29</v>
      </c>
      <c r="AG15">
        <v>45.94</v>
      </c>
      <c r="AH15">
        <v>45.7</v>
      </c>
      <c r="AI15">
        <v>46.41</v>
      </c>
      <c r="AJ15">
        <v>51.16</v>
      </c>
      <c r="AK15">
        <v>47.78</v>
      </c>
      <c r="AL15">
        <v>47.98</v>
      </c>
      <c r="AM15">
        <v>53.8</v>
      </c>
      <c r="AN15">
        <v>53.37</v>
      </c>
      <c r="AO15">
        <v>48.46</v>
      </c>
      <c r="AP15">
        <v>43.63</v>
      </c>
      <c r="AQ15">
        <v>45.77</v>
      </c>
      <c r="AR15">
        <v>39.17</v>
      </c>
      <c r="AS15">
        <v>43.87</v>
      </c>
      <c r="AT15">
        <v>43.71</v>
      </c>
      <c r="AU15">
        <v>40.22</v>
      </c>
      <c r="AV15">
        <v>45.99</v>
      </c>
      <c r="AW15">
        <v>47.95</v>
      </c>
      <c r="AX15">
        <v>41.29</v>
      </c>
      <c r="AY15">
        <v>46.87</v>
      </c>
      <c r="AZ15">
        <v>46.77</v>
      </c>
      <c r="BA15">
        <v>37.380000000000003</v>
      </c>
      <c r="BB15">
        <v>39.75</v>
      </c>
      <c r="BC15">
        <v>39.81</v>
      </c>
      <c r="BD15">
        <v>42.68</v>
      </c>
      <c r="BE15">
        <v>46.16</v>
      </c>
      <c r="BF15">
        <v>41.29</v>
      </c>
      <c r="BG15">
        <v>40.86</v>
      </c>
      <c r="BH15">
        <v>39.770000000000003</v>
      </c>
      <c r="BI15">
        <v>44.59</v>
      </c>
      <c r="BJ15">
        <v>49.22</v>
      </c>
    </row>
    <row r="16" spans="1:62" x14ac:dyDescent="0.3">
      <c r="A16" t="s">
        <v>28</v>
      </c>
      <c r="B16" t="s">
        <v>29</v>
      </c>
      <c r="C16">
        <v>77.489999999999995</v>
      </c>
      <c r="D16">
        <v>74.31</v>
      </c>
      <c r="E16">
        <v>77.599999999999994</v>
      </c>
      <c r="F16">
        <v>74.53</v>
      </c>
      <c r="G16">
        <v>81.22</v>
      </c>
      <c r="H16">
        <v>81.53</v>
      </c>
      <c r="I16">
        <v>83.12</v>
      </c>
      <c r="J16">
        <v>89.56</v>
      </c>
      <c r="K16">
        <v>90.65</v>
      </c>
      <c r="L16">
        <v>90.69</v>
      </c>
      <c r="M16">
        <v>84.57</v>
      </c>
      <c r="N16">
        <v>81.78</v>
      </c>
      <c r="O16">
        <v>84.91</v>
      </c>
      <c r="P16">
        <v>74.819999999999993</v>
      </c>
      <c r="Q16">
        <v>45.78</v>
      </c>
      <c r="R16">
        <v>51.23</v>
      </c>
      <c r="S16">
        <v>50.67</v>
      </c>
      <c r="T16">
        <v>51.75</v>
      </c>
      <c r="U16">
        <v>53.56</v>
      </c>
      <c r="V16">
        <v>57.52</v>
      </c>
      <c r="W16">
        <v>55.09</v>
      </c>
      <c r="X16">
        <v>53.77</v>
      </c>
      <c r="Y16">
        <v>62.98</v>
      </c>
      <c r="Z16">
        <v>64.62</v>
      </c>
      <c r="AA16">
        <v>60.6</v>
      </c>
      <c r="AB16">
        <v>67.900000000000006</v>
      </c>
      <c r="AC16">
        <v>71.63</v>
      </c>
      <c r="AD16">
        <v>75.03</v>
      </c>
      <c r="AE16">
        <v>74.77</v>
      </c>
      <c r="AF16">
        <v>83.1</v>
      </c>
      <c r="AG16">
        <v>86.86</v>
      </c>
      <c r="AH16">
        <v>87.53</v>
      </c>
      <c r="AI16">
        <v>82.4</v>
      </c>
      <c r="AJ16">
        <v>80.400000000000006</v>
      </c>
      <c r="AK16">
        <v>79.62</v>
      </c>
      <c r="AL16">
        <v>85.77</v>
      </c>
      <c r="AM16">
        <v>86.63</v>
      </c>
      <c r="AN16">
        <v>83.29</v>
      </c>
      <c r="AO16">
        <v>96.14</v>
      </c>
      <c r="AP16">
        <v>90.81</v>
      </c>
      <c r="AQ16">
        <v>89.09</v>
      </c>
      <c r="AR16">
        <v>82.35</v>
      </c>
      <c r="AS16">
        <v>86.34</v>
      </c>
      <c r="AT16">
        <v>76.650000000000006</v>
      </c>
      <c r="AU16">
        <v>64.319999999999993</v>
      </c>
      <c r="AV16">
        <v>61.04</v>
      </c>
      <c r="AW16">
        <v>71.03</v>
      </c>
      <c r="AX16">
        <v>65.55</v>
      </c>
      <c r="AY16">
        <v>75.040000000000006</v>
      </c>
      <c r="AZ16">
        <v>74.12</v>
      </c>
      <c r="BA16">
        <v>71.69</v>
      </c>
      <c r="BB16">
        <v>79.22</v>
      </c>
      <c r="BC16">
        <v>74.61</v>
      </c>
      <c r="BD16">
        <v>80.89</v>
      </c>
      <c r="BE16">
        <v>82.15</v>
      </c>
      <c r="BF16">
        <v>82.88</v>
      </c>
      <c r="BG16">
        <v>81.92</v>
      </c>
      <c r="BH16">
        <v>83.61</v>
      </c>
      <c r="BI16">
        <v>89.1</v>
      </c>
      <c r="BJ16">
        <v>90.17</v>
      </c>
    </row>
    <row r="17" spans="1:62" x14ac:dyDescent="0.3">
      <c r="A17" t="s">
        <v>30</v>
      </c>
      <c r="B17" t="s">
        <v>31</v>
      </c>
      <c r="C17">
        <v>183.53</v>
      </c>
      <c r="D17">
        <v>185.14</v>
      </c>
      <c r="E17">
        <v>191.89</v>
      </c>
      <c r="F17">
        <v>203.7</v>
      </c>
      <c r="G17">
        <v>189.85</v>
      </c>
      <c r="H17">
        <v>207.97</v>
      </c>
      <c r="I17">
        <v>213.69</v>
      </c>
      <c r="J17">
        <v>227.91</v>
      </c>
      <c r="K17">
        <v>232.02</v>
      </c>
      <c r="L17">
        <v>234.58</v>
      </c>
      <c r="M17">
        <v>220.51</v>
      </c>
      <c r="N17">
        <v>218.38</v>
      </c>
      <c r="O17">
        <v>228.1</v>
      </c>
      <c r="P17">
        <v>217.84</v>
      </c>
      <c r="Q17">
        <v>186.71</v>
      </c>
      <c r="R17">
        <v>219.83</v>
      </c>
      <c r="S17">
        <v>248.48</v>
      </c>
      <c r="T17">
        <v>250.51</v>
      </c>
      <c r="U17">
        <v>265.49</v>
      </c>
      <c r="V17">
        <v>285.04000000000002</v>
      </c>
      <c r="W17">
        <v>277.70999999999998</v>
      </c>
      <c r="X17">
        <v>266.70999999999998</v>
      </c>
      <c r="Y17">
        <v>277.41000000000003</v>
      </c>
      <c r="Z17">
        <v>265.62</v>
      </c>
      <c r="AA17">
        <v>270.82</v>
      </c>
      <c r="AB17">
        <v>258.33999999999997</v>
      </c>
      <c r="AC17">
        <v>305.25</v>
      </c>
      <c r="AD17">
        <v>323.67</v>
      </c>
      <c r="AE17">
        <v>318.91000000000003</v>
      </c>
      <c r="AF17">
        <v>318.89</v>
      </c>
      <c r="AG17">
        <v>328.19</v>
      </c>
      <c r="AH17">
        <v>326.18</v>
      </c>
      <c r="AI17">
        <v>328.26</v>
      </c>
      <c r="AJ17">
        <v>371.74</v>
      </c>
      <c r="AK17">
        <v>400.61</v>
      </c>
      <c r="AL17">
        <v>415.01</v>
      </c>
      <c r="AM17">
        <v>366.98</v>
      </c>
      <c r="AN17">
        <v>315.83</v>
      </c>
      <c r="AO17">
        <v>299.33</v>
      </c>
      <c r="AP17">
        <v>300.39999999999998</v>
      </c>
      <c r="AQ17">
        <v>302.75</v>
      </c>
      <c r="AR17">
        <v>274.27</v>
      </c>
      <c r="AS17">
        <v>300.94</v>
      </c>
      <c r="AT17">
        <v>288.42</v>
      </c>
      <c r="AU17">
        <v>275.94</v>
      </c>
      <c r="AV17">
        <v>296.13</v>
      </c>
      <c r="AW17">
        <v>323.99</v>
      </c>
      <c r="AX17">
        <v>315.86</v>
      </c>
      <c r="AY17">
        <v>324.17</v>
      </c>
      <c r="AZ17">
        <v>296.54000000000002</v>
      </c>
      <c r="BA17">
        <v>295.12</v>
      </c>
      <c r="BB17">
        <v>300.54000000000002</v>
      </c>
      <c r="BC17">
        <v>283.45</v>
      </c>
      <c r="BD17">
        <v>310.64</v>
      </c>
      <c r="BE17">
        <v>333.84</v>
      </c>
      <c r="BF17">
        <v>330.3</v>
      </c>
      <c r="BG17">
        <v>302.16000000000003</v>
      </c>
      <c r="BH17">
        <v>284.69</v>
      </c>
      <c r="BI17">
        <v>313.49</v>
      </c>
      <c r="BJ17">
        <v>346.55</v>
      </c>
    </row>
    <row r="19" spans="1:62" x14ac:dyDescent="0.3"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</row>
    <row r="21" spans="1:6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6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62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62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62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62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62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62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30" spans="1:62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62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3" spans="2:12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6" spans="2:12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</sheetData>
  <mergeCells count="1">
    <mergeCell ref="B19:L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8292-C038-405F-A0F3-160DBE62AAC9}">
  <dimension ref="A1:Z61"/>
  <sheetViews>
    <sheetView topLeftCell="N28" zoomScale="82" zoomScaleNormal="102" workbookViewId="0">
      <selection activeCell="O24" sqref="O24"/>
    </sheetView>
  </sheetViews>
  <sheetFormatPr defaultRowHeight="14.4" x14ac:dyDescent="0.3"/>
  <cols>
    <col min="1" max="1" width="10.5546875" bestFit="1" customWidth="1"/>
    <col min="14" max="14" width="17" bestFit="1" customWidth="1"/>
    <col min="15" max="15" width="16.6640625" bestFit="1" customWidth="1"/>
  </cols>
  <sheetData>
    <row r="1" spans="1:25" x14ac:dyDescent="0.3">
      <c r="B1" t="s">
        <v>10</v>
      </c>
      <c r="C1" t="s">
        <v>12</v>
      </c>
      <c r="D1" t="s">
        <v>14</v>
      </c>
      <c r="E1" t="s">
        <v>16</v>
      </c>
      <c r="F1" t="s">
        <v>18</v>
      </c>
      <c r="G1" t="s">
        <v>20</v>
      </c>
      <c r="H1" t="s">
        <v>22</v>
      </c>
      <c r="I1" t="s">
        <v>24</v>
      </c>
      <c r="J1" t="s">
        <v>26</v>
      </c>
      <c r="K1" t="s">
        <v>28</v>
      </c>
      <c r="L1" t="s">
        <v>30</v>
      </c>
      <c r="N1" t="s">
        <v>32</v>
      </c>
      <c r="O1" t="s">
        <v>10</v>
      </c>
      <c r="P1" t="s">
        <v>12</v>
      </c>
      <c r="Q1" t="s">
        <v>14</v>
      </c>
      <c r="R1" t="s">
        <v>16</v>
      </c>
      <c r="S1" t="s">
        <v>18</v>
      </c>
      <c r="T1" t="s">
        <v>20</v>
      </c>
      <c r="U1" t="s">
        <v>22</v>
      </c>
      <c r="V1" t="s">
        <v>24</v>
      </c>
      <c r="W1" t="s">
        <v>26</v>
      </c>
      <c r="X1" t="s">
        <v>28</v>
      </c>
      <c r="Y1" t="s">
        <v>30</v>
      </c>
    </row>
    <row r="2" spans="1:25" x14ac:dyDescent="0.3">
      <c r="A2" s="1">
        <v>43496</v>
      </c>
      <c r="B2">
        <v>69.491299999999995</v>
      </c>
      <c r="C2">
        <v>44.744999999999997</v>
      </c>
      <c r="D2">
        <v>41.61</v>
      </c>
      <c r="E2">
        <v>31.943300000000001</v>
      </c>
      <c r="F2">
        <v>167.46600000000001</v>
      </c>
      <c r="G2">
        <v>79.12</v>
      </c>
      <c r="H2">
        <v>40.240400000000001</v>
      </c>
      <c r="I2">
        <v>164.39</v>
      </c>
      <c r="J2">
        <v>48.91</v>
      </c>
      <c r="K2">
        <v>77.489999999999995</v>
      </c>
      <c r="L2">
        <v>183.53</v>
      </c>
      <c r="N2" t="s">
        <v>10</v>
      </c>
      <c r="O2" s="38">
        <f>_xlfn.COVARIANCE.S(O16:O20,O16:O20)</f>
        <v>1.9718080855096947E-2</v>
      </c>
      <c r="P2">
        <f>_xlfn.COVARIANCE.S(O16:O20,P16:P20)</f>
        <v>-1.2020777312011829E-2</v>
      </c>
      <c r="Q2">
        <f>_xlfn.COVARIANCE.S(O16:O20,Q16:Q20)</f>
        <v>-2.3428414374190062E-2</v>
      </c>
      <c r="R2">
        <f>_xlfn.COVARIANCE.S(O16:O20,R16:R20)</f>
        <v>-1.193666952640811E-2</v>
      </c>
      <c r="S2">
        <f>_xlfn.COVARIANCE.S(O16:O20,S16:S20)</f>
        <v>-2.1120382549743254E-2</v>
      </c>
      <c r="T2">
        <f>_xlfn.COVARIANCE.S(O16:O20,T16:T20)</f>
        <v>-1.0057061906737137E-3</v>
      </c>
      <c r="U2">
        <f>_xlfn.COVARIANCE.S(O16:O20,U16:U20)</f>
        <v>-2.3993800887595462E-2</v>
      </c>
      <c r="V2">
        <f>_xlfn.COVARIANCE.S(O16:O20,V16:V20)</f>
        <v>3.1552172440809023E-3</v>
      </c>
      <c r="W2">
        <f>_xlfn.COVARIANCE.S(O16:O20,W16:W20)</f>
        <v>-3.8969637041782683E-2</v>
      </c>
      <c r="X2">
        <f>_xlfn.COVARIANCE.S(O16:O20,X16:X20)</f>
        <v>-2.2949048020901155E-2</v>
      </c>
      <c r="Y2">
        <f>_xlfn.COVARIANCE.S(O16:O20,Y16:Y20)</f>
        <v>-2.2808290519021147E-2</v>
      </c>
    </row>
    <row r="3" spans="1:25" x14ac:dyDescent="0.3">
      <c r="A3" s="1">
        <v>43524</v>
      </c>
      <c r="B3">
        <v>72.076499999999996</v>
      </c>
      <c r="C3">
        <v>46.93</v>
      </c>
      <c r="D3">
        <v>43.287999999999997</v>
      </c>
      <c r="E3">
        <v>32.996699999999997</v>
      </c>
      <c r="F3">
        <v>173.39400000000001</v>
      </c>
      <c r="G3">
        <v>81.150000000000006</v>
      </c>
      <c r="H3">
        <v>41.093600000000002</v>
      </c>
      <c r="I3">
        <v>181.18</v>
      </c>
      <c r="J3">
        <v>49.89</v>
      </c>
      <c r="K3">
        <v>74.31</v>
      </c>
      <c r="L3">
        <v>185.14</v>
      </c>
      <c r="N3" t="s">
        <v>12</v>
      </c>
      <c r="O3">
        <f>_xlfn.COVARIANCE.S(O16:O20,P16:P20)</f>
        <v>-1.2020777312011829E-2</v>
      </c>
      <c r="P3" s="38">
        <f>_xlfn.COVARIANCE.S(P16:P20,P16:P20)</f>
        <v>0.11139714903798473</v>
      </c>
      <c r="Q3">
        <f>_xlfn.COVARIANCE.S(P16:P20,Q16:Q20)</f>
        <v>1.3888480860013871E-2</v>
      </c>
      <c r="R3">
        <f>_xlfn.COVARIANCE.S(P16:P20,R16:R20)</f>
        <v>8.4231123213526563E-2</v>
      </c>
      <c r="S3">
        <f>_xlfn.COVARIANCE.S(P16:P20,S16:S20)</f>
        <v>4.2791920900372996E-2</v>
      </c>
      <c r="T3">
        <f>_xlfn.COVARIANCE.S(P16:P20,T16:T20)</f>
        <v>2.910744774370895E-2</v>
      </c>
      <c r="U3">
        <f>_xlfn.COVARIANCE.S(P16:P20,U16:U20)</f>
        <v>-1.1866177241481174E-3</v>
      </c>
      <c r="V3">
        <f>_xlfn.COVARIANCE.S(P16:P20,V16:V20)</f>
        <v>2.8563207086841427E-2</v>
      </c>
      <c r="W3">
        <f>_xlfn.COVARIANCE.S(P16:P20,W16:W20)</f>
        <v>1.466685202045705E-2</v>
      </c>
      <c r="X3">
        <f>_xlfn.COVARIANCE.S(P16:P20,X16:X20)</f>
        <v>-5.9695757785263856E-2</v>
      </c>
      <c r="Y3">
        <f>_xlfn.COVARIANCE.S(P16:P20,Y16:Y20)</f>
        <v>-3.3185735761163959E-2</v>
      </c>
    </row>
    <row r="4" spans="1:25" x14ac:dyDescent="0.3">
      <c r="A4" s="1">
        <v>43555</v>
      </c>
      <c r="B4">
        <v>68.972200000000001</v>
      </c>
      <c r="C4">
        <v>48.33</v>
      </c>
      <c r="D4">
        <v>47.488</v>
      </c>
      <c r="E4">
        <v>32.51</v>
      </c>
      <c r="F4">
        <v>173.72</v>
      </c>
      <c r="G4">
        <v>83.75</v>
      </c>
      <c r="H4">
        <v>40.259399999999999</v>
      </c>
      <c r="I4">
        <v>190.96</v>
      </c>
      <c r="J4">
        <v>48.32</v>
      </c>
      <c r="K4">
        <v>77.599999999999994</v>
      </c>
      <c r="L4">
        <v>191.89</v>
      </c>
      <c r="N4" t="s">
        <v>14</v>
      </c>
      <c r="O4">
        <f>_xlfn.COVARIANCE.S(O16:O20,Q16:Q20)</f>
        <v>-2.3428414374190062E-2</v>
      </c>
      <c r="P4">
        <f>_xlfn.COVARIANCE.S(P16:P20,Q16:Q20)</f>
        <v>1.3888480860013871E-2</v>
      </c>
      <c r="Q4" s="38">
        <f>_xlfn.COVARIANCE.S(Q16:Q20,Q16:Q20)</f>
        <v>0.13643490236996256</v>
      </c>
      <c r="R4">
        <f>_xlfn.COVARIANCE.S(R16:R20,Q16:Q20)</f>
        <v>9.2227006271934989E-3</v>
      </c>
      <c r="S4">
        <f>_xlfn.COVARIANCE.S(S16:S20,Q16:Q20)</f>
        <v>1.3396213930420703E-2</v>
      </c>
      <c r="T4">
        <f>_xlfn.COVARIANCE.S(T16:T20,Q16:Q20)</f>
        <v>1.4262395320852973E-2</v>
      </c>
      <c r="U4">
        <f>_xlfn.COVARIANCE.S(U16:U20,Q16:Q20)</f>
        <v>6.6930487423637781E-3</v>
      </c>
      <c r="V4">
        <f>_xlfn.COVARIANCE.S(V16:V20,Q16:Q20)</f>
        <v>4.0241035580517302E-2</v>
      </c>
      <c r="W4">
        <f>_xlfn.COVARIANCE.S(W16:W20,Q16:Q20)</f>
        <v>5.1305073494595579E-2</v>
      </c>
      <c r="X4">
        <f>_xlfn.COVARIANCE.S(X16:X20,Q16:Q20)</f>
        <v>6.0670135320549649E-2</v>
      </c>
      <c r="Y4">
        <f>_xlfn.COVARIANCE.S(Y16:Y20,Q16:Q20)</f>
        <v>6.0355107847466373E-2</v>
      </c>
    </row>
    <row r="5" spans="1:25" x14ac:dyDescent="0.3">
      <c r="A5" s="1">
        <v>43585</v>
      </c>
      <c r="B5">
        <v>72.855000000000004</v>
      </c>
      <c r="C5">
        <v>48.61</v>
      </c>
      <c r="D5">
        <v>50.167999999999999</v>
      </c>
      <c r="E5">
        <v>34.28</v>
      </c>
      <c r="F5">
        <v>158.44499999999999</v>
      </c>
      <c r="G5">
        <v>85.55</v>
      </c>
      <c r="H5">
        <v>38.496200000000002</v>
      </c>
      <c r="I5">
        <v>205.79</v>
      </c>
      <c r="J5">
        <v>48.41</v>
      </c>
      <c r="K5">
        <v>74.53</v>
      </c>
      <c r="L5">
        <v>203.7</v>
      </c>
      <c r="N5" t="s">
        <v>16</v>
      </c>
      <c r="O5">
        <f>_xlfn.COVARIANCE.S(O16:O20,R16:R20)</f>
        <v>-1.193666952640811E-2</v>
      </c>
      <c r="P5">
        <f>_xlfn.COVARIANCE.S(P16:P20,R16:R20)</f>
        <v>8.4231123213526563E-2</v>
      </c>
      <c r="Q5">
        <f>_xlfn.COVARIANCE.S(R16:R20,Q16:Q20)</f>
        <v>9.2227006271934989E-3</v>
      </c>
      <c r="R5" s="38">
        <f>_xlfn.COVARIANCE.S(R16:R20,R16:R20)</f>
        <v>8.4798479136943036E-2</v>
      </c>
      <c r="S5">
        <f>_xlfn.COVARIANCE.S(S16:S20,R16:R20)</f>
        <v>4.6712913458220179E-2</v>
      </c>
      <c r="T5">
        <f>_xlfn.COVARIANCE.S(T16:T20,R16:R20)</f>
        <v>1.0522027344555752E-2</v>
      </c>
      <c r="U5">
        <f>_xlfn.COVARIANCE.S(U16:U20,R16:R20)</f>
        <v>-4.3679067056299009E-2</v>
      </c>
      <c r="V5">
        <f>_xlfn.COVARIANCE.S(V16:V20,R16:R20)</f>
        <v>6.682437438428699E-4</v>
      </c>
      <c r="W5">
        <f>_xlfn.COVARIANCE.S(W16:W20,R16:R20)</f>
        <v>1.8069547995647976E-4</v>
      </c>
      <c r="X5">
        <f>_xlfn.COVARIANCE.S(X16:X20,R16:R20)</f>
        <v>-5.7352147079939894E-2</v>
      </c>
      <c r="Y5">
        <f>_xlfn.COVARIANCE.S(Y16:Y20,R16:R20)</f>
        <v>-4.8777871880946955E-2</v>
      </c>
    </row>
    <row r="6" spans="1:25" x14ac:dyDescent="0.3">
      <c r="A6" s="1">
        <v>43616</v>
      </c>
      <c r="B6">
        <v>73.304199999999994</v>
      </c>
      <c r="C6">
        <v>49.552500000000002</v>
      </c>
      <c r="D6">
        <v>43.768000000000001</v>
      </c>
      <c r="E6">
        <v>33.813299999999998</v>
      </c>
      <c r="F6">
        <v>133.56299999999999</v>
      </c>
      <c r="G6">
        <v>86.12</v>
      </c>
      <c r="H6">
        <v>39.358800000000002</v>
      </c>
      <c r="I6">
        <v>203.59</v>
      </c>
      <c r="J6">
        <v>44.37</v>
      </c>
      <c r="K6">
        <v>81.22</v>
      </c>
      <c r="L6">
        <v>189.85</v>
      </c>
      <c r="N6" t="s">
        <v>18</v>
      </c>
      <c r="O6">
        <f>_xlfn.COVARIANCE.S(O16:O20,S16:S20)</f>
        <v>-2.1120382549743254E-2</v>
      </c>
      <c r="P6">
        <f>_xlfn.COVARIANCE.S(P16:P20,S16:S20)</f>
        <v>4.2791920900372996E-2</v>
      </c>
      <c r="Q6">
        <f>_xlfn.COVARIANCE.S(S16:S20,Q16:Q20)</f>
        <v>1.3396213930420703E-2</v>
      </c>
      <c r="R6">
        <f>_xlfn.COVARIANCE.S(S16:S20,R16:R20)</f>
        <v>4.6712913458220179E-2</v>
      </c>
      <c r="S6" s="38">
        <f>_xlfn.COVARIANCE.S(S16:S20,S16:S20)</f>
        <v>3.8705222447853446E-2</v>
      </c>
      <c r="T6">
        <f>_xlfn.COVARIANCE.S(T16:T20,S16:S20)</f>
        <v>2.0119149575140494E-3</v>
      </c>
      <c r="U6">
        <f>_xlfn.COVARIANCE.S(U16:U20,S16:S20)</f>
        <v>-2.7268832271544257E-3</v>
      </c>
      <c r="V6">
        <f>_xlfn.COVARIANCE.S(V16:V20,S16:S20)</f>
        <v>-9.3033724031187804E-3</v>
      </c>
      <c r="W6">
        <f>_xlfn.COVARIANCE.S(W16:W20,S16:S20)</f>
        <v>2.9496224703613391E-2</v>
      </c>
      <c r="X6">
        <f>_xlfn.COVARIANCE.S(X16:X20,S16:S20)</f>
        <v>-8.6057646217085563E-3</v>
      </c>
      <c r="Y6">
        <f>_xlfn.COVARIANCE.S(Y16:Y20,S16:S20)</f>
        <v>-7.1881308850871763E-3</v>
      </c>
    </row>
    <row r="7" spans="1:25" x14ac:dyDescent="0.3">
      <c r="A7" s="1">
        <v>43646</v>
      </c>
      <c r="B7">
        <v>74.002899999999997</v>
      </c>
      <c r="C7">
        <v>51.215000000000003</v>
      </c>
      <c r="D7">
        <v>49.48</v>
      </c>
      <c r="E7">
        <v>36.83</v>
      </c>
      <c r="F7">
        <v>144.92500000000001</v>
      </c>
      <c r="G7">
        <v>88.01</v>
      </c>
      <c r="H7">
        <v>41.065199999999997</v>
      </c>
      <c r="I7">
        <v>226.37</v>
      </c>
      <c r="J7">
        <v>47.32</v>
      </c>
      <c r="K7">
        <v>81.53</v>
      </c>
      <c r="L7">
        <v>207.97</v>
      </c>
      <c r="N7" t="s">
        <v>20</v>
      </c>
      <c r="O7">
        <f>_xlfn.COVARIANCE.S(O16:O20,T16:T20)</f>
        <v>-1.0057061906737137E-3</v>
      </c>
      <c r="P7">
        <f>_xlfn.COVARIANCE.S(P16:P20,T16:T20)</f>
        <v>2.910744774370895E-2</v>
      </c>
      <c r="Q7">
        <f>_xlfn.COVARIANCE.S(T16:T20,Q16:Q20)</f>
        <v>1.4262395320852973E-2</v>
      </c>
      <c r="R7">
        <f>_xlfn.COVARIANCE.S(T16:T20,R16:R20)</f>
        <v>1.0522027344555752E-2</v>
      </c>
      <c r="S7">
        <f>_xlfn.COVARIANCE.S(T16:T20,S16:S20)</f>
        <v>2.0119149575140494E-3</v>
      </c>
      <c r="T7" s="38">
        <f>_xlfn.COVARIANCE.S(T16:T20,T16:T20)</f>
        <v>1.4931544767893155E-2</v>
      </c>
      <c r="U7">
        <f>_xlfn.COVARIANCE.S(U16:U20,T16:T20)</f>
        <v>1.8792401095652059E-2</v>
      </c>
      <c r="V7">
        <f>_xlfn.COVARIANCE.S(V16:V20,T16:T20)</f>
        <v>2.2887023754039629E-2</v>
      </c>
      <c r="W7">
        <f>_xlfn.COVARIANCE.S(W16:W20,T16:T20)</f>
        <v>8.6260091232936657E-3</v>
      </c>
      <c r="X7">
        <f>_xlfn.COVARIANCE.S(X16:X20,T16:T20)</f>
        <v>-7.0524060884831867E-3</v>
      </c>
      <c r="Y7">
        <f>_xlfn.COVARIANCE.S(Y16:Y20,T16:T20)</f>
        <v>5.9130880759838272E-3</v>
      </c>
    </row>
    <row r="8" spans="1:25" x14ac:dyDescent="0.3">
      <c r="A8" s="1">
        <v>43677</v>
      </c>
      <c r="B8">
        <v>79.582599999999999</v>
      </c>
      <c r="C8">
        <v>51.792499999999997</v>
      </c>
      <c r="D8">
        <v>53.26</v>
      </c>
      <c r="E8">
        <v>36.793300000000002</v>
      </c>
      <c r="F8">
        <v>146.07900000000001</v>
      </c>
      <c r="G8">
        <v>87.81</v>
      </c>
      <c r="H8">
        <v>36.818300000000001</v>
      </c>
      <c r="I8">
        <v>228.27</v>
      </c>
      <c r="J8">
        <v>48.41</v>
      </c>
      <c r="K8">
        <v>83.12</v>
      </c>
      <c r="L8">
        <v>213.69</v>
      </c>
      <c r="N8" t="s">
        <v>22</v>
      </c>
      <c r="O8">
        <f>_xlfn.COVARIANCE.S(O16:O20,U16:U20)</f>
        <v>-2.3993800887595462E-2</v>
      </c>
      <c r="P8">
        <f>_xlfn.COVARIANCE.S(P16:P20,U16:U20)</f>
        <v>-1.1866177241481174E-3</v>
      </c>
      <c r="Q8">
        <f>_xlfn.COVARIANCE.S(U16:U20,Q16:Q20)</f>
        <v>6.6930487423637781E-3</v>
      </c>
      <c r="R8">
        <f>_xlfn.COVARIANCE.S(U16:U20,R16:R20)</f>
        <v>-4.3679067056299009E-2</v>
      </c>
      <c r="S8">
        <f>_xlfn.COVARIANCE.S(U16:U20,S16:S20)</f>
        <v>-2.7268832271544257E-3</v>
      </c>
      <c r="T8">
        <f>_xlfn.COVARIANCE.S(U16:U20,T16:T20)</f>
        <v>1.8792401095652059E-2</v>
      </c>
      <c r="U8" s="38">
        <f>_xlfn.COVARIANCE.S(U16:U20,U16:U20)</f>
        <v>0.14601292067431457</v>
      </c>
      <c r="V8">
        <f>_xlfn.COVARIANCE.S(V16:V20,U16:U20)</f>
        <v>2.4533556463091688E-2</v>
      </c>
      <c r="W8">
        <f>_xlfn.COVARIANCE.S(W16:W20,U16:U20)</f>
        <v>8.5994470124190106E-2</v>
      </c>
      <c r="X8">
        <f>_xlfn.COVARIANCE.S(X16:X20,U16:U20)</f>
        <v>6.7997499374332082E-2</v>
      </c>
      <c r="Y8">
        <f>_xlfn.COVARIANCE.S(Y16:Y20,U16:U20)</f>
        <v>8.9316584402053992E-2</v>
      </c>
    </row>
    <row r="9" spans="1:25" x14ac:dyDescent="0.3">
      <c r="A9" s="1">
        <v>43708</v>
      </c>
      <c r="B9">
        <v>77.905699999999996</v>
      </c>
      <c r="C9">
        <v>54.77</v>
      </c>
      <c r="D9">
        <v>52.185000000000002</v>
      </c>
      <c r="E9">
        <v>38.0867</v>
      </c>
      <c r="F9">
        <v>135.21</v>
      </c>
      <c r="G9">
        <v>91.15</v>
      </c>
      <c r="H9">
        <v>33.699599999999997</v>
      </c>
      <c r="I9">
        <v>225.92</v>
      </c>
      <c r="J9">
        <v>46.57</v>
      </c>
      <c r="K9">
        <v>89.56</v>
      </c>
      <c r="L9">
        <v>227.91</v>
      </c>
      <c r="N9" t="s">
        <v>24</v>
      </c>
      <c r="O9">
        <f>_xlfn.COVARIANCE.S(O16:O20,V16:V20)</f>
        <v>3.1552172440809023E-3</v>
      </c>
      <c r="P9">
        <f>_xlfn.COVARIANCE.S(P16:P20,V16:V20)</f>
        <v>2.8563207086841427E-2</v>
      </c>
      <c r="Q9">
        <f>_xlfn.COVARIANCE.S(V16:V20,Q16:Q20)</f>
        <v>4.0241035580517302E-2</v>
      </c>
      <c r="R9">
        <f>_xlfn.COVARIANCE.S(V16:V20,R16:R20)</f>
        <v>6.682437438428699E-4</v>
      </c>
      <c r="S9">
        <f>_xlfn.COVARIANCE.S(V16:V20,S16:S20)</f>
        <v>-9.3033724031187804E-3</v>
      </c>
      <c r="T9">
        <f>_xlfn.COVARIANCE.S(V16:V20,T16:T20)</f>
        <v>2.2887023754039629E-2</v>
      </c>
      <c r="U9">
        <f>_xlfn.COVARIANCE.S(V16:V20,U16:U20)</f>
        <v>2.4533556463091688E-2</v>
      </c>
      <c r="V9" s="38">
        <f>_xlfn.COVARIANCE.S(V16:V20,V16:V20)</f>
        <v>4.3300580788728713E-2</v>
      </c>
      <c r="W9">
        <f>_xlfn.COVARIANCE.S(W16:W20,V16:V20)</f>
        <v>7.6631517646386224E-3</v>
      </c>
      <c r="X9">
        <f>_xlfn.COVARIANCE.S(X16:X20,V16:V20)</f>
        <v>1.7307618631708394E-3</v>
      </c>
      <c r="Y9">
        <f>_xlfn.COVARIANCE.S(Y16:Y20,V16:V20)</f>
        <v>1.9244189942923127E-2</v>
      </c>
    </row>
    <row r="10" spans="1:25" x14ac:dyDescent="0.3">
      <c r="A10" s="1">
        <v>43738</v>
      </c>
      <c r="B10">
        <v>78.624399999999994</v>
      </c>
      <c r="C10">
        <v>58.247500000000002</v>
      </c>
      <c r="D10">
        <v>55.993000000000002</v>
      </c>
      <c r="E10">
        <v>39.56</v>
      </c>
      <c r="F10">
        <v>137.45099999999999</v>
      </c>
      <c r="G10">
        <v>93.69</v>
      </c>
      <c r="H10">
        <v>34.059800000000003</v>
      </c>
      <c r="I10">
        <v>221.86</v>
      </c>
      <c r="J10">
        <v>50.44</v>
      </c>
      <c r="K10">
        <v>90.65</v>
      </c>
      <c r="L10">
        <v>232.02</v>
      </c>
      <c r="N10" t="s">
        <v>26</v>
      </c>
      <c r="O10">
        <f>_xlfn.COVARIANCE.S(O16:O20,W16:W20)</f>
        <v>-3.8969637041782683E-2</v>
      </c>
      <c r="P10">
        <f>_xlfn.COVARIANCE.S(P16:P20,W16:W20)</f>
        <v>1.466685202045705E-2</v>
      </c>
      <c r="Q10">
        <f>_xlfn.COVARIANCE.S(W16:W20,Q16:Q20)</f>
        <v>5.1305073494595579E-2</v>
      </c>
      <c r="R10">
        <f>_xlfn.COVARIANCE.S(W16:W20,R16:R20)</f>
        <v>1.8069547995647976E-4</v>
      </c>
      <c r="S10">
        <f>_xlfn.COVARIANCE.S(W16:W20,S16:S20)</f>
        <v>2.9496224703613391E-2</v>
      </c>
      <c r="T10">
        <f>_xlfn.COVARIANCE.S(W16:W20,T16:T20)</f>
        <v>8.6260091232936657E-3</v>
      </c>
      <c r="U10">
        <f>_xlfn.COVARIANCE.S(W16:W20,U16:U20)</f>
        <v>8.5994470124190106E-2</v>
      </c>
      <c r="V10">
        <f>_xlfn.COVARIANCE.S(W16:W20,V16:V20)</f>
        <v>7.6631517646386224E-3</v>
      </c>
      <c r="W10" s="38">
        <f>_xlfn.COVARIANCE.S(W16:W20,W16:W20)</f>
        <v>9.1299422482481324E-2</v>
      </c>
      <c r="X10">
        <f>_xlfn.COVARIANCE.S(X16:X20,W16:W20)</f>
        <v>6.5648833366723669E-2</v>
      </c>
      <c r="Y10">
        <f>_xlfn.COVARIANCE.S(Y16:Y20,W16:W20)</f>
        <v>7.1906661460777899E-2</v>
      </c>
    </row>
    <row r="11" spans="1:25" x14ac:dyDescent="0.3">
      <c r="A11" s="1">
        <v>43769</v>
      </c>
      <c r="B11">
        <v>82.507199999999997</v>
      </c>
      <c r="C11">
        <v>59.585000000000001</v>
      </c>
      <c r="D11">
        <v>62.19</v>
      </c>
      <c r="E11">
        <v>39.0867</v>
      </c>
      <c r="F11">
        <v>137.94399999999999</v>
      </c>
      <c r="G11">
        <v>94.39</v>
      </c>
      <c r="H11">
        <v>36.372799999999998</v>
      </c>
      <c r="I11">
        <v>213.26</v>
      </c>
      <c r="J11">
        <v>51.63</v>
      </c>
      <c r="K11">
        <v>90.69</v>
      </c>
      <c r="L11">
        <v>234.58</v>
      </c>
      <c r="N11" t="s">
        <v>28</v>
      </c>
      <c r="O11">
        <f>_xlfn.COVARIANCE.S(O16:O20,X16:X20)</f>
        <v>-2.2949048020901155E-2</v>
      </c>
      <c r="P11">
        <f>_xlfn.COVARIANCE.S(P16:P20,X16:X20)</f>
        <v>-5.9695757785263856E-2</v>
      </c>
      <c r="Q11">
        <f>_xlfn.COVARIANCE.S(X16:X20,Q16:Q20)</f>
        <v>6.0670135320549649E-2</v>
      </c>
      <c r="R11">
        <f>_xlfn.COVARIANCE.S(X16:X20,R16:R20)</f>
        <v>-5.7352147079939894E-2</v>
      </c>
      <c r="S11">
        <f>_xlfn.COVARIANCE.S(X16:X20,S16:S20)</f>
        <v>-8.6057646217085563E-3</v>
      </c>
      <c r="T11">
        <f>_xlfn.COVARIANCE.S(X16:X20,T16:T20)</f>
        <v>-7.0524060884831867E-3</v>
      </c>
      <c r="U11">
        <f>_xlfn.COVARIANCE.S(X16:X20,U16:U20)</f>
        <v>6.7997499374332082E-2</v>
      </c>
      <c r="V11">
        <f>_xlfn.COVARIANCE.S(X16:X20,V16:V20)</f>
        <v>1.7307618631708394E-3</v>
      </c>
      <c r="W11">
        <f>_xlfn.COVARIANCE.S(X16:X20,W16:W20)</f>
        <v>6.5648833366723669E-2</v>
      </c>
      <c r="X11" s="38">
        <f>_xlfn.COVARIANCE.S(X16:X20,X16:X20)</f>
        <v>0.1004731086092898</v>
      </c>
      <c r="Y11">
        <f>_xlfn.COVARIANCE.S(Y16:Y20,X16:X20)</f>
        <v>8.9710937730254625E-2</v>
      </c>
    </row>
    <row r="12" spans="1:25" x14ac:dyDescent="0.3">
      <c r="A12" s="1">
        <v>43799</v>
      </c>
      <c r="B12">
        <v>78.404799999999994</v>
      </c>
      <c r="C12">
        <v>58.454999999999998</v>
      </c>
      <c r="D12">
        <v>66.813000000000002</v>
      </c>
      <c r="E12">
        <v>39.6967</v>
      </c>
      <c r="F12">
        <v>141.94</v>
      </c>
      <c r="G12">
        <v>91.35</v>
      </c>
      <c r="H12">
        <v>36.515000000000001</v>
      </c>
      <c r="I12">
        <v>236.33</v>
      </c>
      <c r="J12">
        <v>54.46</v>
      </c>
      <c r="K12">
        <v>84.57</v>
      </c>
      <c r="L12">
        <v>220.51</v>
      </c>
      <c r="N12" t="s">
        <v>30</v>
      </c>
      <c r="O12">
        <f>_xlfn.COVARIANCE.S(O16:O20,Y16:Y20)</f>
        <v>-2.2808290519021147E-2</v>
      </c>
      <c r="P12">
        <f>_xlfn.COVARIANCE.S(P16:P20,Y16:Y20)</f>
        <v>-3.3185735761163959E-2</v>
      </c>
      <c r="Q12">
        <f>_xlfn.COVARIANCE.S(Y16:Y20,Q16:Q20)</f>
        <v>6.0355107847466373E-2</v>
      </c>
      <c r="R12">
        <f>_xlfn.COVARIANCE.S(Y16:Y20,R16:R20)</f>
        <v>-4.8777871880946955E-2</v>
      </c>
      <c r="S12">
        <f>_xlfn.COVARIANCE.S(Y16:Y20,S16:S20)</f>
        <v>-7.1881308850871763E-3</v>
      </c>
      <c r="T12">
        <f>_xlfn.COVARIANCE.S(Y16:Y20,T16:T20)</f>
        <v>5.9130880759838272E-3</v>
      </c>
      <c r="U12">
        <f>_xlfn.COVARIANCE.S(Y16:Y20,U16:U20)</f>
        <v>8.9316584402053992E-2</v>
      </c>
      <c r="V12">
        <f>_xlfn.COVARIANCE.S(Y16:Y20,V16:V20)</f>
        <v>1.9244189942923127E-2</v>
      </c>
      <c r="W12">
        <f>_xlfn.COVARIANCE.S(Y16:Y20,W16:W20)</f>
        <v>7.1906661460777899E-2</v>
      </c>
      <c r="X12">
        <f>_xlfn.COVARIANCE.S(Y16:Y20,X16:X20)</f>
        <v>8.9710937730254625E-2</v>
      </c>
      <c r="Y12" s="38">
        <f>_xlfn.COVARIANCE.S(Y16:Y20,Y16:Y20)</f>
        <v>9.1667978843588349E-2</v>
      </c>
    </row>
    <row r="13" spans="1:25" x14ac:dyDescent="0.3">
      <c r="A13" s="1">
        <v>43830</v>
      </c>
      <c r="B13">
        <v>78.275000000000006</v>
      </c>
      <c r="C13">
        <v>60.54</v>
      </c>
      <c r="D13">
        <v>73.412999999999997</v>
      </c>
      <c r="E13">
        <v>39.613300000000002</v>
      </c>
      <c r="F13">
        <v>147.5</v>
      </c>
      <c r="G13">
        <v>94.51</v>
      </c>
      <c r="H13">
        <v>37.140599999999999</v>
      </c>
      <c r="I13">
        <v>234.99</v>
      </c>
      <c r="J13">
        <v>53.8</v>
      </c>
      <c r="K13">
        <v>81.78</v>
      </c>
      <c r="L13">
        <v>218.38</v>
      </c>
    </row>
    <row r="14" spans="1:25" x14ac:dyDescent="0.3">
      <c r="A14" s="1">
        <v>43861</v>
      </c>
      <c r="B14">
        <v>79.043599999999998</v>
      </c>
      <c r="C14">
        <v>67.05</v>
      </c>
      <c r="D14">
        <v>77.378</v>
      </c>
      <c r="E14">
        <v>38.1633</v>
      </c>
      <c r="F14">
        <v>132.65199999999999</v>
      </c>
      <c r="G14">
        <v>104.22</v>
      </c>
      <c r="H14">
        <v>35.301600000000001</v>
      </c>
      <c r="I14">
        <v>238.71</v>
      </c>
      <c r="J14">
        <v>46.94</v>
      </c>
      <c r="K14">
        <v>84.91</v>
      </c>
      <c r="L14">
        <v>228.1</v>
      </c>
      <c r="O14" t="s">
        <v>33</v>
      </c>
    </row>
    <row r="15" spans="1:25" x14ac:dyDescent="0.3">
      <c r="A15" s="1">
        <v>43890</v>
      </c>
      <c r="B15">
        <v>89.993300000000005</v>
      </c>
      <c r="C15">
        <v>63.19</v>
      </c>
      <c r="D15">
        <v>68.34</v>
      </c>
      <c r="E15">
        <v>35.893300000000004</v>
      </c>
      <c r="F15">
        <v>124.776</v>
      </c>
      <c r="G15">
        <v>89.26</v>
      </c>
      <c r="H15">
        <v>31.680499999999999</v>
      </c>
      <c r="I15">
        <v>219.61</v>
      </c>
      <c r="J15">
        <v>40.85</v>
      </c>
      <c r="K15">
        <v>74.819999999999993</v>
      </c>
      <c r="L15">
        <v>217.84</v>
      </c>
      <c r="N15" s="36" t="s">
        <v>34</v>
      </c>
      <c r="O15" s="36" t="s">
        <v>10</v>
      </c>
      <c r="P15" s="36" t="s">
        <v>12</v>
      </c>
      <c r="Q15" s="36" t="s">
        <v>14</v>
      </c>
      <c r="R15" s="36" t="s">
        <v>16</v>
      </c>
      <c r="S15" s="36" t="s">
        <v>18</v>
      </c>
      <c r="T15" s="36" t="s">
        <v>20</v>
      </c>
      <c r="U15" s="36" t="s">
        <v>22</v>
      </c>
      <c r="V15" s="36" t="s">
        <v>24</v>
      </c>
      <c r="W15" s="36" t="s">
        <v>26</v>
      </c>
      <c r="X15" s="36" t="s">
        <v>28</v>
      </c>
      <c r="Y15" s="36" t="s">
        <v>30</v>
      </c>
    </row>
    <row r="16" spans="1:25" x14ac:dyDescent="0.3">
      <c r="A16" s="1">
        <v>43921</v>
      </c>
      <c r="B16">
        <v>83.744900000000001</v>
      </c>
      <c r="C16">
        <v>60.155000000000001</v>
      </c>
      <c r="D16">
        <v>63.573</v>
      </c>
      <c r="E16">
        <v>37.8733</v>
      </c>
      <c r="F16">
        <v>114.133</v>
      </c>
      <c r="G16">
        <v>79.98</v>
      </c>
      <c r="H16">
        <v>30.941099999999999</v>
      </c>
      <c r="I16">
        <v>199.61</v>
      </c>
      <c r="J16">
        <v>28.7</v>
      </c>
      <c r="K16">
        <v>45.78</v>
      </c>
      <c r="L16">
        <v>186.71</v>
      </c>
      <c r="N16" s="36">
        <v>2019</v>
      </c>
      <c r="O16">
        <f t="shared" ref="O16:Y16" si="0">((B13/B2)-1)</f>
        <v>0.12639999539510716</v>
      </c>
      <c r="P16">
        <f t="shared" si="0"/>
        <v>0.35300033523298691</v>
      </c>
      <c r="Q16">
        <f t="shared" si="0"/>
        <v>0.76431146359048308</v>
      </c>
      <c r="R16">
        <f t="shared" si="0"/>
        <v>0.24011295013351797</v>
      </c>
      <c r="S16">
        <f t="shared" si="0"/>
        <v>-0.11922420073328321</v>
      </c>
      <c r="T16">
        <f t="shared" si="0"/>
        <v>0.19451466127401407</v>
      </c>
      <c r="U16">
        <f t="shared" si="0"/>
        <v>-7.7032037454896174E-2</v>
      </c>
      <c r="V16">
        <f t="shared" si="0"/>
        <v>0.42946651256159152</v>
      </c>
      <c r="W16">
        <f t="shared" si="0"/>
        <v>9.9979554283377681E-2</v>
      </c>
      <c r="X16">
        <f t="shared" si="0"/>
        <v>5.5361982191250547E-2</v>
      </c>
      <c r="Y16">
        <f t="shared" si="0"/>
        <v>0.18988721189996172</v>
      </c>
    </row>
    <row r="17" spans="1:26" x14ac:dyDescent="0.3">
      <c r="A17" s="1">
        <v>43951</v>
      </c>
      <c r="B17">
        <v>87.637699999999995</v>
      </c>
      <c r="C17">
        <v>57.78</v>
      </c>
      <c r="D17">
        <v>73.45</v>
      </c>
      <c r="E17">
        <v>40.5167</v>
      </c>
      <c r="F17">
        <v>127.017</v>
      </c>
      <c r="G17">
        <v>83.11</v>
      </c>
      <c r="H17">
        <v>36.363300000000002</v>
      </c>
      <c r="I17">
        <v>225.58</v>
      </c>
      <c r="J17">
        <v>29.05</v>
      </c>
      <c r="K17">
        <v>51.23</v>
      </c>
      <c r="L17">
        <v>219.83</v>
      </c>
      <c r="N17" s="36">
        <v>2020</v>
      </c>
      <c r="O17">
        <f t="shared" ref="O17:Y17" si="1">((A25/A14)-1)</f>
        <v>7.637764756845522E-3</v>
      </c>
      <c r="P17">
        <f t="shared" si="1"/>
        <v>0.70602047477594643</v>
      </c>
      <c r="Q17">
        <f t="shared" si="1"/>
        <v>0.15063385533184204</v>
      </c>
      <c r="R17">
        <f t="shared" si="1"/>
        <v>0.71482850422600741</v>
      </c>
      <c r="S17">
        <f t="shared" si="1"/>
        <v>0.25906302652024316</v>
      </c>
      <c r="T17">
        <f t="shared" si="1"/>
        <v>0.10166450562373752</v>
      </c>
      <c r="U17">
        <f t="shared" si="1"/>
        <v>-0.20101707925542123</v>
      </c>
      <c r="V17">
        <f t="shared" si="1"/>
        <v>4.2728941464409642E-2</v>
      </c>
      <c r="W17">
        <f t="shared" si="1"/>
        <v>0.1445687235557791</v>
      </c>
      <c r="X17">
        <f t="shared" si="1"/>
        <v>-0.35705155517682141</v>
      </c>
      <c r="Y17">
        <f t="shared" si="1"/>
        <v>-0.23895889765634193</v>
      </c>
    </row>
    <row r="18" spans="1:26" x14ac:dyDescent="0.3">
      <c r="A18" s="1">
        <v>43982</v>
      </c>
      <c r="B18">
        <v>99.855000000000004</v>
      </c>
      <c r="C18">
        <v>63.89</v>
      </c>
      <c r="D18">
        <v>79.484999999999999</v>
      </c>
      <c r="E18">
        <v>41.353299999999997</v>
      </c>
      <c r="F18">
        <v>130.79599999999999</v>
      </c>
      <c r="G18">
        <v>85.25</v>
      </c>
      <c r="H18">
        <v>36.202199999999998</v>
      </c>
      <c r="I18">
        <v>241.65</v>
      </c>
      <c r="J18">
        <v>26.47</v>
      </c>
      <c r="K18">
        <v>50.67</v>
      </c>
      <c r="L18">
        <v>248.48</v>
      </c>
      <c r="N18" s="36">
        <v>2021</v>
      </c>
      <c r="O18">
        <f t="shared" ref="O18:Y18" si="2">((B37/B26)-1)</f>
        <v>-8.0107868020304562E-2</v>
      </c>
      <c r="P18">
        <f t="shared" si="2"/>
        <v>0.15444540620749336</v>
      </c>
      <c r="Q18">
        <f t="shared" si="2"/>
        <v>0.34563504092149122</v>
      </c>
      <c r="R18">
        <f t="shared" si="2"/>
        <v>2.9895366218236186E-2</v>
      </c>
      <c r="S18">
        <f t="shared" si="2"/>
        <v>1.1214380553569603E-2</v>
      </c>
      <c r="T18">
        <f t="shared" si="2"/>
        <v>9.9616858237547845E-2</v>
      </c>
      <c r="U18">
        <f t="shared" si="2"/>
        <v>0.64484679665738165</v>
      </c>
      <c r="V18">
        <f t="shared" si="2"/>
        <v>0.14057579847053536</v>
      </c>
      <c r="W18">
        <f t="shared" si="2"/>
        <v>0.60575635876840694</v>
      </c>
      <c r="X18">
        <f t="shared" si="2"/>
        <v>0.41534653465346527</v>
      </c>
      <c r="Y18">
        <f t="shared" si="2"/>
        <v>0.53242005760283573</v>
      </c>
    </row>
    <row r="19" spans="1:26" x14ac:dyDescent="0.3">
      <c r="A19" s="1">
        <v>44012</v>
      </c>
      <c r="B19">
        <v>104.15</v>
      </c>
      <c r="C19">
        <v>60.042499999999997</v>
      </c>
      <c r="D19">
        <v>91.2</v>
      </c>
      <c r="E19">
        <v>39.926699999999997</v>
      </c>
      <c r="F19">
        <v>130.41900000000001</v>
      </c>
      <c r="G19">
        <v>79.64</v>
      </c>
      <c r="H19">
        <v>30.997900000000001</v>
      </c>
      <c r="I19">
        <v>241.46</v>
      </c>
      <c r="J19">
        <v>25.6</v>
      </c>
      <c r="K19">
        <v>51.75</v>
      </c>
      <c r="L19">
        <v>250.51</v>
      </c>
      <c r="N19" s="36">
        <v>2022</v>
      </c>
      <c r="O19">
        <f t="shared" ref="O19:Y19" si="3">((B49/B38)-1)</f>
        <v>0.29425903670148834</v>
      </c>
      <c r="P19">
        <f t="shared" si="3"/>
        <v>7.0148489503327971E-2</v>
      </c>
      <c r="Q19">
        <f t="shared" si="3"/>
        <v>-0.25660830758668041</v>
      </c>
      <c r="R19">
        <f t="shared" si="3"/>
        <v>1.4162087234165899E-2</v>
      </c>
      <c r="S19">
        <f t="shared" si="3"/>
        <v>-0.27767731709952814</v>
      </c>
      <c r="T19">
        <f t="shared" si="3"/>
        <v>5.0331858407079544E-2</v>
      </c>
      <c r="U19">
        <f t="shared" si="3"/>
        <v>-2.7519453406718464E-2</v>
      </c>
      <c r="V19">
        <f t="shared" si="3"/>
        <v>9.2655607542889484E-2</v>
      </c>
      <c r="W19">
        <f t="shared" si="3"/>
        <v>-0.23252788104089217</v>
      </c>
      <c r="X19">
        <f t="shared" si="3"/>
        <v>-0.24333371811150872</v>
      </c>
      <c r="Y19">
        <f t="shared" si="3"/>
        <v>-0.13929914436754043</v>
      </c>
    </row>
    <row r="20" spans="1:26" x14ac:dyDescent="0.3">
      <c r="A20" s="1">
        <v>44043</v>
      </c>
      <c r="B20">
        <v>107.38</v>
      </c>
      <c r="C20">
        <v>70.174999999999997</v>
      </c>
      <c r="D20">
        <v>106.26</v>
      </c>
      <c r="E20">
        <v>43.133299999999998</v>
      </c>
      <c r="F20">
        <v>125.804</v>
      </c>
      <c r="G20">
        <v>86.88</v>
      </c>
      <c r="H20">
        <v>36.4771</v>
      </c>
      <c r="I20">
        <v>286.63</v>
      </c>
      <c r="J20">
        <v>24.26</v>
      </c>
      <c r="K20">
        <v>53.56</v>
      </c>
      <c r="L20">
        <v>265.49</v>
      </c>
      <c r="N20" s="36">
        <v>2023</v>
      </c>
      <c r="O20">
        <f t="shared" ref="O20:Y20" si="4">((B61/B50)-1)</f>
        <v>7.3806175071997826E-2</v>
      </c>
      <c r="P20">
        <f t="shared" si="4"/>
        <v>-0.18611818303631245</v>
      </c>
      <c r="Q20">
        <f t="shared" si="4"/>
        <v>0.33432670316723279</v>
      </c>
      <c r="R20">
        <f t="shared" si="4"/>
        <v>9.5780151678493297E-2</v>
      </c>
      <c r="S20">
        <f t="shared" si="4"/>
        <v>-5.005404506526967E-2</v>
      </c>
      <c r="T20">
        <f t="shared" si="4"/>
        <v>-0.1355896126011068</v>
      </c>
      <c r="U20">
        <f t="shared" si="4"/>
        <v>-0.34805253623188404</v>
      </c>
      <c r="V20">
        <f t="shared" si="4"/>
        <v>-0.14573648248104576</v>
      </c>
      <c r="W20">
        <f t="shared" si="4"/>
        <v>5.0138681459355627E-2</v>
      </c>
      <c r="X20">
        <f t="shared" si="4"/>
        <v>0.20162579957356064</v>
      </c>
      <c r="Y20">
        <f t="shared" si="4"/>
        <v>6.9037850510534682E-2</v>
      </c>
    </row>
    <row r="21" spans="1:26" x14ac:dyDescent="0.3">
      <c r="A21" s="1">
        <v>44074</v>
      </c>
      <c r="B21">
        <v>116.68</v>
      </c>
      <c r="C21">
        <v>69.792500000000004</v>
      </c>
      <c r="D21">
        <v>129.04</v>
      </c>
      <c r="E21">
        <v>46.283299999999997</v>
      </c>
      <c r="F21">
        <v>136.297</v>
      </c>
      <c r="G21">
        <v>78.83</v>
      </c>
      <c r="H21">
        <v>35.823</v>
      </c>
      <c r="I21">
        <v>292.26</v>
      </c>
      <c r="J21">
        <v>24.15</v>
      </c>
      <c r="K21">
        <v>57.52</v>
      </c>
      <c r="L21">
        <v>285.04000000000002</v>
      </c>
      <c r="N21" t="s">
        <v>35</v>
      </c>
      <c r="O21">
        <f>AVERAGE(O16:O20)</f>
        <v>8.4399020781026859E-2</v>
      </c>
      <c r="P21">
        <f t="shared" ref="P21:Y21" si="5">((C18/C7)-1)</f>
        <v>0.24748608806013861</v>
      </c>
      <c r="Q21">
        <f t="shared" si="5"/>
        <v>0.6064066289409864</v>
      </c>
      <c r="R21">
        <f t="shared" si="5"/>
        <v>0.12281563942438223</v>
      </c>
      <c r="S21">
        <f t="shared" si="5"/>
        <v>-9.7491806106607015E-2</v>
      </c>
      <c r="T21">
        <f t="shared" si="5"/>
        <v>-3.1360072719009313E-2</v>
      </c>
      <c r="U21">
        <f t="shared" si="5"/>
        <v>-0.11842143712924813</v>
      </c>
      <c r="V21">
        <f t="shared" si="5"/>
        <v>6.7500110438662331E-2</v>
      </c>
      <c r="W21">
        <f t="shared" si="5"/>
        <v>-0.44061707523245985</v>
      </c>
      <c r="X21">
        <f t="shared" si="5"/>
        <v>-0.37851097755427454</v>
      </c>
      <c r="Y21">
        <f t="shared" si="5"/>
        <v>0.19478770976583148</v>
      </c>
    </row>
    <row r="22" spans="1:26" x14ac:dyDescent="0.3">
      <c r="A22" s="1">
        <v>44104</v>
      </c>
      <c r="B22">
        <v>114.36</v>
      </c>
      <c r="C22">
        <v>69.39</v>
      </c>
      <c r="D22">
        <v>115.81</v>
      </c>
      <c r="E22">
        <v>46.636699999999998</v>
      </c>
      <c r="F22">
        <v>133.922</v>
      </c>
      <c r="G22">
        <v>81.73</v>
      </c>
      <c r="H22">
        <v>34.789700000000003</v>
      </c>
      <c r="I22">
        <v>297.86</v>
      </c>
      <c r="J22">
        <v>23.51</v>
      </c>
      <c r="K22">
        <v>55.09</v>
      </c>
      <c r="L22">
        <v>277.70999999999998</v>
      </c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</row>
    <row r="23" spans="1:26" x14ac:dyDescent="0.3">
      <c r="A23" s="1">
        <v>44135</v>
      </c>
      <c r="B23">
        <v>109.57</v>
      </c>
      <c r="C23">
        <v>73.209999999999994</v>
      </c>
      <c r="D23">
        <v>108.86</v>
      </c>
      <c r="E23">
        <v>46.25</v>
      </c>
      <c r="F23">
        <v>133.739</v>
      </c>
      <c r="G23">
        <v>89.93</v>
      </c>
      <c r="H23">
        <v>33.633200000000002</v>
      </c>
      <c r="I23">
        <v>276.24</v>
      </c>
      <c r="J23">
        <v>21.45</v>
      </c>
      <c r="K23">
        <v>53.77</v>
      </c>
      <c r="L23">
        <v>266.70999999999998</v>
      </c>
      <c r="N23" s="36"/>
      <c r="O23" s="36" t="s">
        <v>10</v>
      </c>
      <c r="P23" s="36" t="s">
        <v>12</v>
      </c>
      <c r="Q23" s="36" t="s">
        <v>14</v>
      </c>
      <c r="R23" s="36" t="s">
        <v>16</v>
      </c>
      <c r="S23" s="36" t="s">
        <v>18</v>
      </c>
      <c r="T23" s="36" t="s">
        <v>20</v>
      </c>
      <c r="U23" s="36" t="s">
        <v>22</v>
      </c>
      <c r="V23" s="36" t="s">
        <v>24</v>
      </c>
      <c r="W23" s="36" t="s">
        <v>26</v>
      </c>
      <c r="X23" s="36" t="s">
        <v>28</v>
      </c>
      <c r="Y23" s="36" t="s">
        <v>30</v>
      </c>
      <c r="Z23" s="36" t="s">
        <v>36</v>
      </c>
    </row>
    <row r="24" spans="1:26" x14ac:dyDescent="0.3">
      <c r="A24" s="1">
        <v>44165</v>
      </c>
      <c r="B24">
        <v>132.94</v>
      </c>
      <c r="C24">
        <v>73.59</v>
      </c>
      <c r="D24">
        <v>119.05</v>
      </c>
      <c r="E24">
        <v>50.93</v>
      </c>
      <c r="F24">
        <v>144.41499999999999</v>
      </c>
      <c r="G24">
        <v>84.89</v>
      </c>
      <c r="H24">
        <v>38.31</v>
      </c>
      <c r="I24">
        <v>280.14</v>
      </c>
      <c r="J24">
        <v>27.35</v>
      </c>
      <c r="K24">
        <v>62.98</v>
      </c>
      <c r="L24">
        <v>277.41000000000003</v>
      </c>
      <c r="N24" s="36" t="s">
        <v>37</v>
      </c>
      <c r="O24" s="37">
        <v>0.20592902508390037</v>
      </c>
      <c r="P24" s="37">
        <v>0.25</v>
      </c>
      <c r="Q24" s="37">
        <v>0.25</v>
      </c>
      <c r="R24" s="37">
        <v>4.407257537141597E-2</v>
      </c>
      <c r="S24" s="37">
        <v>0</v>
      </c>
      <c r="T24" s="37">
        <v>0</v>
      </c>
      <c r="U24" s="37">
        <v>0</v>
      </c>
      <c r="V24" s="37">
        <v>0</v>
      </c>
      <c r="W24" s="37">
        <v>0</v>
      </c>
      <c r="X24" s="37">
        <v>0</v>
      </c>
      <c r="Y24" s="37">
        <v>0.25</v>
      </c>
      <c r="Z24" s="36">
        <f>SUM(O24:Y24)</f>
        <v>1.0000016004553163</v>
      </c>
    </row>
    <row r="25" spans="1:26" x14ac:dyDescent="0.3">
      <c r="A25" s="1">
        <v>44196</v>
      </c>
      <c r="B25">
        <v>134.85</v>
      </c>
      <c r="C25">
        <v>77.150000000000006</v>
      </c>
      <c r="D25">
        <v>132.69</v>
      </c>
      <c r="E25">
        <v>48.05</v>
      </c>
      <c r="F25">
        <v>146.13800000000001</v>
      </c>
      <c r="G25">
        <v>83.27</v>
      </c>
      <c r="H25">
        <v>36.81</v>
      </c>
      <c r="I25">
        <v>273.22000000000003</v>
      </c>
      <c r="J25">
        <v>30.18</v>
      </c>
      <c r="K25">
        <v>64.62</v>
      </c>
      <c r="L25">
        <v>265.62</v>
      </c>
      <c r="N25" s="36"/>
      <c r="O25">
        <f t="shared" ref="O25:Y25" si="6">IF(O24&gt;0,1,0)</f>
        <v>1</v>
      </c>
      <c r="P25">
        <f t="shared" si="6"/>
        <v>1</v>
      </c>
      <c r="Q25">
        <f t="shared" si="6"/>
        <v>1</v>
      </c>
      <c r="R25">
        <f t="shared" si="6"/>
        <v>1</v>
      </c>
      <c r="S25">
        <f t="shared" si="6"/>
        <v>0</v>
      </c>
      <c r="T25">
        <f t="shared" si="6"/>
        <v>0</v>
      </c>
      <c r="U25">
        <f t="shared" si="6"/>
        <v>0</v>
      </c>
      <c r="V25">
        <f t="shared" si="6"/>
        <v>0</v>
      </c>
      <c r="W25">
        <f t="shared" si="6"/>
        <v>0</v>
      </c>
      <c r="X25">
        <f t="shared" si="6"/>
        <v>0</v>
      </c>
      <c r="Y25">
        <f t="shared" si="6"/>
        <v>1</v>
      </c>
      <c r="Z25" s="36">
        <f>SUM(O25:Y25)</f>
        <v>5</v>
      </c>
    </row>
    <row r="26" spans="1:26" x14ac:dyDescent="0.3">
      <c r="A26" s="1">
        <v>44227</v>
      </c>
      <c r="B26">
        <v>126.08</v>
      </c>
      <c r="C26">
        <v>80.87</v>
      </c>
      <c r="D26">
        <v>131.96</v>
      </c>
      <c r="E26">
        <v>46.83</v>
      </c>
      <c r="F26">
        <v>146.86500000000001</v>
      </c>
      <c r="G26">
        <v>80.91</v>
      </c>
      <c r="H26">
        <v>35.9</v>
      </c>
      <c r="I26">
        <v>266.76</v>
      </c>
      <c r="J26">
        <v>29.88</v>
      </c>
      <c r="K26">
        <v>60.6</v>
      </c>
      <c r="L26">
        <v>270.82</v>
      </c>
      <c r="N26" s="36"/>
      <c r="P26" s="36"/>
      <c r="Q26" s="36"/>
      <c r="R26" s="36"/>
      <c r="S26" s="36"/>
      <c r="T26" s="36"/>
      <c r="U26" s="36"/>
      <c r="V26" s="36"/>
      <c r="W26" s="36"/>
      <c r="X26" s="36"/>
      <c r="Y26" s="36"/>
    </row>
    <row r="27" spans="1:26" x14ac:dyDescent="0.3">
      <c r="A27" s="1">
        <v>44255</v>
      </c>
      <c r="B27">
        <v>119.97</v>
      </c>
      <c r="C27">
        <v>73.48</v>
      </c>
      <c r="D27">
        <v>121.26</v>
      </c>
      <c r="E27">
        <v>43.306699999999999</v>
      </c>
      <c r="F27">
        <v>146.363</v>
      </c>
      <c r="G27">
        <v>74.849999999999994</v>
      </c>
      <c r="H27">
        <v>33.49</v>
      </c>
      <c r="I27">
        <v>255.62</v>
      </c>
      <c r="J27">
        <v>36.17</v>
      </c>
      <c r="K27">
        <v>67.900000000000006</v>
      </c>
      <c r="L27">
        <v>258.33999999999997</v>
      </c>
      <c r="N27" t="s">
        <v>38</v>
      </c>
      <c r="O27" s="30">
        <f>SUMPRODUCT(O21:Y21,O24:Y24)</f>
        <v>0.28496311628453153</v>
      </c>
    </row>
    <row r="28" spans="1:26" x14ac:dyDescent="0.3">
      <c r="A28" s="1">
        <v>44286</v>
      </c>
      <c r="B28">
        <v>125.29</v>
      </c>
      <c r="C28">
        <v>75.61</v>
      </c>
      <c r="D28">
        <v>122.15</v>
      </c>
      <c r="E28">
        <v>45.276699999999998</v>
      </c>
      <c r="F28">
        <v>161.095</v>
      </c>
      <c r="G28">
        <v>84.7</v>
      </c>
      <c r="H28">
        <v>36.229999999999997</v>
      </c>
      <c r="I28">
        <v>281.33999999999997</v>
      </c>
      <c r="J28">
        <v>39.07</v>
      </c>
      <c r="K28">
        <v>71.63</v>
      </c>
      <c r="L28">
        <v>305.25</v>
      </c>
      <c r="N28" t="s">
        <v>39</v>
      </c>
      <c r="O28" s="30">
        <f>SUMPRODUCT(MMULT(O24:Y24,O2:Y12),O24:Y24)</f>
        <v>2.2121244062587354E-2</v>
      </c>
    </row>
    <row r="29" spans="1:26" x14ac:dyDescent="0.3">
      <c r="A29" s="1">
        <v>44316</v>
      </c>
      <c r="B29">
        <v>132.13</v>
      </c>
      <c r="C29">
        <v>77.510000000000005</v>
      </c>
      <c r="D29">
        <v>131.46</v>
      </c>
      <c r="E29">
        <v>46.636699999999998</v>
      </c>
      <c r="F29">
        <v>164.82400000000001</v>
      </c>
      <c r="G29">
        <v>88.71</v>
      </c>
      <c r="H29">
        <v>38.65</v>
      </c>
      <c r="I29">
        <v>288.48</v>
      </c>
      <c r="J29">
        <v>45.05</v>
      </c>
      <c r="K29">
        <v>75.03</v>
      </c>
      <c r="L29">
        <v>323.67</v>
      </c>
      <c r="N29" s="36" t="s">
        <v>40</v>
      </c>
      <c r="O29" s="30">
        <v>0.45</v>
      </c>
    </row>
    <row r="30" spans="1:26" x14ac:dyDescent="0.3">
      <c r="A30" s="1">
        <v>44347</v>
      </c>
      <c r="B30">
        <v>141.44999999999999</v>
      </c>
      <c r="C30">
        <v>73.22</v>
      </c>
      <c r="D30">
        <v>124.61</v>
      </c>
      <c r="E30">
        <v>47.343299999999999</v>
      </c>
      <c r="F30">
        <v>169.75700000000001</v>
      </c>
      <c r="G30">
        <v>86</v>
      </c>
      <c r="H30">
        <v>38.729999999999997</v>
      </c>
      <c r="I30">
        <v>299.66000000000003</v>
      </c>
      <c r="J30">
        <v>46.72</v>
      </c>
      <c r="K30">
        <v>74.77</v>
      </c>
      <c r="L30">
        <v>318.91000000000003</v>
      </c>
      <c r="N30" s="36" t="s">
        <v>41</v>
      </c>
      <c r="O30" s="30">
        <f>(1-O29)*O27-O29*O28</f>
        <v>0.14677515412832803</v>
      </c>
    </row>
    <row r="31" spans="1:26" x14ac:dyDescent="0.3">
      <c r="A31" s="1">
        <v>44377</v>
      </c>
      <c r="B31">
        <v>144.83000000000001</v>
      </c>
      <c r="C31">
        <v>73.28</v>
      </c>
      <c r="D31">
        <v>136.96</v>
      </c>
      <c r="E31">
        <v>47.006700000000002</v>
      </c>
      <c r="F31">
        <v>166.07</v>
      </c>
      <c r="G31">
        <v>84.59</v>
      </c>
      <c r="H31">
        <v>39.159999999999997</v>
      </c>
      <c r="I31">
        <v>287.68</v>
      </c>
      <c r="J31">
        <v>45.29</v>
      </c>
      <c r="K31">
        <v>83.1</v>
      </c>
      <c r="L31">
        <v>318.89</v>
      </c>
      <c r="N31" s="36" t="s">
        <v>42</v>
      </c>
      <c r="O31">
        <f>AVERAGE(O21:Y21)</f>
        <v>2.3363075333584452E-2</v>
      </c>
    </row>
    <row r="32" spans="1:26" x14ac:dyDescent="0.3">
      <c r="A32" s="1">
        <v>44408</v>
      </c>
      <c r="B32">
        <v>144.02000000000001</v>
      </c>
      <c r="C32">
        <v>77.900000000000006</v>
      </c>
      <c r="D32">
        <v>145.86000000000001</v>
      </c>
      <c r="E32">
        <v>47.5167</v>
      </c>
      <c r="F32">
        <v>165.49299999999999</v>
      </c>
      <c r="G32">
        <v>88.12</v>
      </c>
      <c r="H32">
        <v>42.81</v>
      </c>
      <c r="I32">
        <v>291.02999999999997</v>
      </c>
      <c r="J32">
        <v>45.94</v>
      </c>
      <c r="K32">
        <v>86.86</v>
      </c>
      <c r="L32">
        <v>328.19</v>
      </c>
    </row>
    <row r="33" spans="1:12" x14ac:dyDescent="0.3">
      <c r="A33" s="1">
        <v>44439</v>
      </c>
      <c r="B33">
        <v>137.02000000000001</v>
      </c>
      <c r="C33">
        <v>83.99</v>
      </c>
      <c r="D33">
        <v>151.83000000000001</v>
      </c>
      <c r="E33">
        <v>49.366700000000002</v>
      </c>
      <c r="F33">
        <v>162.81700000000001</v>
      </c>
      <c r="G33">
        <v>89.57</v>
      </c>
      <c r="H33">
        <v>46.07</v>
      </c>
      <c r="I33">
        <v>269.51</v>
      </c>
      <c r="J33">
        <v>45.7</v>
      </c>
      <c r="K33">
        <v>87.53</v>
      </c>
      <c r="L33">
        <v>326.18</v>
      </c>
    </row>
    <row r="34" spans="1:12" x14ac:dyDescent="0.3">
      <c r="A34" s="1">
        <v>44469</v>
      </c>
      <c r="B34">
        <v>127.76</v>
      </c>
      <c r="C34">
        <v>78.52</v>
      </c>
      <c r="D34">
        <v>141.5</v>
      </c>
      <c r="E34">
        <v>46.46</v>
      </c>
      <c r="F34">
        <v>146.66399999999999</v>
      </c>
      <c r="G34">
        <v>81.180000000000007</v>
      </c>
      <c r="H34">
        <v>43.01</v>
      </c>
      <c r="I34">
        <v>256.11</v>
      </c>
      <c r="J34">
        <v>46.41</v>
      </c>
      <c r="K34">
        <v>82.4</v>
      </c>
      <c r="L34">
        <v>328.26</v>
      </c>
    </row>
    <row r="35" spans="1:12" x14ac:dyDescent="0.3">
      <c r="A35" s="1">
        <v>44500</v>
      </c>
      <c r="B35">
        <v>115.03</v>
      </c>
      <c r="C35">
        <v>85.33</v>
      </c>
      <c r="D35">
        <v>149.80000000000001</v>
      </c>
      <c r="E35">
        <v>49.806699999999999</v>
      </c>
      <c r="F35">
        <v>149.38999999999999</v>
      </c>
      <c r="G35">
        <v>84.71</v>
      </c>
      <c r="H35">
        <v>43.74</v>
      </c>
      <c r="I35">
        <v>299.81</v>
      </c>
      <c r="J35">
        <v>51.16</v>
      </c>
      <c r="K35">
        <v>80.400000000000006</v>
      </c>
      <c r="L35">
        <v>371.74</v>
      </c>
    </row>
    <row r="36" spans="1:12" x14ac:dyDescent="0.3">
      <c r="A36" s="1">
        <v>44530</v>
      </c>
      <c r="B36">
        <v>108.81</v>
      </c>
      <c r="C36">
        <v>86.78</v>
      </c>
      <c r="D36">
        <v>165.3</v>
      </c>
      <c r="E36">
        <v>46.8767</v>
      </c>
      <c r="F36">
        <v>142.166</v>
      </c>
      <c r="G36">
        <v>81.05</v>
      </c>
      <c r="H36">
        <v>53.73</v>
      </c>
      <c r="I36">
        <v>287.44</v>
      </c>
      <c r="J36">
        <v>47.78</v>
      </c>
      <c r="K36">
        <v>79.62</v>
      </c>
      <c r="L36">
        <v>400.61</v>
      </c>
    </row>
    <row r="37" spans="1:12" x14ac:dyDescent="0.3">
      <c r="A37" s="1">
        <v>44561</v>
      </c>
      <c r="B37">
        <v>115.98</v>
      </c>
      <c r="C37">
        <v>93.36</v>
      </c>
      <c r="D37">
        <v>177.57</v>
      </c>
      <c r="E37">
        <v>48.23</v>
      </c>
      <c r="F37">
        <v>148.512</v>
      </c>
      <c r="G37">
        <v>88.97</v>
      </c>
      <c r="H37">
        <v>59.05</v>
      </c>
      <c r="I37">
        <v>304.26</v>
      </c>
      <c r="J37">
        <v>47.98</v>
      </c>
      <c r="K37">
        <v>85.77</v>
      </c>
      <c r="L37">
        <v>415.01</v>
      </c>
    </row>
    <row r="38" spans="1:12" x14ac:dyDescent="0.3">
      <c r="A38" s="1">
        <v>44592</v>
      </c>
      <c r="B38">
        <v>108.17</v>
      </c>
      <c r="C38">
        <v>78.12</v>
      </c>
      <c r="D38">
        <v>174.78</v>
      </c>
      <c r="E38">
        <v>46.603299999999997</v>
      </c>
      <c r="F38">
        <v>138.80500000000001</v>
      </c>
      <c r="G38">
        <v>90.4</v>
      </c>
      <c r="H38">
        <v>52.69</v>
      </c>
      <c r="I38">
        <v>282.12</v>
      </c>
      <c r="J38">
        <v>53.8</v>
      </c>
      <c r="K38">
        <v>86.63</v>
      </c>
      <c r="L38">
        <v>366.98</v>
      </c>
    </row>
    <row r="39" spans="1:12" x14ac:dyDescent="0.3">
      <c r="A39" s="1">
        <v>44620</v>
      </c>
      <c r="B39">
        <v>123.21</v>
      </c>
      <c r="C39">
        <v>78.27</v>
      </c>
      <c r="D39">
        <v>165.12</v>
      </c>
      <c r="E39">
        <v>45.0533</v>
      </c>
      <c r="F39">
        <v>124.283</v>
      </c>
      <c r="G39">
        <v>90.65</v>
      </c>
      <c r="H39">
        <v>46.94</v>
      </c>
      <c r="I39">
        <v>236.3</v>
      </c>
      <c r="J39">
        <v>53.37</v>
      </c>
      <c r="K39">
        <v>83.29</v>
      </c>
      <c r="L39">
        <v>315.83</v>
      </c>
    </row>
    <row r="40" spans="1:12" x14ac:dyDescent="0.3">
      <c r="A40" s="1">
        <v>44651</v>
      </c>
      <c r="B40">
        <v>128.35</v>
      </c>
      <c r="C40">
        <v>84.71</v>
      </c>
      <c r="D40">
        <v>174.61</v>
      </c>
      <c r="E40">
        <v>49.64</v>
      </c>
      <c r="F40">
        <v>124.47499999999999</v>
      </c>
      <c r="G40">
        <v>99.77</v>
      </c>
      <c r="H40">
        <v>51.77</v>
      </c>
      <c r="I40">
        <v>249.91</v>
      </c>
      <c r="J40">
        <v>48.46</v>
      </c>
      <c r="K40">
        <v>96.14</v>
      </c>
      <c r="L40">
        <v>299.33</v>
      </c>
    </row>
    <row r="41" spans="1:12" x14ac:dyDescent="0.3">
      <c r="A41" s="1">
        <v>44681</v>
      </c>
      <c r="B41">
        <v>123.14</v>
      </c>
      <c r="C41">
        <v>71.02</v>
      </c>
      <c r="D41">
        <v>157.65</v>
      </c>
      <c r="E41">
        <v>50.996699999999997</v>
      </c>
      <c r="F41">
        <v>120.57899999999999</v>
      </c>
      <c r="G41">
        <v>99.11</v>
      </c>
      <c r="H41">
        <v>49.07</v>
      </c>
      <c r="I41">
        <v>234.07</v>
      </c>
      <c r="J41">
        <v>43.63</v>
      </c>
      <c r="K41">
        <v>90.81</v>
      </c>
      <c r="L41">
        <v>300.39999999999998</v>
      </c>
    </row>
    <row r="42" spans="1:12" x14ac:dyDescent="0.3">
      <c r="A42" s="1">
        <v>44712</v>
      </c>
      <c r="B42">
        <v>133.29</v>
      </c>
      <c r="C42">
        <v>75.69</v>
      </c>
      <c r="D42">
        <v>148.84</v>
      </c>
      <c r="E42">
        <v>42.8767</v>
      </c>
      <c r="F42">
        <v>124.818</v>
      </c>
      <c r="G42">
        <v>102.03</v>
      </c>
      <c r="H42">
        <v>53.04</v>
      </c>
      <c r="I42">
        <v>246.16</v>
      </c>
      <c r="J42">
        <v>45.77</v>
      </c>
      <c r="K42">
        <v>89.09</v>
      </c>
      <c r="L42">
        <v>302.75</v>
      </c>
    </row>
    <row r="43" spans="1:12" x14ac:dyDescent="0.3">
      <c r="A43" s="1">
        <v>44742</v>
      </c>
      <c r="B43">
        <v>134.54</v>
      </c>
      <c r="C43">
        <v>77.459999999999994</v>
      </c>
      <c r="D43">
        <v>136.72</v>
      </c>
      <c r="E43">
        <v>40.526699999999998</v>
      </c>
      <c r="F43">
        <v>108.196</v>
      </c>
      <c r="G43">
        <v>95.94</v>
      </c>
      <c r="H43">
        <v>52.43</v>
      </c>
      <c r="I43">
        <v>240.48</v>
      </c>
      <c r="J43">
        <v>39.17</v>
      </c>
      <c r="K43">
        <v>82.35</v>
      </c>
      <c r="L43">
        <v>274.27</v>
      </c>
    </row>
    <row r="44" spans="1:12" x14ac:dyDescent="0.3">
      <c r="A44" s="1">
        <v>44773</v>
      </c>
      <c r="B44">
        <v>143.06</v>
      </c>
      <c r="C44">
        <v>84.49</v>
      </c>
      <c r="D44">
        <v>162.51</v>
      </c>
      <c r="E44">
        <v>44.0167</v>
      </c>
      <c r="F44">
        <v>119.759</v>
      </c>
      <c r="G44">
        <v>98.56</v>
      </c>
      <c r="H44">
        <v>50.51</v>
      </c>
      <c r="I44">
        <v>248.23</v>
      </c>
      <c r="J44">
        <v>43.87</v>
      </c>
      <c r="K44">
        <v>86.34</v>
      </c>
      <c r="L44">
        <v>300.94</v>
      </c>
    </row>
    <row r="45" spans="1:12" x14ac:dyDescent="0.3">
      <c r="A45" s="1">
        <v>44804</v>
      </c>
      <c r="B45">
        <v>143.96</v>
      </c>
      <c r="C45">
        <v>85.06</v>
      </c>
      <c r="D45">
        <v>157.22</v>
      </c>
      <c r="E45">
        <v>44.183300000000003</v>
      </c>
      <c r="F45">
        <v>103.96599999999999</v>
      </c>
      <c r="G45">
        <v>100.2</v>
      </c>
      <c r="H45">
        <v>45.23</v>
      </c>
      <c r="I45">
        <v>252.45</v>
      </c>
      <c r="J45">
        <v>43.71</v>
      </c>
      <c r="K45">
        <v>76.650000000000006</v>
      </c>
      <c r="L45">
        <v>288.42</v>
      </c>
    </row>
    <row r="46" spans="1:12" x14ac:dyDescent="0.3">
      <c r="A46" s="1">
        <v>44834</v>
      </c>
      <c r="B46">
        <v>134.16999999999999</v>
      </c>
      <c r="C46">
        <v>78.41</v>
      </c>
      <c r="D46">
        <v>138.19999999999999</v>
      </c>
      <c r="E46">
        <v>43.2333</v>
      </c>
      <c r="F46">
        <v>92.385999999999996</v>
      </c>
      <c r="G46">
        <v>86.45</v>
      </c>
      <c r="H46">
        <v>43.76</v>
      </c>
      <c r="I46">
        <v>232.73</v>
      </c>
      <c r="J46">
        <v>40.22</v>
      </c>
      <c r="K46">
        <v>64.319999999999993</v>
      </c>
      <c r="L46">
        <v>275.94</v>
      </c>
    </row>
    <row r="47" spans="1:12" x14ac:dyDescent="0.3">
      <c r="A47" s="1">
        <v>44865</v>
      </c>
      <c r="B47">
        <v>151.56</v>
      </c>
      <c r="C47">
        <v>77.5</v>
      </c>
      <c r="D47">
        <v>153.34</v>
      </c>
      <c r="E47">
        <v>47.443300000000001</v>
      </c>
      <c r="F47">
        <v>105.17</v>
      </c>
      <c r="G47">
        <v>87.92</v>
      </c>
      <c r="H47">
        <v>46.55</v>
      </c>
      <c r="I47">
        <v>250.4</v>
      </c>
      <c r="J47">
        <v>45.99</v>
      </c>
      <c r="K47">
        <v>61.04</v>
      </c>
      <c r="L47">
        <v>296.13</v>
      </c>
    </row>
    <row r="48" spans="1:12" x14ac:dyDescent="0.3">
      <c r="A48" s="1">
        <v>44895</v>
      </c>
      <c r="B48">
        <v>151.46</v>
      </c>
      <c r="C48">
        <v>84.7</v>
      </c>
      <c r="D48">
        <v>148.03</v>
      </c>
      <c r="E48">
        <v>50.806699999999999</v>
      </c>
      <c r="F48">
        <v>105.32</v>
      </c>
      <c r="G48">
        <v>96.8</v>
      </c>
      <c r="H48">
        <v>50.13</v>
      </c>
      <c r="I48">
        <v>310.16000000000003</v>
      </c>
      <c r="J48">
        <v>47.95</v>
      </c>
      <c r="K48">
        <v>71.03</v>
      </c>
      <c r="L48">
        <v>323.99</v>
      </c>
    </row>
    <row r="49" spans="1:12" x14ac:dyDescent="0.3">
      <c r="A49" s="1">
        <v>44926</v>
      </c>
      <c r="B49">
        <v>140</v>
      </c>
      <c r="C49">
        <v>83.6</v>
      </c>
      <c r="D49">
        <v>129.93</v>
      </c>
      <c r="E49">
        <v>47.263300000000001</v>
      </c>
      <c r="F49">
        <v>100.262</v>
      </c>
      <c r="G49">
        <v>94.95</v>
      </c>
      <c r="H49">
        <v>51.24</v>
      </c>
      <c r="I49">
        <v>308.26</v>
      </c>
      <c r="J49">
        <v>41.29</v>
      </c>
      <c r="K49">
        <v>65.55</v>
      </c>
      <c r="L49">
        <v>315.86</v>
      </c>
    </row>
    <row r="50" spans="1:12" x14ac:dyDescent="0.3">
      <c r="A50" s="1">
        <v>44957</v>
      </c>
      <c r="B50">
        <v>149.31</v>
      </c>
      <c r="C50">
        <v>74.63</v>
      </c>
      <c r="D50">
        <v>144.29</v>
      </c>
      <c r="E50">
        <v>47.956699999999998</v>
      </c>
      <c r="F50">
        <v>96.215999999999994</v>
      </c>
      <c r="G50">
        <v>93.96</v>
      </c>
      <c r="H50">
        <v>44.16</v>
      </c>
      <c r="I50">
        <v>320.51</v>
      </c>
      <c r="J50">
        <v>46.87</v>
      </c>
      <c r="K50">
        <v>75.040000000000006</v>
      </c>
      <c r="L50">
        <v>324.17</v>
      </c>
    </row>
    <row r="51" spans="1:12" x14ac:dyDescent="0.3">
      <c r="A51" s="1">
        <v>44985</v>
      </c>
      <c r="B51">
        <v>142.18</v>
      </c>
      <c r="C51">
        <v>71.03</v>
      </c>
      <c r="D51">
        <v>147.41</v>
      </c>
      <c r="E51">
        <v>47.3767</v>
      </c>
      <c r="F51">
        <v>90.078999999999994</v>
      </c>
      <c r="G51">
        <v>87.97</v>
      </c>
      <c r="H51">
        <v>40.57</v>
      </c>
      <c r="I51">
        <v>285.98</v>
      </c>
      <c r="J51">
        <v>46.77</v>
      </c>
      <c r="K51">
        <v>74.12</v>
      </c>
      <c r="L51">
        <v>296.54000000000002</v>
      </c>
    </row>
    <row r="52" spans="1:12" x14ac:dyDescent="0.3">
      <c r="A52" s="1">
        <v>45016</v>
      </c>
      <c r="B52">
        <v>144.84</v>
      </c>
      <c r="C52">
        <v>77.08</v>
      </c>
      <c r="D52">
        <v>164.9</v>
      </c>
      <c r="E52">
        <v>49.15</v>
      </c>
      <c r="F52">
        <v>87.88</v>
      </c>
      <c r="G52">
        <v>90.99</v>
      </c>
      <c r="H52">
        <v>40.799999999999997</v>
      </c>
      <c r="I52">
        <v>287.20999999999998</v>
      </c>
      <c r="J52">
        <v>37.380000000000003</v>
      </c>
      <c r="K52">
        <v>71.69</v>
      </c>
      <c r="L52">
        <v>295.12</v>
      </c>
    </row>
    <row r="53" spans="1:12" x14ac:dyDescent="0.3">
      <c r="A53" s="1">
        <v>45046</v>
      </c>
      <c r="B53">
        <v>143.9</v>
      </c>
      <c r="C53">
        <v>76.63</v>
      </c>
      <c r="D53">
        <v>169.68</v>
      </c>
      <c r="E53">
        <v>50.323300000000003</v>
      </c>
      <c r="F53">
        <v>88.808000000000007</v>
      </c>
      <c r="G53">
        <v>92.42</v>
      </c>
      <c r="H53">
        <v>38.89</v>
      </c>
      <c r="I53">
        <v>294.36</v>
      </c>
      <c r="J53">
        <v>39.75</v>
      </c>
      <c r="K53">
        <v>79.22</v>
      </c>
      <c r="L53">
        <v>300.54000000000002</v>
      </c>
    </row>
    <row r="54" spans="1:12" x14ac:dyDescent="0.3">
      <c r="A54" s="1">
        <v>45077</v>
      </c>
      <c r="B54">
        <v>137.25</v>
      </c>
      <c r="C54">
        <v>73.459999999999994</v>
      </c>
      <c r="D54">
        <v>177.25</v>
      </c>
      <c r="E54">
        <v>48.956699999999998</v>
      </c>
      <c r="F54">
        <v>78.013999999999996</v>
      </c>
      <c r="G54">
        <v>83.12</v>
      </c>
      <c r="H54">
        <v>38.020000000000003</v>
      </c>
      <c r="I54">
        <v>269.14</v>
      </c>
      <c r="J54">
        <v>39.81</v>
      </c>
      <c r="K54">
        <v>74.61</v>
      </c>
      <c r="L54">
        <v>283.45</v>
      </c>
    </row>
    <row r="55" spans="1:12" x14ac:dyDescent="0.3">
      <c r="A55" s="1">
        <v>45107</v>
      </c>
      <c r="B55">
        <v>138.9</v>
      </c>
      <c r="C55">
        <v>74.2</v>
      </c>
      <c r="D55">
        <v>193.97</v>
      </c>
      <c r="E55">
        <v>52.393300000000004</v>
      </c>
      <c r="F55">
        <v>83.683000000000007</v>
      </c>
      <c r="G55">
        <v>84.2</v>
      </c>
      <c r="H55">
        <v>36.68</v>
      </c>
      <c r="I55">
        <v>299.52999999999997</v>
      </c>
      <c r="J55">
        <v>42.68</v>
      </c>
      <c r="K55">
        <v>80.89</v>
      </c>
      <c r="L55">
        <v>310.64</v>
      </c>
    </row>
    <row r="56" spans="1:12" x14ac:dyDescent="0.3">
      <c r="A56" s="1">
        <v>45138</v>
      </c>
      <c r="B56">
        <v>137.77000000000001</v>
      </c>
      <c r="C56">
        <v>73.3</v>
      </c>
      <c r="D56">
        <v>196.45</v>
      </c>
      <c r="E56">
        <v>53.286700000000003</v>
      </c>
      <c r="F56">
        <v>93.221999999999994</v>
      </c>
      <c r="G56">
        <v>84.74</v>
      </c>
      <c r="H56">
        <v>36.06</v>
      </c>
      <c r="I56">
        <v>305.33</v>
      </c>
      <c r="J56">
        <v>46.16</v>
      </c>
      <c r="K56">
        <v>82.15</v>
      </c>
      <c r="L56">
        <v>333.84</v>
      </c>
    </row>
    <row r="57" spans="1:12" x14ac:dyDescent="0.3">
      <c r="A57" s="1">
        <v>45169</v>
      </c>
      <c r="B57">
        <v>136.25</v>
      </c>
      <c r="C57">
        <v>66.8</v>
      </c>
      <c r="D57">
        <v>187.87</v>
      </c>
      <c r="E57">
        <v>54.203299999999999</v>
      </c>
      <c r="F57">
        <v>89.183999999999997</v>
      </c>
      <c r="G57">
        <v>78.400000000000006</v>
      </c>
      <c r="H57">
        <v>35.380000000000003</v>
      </c>
      <c r="I57">
        <v>295.49</v>
      </c>
      <c r="J57">
        <v>41.29</v>
      </c>
      <c r="K57">
        <v>82.88</v>
      </c>
      <c r="L57">
        <v>330.3</v>
      </c>
    </row>
    <row r="58" spans="1:12" x14ac:dyDescent="0.3">
      <c r="A58" s="1">
        <v>45199</v>
      </c>
      <c r="B58">
        <v>140.05000000000001</v>
      </c>
      <c r="C58">
        <v>57.29</v>
      </c>
      <c r="D58">
        <v>171.21</v>
      </c>
      <c r="E58">
        <v>53.31</v>
      </c>
      <c r="F58">
        <v>78.272999999999996</v>
      </c>
      <c r="G58">
        <v>75.22</v>
      </c>
      <c r="H58">
        <v>33.17</v>
      </c>
      <c r="I58">
        <v>283.39999999999998</v>
      </c>
      <c r="J58">
        <v>40.86</v>
      </c>
      <c r="K58">
        <v>81.92</v>
      </c>
      <c r="L58">
        <v>302.16000000000003</v>
      </c>
    </row>
    <row r="59" spans="1:12" x14ac:dyDescent="0.3">
      <c r="A59" s="1">
        <v>45230</v>
      </c>
      <c r="B59">
        <v>143.86000000000001</v>
      </c>
      <c r="C59">
        <v>58.3</v>
      </c>
      <c r="D59">
        <v>170.77</v>
      </c>
      <c r="E59">
        <v>54.47</v>
      </c>
      <c r="F59">
        <v>76.040999999999997</v>
      </c>
      <c r="G59">
        <v>75.540000000000006</v>
      </c>
      <c r="H59">
        <v>30.56</v>
      </c>
      <c r="I59">
        <v>282.44</v>
      </c>
      <c r="J59">
        <v>39.770000000000003</v>
      </c>
      <c r="K59">
        <v>83.61</v>
      </c>
      <c r="L59">
        <v>284.69</v>
      </c>
    </row>
    <row r="60" spans="1:12" x14ac:dyDescent="0.3">
      <c r="A60" s="1">
        <v>45260</v>
      </c>
      <c r="B60">
        <v>150.44999999999999</v>
      </c>
      <c r="C60">
        <v>58.51</v>
      </c>
      <c r="D60">
        <v>189.95</v>
      </c>
      <c r="E60">
        <v>51.896700000000003</v>
      </c>
      <c r="F60">
        <v>82.83</v>
      </c>
      <c r="G60">
        <v>79.55</v>
      </c>
      <c r="H60">
        <v>30.47</v>
      </c>
      <c r="I60">
        <v>270.55</v>
      </c>
      <c r="J60">
        <v>44.59</v>
      </c>
      <c r="K60">
        <v>89.1</v>
      </c>
      <c r="L60">
        <v>313.49</v>
      </c>
    </row>
    <row r="61" spans="1:12" x14ac:dyDescent="0.3">
      <c r="A61" s="1">
        <v>45291</v>
      </c>
      <c r="B61">
        <v>160.33000000000001</v>
      </c>
      <c r="C61">
        <v>60.74</v>
      </c>
      <c r="D61">
        <v>192.53</v>
      </c>
      <c r="E61">
        <v>52.55</v>
      </c>
      <c r="F61">
        <v>91.4</v>
      </c>
      <c r="G61">
        <v>81.22</v>
      </c>
      <c r="H61">
        <v>28.79</v>
      </c>
      <c r="I61">
        <v>273.8</v>
      </c>
      <c r="J61">
        <v>49.22</v>
      </c>
      <c r="K61">
        <v>90.17</v>
      </c>
      <c r="L61">
        <v>346.55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CEA1-9391-42B8-98F7-3A7BFC8A8FA5}">
  <dimension ref="A1:Z61"/>
  <sheetViews>
    <sheetView topLeftCell="O6" zoomScale="96" zoomScaleNormal="102" workbookViewId="0">
      <selection activeCell="AB19" sqref="AB19"/>
    </sheetView>
  </sheetViews>
  <sheetFormatPr defaultRowHeight="14.4" x14ac:dyDescent="0.3"/>
  <cols>
    <col min="1" max="1" width="10.5546875" bestFit="1" customWidth="1"/>
    <col min="14" max="14" width="17" bestFit="1" customWidth="1"/>
    <col min="15" max="15" width="16.6640625" bestFit="1" customWidth="1"/>
  </cols>
  <sheetData>
    <row r="1" spans="1:25" x14ac:dyDescent="0.3">
      <c r="B1" t="s">
        <v>10</v>
      </c>
      <c r="C1" t="s">
        <v>12</v>
      </c>
      <c r="D1" t="s">
        <v>14</v>
      </c>
      <c r="E1" t="s">
        <v>16</v>
      </c>
      <c r="F1" t="s">
        <v>18</v>
      </c>
      <c r="G1" t="s">
        <v>20</v>
      </c>
      <c r="H1" t="s">
        <v>22</v>
      </c>
      <c r="I1" t="s">
        <v>24</v>
      </c>
      <c r="J1" t="s">
        <v>26</v>
      </c>
      <c r="K1" t="s">
        <v>28</v>
      </c>
      <c r="L1" t="s">
        <v>30</v>
      </c>
      <c r="N1" t="s">
        <v>32</v>
      </c>
      <c r="O1" t="s">
        <v>10</v>
      </c>
      <c r="P1" t="s">
        <v>12</v>
      </c>
      <c r="Q1" t="s">
        <v>14</v>
      </c>
      <c r="R1" t="s">
        <v>16</v>
      </c>
      <c r="S1" t="s">
        <v>18</v>
      </c>
      <c r="T1" t="s">
        <v>20</v>
      </c>
      <c r="U1" t="s">
        <v>22</v>
      </c>
      <c r="V1" t="s">
        <v>24</v>
      </c>
      <c r="W1" t="s">
        <v>26</v>
      </c>
      <c r="X1" t="s">
        <v>28</v>
      </c>
      <c r="Y1" t="s">
        <v>30</v>
      </c>
    </row>
    <row r="2" spans="1:25" x14ac:dyDescent="0.3">
      <c r="A2" s="1">
        <v>43496</v>
      </c>
      <c r="B2">
        <v>69.491299999999995</v>
      </c>
      <c r="C2">
        <v>44.744999999999997</v>
      </c>
      <c r="D2">
        <v>41.61</v>
      </c>
      <c r="E2">
        <v>31.943300000000001</v>
      </c>
      <c r="F2">
        <v>167.46600000000001</v>
      </c>
      <c r="G2">
        <v>79.12</v>
      </c>
      <c r="H2">
        <v>40.240400000000001</v>
      </c>
      <c r="I2">
        <v>164.39</v>
      </c>
      <c r="J2">
        <v>48.91</v>
      </c>
      <c r="K2">
        <v>77.489999999999995</v>
      </c>
      <c r="L2">
        <v>183.53</v>
      </c>
      <c r="N2" t="s">
        <v>10</v>
      </c>
      <c r="O2" s="38">
        <f>_xlfn.COVARIANCE.S(O16:O20,O16:O20)</f>
        <v>1.9718080855096947E-2</v>
      </c>
      <c r="P2">
        <f>_xlfn.COVARIANCE.S(O16:O20,P16:P20)</f>
        <v>-1.2020777312011829E-2</v>
      </c>
      <c r="Q2">
        <f>_xlfn.COVARIANCE.S(O16:O20,Q16:Q20)</f>
        <v>-2.3428414374190062E-2</v>
      </c>
      <c r="R2">
        <f>_xlfn.COVARIANCE.S(O16:O20,R16:R20)</f>
        <v>-1.193666952640811E-2</v>
      </c>
      <c r="S2">
        <f>_xlfn.COVARIANCE.S(O16:O20,S16:S20)</f>
        <v>-2.1120382549743254E-2</v>
      </c>
      <c r="T2">
        <f>_xlfn.COVARIANCE.S(O16:O20,T16:T20)</f>
        <v>-1.0057061906737137E-3</v>
      </c>
      <c r="U2">
        <f>_xlfn.COVARIANCE.S(O16:O20,U16:U20)</f>
        <v>-2.3993800887595462E-2</v>
      </c>
      <c r="V2">
        <f>_xlfn.COVARIANCE.S(O16:O20,V16:V20)</f>
        <v>3.1552172440809023E-3</v>
      </c>
      <c r="W2">
        <f>_xlfn.COVARIANCE.S(O16:O20,W16:W20)</f>
        <v>-3.8969637041782683E-2</v>
      </c>
      <c r="X2">
        <f>_xlfn.COVARIANCE.S(O16:O20,X16:X20)</f>
        <v>-2.2949048020901155E-2</v>
      </c>
      <c r="Y2">
        <f>_xlfn.COVARIANCE.S(O16:O20,Y16:Y20)</f>
        <v>-2.2808290519021147E-2</v>
      </c>
    </row>
    <row r="3" spans="1:25" x14ac:dyDescent="0.3">
      <c r="A3" s="1">
        <v>43524</v>
      </c>
      <c r="B3">
        <v>72.076499999999996</v>
      </c>
      <c r="C3">
        <v>46.93</v>
      </c>
      <c r="D3">
        <v>43.287999999999997</v>
      </c>
      <c r="E3">
        <v>32.996699999999997</v>
      </c>
      <c r="F3">
        <v>173.39400000000001</v>
      </c>
      <c r="G3">
        <v>81.150000000000006</v>
      </c>
      <c r="H3">
        <v>41.093600000000002</v>
      </c>
      <c r="I3">
        <v>181.18</v>
      </c>
      <c r="J3">
        <v>49.89</v>
      </c>
      <c r="K3">
        <v>74.31</v>
      </c>
      <c r="L3">
        <v>185.14</v>
      </c>
      <c r="N3" t="s">
        <v>12</v>
      </c>
      <c r="O3">
        <f>_xlfn.COVARIANCE.S(O16:O20,P16:P20)</f>
        <v>-1.2020777312011829E-2</v>
      </c>
      <c r="P3" s="38">
        <f>_xlfn.COVARIANCE.S(P16:P20,P16:P20)</f>
        <v>0.11139714903798473</v>
      </c>
      <c r="Q3">
        <f>_xlfn.COVARIANCE.S(P16:P20,Q16:Q20)</f>
        <v>1.3888480860013871E-2</v>
      </c>
      <c r="R3">
        <f>_xlfn.COVARIANCE.S(P16:P20,R16:R20)</f>
        <v>8.4231123213526563E-2</v>
      </c>
      <c r="S3">
        <f>_xlfn.COVARIANCE.S(P16:P20,S16:S20)</f>
        <v>4.2791920900372996E-2</v>
      </c>
      <c r="T3">
        <f>_xlfn.COVARIANCE.S(P16:P20,T16:T20)</f>
        <v>2.910744774370895E-2</v>
      </c>
      <c r="U3">
        <f>_xlfn.COVARIANCE.S(P16:P20,U16:U20)</f>
        <v>-1.1866177241481174E-3</v>
      </c>
      <c r="V3">
        <f>_xlfn.COVARIANCE.S(P16:P20,V16:V20)</f>
        <v>2.8563207086841427E-2</v>
      </c>
      <c r="W3">
        <f>_xlfn.COVARIANCE.S(P16:P20,W16:W20)</f>
        <v>1.466685202045705E-2</v>
      </c>
      <c r="X3">
        <f>_xlfn.COVARIANCE.S(P16:P20,X16:X20)</f>
        <v>-5.9695757785263856E-2</v>
      </c>
      <c r="Y3">
        <f>_xlfn.COVARIANCE.S(P16:P20,Y16:Y20)</f>
        <v>-3.3185735761163959E-2</v>
      </c>
    </row>
    <row r="4" spans="1:25" x14ac:dyDescent="0.3">
      <c r="A4" s="1">
        <v>43555</v>
      </c>
      <c r="B4">
        <v>68.972200000000001</v>
      </c>
      <c r="C4">
        <v>48.33</v>
      </c>
      <c r="D4">
        <v>47.488</v>
      </c>
      <c r="E4">
        <v>32.51</v>
      </c>
      <c r="F4">
        <v>173.72</v>
      </c>
      <c r="G4">
        <v>83.75</v>
      </c>
      <c r="H4">
        <v>40.259399999999999</v>
      </c>
      <c r="I4">
        <v>190.96</v>
      </c>
      <c r="J4">
        <v>48.32</v>
      </c>
      <c r="K4">
        <v>77.599999999999994</v>
      </c>
      <c r="L4">
        <v>191.89</v>
      </c>
      <c r="N4" t="s">
        <v>14</v>
      </c>
      <c r="O4">
        <f>_xlfn.COVARIANCE.S(O16:O20,Q16:Q20)</f>
        <v>-2.3428414374190062E-2</v>
      </c>
      <c r="P4">
        <f>_xlfn.COVARIANCE.S(P16:P20,Q16:Q20)</f>
        <v>1.3888480860013871E-2</v>
      </c>
      <c r="Q4" s="38">
        <f>_xlfn.COVARIANCE.S(Q16:Q20,Q16:Q20)</f>
        <v>0.13643490236996256</v>
      </c>
      <c r="R4">
        <f>_xlfn.COVARIANCE.S(R16:R20,Q16:Q20)</f>
        <v>9.2227006271934989E-3</v>
      </c>
      <c r="S4">
        <f>_xlfn.COVARIANCE.S(S16:S20,Q16:Q20)</f>
        <v>1.3396213930420703E-2</v>
      </c>
      <c r="T4">
        <f>_xlfn.COVARIANCE.S(T16:T20,Q16:Q20)</f>
        <v>1.4262395320852973E-2</v>
      </c>
      <c r="U4">
        <f>_xlfn.COVARIANCE.S(U16:U20,Q16:Q20)</f>
        <v>6.6930487423637781E-3</v>
      </c>
      <c r="V4">
        <f>_xlfn.COVARIANCE.S(V16:V20,Q16:Q20)</f>
        <v>4.0241035580517302E-2</v>
      </c>
      <c r="W4">
        <f>_xlfn.COVARIANCE.S(W16:W20,Q16:Q20)</f>
        <v>5.1305073494595579E-2</v>
      </c>
      <c r="X4">
        <f>_xlfn.COVARIANCE.S(X16:X20,Q16:Q20)</f>
        <v>6.0670135320549649E-2</v>
      </c>
      <c r="Y4">
        <f>_xlfn.COVARIANCE.S(Y16:Y20,Q16:Q20)</f>
        <v>6.0355107847466373E-2</v>
      </c>
    </row>
    <row r="5" spans="1:25" x14ac:dyDescent="0.3">
      <c r="A5" s="1">
        <v>43585</v>
      </c>
      <c r="B5">
        <v>72.855000000000004</v>
      </c>
      <c r="C5">
        <v>48.61</v>
      </c>
      <c r="D5">
        <v>50.167999999999999</v>
      </c>
      <c r="E5">
        <v>34.28</v>
      </c>
      <c r="F5">
        <v>158.44499999999999</v>
      </c>
      <c r="G5">
        <v>85.55</v>
      </c>
      <c r="H5">
        <v>38.496200000000002</v>
      </c>
      <c r="I5">
        <v>205.79</v>
      </c>
      <c r="J5">
        <v>48.41</v>
      </c>
      <c r="K5">
        <v>74.53</v>
      </c>
      <c r="L5">
        <v>203.7</v>
      </c>
      <c r="N5" t="s">
        <v>16</v>
      </c>
      <c r="O5">
        <f>_xlfn.COVARIANCE.S(O16:O20,R16:R20)</f>
        <v>-1.193666952640811E-2</v>
      </c>
      <c r="P5">
        <f>_xlfn.COVARIANCE.S(P16:P20,R16:R20)</f>
        <v>8.4231123213526563E-2</v>
      </c>
      <c r="Q5">
        <f>_xlfn.COVARIANCE.S(R16:R20,Q16:Q20)</f>
        <v>9.2227006271934989E-3</v>
      </c>
      <c r="R5" s="38">
        <f>_xlfn.COVARIANCE.S(R16:R20,R16:R20)</f>
        <v>8.4798479136943036E-2</v>
      </c>
      <c r="S5">
        <f>_xlfn.COVARIANCE.S(S16:S20,R16:R20)</f>
        <v>4.6712913458220179E-2</v>
      </c>
      <c r="T5">
        <f>_xlfn.COVARIANCE.S(T16:T20,R16:R20)</f>
        <v>1.0522027344555752E-2</v>
      </c>
      <c r="U5">
        <f>_xlfn.COVARIANCE.S(U16:U20,R16:R20)</f>
        <v>-4.3679067056299009E-2</v>
      </c>
      <c r="V5">
        <f>_xlfn.COVARIANCE.S(V16:V20,R16:R20)</f>
        <v>6.682437438428699E-4</v>
      </c>
      <c r="W5">
        <f>_xlfn.COVARIANCE.S(W16:W20,R16:R20)</f>
        <v>1.8069547995647976E-4</v>
      </c>
      <c r="X5">
        <f>_xlfn.COVARIANCE.S(X16:X20,R16:R20)</f>
        <v>-5.7352147079939894E-2</v>
      </c>
      <c r="Y5">
        <f>_xlfn.COVARIANCE.S(Y16:Y20,R16:R20)</f>
        <v>-4.8777871880946955E-2</v>
      </c>
    </row>
    <row r="6" spans="1:25" x14ac:dyDescent="0.3">
      <c r="A6" s="1">
        <v>43616</v>
      </c>
      <c r="B6">
        <v>73.304199999999994</v>
      </c>
      <c r="C6">
        <v>49.552500000000002</v>
      </c>
      <c r="D6">
        <v>43.768000000000001</v>
      </c>
      <c r="E6">
        <v>33.813299999999998</v>
      </c>
      <c r="F6">
        <v>133.56299999999999</v>
      </c>
      <c r="G6">
        <v>86.12</v>
      </c>
      <c r="H6">
        <v>39.358800000000002</v>
      </c>
      <c r="I6">
        <v>203.59</v>
      </c>
      <c r="J6">
        <v>44.37</v>
      </c>
      <c r="K6">
        <v>81.22</v>
      </c>
      <c r="L6">
        <v>189.85</v>
      </c>
      <c r="N6" t="s">
        <v>18</v>
      </c>
      <c r="O6">
        <f>_xlfn.COVARIANCE.S(O16:O20,S16:S20)</f>
        <v>-2.1120382549743254E-2</v>
      </c>
      <c r="P6">
        <f>_xlfn.COVARIANCE.S(P16:P20,S16:S20)</f>
        <v>4.2791920900372996E-2</v>
      </c>
      <c r="Q6">
        <f>_xlfn.COVARIANCE.S(S16:S20,Q16:Q20)</f>
        <v>1.3396213930420703E-2</v>
      </c>
      <c r="R6">
        <f>_xlfn.COVARIANCE.S(S16:S20,R16:R20)</f>
        <v>4.6712913458220179E-2</v>
      </c>
      <c r="S6" s="38">
        <f>_xlfn.COVARIANCE.S(S16:S20,S16:S20)</f>
        <v>3.8705222447853446E-2</v>
      </c>
      <c r="T6">
        <f>_xlfn.COVARIANCE.S(T16:T20,S16:S20)</f>
        <v>2.0119149575140494E-3</v>
      </c>
      <c r="U6">
        <f>_xlfn.COVARIANCE.S(U16:U20,S16:S20)</f>
        <v>-2.7268832271544257E-3</v>
      </c>
      <c r="V6">
        <f>_xlfn.COVARIANCE.S(V16:V20,S16:S20)</f>
        <v>-9.3033724031187804E-3</v>
      </c>
      <c r="W6">
        <f>_xlfn.COVARIANCE.S(W16:W20,S16:S20)</f>
        <v>2.9496224703613391E-2</v>
      </c>
      <c r="X6">
        <f>_xlfn.COVARIANCE.S(X16:X20,S16:S20)</f>
        <v>-8.6057646217085563E-3</v>
      </c>
      <c r="Y6">
        <f>_xlfn.COVARIANCE.S(Y16:Y20,S16:S20)</f>
        <v>-7.1881308850871763E-3</v>
      </c>
    </row>
    <row r="7" spans="1:25" x14ac:dyDescent="0.3">
      <c r="A7" s="1">
        <v>43646</v>
      </c>
      <c r="B7">
        <v>74.002899999999997</v>
      </c>
      <c r="C7">
        <v>51.215000000000003</v>
      </c>
      <c r="D7">
        <v>49.48</v>
      </c>
      <c r="E7">
        <v>36.83</v>
      </c>
      <c r="F7">
        <v>144.92500000000001</v>
      </c>
      <c r="G7">
        <v>88.01</v>
      </c>
      <c r="H7">
        <v>41.065199999999997</v>
      </c>
      <c r="I7">
        <v>226.37</v>
      </c>
      <c r="J7">
        <v>47.32</v>
      </c>
      <c r="K7">
        <v>81.53</v>
      </c>
      <c r="L7">
        <v>207.97</v>
      </c>
      <c r="N7" t="s">
        <v>20</v>
      </c>
      <c r="O7">
        <f>_xlfn.COVARIANCE.S(O16:O20,T16:T20)</f>
        <v>-1.0057061906737137E-3</v>
      </c>
      <c r="P7">
        <f>_xlfn.COVARIANCE.S(P16:P20,T16:T20)</f>
        <v>2.910744774370895E-2</v>
      </c>
      <c r="Q7">
        <f>_xlfn.COVARIANCE.S(T16:T20,Q16:Q20)</f>
        <v>1.4262395320852973E-2</v>
      </c>
      <c r="R7">
        <f>_xlfn.COVARIANCE.S(T16:T20,R16:R20)</f>
        <v>1.0522027344555752E-2</v>
      </c>
      <c r="S7">
        <f>_xlfn.COVARIANCE.S(T16:T20,S16:S20)</f>
        <v>2.0119149575140494E-3</v>
      </c>
      <c r="T7" s="38">
        <f>_xlfn.COVARIANCE.S(T16:T20,T16:T20)</f>
        <v>1.4931544767893155E-2</v>
      </c>
      <c r="U7">
        <f>_xlfn.COVARIANCE.S(U16:U20,T16:T20)</f>
        <v>1.8792401095652059E-2</v>
      </c>
      <c r="V7">
        <f>_xlfn.COVARIANCE.S(V16:V20,T16:T20)</f>
        <v>2.2887023754039629E-2</v>
      </c>
      <c r="W7">
        <f>_xlfn.COVARIANCE.S(W16:W20,T16:T20)</f>
        <v>8.6260091232936657E-3</v>
      </c>
      <c r="X7">
        <f>_xlfn.COVARIANCE.S(X16:X20,T16:T20)</f>
        <v>-7.0524060884831867E-3</v>
      </c>
      <c r="Y7">
        <f>_xlfn.COVARIANCE.S(Y16:Y20,T16:T20)</f>
        <v>5.9130880759838272E-3</v>
      </c>
    </row>
    <row r="8" spans="1:25" x14ac:dyDescent="0.3">
      <c r="A8" s="1">
        <v>43677</v>
      </c>
      <c r="B8">
        <v>79.582599999999999</v>
      </c>
      <c r="C8">
        <v>51.792499999999997</v>
      </c>
      <c r="D8">
        <v>53.26</v>
      </c>
      <c r="E8">
        <v>36.793300000000002</v>
      </c>
      <c r="F8">
        <v>146.07900000000001</v>
      </c>
      <c r="G8">
        <v>87.81</v>
      </c>
      <c r="H8">
        <v>36.818300000000001</v>
      </c>
      <c r="I8">
        <v>228.27</v>
      </c>
      <c r="J8">
        <v>48.41</v>
      </c>
      <c r="K8">
        <v>83.12</v>
      </c>
      <c r="L8">
        <v>213.69</v>
      </c>
      <c r="N8" t="s">
        <v>22</v>
      </c>
      <c r="O8">
        <f>_xlfn.COVARIANCE.S(O16:O20,U16:U20)</f>
        <v>-2.3993800887595462E-2</v>
      </c>
      <c r="P8">
        <f>_xlfn.COVARIANCE.S(P16:P20,U16:U20)</f>
        <v>-1.1866177241481174E-3</v>
      </c>
      <c r="Q8">
        <f>_xlfn.COVARIANCE.S(U16:U20,Q16:Q20)</f>
        <v>6.6930487423637781E-3</v>
      </c>
      <c r="R8">
        <f>_xlfn.COVARIANCE.S(U16:U20,R16:R20)</f>
        <v>-4.3679067056299009E-2</v>
      </c>
      <c r="S8">
        <f>_xlfn.COVARIANCE.S(U16:U20,S16:S20)</f>
        <v>-2.7268832271544257E-3</v>
      </c>
      <c r="T8">
        <f>_xlfn.COVARIANCE.S(U16:U20,T16:T20)</f>
        <v>1.8792401095652059E-2</v>
      </c>
      <c r="U8" s="38">
        <f>_xlfn.COVARIANCE.S(U16:U20,U16:U20)</f>
        <v>0.14601292067431457</v>
      </c>
      <c r="V8">
        <f>_xlfn.COVARIANCE.S(V16:V20,U16:U20)</f>
        <v>2.4533556463091688E-2</v>
      </c>
      <c r="W8">
        <f>_xlfn.COVARIANCE.S(W16:W20,U16:U20)</f>
        <v>8.5994470124190106E-2</v>
      </c>
      <c r="X8">
        <f>_xlfn.COVARIANCE.S(X16:X20,U16:U20)</f>
        <v>6.7997499374332082E-2</v>
      </c>
      <c r="Y8">
        <f>_xlfn.COVARIANCE.S(Y16:Y20,U16:U20)</f>
        <v>8.9316584402053992E-2</v>
      </c>
    </row>
    <row r="9" spans="1:25" x14ac:dyDescent="0.3">
      <c r="A9" s="1">
        <v>43708</v>
      </c>
      <c r="B9">
        <v>77.905699999999996</v>
      </c>
      <c r="C9">
        <v>54.77</v>
      </c>
      <c r="D9">
        <v>52.185000000000002</v>
      </c>
      <c r="E9">
        <v>38.0867</v>
      </c>
      <c r="F9">
        <v>135.21</v>
      </c>
      <c r="G9">
        <v>91.15</v>
      </c>
      <c r="H9">
        <v>33.699599999999997</v>
      </c>
      <c r="I9">
        <v>225.92</v>
      </c>
      <c r="J9">
        <v>46.57</v>
      </c>
      <c r="K9">
        <v>89.56</v>
      </c>
      <c r="L9">
        <v>227.91</v>
      </c>
      <c r="N9" t="s">
        <v>24</v>
      </c>
      <c r="O9">
        <f>_xlfn.COVARIANCE.S(O16:O20,V16:V20)</f>
        <v>3.1552172440809023E-3</v>
      </c>
      <c r="P9">
        <f>_xlfn.COVARIANCE.S(P16:P20,V16:V20)</f>
        <v>2.8563207086841427E-2</v>
      </c>
      <c r="Q9">
        <f>_xlfn.COVARIANCE.S(V16:V20,Q16:Q20)</f>
        <v>4.0241035580517302E-2</v>
      </c>
      <c r="R9">
        <f>_xlfn.COVARIANCE.S(V16:V20,R16:R20)</f>
        <v>6.682437438428699E-4</v>
      </c>
      <c r="S9">
        <f>_xlfn.COVARIANCE.S(V16:V20,S16:S20)</f>
        <v>-9.3033724031187804E-3</v>
      </c>
      <c r="T9">
        <f>_xlfn.COVARIANCE.S(V16:V20,T16:T20)</f>
        <v>2.2887023754039629E-2</v>
      </c>
      <c r="U9">
        <f>_xlfn.COVARIANCE.S(V16:V20,U16:U20)</f>
        <v>2.4533556463091688E-2</v>
      </c>
      <c r="V9" s="38">
        <f>_xlfn.COVARIANCE.S(V16:V20,V16:V20)</f>
        <v>4.3300580788728713E-2</v>
      </c>
      <c r="W9">
        <f>_xlfn.COVARIANCE.S(W16:W20,V16:V20)</f>
        <v>7.6631517646386224E-3</v>
      </c>
      <c r="X9">
        <f>_xlfn.COVARIANCE.S(X16:X20,V16:V20)</f>
        <v>1.7307618631708394E-3</v>
      </c>
      <c r="Y9">
        <f>_xlfn.COVARIANCE.S(Y16:Y20,V16:V20)</f>
        <v>1.9244189942923127E-2</v>
      </c>
    </row>
    <row r="10" spans="1:25" x14ac:dyDescent="0.3">
      <c r="A10" s="1">
        <v>43738</v>
      </c>
      <c r="B10">
        <v>78.624399999999994</v>
      </c>
      <c r="C10">
        <v>58.247500000000002</v>
      </c>
      <c r="D10">
        <v>55.993000000000002</v>
      </c>
      <c r="E10">
        <v>39.56</v>
      </c>
      <c r="F10">
        <v>137.45099999999999</v>
      </c>
      <c r="G10">
        <v>93.69</v>
      </c>
      <c r="H10">
        <v>34.059800000000003</v>
      </c>
      <c r="I10">
        <v>221.86</v>
      </c>
      <c r="J10">
        <v>50.44</v>
      </c>
      <c r="K10">
        <v>90.65</v>
      </c>
      <c r="L10">
        <v>232.02</v>
      </c>
      <c r="N10" t="s">
        <v>26</v>
      </c>
      <c r="O10">
        <f>_xlfn.COVARIANCE.S(O16:O20,W16:W20)</f>
        <v>-3.8969637041782683E-2</v>
      </c>
      <c r="P10">
        <f>_xlfn.COVARIANCE.S(P16:P20,W16:W20)</f>
        <v>1.466685202045705E-2</v>
      </c>
      <c r="Q10">
        <f>_xlfn.COVARIANCE.S(W16:W20,Q16:Q20)</f>
        <v>5.1305073494595579E-2</v>
      </c>
      <c r="R10">
        <f>_xlfn.COVARIANCE.S(W16:W20,R16:R20)</f>
        <v>1.8069547995647976E-4</v>
      </c>
      <c r="S10">
        <f>_xlfn.COVARIANCE.S(W16:W20,S16:S20)</f>
        <v>2.9496224703613391E-2</v>
      </c>
      <c r="T10">
        <f>_xlfn.COVARIANCE.S(W16:W20,T16:T20)</f>
        <v>8.6260091232936657E-3</v>
      </c>
      <c r="U10">
        <f>_xlfn.COVARIANCE.S(W16:W20,U16:U20)</f>
        <v>8.5994470124190106E-2</v>
      </c>
      <c r="V10">
        <f>_xlfn.COVARIANCE.S(W16:W20,V16:V20)</f>
        <v>7.6631517646386224E-3</v>
      </c>
      <c r="W10" s="38">
        <f>_xlfn.COVARIANCE.S(W16:W20,W16:W20)</f>
        <v>9.1299422482481324E-2</v>
      </c>
      <c r="X10">
        <f>_xlfn.COVARIANCE.S(X16:X20,W16:W20)</f>
        <v>6.5648833366723669E-2</v>
      </c>
      <c r="Y10">
        <f>_xlfn.COVARIANCE.S(Y16:Y20,W16:W20)</f>
        <v>7.1906661460777899E-2</v>
      </c>
    </row>
    <row r="11" spans="1:25" x14ac:dyDescent="0.3">
      <c r="A11" s="1">
        <v>43769</v>
      </c>
      <c r="B11">
        <v>82.507199999999997</v>
      </c>
      <c r="C11">
        <v>59.585000000000001</v>
      </c>
      <c r="D11">
        <v>62.19</v>
      </c>
      <c r="E11">
        <v>39.0867</v>
      </c>
      <c r="F11">
        <v>137.94399999999999</v>
      </c>
      <c r="G11">
        <v>94.39</v>
      </c>
      <c r="H11">
        <v>36.372799999999998</v>
      </c>
      <c r="I11">
        <v>213.26</v>
      </c>
      <c r="J11">
        <v>51.63</v>
      </c>
      <c r="K11">
        <v>90.69</v>
      </c>
      <c r="L11">
        <v>234.58</v>
      </c>
      <c r="N11" t="s">
        <v>28</v>
      </c>
      <c r="O11">
        <f>_xlfn.COVARIANCE.S(O16:O20,X16:X20)</f>
        <v>-2.2949048020901155E-2</v>
      </c>
      <c r="P11">
        <f>_xlfn.COVARIANCE.S(P16:P20,X16:X20)</f>
        <v>-5.9695757785263856E-2</v>
      </c>
      <c r="Q11">
        <f>_xlfn.COVARIANCE.S(X16:X20,Q16:Q20)</f>
        <v>6.0670135320549649E-2</v>
      </c>
      <c r="R11">
        <f>_xlfn.COVARIANCE.S(X16:X20,R16:R20)</f>
        <v>-5.7352147079939894E-2</v>
      </c>
      <c r="S11">
        <f>_xlfn.COVARIANCE.S(X16:X20,S16:S20)</f>
        <v>-8.6057646217085563E-3</v>
      </c>
      <c r="T11">
        <f>_xlfn.COVARIANCE.S(X16:X20,T16:T20)</f>
        <v>-7.0524060884831867E-3</v>
      </c>
      <c r="U11">
        <f>_xlfn.COVARIANCE.S(X16:X20,U16:U20)</f>
        <v>6.7997499374332082E-2</v>
      </c>
      <c r="V11">
        <f>_xlfn.COVARIANCE.S(X16:X20,V16:V20)</f>
        <v>1.7307618631708394E-3</v>
      </c>
      <c r="W11">
        <f>_xlfn.COVARIANCE.S(X16:X20,W16:W20)</f>
        <v>6.5648833366723669E-2</v>
      </c>
      <c r="X11" s="38">
        <f>_xlfn.COVARIANCE.S(X16:X20,X16:X20)</f>
        <v>0.1004731086092898</v>
      </c>
      <c r="Y11">
        <f>_xlfn.COVARIANCE.S(Y16:Y20,X16:X20)</f>
        <v>8.9710937730254625E-2</v>
      </c>
    </row>
    <row r="12" spans="1:25" x14ac:dyDescent="0.3">
      <c r="A12" s="1">
        <v>43799</v>
      </c>
      <c r="B12">
        <v>78.404799999999994</v>
      </c>
      <c r="C12">
        <v>58.454999999999998</v>
      </c>
      <c r="D12">
        <v>66.813000000000002</v>
      </c>
      <c r="E12">
        <v>39.6967</v>
      </c>
      <c r="F12">
        <v>141.94</v>
      </c>
      <c r="G12">
        <v>91.35</v>
      </c>
      <c r="H12">
        <v>36.515000000000001</v>
      </c>
      <c r="I12">
        <v>236.33</v>
      </c>
      <c r="J12">
        <v>54.46</v>
      </c>
      <c r="K12">
        <v>84.57</v>
      </c>
      <c r="L12">
        <v>220.51</v>
      </c>
      <c r="N12" t="s">
        <v>30</v>
      </c>
      <c r="O12">
        <f>_xlfn.COVARIANCE.S(O16:O20,Y16:Y20)</f>
        <v>-2.2808290519021147E-2</v>
      </c>
      <c r="P12">
        <f>_xlfn.COVARIANCE.S(P16:P20,Y16:Y20)</f>
        <v>-3.3185735761163959E-2</v>
      </c>
      <c r="Q12">
        <f>_xlfn.COVARIANCE.S(Y16:Y20,Q16:Q20)</f>
        <v>6.0355107847466373E-2</v>
      </c>
      <c r="R12">
        <f>_xlfn.COVARIANCE.S(Y16:Y20,R16:R20)</f>
        <v>-4.8777871880946955E-2</v>
      </c>
      <c r="S12">
        <f>_xlfn.COVARIANCE.S(Y16:Y20,S16:S20)</f>
        <v>-7.1881308850871763E-3</v>
      </c>
      <c r="T12">
        <f>_xlfn.COVARIANCE.S(Y16:Y20,T16:T20)</f>
        <v>5.9130880759838272E-3</v>
      </c>
      <c r="U12">
        <f>_xlfn.COVARIANCE.S(Y16:Y20,U16:U20)</f>
        <v>8.9316584402053992E-2</v>
      </c>
      <c r="V12">
        <f>_xlfn.COVARIANCE.S(Y16:Y20,V16:V20)</f>
        <v>1.9244189942923127E-2</v>
      </c>
      <c r="W12">
        <f>_xlfn.COVARIANCE.S(Y16:Y20,W16:W20)</f>
        <v>7.1906661460777899E-2</v>
      </c>
      <c r="X12">
        <f>_xlfn.COVARIANCE.S(Y16:Y20,X16:X20)</f>
        <v>8.9710937730254625E-2</v>
      </c>
      <c r="Y12" s="38">
        <f>_xlfn.COVARIANCE.S(Y16:Y20,Y16:Y20)</f>
        <v>9.1667978843588349E-2</v>
      </c>
    </row>
    <row r="13" spans="1:25" x14ac:dyDescent="0.3">
      <c r="A13" s="1">
        <v>43830</v>
      </c>
      <c r="B13">
        <v>78.275000000000006</v>
      </c>
      <c r="C13">
        <v>60.54</v>
      </c>
      <c r="D13">
        <v>73.412999999999997</v>
      </c>
      <c r="E13">
        <v>39.613300000000002</v>
      </c>
      <c r="F13">
        <v>147.5</v>
      </c>
      <c r="G13">
        <v>94.51</v>
      </c>
      <c r="H13">
        <v>37.140599999999999</v>
      </c>
      <c r="I13">
        <v>234.99</v>
      </c>
      <c r="J13">
        <v>53.8</v>
      </c>
      <c r="K13">
        <v>81.78</v>
      </c>
      <c r="L13">
        <v>218.38</v>
      </c>
    </row>
    <row r="14" spans="1:25" x14ac:dyDescent="0.3">
      <c r="A14" s="1">
        <v>43861</v>
      </c>
      <c r="B14">
        <v>79.043599999999998</v>
      </c>
      <c r="C14">
        <v>67.05</v>
      </c>
      <c r="D14">
        <v>77.378</v>
      </c>
      <c r="E14">
        <v>38.1633</v>
      </c>
      <c r="F14">
        <v>132.65199999999999</v>
      </c>
      <c r="G14">
        <v>104.22</v>
      </c>
      <c r="H14">
        <v>35.301600000000001</v>
      </c>
      <c r="I14">
        <v>238.71</v>
      </c>
      <c r="J14">
        <v>46.94</v>
      </c>
      <c r="K14">
        <v>84.91</v>
      </c>
      <c r="L14">
        <v>228.1</v>
      </c>
      <c r="O14" t="s">
        <v>33</v>
      </c>
    </row>
    <row r="15" spans="1:25" x14ac:dyDescent="0.3">
      <c r="A15" s="1">
        <v>43890</v>
      </c>
      <c r="B15">
        <v>89.993300000000005</v>
      </c>
      <c r="C15">
        <v>63.19</v>
      </c>
      <c r="D15">
        <v>68.34</v>
      </c>
      <c r="E15">
        <v>35.893300000000004</v>
      </c>
      <c r="F15">
        <v>124.776</v>
      </c>
      <c r="G15">
        <v>89.26</v>
      </c>
      <c r="H15">
        <v>31.680499999999999</v>
      </c>
      <c r="I15">
        <v>219.61</v>
      </c>
      <c r="J15">
        <v>40.85</v>
      </c>
      <c r="K15">
        <v>74.819999999999993</v>
      </c>
      <c r="L15">
        <v>217.84</v>
      </c>
      <c r="N15" s="36" t="s">
        <v>34</v>
      </c>
      <c r="O15" s="36" t="s">
        <v>10</v>
      </c>
      <c r="P15" s="36" t="s">
        <v>12</v>
      </c>
      <c r="Q15" s="36" t="s">
        <v>14</v>
      </c>
      <c r="R15" s="36" t="s">
        <v>16</v>
      </c>
      <c r="S15" s="36" t="s">
        <v>18</v>
      </c>
      <c r="T15" s="36" t="s">
        <v>20</v>
      </c>
      <c r="U15" s="36" t="s">
        <v>22</v>
      </c>
      <c r="V15" s="36" t="s">
        <v>24</v>
      </c>
      <c r="W15" s="36" t="s">
        <v>26</v>
      </c>
      <c r="X15" s="36" t="s">
        <v>28</v>
      </c>
      <c r="Y15" s="36" t="s">
        <v>30</v>
      </c>
    </row>
    <row r="16" spans="1:25" x14ac:dyDescent="0.3">
      <c r="A16" s="1">
        <v>43921</v>
      </c>
      <c r="B16">
        <v>83.744900000000001</v>
      </c>
      <c r="C16">
        <v>60.155000000000001</v>
      </c>
      <c r="D16">
        <v>63.573</v>
      </c>
      <c r="E16">
        <v>37.8733</v>
      </c>
      <c r="F16">
        <v>114.133</v>
      </c>
      <c r="G16">
        <v>79.98</v>
      </c>
      <c r="H16">
        <v>30.941099999999999</v>
      </c>
      <c r="I16">
        <v>199.61</v>
      </c>
      <c r="J16">
        <v>28.7</v>
      </c>
      <c r="K16">
        <v>45.78</v>
      </c>
      <c r="L16">
        <v>186.71</v>
      </c>
      <c r="N16" s="36">
        <v>2019</v>
      </c>
      <c r="O16">
        <f t="shared" ref="O16:Y16" si="0">((B13/B2)-1)</f>
        <v>0.12639999539510716</v>
      </c>
      <c r="P16">
        <f t="shared" si="0"/>
        <v>0.35300033523298691</v>
      </c>
      <c r="Q16">
        <f t="shared" si="0"/>
        <v>0.76431146359048308</v>
      </c>
      <c r="R16">
        <f t="shared" si="0"/>
        <v>0.24011295013351797</v>
      </c>
      <c r="S16">
        <f t="shared" si="0"/>
        <v>-0.11922420073328321</v>
      </c>
      <c r="T16">
        <f t="shared" si="0"/>
        <v>0.19451466127401407</v>
      </c>
      <c r="U16">
        <f t="shared" si="0"/>
        <v>-7.7032037454896174E-2</v>
      </c>
      <c r="V16">
        <f t="shared" si="0"/>
        <v>0.42946651256159152</v>
      </c>
      <c r="W16">
        <f t="shared" si="0"/>
        <v>9.9979554283377681E-2</v>
      </c>
      <c r="X16">
        <f t="shared" si="0"/>
        <v>5.5361982191250547E-2</v>
      </c>
      <c r="Y16">
        <f t="shared" si="0"/>
        <v>0.18988721189996172</v>
      </c>
    </row>
    <row r="17" spans="1:26" x14ac:dyDescent="0.3">
      <c r="A17" s="1">
        <v>43951</v>
      </c>
      <c r="B17">
        <v>87.637699999999995</v>
      </c>
      <c r="C17">
        <v>57.78</v>
      </c>
      <c r="D17">
        <v>73.45</v>
      </c>
      <c r="E17">
        <v>40.5167</v>
      </c>
      <c r="F17">
        <v>127.017</v>
      </c>
      <c r="G17">
        <v>83.11</v>
      </c>
      <c r="H17">
        <v>36.363300000000002</v>
      </c>
      <c r="I17">
        <v>225.58</v>
      </c>
      <c r="J17">
        <v>29.05</v>
      </c>
      <c r="K17">
        <v>51.23</v>
      </c>
      <c r="L17">
        <v>219.83</v>
      </c>
      <c r="N17" s="36">
        <v>2020</v>
      </c>
      <c r="O17">
        <f t="shared" ref="O17:Y17" si="1">((A25/A14)-1)</f>
        <v>7.637764756845522E-3</v>
      </c>
      <c r="P17">
        <f t="shared" si="1"/>
        <v>0.70602047477594643</v>
      </c>
      <c r="Q17">
        <f t="shared" si="1"/>
        <v>0.15063385533184204</v>
      </c>
      <c r="R17">
        <f t="shared" si="1"/>
        <v>0.71482850422600741</v>
      </c>
      <c r="S17">
        <f t="shared" si="1"/>
        <v>0.25906302652024316</v>
      </c>
      <c r="T17">
        <f t="shared" si="1"/>
        <v>0.10166450562373752</v>
      </c>
      <c r="U17">
        <f t="shared" si="1"/>
        <v>-0.20101707925542123</v>
      </c>
      <c r="V17">
        <f t="shared" si="1"/>
        <v>4.2728941464409642E-2</v>
      </c>
      <c r="W17">
        <f t="shared" si="1"/>
        <v>0.1445687235557791</v>
      </c>
      <c r="X17">
        <f t="shared" si="1"/>
        <v>-0.35705155517682141</v>
      </c>
      <c r="Y17">
        <f t="shared" si="1"/>
        <v>-0.23895889765634193</v>
      </c>
    </row>
    <row r="18" spans="1:26" x14ac:dyDescent="0.3">
      <c r="A18" s="1">
        <v>43982</v>
      </c>
      <c r="B18">
        <v>99.855000000000004</v>
      </c>
      <c r="C18">
        <v>63.89</v>
      </c>
      <c r="D18">
        <v>79.484999999999999</v>
      </c>
      <c r="E18">
        <v>41.353299999999997</v>
      </c>
      <c r="F18">
        <v>130.79599999999999</v>
      </c>
      <c r="G18">
        <v>85.25</v>
      </c>
      <c r="H18">
        <v>36.202199999999998</v>
      </c>
      <c r="I18">
        <v>241.65</v>
      </c>
      <c r="J18">
        <v>26.47</v>
      </c>
      <c r="K18">
        <v>50.67</v>
      </c>
      <c r="L18">
        <v>248.48</v>
      </c>
      <c r="N18" s="36">
        <v>2021</v>
      </c>
      <c r="O18">
        <f t="shared" ref="O18:Y18" si="2">((B37/B26)-1)</f>
        <v>-8.0107868020304562E-2</v>
      </c>
      <c r="P18">
        <f t="shared" si="2"/>
        <v>0.15444540620749336</v>
      </c>
      <c r="Q18">
        <f t="shared" si="2"/>
        <v>0.34563504092149122</v>
      </c>
      <c r="R18">
        <f t="shared" si="2"/>
        <v>2.9895366218236186E-2</v>
      </c>
      <c r="S18">
        <f t="shared" si="2"/>
        <v>1.1214380553569603E-2</v>
      </c>
      <c r="T18">
        <f t="shared" si="2"/>
        <v>9.9616858237547845E-2</v>
      </c>
      <c r="U18">
        <f t="shared" si="2"/>
        <v>0.64484679665738165</v>
      </c>
      <c r="V18">
        <f t="shared" si="2"/>
        <v>0.14057579847053536</v>
      </c>
      <c r="W18">
        <f t="shared" si="2"/>
        <v>0.60575635876840694</v>
      </c>
      <c r="X18">
        <f t="shared" si="2"/>
        <v>0.41534653465346527</v>
      </c>
      <c r="Y18">
        <f t="shared" si="2"/>
        <v>0.53242005760283573</v>
      </c>
    </row>
    <row r="19" spans="1:26" x14ac:dyDescent="0.3">
      <c r="A19" s="1">
        <v>44012</v>
      </c>
      <c r="B19">
        <v>104.15</v>
      </c>
      <c r="C19">
        <v>60.042499999999997</v>
      </c>
      <c r="D19">
        <v>91.2</v>
      </c>
      <c r="E19">
        <v>39.926699999999997</v>
      </c>
      <c r="F19">
        <v>130.41900000000001</v>
      </c>
      <c r="G19">
        <v>79.64</v>
      </c>
      <c r="H19">
        <v>30.997900000000001</v>
      </c>
      <c r="I19">
        <v>241.46</v>
      </c>
      <c r="J19">
        <v>25.6</v>
      </c>
      <c r="K19">
        <v>51.75</v>
      </c>
      <c r="L19">
        <v>250.51</v>
      </c>
      <c r="N19" s="36">
        <v>2022</v>
      </c>
      <c r="O19">
        <f t="shared" ref="O19:Y19" si="3">((B49/B38)-1)</f>
        <v>0.29425903670148834</v>
      </c>
      <c r="P19">
        <f t="shared" si="3"/>
        <v>7.0148489503327971E-2</v>
      </c>
      <c r="Q19">
        <f t="shared" si="3"/>
        <v>-0.25660830758668041</v>
      </c>
      <c r="R19">
        <f t="shared" si="3"/>
        <v>1.4162087234165899E-2</v>
      </c>
      <c r="S19">
        <f t="shared" si="3"/>
        <v>-0.27767731709952814</v>
      </c>
      <c r="T19">
        <f t="shared" si="3"/>
        <v>5.0331858407079544E-2</v>
      </c>
      <c r="U19">
        <f t="shared" si="3"/>
        <v>-2.7519453406718464E-2</v>
      </c>
      <c r="V19">
        <f t="shared" si="3"/>
        <v>9.2655607542889484E-2</v>
      </c>
      <c r="W19">
        <f t="shared" si="3"/>
        <v>-0.23252788104089217</v>
      </c>
      <c r="X19">
        <f t="shared" si="3"/>
        <v>-0.24333371811150872</v>
      </c>
      <c r="Y19">
        <f t="shared" si="3"/>
        <v>-0.13929914436754043</v>
      </c>
    </row>
    <row r="20" spans="1:26" x14ac:dyDescent="0.3">
      <c r="A20" s="1">
        <v>44043</v>
      </c>
      <c r="B20">
        <v>107.38</v>
      </c>
      <c r="C20">
        <v>70.174999999999997</v>
      </c>
      <c r="D20">
        <v>106.26</v>
      </c>
      <c r="E20">
        <v>43.133299999999998</v>
      </c>
      <c r="F20">
        <v>125.804</v>
      </c>
      <c r="G20">
        <v>86.88</v>
      </c>
      <c r="H20">
        <v>36.4771</v>
      </c>
      <c r="I20">
        <v>286.63</v>
      </c>
      <c r="J20">
        <v>24.26</v>
      </c>
      <c r="K20">
        <v>53.56</v>
      </c>
      <c r="L20">
        <v>265.49</v>
      </c>
      <c r="N20" s="36">
        <v>2023</v>
      </c>
      <c r="O20">
        <f t="shared" ref="O20:Y20" si="4">((B61/B50)-1)</f>
        <v>7.3806175071997826E-2</v>
      </c>
      <c r="P20">
        <f t="shared" si="4"/>
        <v>-0.18611818303631245</v>
      </c>
      <c r="Q20">
        <f t="shared" si="4"/>
        <v>0.33432670316723279</v>
      </c>
      <c r="R20">
        <f t="shared" si="4"/>
        <v>9.5780151678493297E-2</v>
      </c>
      <c r="S20">
        <f t="shared" si="4"/>
        <v>-5.005404506526967E-2</v>
      </c>
      <c r="T20">
        <f t="shared" si="4"/>
        <v>-0.1355896126011068</v>
      </c>
      <c r="U20">
        <f t="shared" si="4"/>
        <v>-0.34805253623188404</v>
      </c>
      <c r="V20">
        <f t="shared" si="4"/>
        <v>-0.14573648248104576</v>
      </c>
      <c r="W20">
        <f t="shared" si="4"/>
        <v>5.0138681459355627E-2</v>
      </c>
      <c r="X20">
        <f t="shared" si="4"/>
        <v>0.20162579957356064</v>
      </c>
      <c r="Y20">
        <f t="shared" si="4"/>
        <v>6.9037850510534682E-2</v>
      </c>
    </row>
    <row r="21" spans="1:26" x14ac:dyDescent="0.3">
      <c r="A21" s="1">
        <v>44074</v>
      </c>
      <c r="B21">
        <v>116.68</v>
      </c>
      <c r="C21">
        <v>69.792500000000004</v>
      </c>
      <c r="D21">
        <v>129.04</v>
      </c>
      <c r="E21">
        <v>46.283299999999997</v>
      </c>
      <c r="F21">
        <v>136.297</v>
      </c>
      <c r="G21">
        <v>78.83</v>
      </c>
      <c r="H21">
        <v>35.823</v>
      </c>
      <c r="I21">
        <v>292.26</v>
      </c>
      <c r="J21">
        <v>24.15</v>
      </c>
      <c r="K21">
        <v>57.52</v>
      </c>
      <c r="L21">
        <v>285.04000000000002</v>
      </c>
      <c r="N21" t="s">
        <v>35</v>
      </c>
      <c r="O21">
        <f>AVERAGE(O16:O20)</f>
        <v>8.4399020781026859E-2</v>
      </c>
      <c r="P21">
        <f t="shared" ref="P21:Y21" si="5">((C18/C7)-1)</f>
        <v>0.24748608806013861</v>
      </c>
      <c r="Q21">
        <f t="shared" si="5"/>
        <v>0.6064066289409864</v>
      </c>
      <c r="R21">
        <f t="shared" si="5"/>
        <v>0.12281563942438223</v>
      </c>
      <c r="S21">
        <f t="shared" si="5"/>
        <v>-9.7491806106607015E-2</v>
      </c>
      <c r="T21">
        <f t="shared" si="5"/>
        <v>-3.1360072719009313E-2</v>
      </c>
      <c r="U21">
        <f t="shared" si="5"/>
        <v>-0.11842143712924813</v>
      </c>
      <c r="V21">
        <f t="shared" si="5"/>
        <v>6.7500110438662331E-2</v>
      </c>
      <c r="W21">
        <f t="shared" si="5"/>
        <v>-0.44061707523245985</v>
      </c>
      <c r="X21">
        <f t="shared" si="5"/>
        <v>-0.37851097755427454</v>
      </c>
      <c r="Y21">
        <f t="shared" si="5"/>
        <v>0.19478770976583148</v>
      </c>
    </row>
    <row r="22" spans="1:26" x14ac:dyDescent="0.3">
      <c r="A22" s="1">
        <v>44104</v>
      </c>
      <c r="B22">
        <v>114.36</v>
      </c>
      <c r="C22">
        <v>69.39</v>
      </c>
      <c r="D22">
        <v>115.81</v>
      </c>
      <c r="E22">
        <v>46.636699999999998</v>
      </c>
      <c r="F22">
        <v>133.922</v>
      </c>
      <c r="G22">
        <v>81.73</v>
      </c>
      <c r="H22">
        <v>34.789700000000003</v>
      </c>
      <c r="I22">
        <v>297.86</v>
      </c>
      <c r="J22">
        <v>23.51</v>
      </c>
      <c r="K22">
        <v>55.09</v>
      </c>
      <c r="L22">
        <v>277.70999999999998</v>
      </c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</row>
    <row r="23" spans="1:26" x14ac:dyDescent="0.3">
      <c r="A23" s="1">
        <v>44135</v>
      </c>
      <c r="B23">
        <v>109.57</v>
      </c>
      <c r="C23">
        <v>73.209999999999994</v>
      </c>
      <c r="D23">
        <v>108.86</v>
      </c>
      <c r="E23">
        <v>46.25</v>
      </c>
      <c r="F23">
        <v>133.739</v>
      </c>
      <c r="G23">
        <v>89.93</v>
      </c>
      <c r="H23">
        <v>33.633200000000002</v>
      </c>
      <c r="I23">
        <v>276.24</v>
      </c>
      <c r="J23">
        <v>21.45</v>
      </c>
      <c r="K23">
        <v>53.77</v>
      </c>
      <c r="L23">
        <v>266.70999999999998</v>
      </c>
      <c r="N23" s="36"/>
      <c r="O23" s="36" t="s">
        <v>10</v>
      </c>
      <c r="P23" s="36" t="s">
        <v>12</v>
      </c>
      <c r="Q23" s="36" t="s">
        <v>14</v>
      </c>
      <c r="R23" s="36" t="s">
        <v>16</v>
      </c>
      <c r="S23" s="36" t="s">
        <v>18</v>
      </c>
      <c r="T23" s="36" t="s">
        <v>20</v>
      </c>
      <c r="U23" s="36" t="s">
        <v>22</v>
      </c>
      <c r="V23" s="36" t="s">
        <v>24</v>
      </c>
      <c r="W23" s="36" t="s">
        <v>26</v>
      </c>
      <c r="X23" s="36" t="s">
        <v>28</v>
      </c>
      <c r="Y23" s="36" t="s">
        <v>30</v>
      </c>
      <c r="Z23" s="36" t="s">
        <v>36</v>
      </c>
    </row>
    <row r="24" spans="1:26" x14ac:dyDescent="0.3">
      <c r="A24" s="1">
        <v>44165</v>
      </c>
      <c r="B24">
        <v>132.94</v>
      </c>
      <c r="C24">
        <v>73.59</v>
      </c>
      <c r="D24">
        <v>119.05</v>
      </c>
      <c r="E24">
        <v>50.93</v>
      </c>
      <c r="F24">
        <v>144.41499999999999</v>
      </c>
      <c r="G24">
        <v>84.89</v>
      </c>
      <c r="H24">
        <v>38.31</v>
      </c>
      <c r="I24">
        <v>280.14</v>
      </c>
      <c r="J24">
        <v>27.35</v>
      </c>
      <c r="K24">
        <v>62.98</v>
      </c>
      <c r="L24">
        <v>277.41000000000003</v>
      </c>
      <c r="N24" s="36" t="s">
        <v>37</v>
      </c>
      <c r="O24" s="37">
        <v>0</v>
      </c>
      <c r="P24" s="37">
        <v>0.25</v>
      </c>
      <c r="Q24" s="37">
        <v>0.25</v>
      </c>
      <c r="R24" s="37">
        <v>0.25</v>
      </c>
      <c r="S24" s="37">
        <v>0</v>
      </c>
      <c r="T24" s="37">
        <v>0</v>
      </c>
      <c r="U24" s="37">
        <v>0</v>
      </c>
      <c r="V24" s="37">
        <v>0</v>
      </c>
      <c r="W24" s="37">
        <v>0</v>
      </c>
      <c r="X24" s="37">
        <v>0</v>
      </c>
      <c r="Y24" s="37">
        <v>0.25</v>
      </c>
      <c r="Z24" s="36">
        <f>SUM(O24:Y24)</f>
        <v>1</v>
      </c>
    </row>
    <row r="25" spans="1:26" x14ac:dyDescent="0.3">
      <c r="A25" s="1">
        <v>44196</v>
      </c>
      <c r="B25">
        <v>134.85</v>
      </c>
      <c r="C25">
        <v>77.150000000000006</v>
      </c>
      <c r="D25">
        <v>132.69</v>
      </c>
      <c r="E25">
        <v>48.05</v>
      </c>
      <c r="F25">
        <v>146.13800000000001</v>
      </c>
      <c r="G25">
        <v>83.27</v>
      </c>
      <c r="H25">
        <v>36.81</v>
      </c>
      <c r="I25">
        <v>273.22000000000003</v>
      </c>
      <c r="J25">
        <v>30.18</v>
      </c>
      <c r="K25">
        <v>64.62</v>
      </c>
      <c r="L25">
        <v>265.62</v>
      </c>
      <c r="N25" s="36"/>
      <c r="O25">
        <f t="shared" ref="O25:Y25" si="6">IF(O24&gt;0,1,0)</f>
        <v>0</v>
      </c>
      <c r="P25">
        <f t="shared" si="6"/>
        <v>1</v>
      </c>
      <c r="Q25">
        <f t="shared" si="6"/>
        <v>1</v>
      </c>
      <c r="R25">
        <f t="shared" si="6"/>
        <v>1</v>
      </c>
      <c r="S25">
        <f t="shared" si="6"/>
        <v>0</v>
      </c>
      <c r="T25">
        <f t="shared" si="6"/>
        <v>0</v>
      </c>
      <c r="U25">
        <f t="shared" si="6"/>
        <v>0</v>
      </c>
      <c r="V25">
        <f t="shared" si="6"/>
        <v>0</v>
      </c>
      <c r="W25">
        <f t="shared" si="6"/>
        <v>0</v>
      </c>
      <c r="X25">
        <f t="shared" si="6"/>
        <v>0</v>
      </c>
      <c r="Y25">
        <f t="shared" si="6"/>
        <v>1</v>
      </c>
      <c r="Z25" s="36">
        <f>SUM(O25:Y25)</f>
        <v>4</v>
      </c>
    </row>
    <row r="26" spans="1:26" x14ac:dyDescent="0.3">
      <c r="A26" s="1">
        <v>44227</v>
      </c>
      <c r="B26">
        <v>126.08</v>
      </c>
      <c r="C26">
        <v>80.87</v>
      </c>
      <c r="D26">
        <v>131.96</v>
      </c>
      <c r="E26">
        <v>46.83</v>
      </c>
      <c r="F26">
        <v>146.86500000000001</v>
      </c>
      <c r="G26">
        <v>80.91</v>
      </c>
      <c r="H26">
        <v>35.9</v>
      </c>
      <c r="I26">
        <v>266.76</v>
      </c>
      <c r="J26">
        <v>29.88</v>
      </c>
      <c r="K26">
        <v>60.6</v>
      </c>
      <c r="L26">
        <v>270.82</v>
      </c>
      <c r="N26" s="36"/>
      <c r="P26" s="36"/>
      <c r="Q26" s="36"/>
      <c r="R26" s="36"/>
      <c r="S26" s="36"/>
      <c r="T26" s="36"/>
      <c r="U26" s="36"/>
      <c r="V26" s="36"/>
      <c r="W26" s="36"/>
      <c r="X26" s="36"/>
      <c r="Y26" s="36"/>
    </row>
    <row r="27" spans="1:26" x14ac:dyDescent="0.3">
      <c r="A27" s="1">
        <v>44255</v>
      </c>
      <c r="B27">
        <v>119.97</v>
      </c>
      <c r="C27">
        <v>73.48</v>
      </c>
      <c r="D27">
        <v>121.26</v>
      </c>
      <c r="E27">
        <v>43.306699999999999</v>
      </c>
      <c r="F27">
        <v>146.363</v>
      </c>
      <c r="G27">
        <v>74.849999999999994</v>
      </c>
      <c r="H27">
        <v>33.49</v>
      </c>
      <c r="I27">
        <v>255.62</v>
      </c>
      <c r="J27">
        <v>36.17</v>
      </c>
      <c r="K27">
        <v>67.900000000000006</v>
      </c>
      <c r="L27">
        <v>258.33999999999997</v>
      </c>
      <c r="N27" t="s">
        <v>38</v>
      </c>
      <c r="O27" s="30">
        <f>SUMPRODUCT(O21:Y21,O24:Y24)</f>
        <v>0.29287401654783468</v>
      </c>
    </row>
    <row r="28" spans="1:26" x14ac:dyDescent="0.3">
      <c r="A28" s="1">
        <v>44286</v>
      </c>
      <c r="B28">
        <v>125.29</v>
      </c>
      <c r="C28">
        <v>75.61</v>
      </c>
      <c r="D28">
        <v>122.15</v>
      </c>
      <c r="E28">
        <v>45.276699999999998</v>
      </c>
      <c r="F28">
        <v>161.095</v>
      </c>
      <c r="G28">
        <v>84.7</v>
      </c>
      <c r="H28">
        <v>36.229999999999997</v>
      </c>
      <c r="I28">
        <v>281.33999999999997</v>
      </c>
      <c r="J28">
        <v>39.07</v>
      </c>
      <c r="K28">
        <v>71.63</v>
      </c>
      <c r="L28">
        <v>305.25</v>
      </c>
      <c r="N28" t="s">
        <v>39</v>
      </c>
      <c r="O28" s="30">
        <f>SUMPRODUCT(MMULT(O24:Y24,O2:Y12),O24:Y24)</f>
        <v>3.7235382450041092E-2</v>
      </c>
    </row>
    <row r="29" spans="1:26" x14ac:dyDescent="0.3">
      <c r="A29" s="1">
        <v>44316</v>
      </c>
      <c r="B29">
        <v>132.13</v>
      </c>
      <c r="C29">
        <v>77.510000000000005</v>
      </c>
      <c r="D29">
        <v>131.46</v>
      </c>
      <c r="E29">
        <v>46.636699999999998</v>
      </c>
      <c r="F29">
        <v>164.82400000000001</v>
      </c>
      <c r="G29">
        <v>88.71</v>
      </c>
      <c r="H29">
        <v>38.65</v>
      </c>
      <c r="I29">
        <v>288.48</v>
      </c>
      <c r="J29">
        <v>45.05</v>
      </c>
      <c r="K29">
        <v>75.03</v>
      </c>
      <c r="L29">
        <v>323.67</v>
      </c>
      <c r="N29" s="36" t="s">
        <v>40</v>
      </c>
      <c r="O29" s="30">
        <v>0</v>
      </c>
    </row>
    <row r="30" spans="1:26" x14ac:dyDescent="0.3">
      <c r="A30" s="1">
        <v>44347</v>
      </c>
      <c r="B30">
        <v>141.44999999999999</v>
      </c>
      <c r="C30">
        <v>73.22</v>
      </c>
      <c r="D30">
        <v>124.61</v>
      </c>
      <c r="E30">
        <v>47.343299999999999</v>
      </c>
      <c r="F30">
        <v>169.75700000000001</v>
      </c>
      <c r="G30">
        <v>86</v>
      </c>
      <c r="H30">
        <v>38.729999999999997</v>
      </c>
      <c r="I30">
        <v>299.66000000000003</v>
      </c>
      <c r="J30">
        <v>46.72</v>
      </c>
      <c r="K30">
        <v>74.77</v>
      </c>
      <c r="L30">
        <v>318.91000000000003</v>
      </c>
      <c r="N30" s="36" t="s">
        <v>41</v>
      </c>
      <c r="O30" s="30">
        <f>(1-O29)*O27-O29*O28</f>
        <v>0.29287401654783468</v>
      </c>
    </row>
    <row r="31" spans="1:26" x14ac:dyDescent="0.3">
      <c r="A31" s="1">
        <v>44377</v>
      </c>
      <c r="B31">
        <v>144.83000000000001</v>
      </c>
      <c r="C31">
        <v>73.28</v>
      </c>
      <c r="D31">
        <v>136.96</v>
      </c>
      <c r="E31">
        <v>47.006700000000002</v>
      </c>
      <c r="F31">
        <v>166.07</v>
      </c>
      <c r="G31">
        <v>84.59</v>
      </c>
      <c r="H31">
        <v>39.159999999999997</v>
      </c>
      <c r="I31">
        <v>287.68</v>
      </c>
      <c r="J31">
        <v>45.29</v>
      </c>
      <c r="K31">
        <v>83.1</v>
      </c>
      <c r="L31">
        <v>318.89</v>
      </c>
      <c r="N31" s="36" t="s">
        <v>42</v>
      </c>
      <c r="O31">
        <f>AVERAGE(O21:Y21)</f>
        <v>2.3363075333584452E-2</v>
      </c>
      <c r="P31">
        <f>AVERAGE(O21:Y21)</f>
        <v>2.3363075333584452E-2</v>
      </c>
    </row>
    <row r="32" spans="1:26" x14ac:dyDescent="0.3">
      <c r="A32" s="1">
        <v>44408</v>
      </c>
      <c r="B32">
        <v>144.02000000000001</v>
      </c>
      <c r="C32">
        <v>77.900000000000006</v>
      </c>
      <c r="D32">
        <v>145.86000000000001</v>
      </c>
      <c r="E32">
        <v>47.5167</v>
      </c>
      <c r="F32">
        <v>165.49299999999999</v>
      </c>
      <c r="G32">
        <v>88.12</v>
      </c>
      <c r="H32">
        <v>42.81</v>
      </c>
      <c r="I32">
        <v>291.02999999999997</v>
      </c>
      <c r="J32">
        <v>45.94</v>
      </c>
      <c r="K32">
        <v>86.86</v>
      </c>
      <c r="L32">
        <v>328.19</v>
      </c>
    </row>
    <row r="33" spans="1:12" x14ac:dyDescent="0.3">
      <c r="A33" s="1">
        <v>44439</v>
      </c>
      <c r="B33">
        <v>137.02000000000001</v>
      </c>
      <c r="C33">
        <v>83.99</v>
      </c>
      <c r="D33">
        <v>151.83000000000001</v>
      </c>
      <c r="E33">
        <v>49.366700000000002</v>
      </c>
      <c r="F33">
        <v>162.81700000000001</v>
      </c>
      <c r="G33">
        <v>89.57</v>
      </c>
      <c r="H33">
        <v>46.07</v>
      </c>
      <c r="I33">
        <v>269.51</v>
      </c>
      <c r="J33">
        <v>45.7</v>
      </c>
      <c r="K33">
        <v>87.53</v>
      </c>
      <c r="L33">
        <v>326.18</v>
      </c>
    </row>
    <row r="34" spans="1:12" x14ac:dyDescent="0.3">
      <c r="A34" s="1">
        <v>44469</v>
      </c>
      <c r="B34">
        <v>127.76</v>
      </c>
      <c r="C34">
        <v>78.52</v>
      </c>
      <c r="D34">
        <v>141.5</v>
      </c>
      <c r="E34">
        <v>46.46</v>
      </c>
      <c r="F34">
        <v>146.66399999999999</v>
      </c>
      <c r="G34">
        <v>81.180000000000007</v>
      </c>
      <c r="H34">
        <v>43.01</v>
      </c>
      <c r="I34">
        <v>256.11</v>
      </c>
      <c r="J34">
        <v>46.41</v>
      </c>
      <c r="K34">
        <v>82.4</v>
      </c>
      <c r="L34">
        <v>328.26</v>
      </c>
    </row>
    <row r="35" spans="1:12" x14ac:dyDescent="0.3">
      <c r="A35" s="1">
        <v>44500</v>
      </c>
      <c r="B35">
        <v>115.03</v>
      </c>
      <c r="C35">
        <v>85.33</v>
      </c>
      <c r="D35">
        <v>149.80000000000001</v>
      </c>
      <c r="E35">
        <v>49.806699999999999</v>
      </c>
      <c r="F35">
        <v>149.38999999999999</v>
      </c>
      <c r="G35">
        <v>84.71</v>
      </c>
      <c r="H35">
        <v>43.74</v>
      </c>
      <c r="I35">
        <v>299.81</v>
      </c>
      <c r="J35">
        <v>51.16</v>
      </c>
      <c r="K35">
        <v>80.400000000000006</v>
      </c>
      <c r="L35">
        <v>371.74</v>
      </c>
    </row>
    <row r="36" spans="1:12" x14ac:dyDescent="0.3">
      <c r="A36" s="1">
        <v>44530</v>
      </c>
      <c r="B36">
        <v>108.81</v>
      </c>
      <c r="C36">
        <v>86.78</v>
      </c>
      <c r="D36">
        <v>165.3</v>
      </c>
      <c r="E36">
        <v>46.8767</v>
      </c>
      <c r="F36">
        <v>142.166</v>
      </c>
      <c r="G36">
        <v>81.05</v>
      </c>
      <c r="H36">
        <v>53.73</v>
      </c>
      <c r="I36">
        <v>287.44</v>
      </c>
      <c r="J36">
        <v>47.78</v>
      </c>
      <c r="K36">
        <v>79.62</v>
      </c>
      <c r="L36">
        <v>400.61</v>
      </c>
    </row>
    <row r="37" spans="1:12" x14ac:dyDescent="0.3">
      <c r="A37" s="1">
        <v>44561</v>
      </c>
      <c r="B37">
        <v>115.98</v>
      </c>
      <c r="C37">
        <v>93.36</v>
      </c>
      <c r="D37">
        <v>177.57</v>
      </c>
      <c r="E37">
        <v>48.23</v>
      </c>
      <c r="F37">
        <v>148.512</v>
      </c>
      <c r="G37">
        <v>88.97</v>
      </c>
      <c r="H37">
        <v>59.05</v>
      </c>
      <c r="I37">
        <v>304.26</v>
      </c>
      <c r="J37">
        <v>47.98</v>
      </c>
      <c r="K37">
        <v>85.77</v>
      </c>
      <c r="L37">
        <v>415.01</v>
      </c>
    </row>
    <row r="38" spans="1:12" x14ac:dyDescent="0.3">
      <c r="A38" s="1">
        <v>44592</v>
      </c>
      <c r="B38">
        <v>108.17</v>
      </c>
      <c r="C38">
        <v>78.12</v>
      </c>
      <c r="D38">
        <v>174.78</v>
      </c>
      <c r="E38">
        <v>46.603299999999997</v>
      </c>
      <c r="F38">
        <v>138.80500000000001</v>
      </c>
      <c r="G38">
        <v>90.4</v>
      </c>
      <c r="H38">
        <v>52.69</v>
      </c>
      <c r="I38">
        <v>282.12</v>
      </c>
      <c r="J38">
        <v>53.8</v>
      </c>
      <c r="K38">
        <v>86.63</v>
      </c>
      <c r="L38">
        <v>366.98</v>
      </c>
    </row>
    <row r="39" spans="1:12" x14ac:dyDescent="0.3">
      <c r="A39" s="1">
        <v>44620</v>
      </c>
      <c r="B39">
        <v>123.21</v>
      </c>
      <c r="C39">
        <v>78.27</v>
      </c>
      <c r="D39">
        <v>165.12</v>
      </c>
      <c r="E39">
        <v>45.0533</v>
      </c>
      <c r="F39">
        <v>124.283</v>
      </c>
      <c r="G39">
        <v>90.65</v>
      </c>
      <c r="H39">
        <v>46.94</v>
      </c>
      <c r="I39">
        <v>236.3</v>
      </c>
      <c r="J39">
        <v>53.37</v>
      </c>
      <c r="K39">
        <v>83.29</v>
      </c>
      <c r="L39">
        <v>315.83</v>
      </c>
    </row>
    <row r="40" spans="1:12" x14ac:dyDescent="0.3">
      <c r="A40" s="1">
        <v>44651</v>
      </c>
      <c r="B40">
        <v>128.35</v>
      </c>
      <c r="C40">
        <v>84.71</v>
      </c>
      <c r="D40">
        <v>174.61</v>
      </c>
      <c r="E40">
        <v>49.64</v>
      </c>
      <c r="F40">
        <v>124.47499999999999</v>
      </c>
      <c r="G40">
        <v>99.77</v>
      </c>
      <c r="H40">
        <v>51.77</v>
      </c>
      <c r="I40">
        <v>249.91</v>
      </c>
      <c r="J40">
        <v>48.46</v>
      </c>
      <c r="K40">
        <v>96.14</v>
      </c>
      <c r="L40">
        <v>299.33</v>
      </c>
    </row>
    <row r="41" spans="1:12" x14ac:dyDescent="0.3">
      <c r="A41" s="1">
        <v>44681</v>
      </c>
      <c r="B41">
        <v>123.14</v>
      </c>
      <c r="C41">
        <v>71.02</v>
      </c>
      <c r="D41">
        <v>157.65</v>
      </c>
      <c r="E41">
        <v>50.996699999999997</v>
      </c>
      <c r="F41">
        <v>120.57899999999999</v>
      </c>
      <c r="G41">
        <v>99.11</v>
      </c>
      <c r="H41">
        <v>49.07</v>
      </c>
      <c r="I41">
        <v>234.07</v>
      </c>
      <c r="J41">
        <v>43.63</v>
      </c>
      <c r="K41">
        <v>90.81</v>
      </c>
      <c r="L41">
        <v>300.39999999999998</v>
      </c>
    </row>
    <row r="42" spans="1:12" x14ac:dyDescent="0.3">
      <c r="A42" s="1">
        <v>44712</v>
      </c>
      <c r="B42">
        <v>133.29</v>
      </c>
      <c r="C42">
        <v>75.69</v>
      </c>
      <c r="D42">
        <v>148.84</v>
      </c>
      <c r="E42">
        <v>42.8767</v>
      </c>
      <c r="F42">
        <v>124.818</v>
      </c>
      <c r="G42">
        <v>102.03</v>
      </c>
      <c r="H42">
        <v>53.04</v>
      </c>
      <c r="I42">
        <v>246.16</v>
      </c>
      <c r="J42">
        <v>45.77</v>
      </c>
      <c r="K42">
        <v>89.09</v>
      </c>
      <c r="L42">
        <v>302.75</v>
      </c>
    </row>
    <row r="43" spans="1:12" x14ac:dyDescent="0.3">
      <c r="A43" s="1">
        <v>44742</v>
      </c>
      <c r="B43">
        <v>134.54</v>
      </c>
      <c r="C43">
        <v>77.459999999999994</v>
      </c>
      <c r="D43">
        <v>136.72</v>
      </c>
      <c r="E43">
        <v>40.526699999999998</v>
      </c>
      <c r="F43">
        <v>108.196</v>
      </c>
      <c r="G43">
        <v>95.94</v>
      </c>
      <c r="H43">
        <v>52.43</v>
      </c>
      <c r="I43">
        <v>240.48</v>
      </c>
      <c r="J43">
        <v>39.17</v>
      </c>
      <c r="K43">
        <v>82.35</v>
      </c>
      <c r="L43">
        <v>274.27</v>
      </c>
    </row>
    <row r="44" spans="1:12" x14ac:dyDescent="0.3">
      <c r="A44" s="1">
        <v>44773</v>
      </c>
      <c r="B44">
        <v>143.06</v>
      </c>
      <c r="C44">
        <v>84.49</v>
      </c>
      <c r="D44">
        <v>162.51</v>
      </c>
      <c r="E44">
        <v>44.0167</v>
      </c>
      <c r="F44">
        <v>119.759</v>
      </c>
      <c r="G44">
        <v>98.56</v>
      </c>
      <c r="H44">
        <v>50.51</v>
      </c>
      <c r="I44">
        <v>248.23</v>
      </c>
      <c r="J44">
        <v>43.87</v>
      </c>
      <c r="K44">
        <v>86.34</v>
      </c>
      <c r="L44">
        <v>300.94</v>
      </c>
    </row>
    <row r="45" spans="1:12" x14ac:dyDescent="0.3">
      <c r="A45" s="1">
        <v>44804</v>
      </c>
      <c r="B45">
        <v>143.96</v>
      </c>
      <c r="C45">
        <v>85.06</v>
      </c>
      <c r="D45">
        <v>157.22</v>
      </c>
      <c r="E45">
        <v>44.183300000000003</v>
      </c>
      <c r="F45">
        <v>103.96599999999999</v>
      </c>
      <c r="G45">
        <v>100.2</v>
      </c>
      <c r="H45">
        <v>45.23</v>
      </c>
      <c r="I45">
        <v>252.45</v>
      </c>
      <c r="J45">
        <v>43.71</v>
      </c>
      <c r="K45">
        <v>76.650000000000006</v>
      </c>
      <c r="L45">
        <v>288.42</v>
      </c>
    </row>
    <row r="46" spans="1:12" x14ac:dyDescent="0.3">
      <c r="A46" s="1">
        <v>44834</v>
      </c>
      <c r="B46">
        <v>134.16999999999999</v>
      </c>
      <c r="C46">
        <v>78.41</v>
      </c>
      <c r="D46">
        <v>138.19999999999999</v>
      </c>
      <c r="E46">
        <v>43.2333</v>
      </c>
      <c r="F46">
        <v>92.385999999999996</v>
      </c>
      <c r="G46">
        <v>86.45</v>
      </c>
      <c r="H46">
        <v>43.76</v>
      </c>
      <c r="I46">
        <v>232.73</v>
      </c>
      <c r="J46">
        <v>40.22</v>
      </c>
      <c r="K46">
        <v>64.319999999999993</v>
      </c>
      <c r="L46">
        <v>275.94</v>
      </c>
    </row>
    <row r="47" spans="1:12" x14ac:dyDescent="0.3">
      <c r="A47" s="1">
        <v>44865</v>
      </c>
      <c r="B47">
        <v>151.56</v>
      </c>
      <c r="C47">
        <v>77.5</v>
      </c>
      <c r="D47">
        <v>153.34</v>
      </c>
      <c r="E47">
        <v>47.443300000000001</v>
      </c>
      <c r="F47">
        <v>105.17</v>
      </c>
      <c r="G47">
        <v>87.92</v>
      </c>
      <c r="H47">
        <v>46.55</v>
      </c>
      <c r="I47">
        <v>250.4</v>
      </c>
      <c r="J47">
        <v>45.99</v>
      </c>
      <c r="K47">
        <v>61.04</v>
      </c>
      <c r="L47">
        <v>296.13</v>
      </c>
    </row>
    <row r="48" spans="1:12" x14ac:dyDescent="0.3">
      <c r="A48" s="1">
        <v>44895</v>
      </c>
      <c r="B48">
        <v>151.46</v>
      </c>
      <c r="C48">
        <v>84.7</v>
      </c>
      <c r="D48">
        <v>148.03</v>
      </c>
      <c r="E48">
        <v>50.806699999999999</v>
      </c>
      <c r="F48">
        <v>105.32</v>
      </c>
      <c r="G48">
        <v>96.8</v>
      </c>
      <c r="H48">
        <v>50.13</v>
      </c>
      <c r="I48">
        <v>310.16000000000003</v>
      </c>
      <c r="J48">
        <v>47.95</v>
      </c>
      <c r="K48">
        <v>71.03</v>
      </c>
      <c r="L48">
        <v>323.99</v>
      </c>
    </row>
    <row r="49" spans="1:12" x14ac:dyDescent="0.3">
      <c r="A49" s="1">
        <v>44926</v>
      </c>
      <c r="B49">
        <v>140</v>
      </c>
      <c r="C49">
        <v>83.6</v>
      </c>
      <c r="D49">
        <v>129.93</v>
      </c>
      <c r="E49">
        <v>47.263300000000001</v>
      </c>
      <c r="F49">
        <v>100.262</v>
      </c>
      <c r="G49">
        <v>94.95</v>
      </c>
      <c r="H49">
        <v>51.24</v>
      </c>
      <c r="I49">
        <v>308.26</v>
      </c>
      <c r="J49">
        <v>41.29</v>
      </c>
      <c r="K49">
        <v>65.55</v>
      </c>
      <c r="L49">
        <v>315.86</v>
      </c>
    </row>
    <row r="50" spans="1:12" x14ac:dyDescent="0.3">
      <c r="A50" s="1">
        <v>44957</v>
      </c>
      <c r="B50">
        <v>149.31</v>
      </c>
      <c r="C50">
        <v>74.63</v>
      </c>
      <c r="D50">
        <v>144.29</v>
      </c>
      <c r="E50">
        <v>47.956699999999998</v>
      </c>
      <c r="F50">
        <v>96.215999999999994</v>
      </c>
      <c r="G50">
        <v>93.96</v>
      </c>
      <c r="H50">
        <v>44.16</v>
      </c>
      <c r="I50">
        <v>320.51</v>
      </c>
      <c r="J50">
        <v>46.87</v>
      </c>
      <c r="K50">
        <v>75.040000000000006</v>
      </c>
      <c r="L50">
        <v>324.17</v>
      </c>
    </row>
    <row r="51" spans="1:12" x14ac:dyDescent="0.3">
      <c r="A51" s="1">
        <v>44985</v>
      </c>
      <c r="B51">
        <v>142.18</v>
      </c>
      <c r="C51">
        <v>71.03</v>
      </c>
      <c r="D51">
        <v>147.41</v>
      </c>
      <c r="E51">
        <v>47.3767</v>
      </c>
      <c r="F51">
        <v>90.078999999999994</v>
      </c>
      <c r="G51">
        <v>87.97</v>
      </c>
      <c r="H51">
        <v>40.57</v>
      </c>
      <c r="I51">
        <v>285.98</v>
      </c>
      <c r="J51">
        <v>46.77</v>
      </c>
      <c r="K51">
        <v>74.12</v>
      </c>
      <c r="L51">
        <v>296.54000000000002</v>
      </c>
    </row>
    <row r="52" spans="1:12" x14ac:dyDescent="0.3">
      <c r="A52" s="1">
        <v>45016</v>
      </c>
      <c r="B52">
        <v>144.84</v>
      </c>
      <c r="C52">
        <v>77.08</v>
      </c>
      <c r="D52">
        <v>164.9</v>
      </c>
      <c r="E52">
        <v>49.15</v>
      </c>
      <c r="F52">
        <v>87.88</v>
      </c>
      <c r="G52">
        <v>90.99</v>
      </c>
      <c r="H52">
        <v>40.799999999999997</v>
      </c>
      <c r="I52">
        <v>287.20999999999998</v>
      </c>
      <c r="J52">
        <v>37.380000000000003</v>
      </c>
      <c r="K52">
        <v>71.69</v>
      </c>
      <c r="L52">
        <v>295.12</v>
      </c>
    </row>
    <row r="53" spans="1:12" x14ac:dyDescent="0.3">
      <c r="A53" s="1">
        <v>45046</v>
      </c>
      <c r="B53">
        <v>143.9</v>
      </c>
      <c r="C53">
        <v>76.63</v>
      </c>
      <c r="D53">
        <v>169.68</v>
      </c>
      <c r="E53">
        <v>50.323300000000003</v>
      </c>
      <c r="F53">
        <v>88.808000000000007</v>
      </c>
      <c r="G53">
        <v>92.42</v>
      </c>
      <c r="H53">
        <v>38.89</v>
      </c>
      <c r="I53">
        <v>294.36</v>
      </c>
      <c r="J53">
        <v>39.75</v>
      </c>
      <c r="K53">
        <v>79.22</v>
      </c>
      <c r="L53">
        <v>300.54000000000002</v>
      </c>
    </row>
    <row r="54" spans="1:12" x14ac:dyDescent="0.3">
      <c r="A54" s="1">
        <v>45077</v>
      </c>
      <c r="B54">
        <v>137.25</v>
      </c>
      <c r="C54">
        <v>73.459999999999994</v>
      </c>
      <c r="D54">
        <v>177.25</v>
      </c>
      <c r="E54">
        <v>48.956699999999998</v>
      </c>
      <c r="F54">
        <v>78.013999999999996</v>
      </c>
      <c r="G54">
        <v>83.12</v>
      </c>
      <c r="H54">
        <v>38.020000000000003</v>
      </c>
      <c r="I54">
        <v>269.14</v>
      </c>
      <c r="J54">
        <v>39.81</v>
      </c>
      <c r="K54">
        <v>74.61</v>
      </c>
      <c r="L54">
        <v>283.45</v>
      </c>
    </row>
    <row r="55" spans="1:12" x14ac:dyDescent="0.3">
      <c r="A55" s="1">
        <v>45107</v>
      </c>
      <c r="B55">
        <v>138.9</v>
      </c>
      <c r="C55">
        <v>74.2</v>
      </c>
      <c r="D55">
        <v>193.97</v>
      </c>
      <c r="E55">
        <v>52.393300000000004</v>
      </c>
      <c r="F55">
        <v>83.683000000000007</v>
      </c>
      <c r="G55">
        <v>84.2</v>
      </c>
      <c r="H55">
        <v>36.68</v>
      </c>
      <c r="I55">
        <v>299.52999999999997</v>
      </c>
      <c r="J55">
        <v>42.68</v>
      </c>
      <c r="K55">
        <v>80.89</v>
      </c>
      <c r="L55">
        <v>310.64</v>
      </c>
    </row>
    <row r="56" spans="1:12" x14ac:dyDescent="0.3">
      <c r="A56" s="1">
        <v>45138</v>
      </c>
      <c r="B56">
        <v>137.77000000000001</v>
      </c>
      <c r="C56">
        <v>73.3</v>
      </c>
      <c r="D56">
        <v>196.45</v>
      </c>
      <c r="E56">
        <v>53.286700000000003</v>
      </c>
      <c r="F56">
        <v>93.221999999999994</v>
      </c>
      <c r="G56">
        <v>84.74</v>
      </c>
      <c r="H56">
        <v>36.06</v>
      </c>
      <c r="I56">
        <v>305.33</v>
      </c>
      <c r="J56">
        <v>46.16</v>
      </c>
      <c r="K56">
        <v>82.15</v>
      </c>
      <c r="L56">
        <v>333.84</v>
      </c>
    </row>
    <row r="57" spans="1:12" x14ac:dyDescent="0.3">
      <c r="A57" s="1">
        <v>45169</v>
      </c>
      <c r="B57">
        <v>136.25</v>
      </c>
      <c r="C57">
        <v>66.8</v>
      </c>
      <c r="D57">
        <v>187.87</v>
      </c>
      <c r="E57">
        <v>54.203299999999999</v>
      </c>
      <c r="F57">
        <v>89.183999999999997</v>
      </c>
      <c r="G57">
        <v>78.400000000000006</v>
      </c>
      <c r="H57">
        <v>35.380000000000003</v>
      </c>
      <c r="I57">
        <v>295.49</v>
      </c>
      <c r="J57">
        <v>41.29</v>
      </c>
      <c r="K57">
        <v>82.88</v>
      </c>
      <c r="L57">
        <v>330.3</v>
      </c>
    </row>
    <row r="58" spans="1:12" x14ac:dyDescent="0.3">
      <c r="A58" s="1">
        <v>45199</v>
      </c>
      <c r="B58">
        <v>140.05000000000001</v>
      </c>
      <c r="C58">
        <v>57.29</v>
      </c>
      <c r="D58">
        <v>171.21</v>
      </c>
      <c r="E58">
        <v>53.31</v>
      </c>
      <c r="F58">
        <v>78.272999999999996</v>
      </c>
      <c r="G58">
        <v>75.22</v>
      </c>
      <c r="H58">
        <v>33.17</v>
      </c>
      <c r="I58">
        <v>283.39999999999998</v>
      </c>
      <c r="J58">
        <v>40.86</v>
      </c>
      <c r="K58">
        <v>81.92</v>
      </c>
      <c r="L58">
        <v>302.16000000000003</v>
      </c>
    </row>
    <row r="59" spans="1:12" x14ac:dyDescent="0.3">
      <c r="A59" s="1">
        <v>45230</v>
      </c>
      <c r="B59">
        <v>143.86000000000001</v>
      </c>
      <c r="C59">
        <v>58.3</v>
      </c>
      <c r="D59">
        <v>170.77</v>
      </c>
      <c r="E59">
        <v>54.47</v>
      </c>
      <c r="F59">
        <v>76.040999999999997</v>
      </c>
      <c r="G59">
        <v>75.540000000000006</v>
      </c>
      <c r="H59">
        <v>30.56</v>
      </c>
      <c r="I59">
        <v>282.44</v>
      </c>
      <c r="J59">
        <v>39.770000000000003</v>
      </c>
      <c r="K59">
        <v>83.61</v>
      </c>
      <c r="L59">
        <v>284.69</v>
      </c>
    </row>
    <row r="60" spans="1:12" x14ac:dyDescent="0.3">
      <c r="A60" s="1">
        <v>45260</v>
      </c>
      <c r="B60">
        <v>150.44999999999999</v>
      </c>
      <c r="C60">
        <v>58.51</v>
      </c>
      <c r="D60">
        <v>189.95</v>
      </c>
      <c r="E60">
        <v>51.896700000000003</v>
      </c>
      <c r="F60">
        <v>82.83</v>
      </c>
      <c r="G60">
        <v>79.55</v>
      </c>
      <c r="H60">
        <v>30.47</v>
      </c>
      <c r="I60">
        <v>270.55</v>
      </c>
      <c r="J60">
        <v>44.59</v>
      </c>
      <c r="K60">
        <v>89.1</v>
      </c>
      <c r="L60">
        <v>313.49</v>
      </c>
    </row>
    <row r="61" spans="1:12" x14ac:dyDescent="0.3">
      <c r="A61" s="1">
        <v>45291</v>
      </c>
      <c r="B61">
        <v>160.33000000000001</v>
      </c>
      <c r="C61">
        <v>60.74</v>
      </c>
      <c r="D61">
        <v>192.53</v>
      </c>
      <c r="E61">
        <v>52.55</v>
      </c>
      <c r="F61">
        <v>91.4</v>
      </c>
      <c r="G61">
        <v>81.22</v>
      </c>
      <c r="H61">
        <v>28.79</v>
      </c>
      <c r="I61">
        <v>273.8</v>
      </c>
      <c r="J61">
        <v>49.22</v>
      </c>
      <c r="K61">
        <v>90.17</v>
      </c>
      <c r="L61">
        <v>346.55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FFA6-ECFC-4F9E-B22F-5E603F5AB637}">
  <dimension ref="A1:Z61"/>
  <sheetViews>
    <sheetView topLeftCell="G1" zoomScale="113" zoomScaleNormal="102" workbookViewId="0">
      <selection activeCell="O28" sqref="O28"/>
    </sheetView>
  </sheetViews>
  <sheetFormatPr defaultRowHeight="14.4" x14ac:dyDescent="0.3"/>
  <cols>
    <col min="1" max="1" width="10.5546875" bestFit="1" customWidth="1"/>
    <col min="14" max="14" width="17" bestFit="1" customWidth="1"/>
    <col min="15" max="15" width="16.6640625" bestFit="1" customWidth="1"/>
  </cols>
  <sheetData>
    <row r="1" spans="1:25" x14ac:dyDescent="0.3">
      <c r="B1" t="s">
        <v>10</v>
      </c>
      <c r="C1" t="s">
        <v>12</v>
      </c>
      <c r="D1" t="s">
        <v>14</v>
      </c>
      <c r="E1" t="s">
        <v>16</v>
      </c>
      <c r="F1" t="s">
        <v>18</v>
      </c>
      <c r="G1" t="s">
        <v>20</v>
      </c>
      <c r="H1" t="s">
        <v>22</v>
      </c>
      <c r="I1" t="s">
        <v>24</v>
      </c>
      <c r="J1" t="s">
        <v>26</v>
      </c>
      <c r="K1" t="s">
        <v>28</v>
      </c>
      <c r="L1" t="s">
        <v>30</v>
      </c>
      <c r="N1" t="s">
        <v>32</v>
      </c>
      <c r="O1" t="s">
        <v>10</v>
      </c>
      <c r="P1" t="s">
        <v>12</v>
      </c>
      <c r="Q1" t="s">
        <v>14</v>
      </c>
      <c r="R1" t="s">
        <v>16</v>
      </c>
      <c r="S1" t="s">
        <v>18</v>
      </c>
      <c r="T1" t="s">
        <v>20</v>
      </c>
      <c r="U1" t="s">
        <v>22</v>
      </c>
      <c r="V1" t="s">
        <v>24</v>
      </c>
      <c r="W1" t="s">
        <v>26</v>
      </c>
      <c r="X1" t="s">
        <v>28</v>
      </c>
      <c r="Y1" t="s">
        <v>30</v>
      </c>
    </row>
    <row r="2" spans="1:25" x14ac:dyDescent="0.3">
      <c r="A2" s="1">
        <v>43496</v>
      </c>
      <c r="B2">
        <v>69.491299999999995</v>
      </c>
      <c r="C2">
        <v>44.744999999999997</v>
      </c>
      <c r="D2">
        <v>41.61</v>
      </c>
      <c r="E2">
        <v>31.943300000000001</v>
      </c>
      <c r="F2">
        <v>167.46600000000001</v>
      </c>
      <c r="G2">
        <v>79.12</v>
      </c>
      <c r="H2">
        <v>40.240400000000001</v>
      </c>
      <c r="I2">
        <v>164.39</v>
      </c>
      <c r="J2">
        <v>48.91</v>
      </c>
      <c r="K2">
        <v>77.489999999999995</v>
      </c>
      <c r="L2">
        <v>183.53</v>
      </c>
      <c r="N2" t="s">
        <v>10</v>
      </c>
      <c r="O2" s="38">
        <f>_xlfn.COVARIANCE.S(O16:O20,O16:O20)</f>
        <v>1.9718080855096947E-2</v>
      </c>
      <c r="P2">
        <f>_xlfn.COVARIANCE.S(O16:O20,P16:P20)</f>
        <v>-1.2020777312011829E-2</v>
      </c>
      <c r="Q2">
        <f>_xlfn.COVARIANCE.S(O16:O20,Q16:Q20)</f>
        <v>-2.3428414374190062E-2</v>
      </c>
      <c r="R2">
        <f>_xlfn.COVARIANCE.S(O16:O20,R16:R20)</f>
        <v>-1.193666952640811E-2</v>
      </c>
      <c r="S2">
        <f>_xlfn.COVARIANCE.S(O16:O20,S16:S20)</f>
        <v>-2.1120382549743254E-2</v>
      </c>
      <c r="T2">
        <f>_xlfn.COVARIANCE.S(O16:O20,T16:T20)</f>
        <v>-1.0057061906737137E-3</v>
      </c>
      <c r="U2">
        <f>_xlfn.COVARIANCE.S(O16:O20,U16:U20)</f>
        <v>-2.3993800887595462E-2</v>
      </c>
      <c r="V2">
        <f>_xlfn.COVARIANCE.S(O16:O20,V16:V20)</f>
        <v>3.1552172440809023E-3</v>
      </c>
      <c r="W2">
        <f>_xlfn.COVARIANCE.S(O16:O20,W16:W20)</f>
        <v>-3.8969637041782683E-2</v>
      </c>
      <c r="X2">
        <f>_xlfn.COVARIANCE.S(O16:O20,X16:X20)</f>
        <v>-2.2949048020901155E-2</v>
      </c>
      <c r="Y2">
        <f>_xlfn.COVARIANCE.S(O16:O20,Y16:Y20)</f>
        <v>-2.2808290519021147E-2</v>
      </c>
    </row>
    <row r="3" spans="1:25" x14ac:dyDescent="0.3">
      <c r="A3" s="1">
        <v>43524</v>
      </c>
      <c r="B3">
        <v>72.076499999999996</v>
      </c>
      <c r="C3">
        <v>46.93</v>
      </c>
      <c r="D3">
        <v>43.287999999999997</v>
      </c>
      <c r="E3">
        <v>32.996699999999997</v>
      </c>
      <c r="F3">
        <v>173.39400000000001</v>
      </c>
      <c r="G3">
        <v>81.150000000000006</v>
      </c>
      <c r="H3">
        <v>41.093600000000002</v>
      </c>
      <c r="I3">
        <v>181.18</v>
      </c>
      <c r="J3">
        <v>49.89</v>
      </c>
      <c r="K3">
        <v>74.31</v>
      </c>
      <c r="L3">
        <v>185.14</v>
      </c>
      <c r="N3" t="s">
        <v>12</v>
      </c>
      <c r="O3">
        <f>_xlfn.COVARIANCE.S(O16:O20,P16:P20)</f>
        <v>-1.2020777312011829E-2</v>
      </c>
      <c r="P3" s="38">
        <f>_xlfn.COVARIANCE.S(P16:P20,P16:P20)</f>
        <v>0.11139714903798473</v>
      </c>
      <c r="Q3">
        <f>_xlfn.COVARIANCE.S(P16:P20,Q16:Q20)</f>
        <v>1.3888480860013871E-2</v>
      </c>
      <c r="R3">
        <f>_xlfn.COVARIANCE.S(P16:P20,R16:R20)</f>
        <v>8.4231123213526563E-2</v>
      </c>
      <c r="S3">
        <f>_xlfn.COVARIANCE.S(P16:P20,S16:S20)</f>
        <v>4.2791920900372996E-2</v>
      </c>
      <c r="T3">
        <f>_xlfn.COVARIANCE.S(P16:P20,T16:T20)</f>
        <v>2.910744774370895E-2</v>
      </c>
      <c r="U3">
        <f>_xlfn.COVARIANCE.S(P16:P20,U16:U20)</f>
        <v>-1.1866177241481174E-3</v>
      </c>
      <c r="V3">
        <f>_xlfn.COVARIANCE.S(P16:P20,V16:V20)</f>
        <v>2.8563207086841427E-2</v>
      </c>
      <c r="W3">
        <f>_xlfn.COVARIANCE.S(P16:P20,W16:W20)</f>
        <v>1.466685202045705E-2</v>
      </c>
      <c r="X3">
        <f>_xlfn.COVARIANCE.S(P16:P20,X16:X20)</f>
        <v>-5.9695757785263856E-2</v>
      </c>
      <c r="Y3">
        <f>_xlfn.COVARIANCE.S(P16:P20,Y16:Y20)</f>
        <v>-3.3185735761163959E-2</v>
      </c>
    </row>
    <row r="4" spans="1:25" x14ac:dyDescent="0.3">
      <c r="A4" s="1">
        <v>43555</v>
      </c>
      <c r="B4">
        <v>68.972200000000001</v>
      </c>
      <c r="C4">
        <v>48.33</v>
      </c>
      <c r="D4">
        <v>47.488</v>
      </c>
      <c r="E4">
        <v>32.51</v>
      </c>
      <c r="F4">
        <v>173.72</v>
      </c>
      <c r="G4">
        <v>83.75</v>
      </c>
      <c r="H4">
        <v>40.259399999999999</v>
      </c>
      <c r="I4">
        <v>190.96</v>
      </c>
      <c r="J4">
        <v>48.32</v>
      </c>
      <c r="K4">
        <v>77.599999999999994</v>
      </c>
      <c r="L4">
        <v>191.89</v>
      </c>
      <c r="N4" t="s">
        <v>14</v>
      </c>
      <c r="O4">
        <f>_xlfn.COVARIANCE.S(O16:O20,Q16:Q20)</f>
        <v>-2.3428414374190062E-2</v>
      </c>
      <c r="P4">
        <f>_xlfn.COVARIANCE.S(P16:P20,Q16:Q20)</f>
        <v>1.3888480860013871E-2</v>
      </c>
      <c r="Q4" s="38">
        <f>_xlfn.COVARIANCE.S(Q16:Q20,Q16:Q20)</f>
        <v>0.13643490236996256</v>
      </c>
      <c r="R4">
        <f>_xlfn.COVARIANCE.S(R16:R20,Q16:Q20)</f>
        <v>9.2227006271934989E-3</v>
      </c>
      <c r="S4">
        <f>_xlfn.COVARIANCE.S(S16:S20,Q16:Q20)</f>
        <v>1.3396213930420703E-2</v>
      </c>
      <c r="T4">
        <f>_xlfn.COVARIANCE.S(T16:T20,Q16:Q20)</f>
        <v>1.4262395320852973E-2</v>
      </c>
      <c r="U4">
        <f>_xlfn.COVARIANCE.S(U16:U20,Q16:Q20)</f>
        <v>6.6930487423637781E-3</v>
      </c>
      <c r="V4">
        <f>_xlfn.COVARIANCE.S(V16:V20,Q16:Q20)</f>
        <v>4.0241035580517302E-2</v>
      </c>
      <c r="W4">
        <f>_xlfn.COVARIANCE.S(W16:W20,Q16:Q20)</f>
        <v>5.1305073494595579E-2</v>
      </c>
      <c r="X4">
        <f>_xlfn.COVARIANCE.S(X16:X20,Q16:Q20)</f>
        <v>6.0670135320549649E-2</v>
      </c>
      <c r="Y4">
        <f>_xlfn.COVARIANCE.S(Y16:Y20,Q16:Q20)</f>
        <v>6.0355107847466373E-2</v>
      </c>
    </row>
    <row r="5" spans="1:25" x14ac:dyDescent="0.3">
      <c r="A5" s="1">
        <v>43585</v>
      </c>
      <c r="B5">
        <v>72.855000000000004</v>
      </c>
      <c r="C5">
        <v>48.61</v>
      </c>
      <c r="D5">
        <v>50.167999999999999</v>
      </c>
      <c r="E5">
        <v>34.28</v>
      </c>
      <c r="F5">
        <v>158.44499999999999</v>
      </c>
      <c r="G5">
        <v>85.55</v>
      </c>
      <c r="H5">
        <v>38.496200000000002</v>
      </c>
      <c r="I5">
        <v>205.79</v>
      </c>
      <c r="J5">
        <v>48.41</v>
      </c>
      <c r="K5">
        <v>74.53</v>
      </c>
      <c r="L5">
        <v>203.7</v>
      </c>
      <c r="N5" t="s">
        <v>16</v>
      </c>
      <c r="O5">
        <f>_xlfn.COVARIANCE.S(O16:O20,R16:R20)</f>
        <v>-1.193666952640811E-2</v>
      </c>
      <c r="P5">
        <f>_xlfn.COVARIANCE.S(P16:P20,R16:R20)</f>
        <v>8.4231123213526563E-2</v>
      </c>
      <c r="Q5">
        <f>_xlfn.COVARIANCE.S(R16:R20,Q16:Q20)</f>
        <v>9.2227006271934989E-3</v>
      </c>
      <c r="R5" s="38">
        <f>_xlfn.COVARIANCE.S(R16:R20,R16:R20)</f>
        <v>8.4798479136943036E-2</v>
      </c>
      <c r="S5">
        <f>_xlfn.COVARIANCE.S(S16:S20,R16:R20)</f>
        <v>4.6712913458220179E-2</v>
      </c>
      <c r="T5">
        <f>_xlfn.COVARIANCE.S(T16:T20,R16:R20)</f>
        <v>1.0522027344555752E-2</v>
      </c>
      <c r="U5">
        <f>_xlfn.COVARIANCE.S(U16:U20,R16:R20)</f>
        <v>-4.3679067056299009E-2</v>
      </c>
      <c r="V5">
        <f>_xlfn.COVARIANCE.S(V16:V20,R16:R20)</f>
        <v>6.682437438428699E-4</v>
      </c>
      <c r="W5">
        <f>_xlfn.COVARIANCE.S(W16:W20,R16:R20)</f>
        <v>1.8069547995647976E-4</v>
      </c>
      <c r="X5">
        <f>_xlfn.COVARIANCE.S(X16:X20,R16:R20)</f>
        <v>-5.7352147079939894E-2</v>
      </c>
      <c r="Y5">
        <f>_xlfn.COVARIANCE.S(Y16:Y20,R16:R20)</f>
        <v>-4.8777871880946955E-2</v>
      </c>
    </row>
    <row r="6" spans="1:25" x14ac:dyDescent="0.3">
      <c r="A6" s="1">
        <v>43616</v>
      </c>
      <c r="B6">
        <v>73.304199999999994</v>
      </c>
      <c r="C6">
        <v>49.552500000000002</v>
      </c>
      <c r="D6">
        <v>43.768000000000001</v>
      </c>
      <c r="E6">
        <v>33.813299999999998</v>
      </c>
      <c r="F6">
        <v>133.56299999999999</v>
      </c>
      <c r="G6">
        <v>86.12</v>
      </c>
      <c r="H6">
        <v>39.358800000000002</v>
      </c>
      <c r="I6">
        <v>203.59</v>
      </c>
      <c r="J6">
        <v>44.37</v>
      </c>
      <c r="K6">
        <v>81.22</v>
      </c>
      <c r="L6">
        <v>189.85</v>
      </c>
      <c r="N6" t="s">
        <v>18</v>
      </c>
      <c r="O6">
        <f>_xlfn.COVARIANCE.S(O16:O20,S16:S20)</f>
        <v>-2.1120382549743254E-2</v>
      </c>
      <c r="P6">
        <f>_xlfn.COVARIANCE.S(P16:P20,S16:S20)</f>
        <v>4.2791920900372996E-2</v>
      </c>
      <c r="Q6">
        <f>_xlfn.COVARIANCE.S(S16:S20,Q16:Q20)</f>
        <v>1.3396213930420703E-2</v>
      </c>
      <c r="R6">
        <f>_xlfn.COVARIANCE.S(S16:S20,R16:R20)</f>
        <v>4.6712913458220179E-2</v>
      </c>
      <c r="S6" s="38">
        <f>_xlfn.COVARIANCE.S(S16:S20,S16:S20)</f>
        <v>3.8705222447853446E-2</v>
      </c>
      <c r="T6">
        <f>_xlfn.COVARIANCE.S(T16:T20,S16:S20)</f>
        <v>2.0119149575140494E-3</v>
      </c>
      <c r="U6">
        <f>_xlfn.COVARIANCE.S(U16:U20,S16:S20)</f>
        <v>-2.7268832271544257E-3</v>
      </c>
      <c r="V6">
        <f>_xlfn.COVARIANCE.S(V16:V20,S16:S20)</f>
        <v>-9.3033724031187804E-3</v>
      </c>
      <c r="W6">
        <f>_xlfn.COVARIANCE.S(W16:W20,S16:S20)</f>
        <v>2.9496224703613391E-2</v>
      </c>
      <c r="X6">
        <f>_xlfn.COVARIANCE.S(X16:X20,S16:S20)</f>
        <v>-8.6057646217085563E-3</v>
      </c>
      <c r="Y6">
        <f>_xlfn.COVARIANCE.S(Y16:Y20,S16:S20)</f>
        <v>-7.1881308850871763E-3</v>
      </c>
    </row>
    <row r="7" spans="1:25" x14ac:dyDescent="0.3">
      <c r="A7" s="1">
        <v>43646</v>
      </c>
      <c r="B7">
        <v>74.002899999999997</v>
      </c>
      <c r="C7">
        <v>51.215000000000003</v>
      </c>
      <c r="D7">
        <v>49.48</v>
      </c>
      <c r="E7">
        <v>36.83</v>
      </c>
      <c r="F7">
        <v>144.92500000000001</v>
      </c>
      <c r="G7">
        <v>88.01</v>
      </c>
      <c r="H7">
        <v>41.065199999999997</v>
      </c>
      <c r="I7">
        <v>226.37</v>
      </c>
      <c r="J7">
        <v>47.32</v>
      </c>
      <c r="K7">
        <v>81.53</v>
      </c>
      <c r="L7">
        <v>207.97</v>
      </c>
      <c r="N7" t="s">
        <v>20</v>
      </c>
      <c r="O7">
        <f>_xlfn.COVARIANCE.S(O16:O20,T16:T20)</f>
        <v>-1.0057061906737137E-3</v>
      </c>
      <c r="P7">
        <f>_xlfn.COVARIANCE.S(P16:P20,T16:T20)</f>
        <v>2.910744774370895E-2</v>
      </c>
      <c r="Q7">
        <f>_xlfn.COVARIANCE.S(T16:T20,Q16:Q20)</f>
        <v>1.4262395320852973E-2</v>
      </c>
      <c r="R7">
        <f>_xlfn.COVARIANCE.S(T16:T20,R16:R20)</f>
        <v>1.0522027344555752E-2</v>
      </c>
      <c r="S7">
        <f>_xlfn.COVARIANCE.S(T16:T20,S16:S20)</f>
        <v>2.0119149575140494E-3</v>
      </c>
      <c r="T7" s="38">
        <f>_xlfn.COVARIANCE.S(T16:T20,T16:T20)</f>
        <v>1.4931544767893155E-2</v>
      </c>
      <c r="U7">
        <f>_xlfn.COVARIANCE.S(U16:U20,T16:T20)</f>
        <v>1.8792401095652059E-2</v>
      </c>
      <c r="V7">
        <f>_xlfn.COVARIANCE.S(V16:V20,T16:T20)</f>
        <v>2.2887023754039629E-2</v>
      </c>
      <c r="W7">
        <f>_xlfn.COVARIANCE.S(W16:W20,T16:T20)</f>
        <v>8.6260091232936657E-3</v>
      </c>
      <c r="X7">
        <f>_xlfn.COVARIANCE.S(X16:X20,T16:T20)</f>
        <v>-7.0524060884831867E-3</v>
      </c>
      <c r="Y7">
        <f>_xlfn.COVARIANCE.S(Y16:Y20,T16:T20)</f>
        <v>5.9130880759838272E-3</v>
      </c>
    </row>
    <row r="8" spans="1:25" x14ac:dyDescent="0.3">
      <c r="A8" s="1">
        <v>43677</v>
      </c>
      <c r="B8">
        <v>79.582599999999999</v>
      </c>
      <c r="C8">
        <v>51.792499999999997</v>
      </c>
      <c r="D8">
        <v>53.26</v>
      </c>
      <c r="E8">
        <v>36.793300000000002</v>
      </c>
      <c r="F8">
        <v>146.07900000000001</v>
      </c>
      <c r="G8">
        <v>87.81</v>
      </c>
      <c r="H8">
        <v>36.818300000000001</v>
      </c>
      <c r="I8">
        <v>228.27</v>
      </c>
      <c r="J8">
        <v>48.41</v>
      </c>
      <c r="K8">
        <v>83.12</v>
      </c>
      <c r="L8">
        <v>213.69</v>
      </c>
      <c r="N8" t="s">
        <v>22</v>
      </c>
      <c r="O8">
        <f>_xlfn.COVARIANCE.S(O16:O20,U16:U20)</f>
        <v>-2.3993800887595462E-2</v>
      </c>
      <c r="P8">
        <f>_xlfn.COVARIANCE.S(P16:P20,U16:U20)</f>
        <v>-1.1866177241481174E-3</v>
      </c>
      <c r="Q8">
        <f>_xlfn.COVARIANCE.S(U16:U20,Q16:Q20)</f>
        <v>6.6930487423637781E-3</v>
      </c>
      <c r="R8">
        <f>_xlfn.COVARIANCE.S(U16:U20,R16:R20)</f>
        <v>-4.3679067056299009E-2</v>
      </c>
      <c r="S8">
        <f>_xlfn.COVARIANCE.S(U16:U20,S16:S20)</f>
        <v>-2.7268832271544257E-3</v>
      </c>
      <c r="T8">
        <f>_xlfn.COVARIANCE.S(U16:U20,T16:T20)</f>
        <v>1.8792401095652059E-2</v>
      </c>
      <c r="U8" s="38">
        <f>_xlfn.COVARIANCE.S(U16:U20,U16:U20)</f>
        <v>0.14601292067431457</v>
      </c>
      <c r="V8">
        <f>_xlfn.COVARIANCE.S(V16:V20,U16:U20)</f>
        <v>2.4533556463091688E-2</v>
      </c>
      <c r="W8">
        <f>_xlfn.COVARIANCE.S(W16:W20,U16:U20)</f>
        <v>8.5994470124190106E-2</v>
      </c>
      <c r="X8">
        <f>_xlfn.COVARIANCE.S(X16:X20,U16:U20)</f>
        <v>6.7997499374332082E-2</v>
      </c>
      <c r="Y8">
        <f>_xlfn.COVARIANCE.S(Y16:Y20,U16:U20)</f>
        <v>8.9316584402053992E-2</v>
      </c>
    </row>
    <row r="9" spans="1:25" x14ac:dyDescent="0.3">
      <c r="A9" s="1">
        <v>43708</v>
      </c>
      <c r="B9">
        <v>77.905699999999996</v>
      </c>
      <c r="C9">
        <v>54.77</v>
      </c>
      <c r="D9">
        <v>52.185000000000002</v>
      </c>
      <c r="E9">
        <v>38.0867</v>
      </c>
      <c r="F9">
        <v>135.21</v>
      </c>
      <c r="G9">
        <v>91.15</v>
      </c>
      <c r="H9">
        <v>33.699599999999997</v>
      </c>
      <c r="I9">
        <v>225.92</v>
      </c>
      <c r="J9">
        <v>46.57</v>
      </c>
      <c r="K9">
        <v>89.56</v>
      </c>
      <c r="L9">
        <v>227.91</v>
      </c>
      <c r="N9" t="s">
        <v>24</v>
      </c>
      <c r="O9">
        <f>_xlfn.COVARIANCE.S(O16:O20,V16:V20)</f>
        <v>3.1552172440809023E-3</v>
      </c>
      <c r="P9">
        <f>_xlfn.COVARIANCE.S(P16:P20,V16:V20)</f>
        <v>2.8563207086841427E-2</v>
      </c>
      <c r="Q9">
        <f>_xlfn.COVARIANCE.S(V16:V20,Q16:Q20)</f>
        <v>4.0241035580517302E-2</v>
      </c>
      <c r="R9">
        <f>_xlfn.COVARIANCE.S(V16:V20,R16:R20)</f>
        <v>6.682437438428699E-4</v>
      </c>
      <c r="S9">
        <f>_xlfn.COVARIANCE.S(V16:V20,S16:S20)</f>
        <v>-9.3033724031187804E-3</v>
      </c>
      <c r="T9">
        <f>_xlfn.COVARIANCE.S(V16:V20,T16:T20)</f>
        <v>2.2887023754039629E-2</v>
      </c>
      <c r="U9">
        <f>_xlfn.COVARIANCE.S(V16:V20,U16:U20)</f>
        <v>2.4533556463091688E-2</v>
      </c>
      <c r="V9" s="38">
        <f>_xlfn.COVARIANCE.S(V16:V20,V16:V20)</f>
        <v>4.3300580788728713E-2</v>
      </c>
      <c r="W9">
        <f>_xlfn.COVARIANCE.S(W16:W20,V16:V20)</f>
        <v>7.6631517646386224E-3</v>
      </c>
      <c r="X9">
        <f>_xlfn.COVARIANCE.S(X16:X20,V16:V20)</f>
        <v>1.7307618631708394E-3</v>
      </c>
      <c r="Y9">
        <f>_xlfn.COVARIANCE.S(Y16:Y20,V16:V20)</f>
        <v>1.9244189942923127E-2</v>
      </c>
    </row>
    <row r="10" spans="1:25" x14ac:dyDescent="0.3">
      <c r="A10" s="1">
        <v>43738</v>
      </c>
      <c r="B10">
        <v>78.624399999999994</v>
      </c>
      <c r="C10">
        <v>58.247500000000002</v>
      </c>
      <c r="D10">
        <v>55.993000000000002</v>
      </c>
      <c r="E10">
        <v>39.56</v>
      </c>
      <c r="F10">
        <v>137.45099999999999</v>
      </c>
      <c r="G10">
        <v>93.69</v>
      </c>
      <c r="H10">
        <v>34.059800000000003</v>
      </c>
      <c r="I10">
        <v>221.86</v>
      </c>
      <c r="J10">
        <v>50.44</v>
      </c>
      <c r="K10">
        <v>90.65</v>
      </c>
      <c r="L10">
        <v>232.02</v>
      </c>
      <c r="N10" t="s">
        <v>26</v>
      </c>
      <c r="O10">
        <f>_xlfn.COVARIANCE.S(O16:O20,W16:W20)</f>
        <v>-3.8969637041782683E-2</v>
      </c>
      <c r="P10">
        <f>_xlfn.COVARIANCE.S(P16:P20,W16:W20)</f>
        <v>1.466685202045705E-2</v>
      </c>
      <c r="Q10">
        <f>_xlfn.COVARIANCE.S(W16:W20,Q16:Q20)</f>
        <v>5.1305073494595579E-2</v>
      </c>
      <c r="R10">
        <f>_xlfn.COVARIANCE.S(W16:W20,R16:R20)</f>
        <v>1.8069547995647976E-4</v>
      </c>
      <c r="S10">
        <f>_xlfn.COVARIANCE.S(W16:W20,S16:S20)</f>
        <v>2.9496224703613391E-2</v>
      </c>
      <c r="T10">
        <f>_xlfn.COVARIANCE.S(W16:W20,T16:T20)</f>
        <v>8.6260091232936657E-3</v>
      </c>
      <c r="U10">
        <f>_xlfn.COVARIANCE.S(W16:W20,U16:U20)</f>
        <v>8.5994470124190106E-2</v>
      </c>
      <c r="V10">
        <f>_xlfn.COVARIANCE.S(W16:W20,V16:V20)</f>
        <v>7.6631517646386224E-3</v>
      </c>
      <c r="W10" s="38">
        <f>_xlfn.COVARIANCE.S(W16:W20,W16:W20)</f>
        <v>9.1299422482481324E-2</v>
      </c>
      <c r="X10">
        <f>_xlfn.COVARIANCE.S(X16:X20,W16:W20)</f>
        <v>6.5648833366723669E-2</v>
      </c>
      <c r="Y10">
        <f>_xlfn.COVARIANCE.S(Y16:Y20,W16:W20)</f>
        <v>7.1906661460777899E-2</v>
      </c>
    </row>
    <row r="11" spans="1:25" x14ac:dyDescent="0.3">
      <c r="A11" s="1">
        <v>43769</v>
      </c>
      <c r="B11">
        <v>82.507199999999997</v>
      </c>
      <c r="C11">
        <v>59.585000000000001</v>
      </c>
      <c r="D11">
        <v>62.19</v>
      </c>
      <c r="E11">
        <v>39.0867</v>
      </c>
      <c r="F11">
        <v>137.94399999999999</v>
      </c>
      <c r="G11">
        <v>94.39</v>
      </c>
      <c r="H11">
        <v>36.372799999999998</v>
      </c>
      <c r="I11">
        <v>213.26</v>
      </c>
      <c r="J11">
        <v>51.63</v>
      </c>
      <c r="K11">
        <v>90.69</v>
      </c>
      <c r="L11">
        <v>234.58</v>
      </c>
      <c r="N11" t="s">
        <v>28</v>
      </c>
      <c r="O11">
        <f>_xlfn.COVARIANCE.S(O16:O20,X16:X20)</f>
        <v>-2.2949048020901155E-2</v>
      </c>
      <c r="P11">
        <f>_xlfn.COVARIANCE.S(P16:P20,X16:X20)</f>
        <v>-5.9695757785263856E-2</v>
      </c>
      <c r="Q11">
        <f>_xlfn.COVARIANCE.S(X16:X20,Q16:Q20)</f>
        <v>6.0670135320549649E-2</v>
      </c>
      <c r="R11">
        <f>_xlfn.COVARIANCE.S(X16:X20,R16:R20)</f>
        <v>-5.7352147079939894E-2</v>
      </c>
      <c r="S11">
        <f>_xlfn.COVARIANCE.S(X16:X20,S16:S20)</f>
        <v>-8.6057646217085563E-3</v>
      </c>
      <c r="T11">
        <f>_xlfn.COVARIANCE.S(X16:X20,T16:T20)</f>
        <v>-7.0524060884831867E-3</v>
      </c>
      <c r="U11">
        <f>_xlfn.COVARIANCE.S(X16:X20,U16:U20)</f>
        <v>6.7997499374332082E-2</v>
      </c>
      <c r="V11">
        <f>_xlfn.COVARIANCE.S(X16:X20,V16:V20)</f>
        <v>1.7307618631708394E-3</v>
      </c>
      <c r="W11">
        <f>_xlfn.COVARIANCE.S(X16:X20,W16:W20)</f>
        <v>6.5648833366723669E-2</v>
      </c>
      <c r="X11" s="38">
        <f>_xlfn.COVARIANCE.S(X16:X20,X16:X20)</f>
        <v>0.1004731086092898</v>
      </c>
      <c r="Y11">
        <f>_xlfn.COVARIANCE.S(Y16:Y20,X16:X20)</f>
        <v>8.9710937730254625E-2</v>
      </c>
    </row>
    <row r="12" spans="1:25" x14ac:dyDescent="0.3">
      <c r="A12" s="1">
        <v>43799</v>
      </c>
      <c r="B12">
        <v>78.404799999999994</v>
      </c>
      <c r="C12">
        <v>58.454999999999998</v>
      </c>
      <c r="D12">
        <v>66.813000000000002</v>
      </c>
      <c r="E12">
        <v>39.6967</v>
      </c>
      <c r="F12">
        <v>141.94</v>
      </c>
      <c r="G12">
        <v>91.35</v>
      </c>
      <c r="H12">
        <v>36.515000000000001</v>
      </c>
      <c r="I12">
        <v>236.33</v>
      </c>
      <c r="J12">
        <v>54.46</v>
      </c>
      <c r="K12">
        <v>84.57</v>
      </c>
      <c r="L12">
        <v>220.51</v>
      </c>
      <c r="N12" t="s">
        <v>30</v>
      </c>
      <c r="O12">
        <f>_xlfn.COVARIANCE.S(O16:O20,Y16:Y20)</f>
        <v>-2.2808290519021147E-2</v>
      </c>
      <c r="P12">
        <f>_xlfn.COVARIANCE.S(P16:P20,Y16:Y20)</f>
        <v>-3.3185735761163959E-2</v>
      </c>
      <c r="Q12">
        <f>_xlfn.COVARIANCE.S(Y16:Y20,Q16:Q20)</f>
        <v>6.0355107847466373E-2</v>
      </c>
      <c r="R12">
        <f>_xlfn.COVARIANCE.S(Y16:Y20,R16:R20)</f>
        <v>-4.8777871880946955E-2</v>
      </c>
      <c r="S12">
        <f>_xlfn.COVARIANCE.S(Y16:Y20,S16:S20)</f>
        <v>-7.1881308850871763E-3</v>
      </c>
      <c r="T12">
        <f>_xlfn.COVARIANCE.S(Y16:Y20,T16:T20)</f>
        <v>5.9130880759838272E-3</v>
      </c>
      <c r="U12">
        <f>_xlfn.COVARIANCE.S(Y16:Y20,U16:U20)</f>
        <v>8.9316584402053992E-2</v>
      </c>
      <c r="V12">
        <f>_xlfn.COVARIANCE.S(Y16:Y20,V16:V20)</f>
        <v>1.9244189942923127E-2</v>
      </c>
      <c r="W12">
        <f>_xlfn.COVARIANCE.S(Y16:Y20,W16:W20)</f>
        <v>7.1906661460777899E-2</v>
      </c>
      <c r="X12">
        <f>_xlfn.COVARIANCE.S(Y16:Y20,X16:X20)</f>
        <v>8.9710937730254625E-2</v>
      </c>
      <c r="Y12" s="38">
        <f>_xlfn.COVARIANCE.S(Y16:Y20,Y16:Y20)</f>
        <v>9.1667978843588349E-2</v>
      </c>
    </row>
    <row r="13" spans="1:25" x14ac:dyDescent="0.3">
      <c r="A13" s="1">
        <v>43830</v>
      </c>
      <c r="B13">
        <v>78.275000000000006</v>
      </c>
      <c r="C13">
        <v>60.54</v>
      </c>
      <c r="D13">
        <v>73.412999999999997</v>
      </c>
      <c r="E13">
        <v>39.613300000000002</v>
      </c>
      <c r="F13">
        <v>147.5</v>
      </c>
      <c r="G13">
        <v>94.51</v>
      </c>
      <c r="H13">
        <v>37.140599999999999</v>
      </c>
      <c r="I13">
        <v>234.99</v>
      </c>
      <c r="J13">
        <v>53.8</v>
      </c>
      <c r="K13">
        <v>81.78</v>
      </c>
      <c r="L13">
        <v>218.38</v>
      </c>
    </row>
    <row r="14" spans="1:25" x14ac:dyDescent="0.3">
      <c r="A14" s="1">
        <v>43861</v>
      </c>
      <c r="B14">
        <v>79.043599999999998</v>
      </c>
      <c r="C14">
        <v>67.05</v>
      </c>
      <c r="D14">
        <v>77.378</v>
      </c>
      <c r="E14">
        <v>38.1633</v>
      </c>
      <c r="F14">
        <v>132.65199999999999</v>
      </c>
      <c r="G14">
        <v>104.22</v>
      </c>
      <c r="H14">
        <v>35.301600000000001</v>
      </c>
      <c r="I14">
        <v>238.71</v>
      </c>
      <c r="J14">
        <v>46.94</v>
      </c>
      <c r="K14">
        <v>84.91</v>
      </c>
      <c r="L14">
        <v>228.1</v>
      </c>
      <c r="O14" t="s">
        <v>33</v>
      </c>
    </row>
    <row r="15" spans="1:25" x14ac:dyDescent="0.3">
      <c r="A15" s="1">
        <v>43890</v>
      </c>
      <c r="B15">
        <v>89.993300000000005</v>
      </c>
      <c r="C15">
        <v>63.19</v>
      </c>
      <c r="D15">
        <v>68.34</v>
      </c>
      <c r="E15">
        <v>35.893300000000004</v>
      </c>
      <c r="F15">
        <v>124.776</v>
      </c>
      <c r="G15">
        <v>89.26</v>
      </c>
      <c r="H15">
        <v>31.680499999999999</v>
      </c>
      <c r="I15">
        <v>219.61</v>
      </c>
      <c r="J15">
        <v>40.85</v>
      </c>
      <c r="K15">
        <v>74.819999999999993</v>
      </c>
      <c r="L15">
        <v>217.84</v>
      </c>
      <c r="N15" s="36" t="s">
        <v>34</v>
      </c>
      <c r="O15" s="36" t="s">
        <v>10</v>
      </c>
      <c r="P15" s="36" t="s">
        <v>12</v>
      </c>
      <c r="Q15" s="36" t="s">
        <v>14</v>
      </c>
      <c r="R15" s="36" t="s">
        <v>16</v>
      </c>
      <c r="S15" s="36" t="s">
        <v>18</v>
      </c>
      <c r="T15" s="36" t="s">
        <v>20</v>
      </c>
      <c r="U15" s="36" t="s">
        <v>22</v>
      </c>
      <c r="V15" s="36" t="s">
        <v>24</v>
      </c>
      <c r="W15" s="36" t="s">
        <v>26</v>
      </c>
      <c r="X15" s="36" t="s">
        <v>28</v>
      </c>
      <c r="Y15" s="36" t="s">
        <v>30</v>
      </c>
    </row>
    <row r="16" spans="1:25" x14ac:dyDescent="0.3">
      <c r="A16" s="1">
        <v>43921</v>
      </c>
      <c r="B16">
        <v>83.744900000000001</v>
      </c>
      <c r="C16">
        <v>60.155000000000001</v>
      </c>
      <c r="D16">
        <v>63.573</v>
      </c>
      <c r="E16">
        <v>37.8733</v>
      </c>
      <c r="F16">
        <v>114.133</v>
      </c>
      <c r="G16">
        <v>79.98</v>
      </c>
      <c r="H16">
        <v>30.941099999999999</v>
      </c>
      <c r="I16">
        <v>199.61</v>
      </c>
      <c r="J16">
        <v>28.7</v>
      </c>
      <c r="K16">
        <v>45.78</v>
      </c>
      <c r="L16">
        <v>186.71</v>
      </c>
      <c r="N16" s="36">
        <v>2019</v>
      </c>
      <c r="O16">
        <f t="shared" ref="O16:Y16" si="0">((B13/B2)-1)</f>
        <v>0.12639999539510716</v>
      </c>
      <c r="P16">
        <f t="shared" si="0"/>
        <v>0.35300033523298691</v>
      </c>
      <c r="Q16">
        <f t="shared" si="0"/>
        <v>0.76431146359048308</v>
      </c>
      <c r="R16">
        <f t="shared" si="0"/>
        <v>0.24011295013351797</v>
      </c>
      <c r="S16">
        <f t="shared" si="0"/>
        <v>-0.11922420073328321</v>
      </c>
      <c r="T16">
        <f t="shared" si="0"/>
        <v>0.19451466127401407</v>
      </c>
      <c r="U16">
        <f t="shared" si="0"/>
        <v>-7.7032037454896174E-2</v>
      </c>
      <c r="V16">
        <f t="shared" si="0"/>
        <v>0.42946651256159152</v>
      </c>
      <c r="W16">
        <f t="shared" si="0"/>
        <v>9.9979554283377681E-2</v>
      </c>
      <c r="X16">
        <f t="shared" si="0"/>
        <v>5.5361982191250547E-2</v>
      </c>
      <c r="Y16">
        <f t="shared" si="0"/>
        <v>0.18988721189996172</v>
      </c>
    </row>
    <row r="17" spans="1:26" x14ac:dyDescent="0.3">
      <c r="A17" s="1">
        <v>43951</v>
      </c>
      <c r="B17">
        <v>87.637699999999995</v>
      </c>
      <c r="C17">
        <v>57.78</v>
      </c>
      <c r="D17">
        <v>73.45</v>
      </c>
      <c r="E17">
        <v>40.5167</v>
      </c>
      <c r="F17">
        <v>127.017</v>
      </c>
      <c r="G17">
        <v>83.11</v>
      </c>
      <c r="H17">
        <v>36.363300000000002</v>
      </c>
      <c r="I17">
        <v>225.58</v>
      </c>
      <c r="J17">
        <v>29.05</v>
      </c>
      <c r="K17">
        <v>51.23</v>
      </c>
      <c r="L17">
        <v>219.83</v>
      </c>
      <c r="N17" s="36">
        <v>2020</v>
      </c>
      <c r="O17">
        <f t="shared" ref="O17:Y17" si="1">((A25/A14)-1)</f>
        <v>7.637764756845522E-3</v>
      </c>
      <c r="P17">
        <f t="shared" si="1"/>
        <v>0.70602047477594643</v>
      </c>
      <c r="Q17">
        <f t="shared" si="1"/>
        <v>0.15063385533184204</v>
      </c>
      <c r="R17">
        <f t="shared" si="1"/>
        <v>0.71482850422600741</v>
      </c>
      <c r="S17">
        <f t="shared" si="1"/>
        <v>0.25906302652024316</v>
      </c>
      <c r="T17">
        <f t="shared" si="1"/>
        <v>0.10166450562373752</v>
      </c>
      <c r="U17">
        <f t="shared" si="1"/>
        <v>-0.20101707925542123</v>
      </c>
      <c r="V17">
        <f t="shared" si="1"/>
        <v>4.2728941464409642E-2</v>
      </c>
      <c r="W17">
        <f t="shared" si="1"/>
        <v>0.1445687235557791</v>
      </c>
      <c r="X17">
        <f t="shared" si="1"/>
        <v>-0.35705155517682141</v>
      </c>
      <c r="Y17">
        <f t="shared" si="1"/>
        <v>-0.23895889765634193</v>
      </c>
    </row>
    <row r="18" spans="1:26" x14ac:dyDescent="0.3">
      <c r="A18" s="1">
        <v>43982</v>
      </c>
      <c r="B18">
        <v>99.855000000000004</v>
      </c>
      <c r="C18">
        <v>63.89</v>
      </c>
      <c r="D18">
        <v>79.484999999999999</v>
      </c>
      <c r="E18">
        <v>41.353299999999997</v>
      </c>
      <c r="F18">
        <v>130.79599999999999</v>
      </c>
      <c r="G18">
        <v>85.25</v>
      </c>
      <c r="H18">
        <v>36.202199999999998</v>
      </c>
      <c r="I18">
        <v>241.65</v>
      </c>
      <c r="J18">
        <v>26.47</v>
      </c>
      <c r="K18">
        <v>50.67</v>
      </c>
      <c r="L18">
        <v>248.48</v>
      </c>
      <c r="N18" s="36">
        <v>2021</v>
      </c>
      <c r="O18">
        <f t="shared" ref="O18:Y18" si="2">((B37/B26)-1)</f>
        <v>-8.0107868020304562E-2</v>
      </c>
      <c r="P18">
        <f t="shared" si="2"/>
        <v>0.15444540620749336</v>
      </c>
      <c r="Q18">
        <f t="shared" si="2"/>
        <v>0.34563504092149122</v>
      </c>
      <c r="R18">
        <f t="shared" si="2"/>
        <v>2.9895366218236186E-2</v>
      </c>
      <c r="S18">
        <f t="shared" si="2"/>
        <v>1.1214380553569603E-2</v>
      </c>
      <c r="T18">
        <f t="shared" si="2"/>
        <v>9.9616858237547845E-2</v>
      </c>
      <c r="U18">
        <f t="shared" si="2"/>
        <v>0.64484679665738165</v>
      </c>
      <c r="V18">
        <f t="shared" si="2"/>
        <v>0.14057579847053536</v>
      </c>
      <c r="W18">
        <f t="shared" si="2"/>
        <v>0.60575635876840694</v>
      </c>
      <c r="X18">
        <f t="shared" si="2"/>
        <v>0.41534653465346527</v>
      </c>
      <c r="Y18">
        <f t="shared" si="2"/>
        <v>0.53242005760283573</v>
      </c>
    </row>
    <row r="19" spans="1:26" x14ac:dyDescent="0.3">
      <c r="A19" s="1">
        <v>44012</v>
      </c>
      <c r="B19">
        <v>104.15</v>
      </c>
      <c r="C19">
        <v>60.042499999999997</v>
      </c>
      <c r="D19">
        <v>91.2</v>
      </c>
      <c r="E19">
        <v>39.926699999999997</v>
      </c>
      <c r="F19">
        <v>130.41900000000001</v>
      </c>
      <c r="G19">
        <v>79.64</v>
      </c>
      <c r="H19">
        <v>30.997900000000001</v>
      </c>
      <c r="I19">
        <v>241.46</v>
      </c>
      <c r="J19">
        <v>25.6</v>
      </c>
      <c r="K19">
        <v>51.75</v>
      </c>
      <c r="L19">
        <v>250.51</v>
      </c>
      <c r="N19" s="36">
        <v>2022</v>
      </c>
      <c r="O19">
        <f t="shared" ref="O19:Y19" si="3">((B49/B38)-1)</f>
        <v>0.29425903670148834</v>
      </c>
      <c r="P19">
        <f t="shared" si="3"/>
        <v>7.0148489503327971E-2</v>
      </c>
      <c r="Q19">
        <f t="shared" si="3"/>
        <v>-0.25660830758668041</v>
      </c>
      <c r="R19">
        <f t="shared" si="3"/>
        <v>1.4162087234165899E-2</v>
      </c>
      <c r="S19">
        <f t="shared" si="3"/>
        <v>-0.27767731709952814</v>
      </c>
      <c r="T19">
        <f t="shared" si="3"/>
        <v>5.0331858407079544E-2</v>
      </c>
      <c r="U19">
        <f t="shared" si="3"/>
        <v>-2.7519453406718464E-2</v>
      </c>
      <c r="V19">
        <f t="shared" si="3"/>
        <v>9.2655607542889484E-2</v>
      </c>
      <c r="W19">
        <f t="shared" si="3"/>
        <v>-0.23252788104089217</v>
      </c>
      <c r="X19">
        <f t="shared" si="3"/>
        <v>-0.24333371811150872</v>
      </c>
      <c r="Y19">
        <f t="shared" si="3"/>
        <v>-0.13929914436754043</v>
      </c>
    </row>
    <row r="20" spans="1:26" x14ac:dyDescent="0.3">
      <c r="A20" s="1">
        <v>44043</v>
      </c>
      <c r="B20">
        <v>107.38</v>
      </c>
      <c r="C20">
        <v>70.174999999999997</v>
      </c>
      <c r="D20">
        <v>106.26</v>
      </c>
      <c r="E20">
        <v>43.133299999999998</v>
      </c>
      <c r="F20">
        <v>125.804</v>
      </c>
      <c r="G20">
        <v>86.88</v>
      </c>
      <c r="H20">
        <v>36.4771</v>
      </c>
      <c r="I20">
        <v>286.63</v>
      </c>
      <c r="J20">
        <v>24.26</v>
      </c>
      <c r="K20">
        <v>53.56</v>
      </c>
      <c r="L20">
        <v>265.49</v>
      </c>
      <c r="N20" s="36">
        <v>2023</v>
      </c>
      <c r="O20">
        <f t="shared" ref="O20:Y20" si="4">((B61/B50)-1)</f>
        <v>7.3806175071997826E-2</v>
      </c>
      <c r="P20">
        <f t="shared" si="4"/>
        <v>-0.18611818303631245</v>
      </c>
      <c r="Q20">
        <f t="shared" si="4"/>
        <v>0.33432670316723279</v>
      </c>
      <c r="R20">
        <f t="shared" si="4"/>
        <v>9.5780151678493297E-2</v>
      </c>
      <c r="S20">
        <f t="shared" si="4"/>
        <v>-5.005404506526967E-2</v>
      </c>
      <c r="T20">
        <f t="shared" si="4"/>
        <v>-0.1355896126011068</v>
      </c>
      <c r="U20">
        <f t="shared" si="4"/>
        <v>-0.34805253623188404</v>
      </c>
      <c r="V20">
        <f t="shared" si="4"/>
        <v>-0.14573648248104576</v>
      </c>
      <c r="W20">
        <f t="shared" si="4"/>
        <v>5.0138681459355627E-2</v>
      </c>
      <c r="X20">
        <f t="shared" si="4"/>
        <v>0.20162579957356064</v>
      </c>
      <c r="Y20">
        <f t="shared" si="4"/>
        <v>6.9037850510534682E-2</v>
      </c>
    </row>
    <row r="21" spans="1:26" x14ac:dyDescent="0.3">
      <c r="A21" s="1">
        <v>44074</v>
      </c>
      <c r="B21">
        <v>116.68</v>
      </c>
      <c r="C21">
        <v>69.792500000000004</v>
      </c>
      <c r="D21">
        <v>129.04</v>
      </c>
      <c r="E21">
        <v>46.283299999999997</v>
      </c>
      <c r="F21">
        <v>136.297</v>
      </c>
      <c r="G21">
        <v>78.83</v>
      </c>
      <c r="H21">
        <v>35.823</v>
      </c>
      <c r="I21">
        <v>292.26</v>
      </c>
      <c r="J21">
        <v>24.15</v>
      </c>
      <c r="K21">
        <v>57.52</v>
      </c>
      <c r="L21">
        <v>285.04000000000002</v>
      </c>
      <c r="N21" t="s">
        <v>35</v>
      </c>
      <c r="O21">
        <f>AVERAGE(O16:O20)</f>
        <v>8.4399020781026859E-2</v>
      </c>
      <c r="P21">
        <f t="shared" ref="P21:Y21" si="5">((C18/C7)-1)</f>
        <v>0.24748608806013861</v>
      </c>
      <c r="Q21">
        <f t="shared" si="5"/>
        <v>0.6064066289409864</v>
      </c>
      <c r="R21">
        <f t="shared" si="5"/>
        <v>0.12281563942438223</v>
      </c>
      <c r="S21">
        <f t="shared" si="5"/>
        <v>-9.7491806106607015E-2</v>
      </c>
      <c r="T21">
        <f t="shared" si="5"/>
        <v>-3.1360072719009313E-2</v>
      </c>
      <c r="U21">
        <f t="shared" si="5"/>
        <v>-0.11842143712924813</v>
      </c>
      <c r="V21">
        <f t="shared" si="5"/>
        <v>6.7500110438662331E-2</v>
      </c>
      <c r="W21">
        <f t="shared" si="5"/>
        <v>-0.44061707523245985</v>
      </c>
      <c r="X21">
        <f t="shared" si="5"/>
        <v>-0.37851097755427454</v>
      </c>
      <c r="Y21">
        <f t="shared" si="5"/>
        <v>0.19478770976583148</v>
      </c>
    </row>
    <row r="22" spans="1:26" x14ac:dyDescent="0.3">
      <c r="A22" s="1">
        <v>44104</v>
      </c>
      <c r="B22">
        <v>114.36</v>
      </c>
      <c r="C22">
        <v>69.39</v>
      </c>
      <c r="D22">
        <v>115.81</v>
      </c>
      <c r="E22">
        <v>46.636699999999998</v>
      </c>
      <c r="F22">
        <v>133.922</v>
      </c>
      <c r="G22">
        <v>81.73</v>
      </c>
      <c r="H22">
        <v>34.789700000000003</v>
      </c>
      <c r="I22">
        <v>297.86</v>
      </c>
      <c r="J22">
        <v>23.51</v>
      </c>
      <c r="K22">
        <v>55.09</v>
      </c>
      <c r="L22">
        <v>277.70999999999998</v>
      </c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</row>
    <row r="23" spans="1:26" x14ac:dyDescent="0.3">
      <c r="A23" s="1">
        <v>44135</v>
      </c>
      <c r="B23">
        <v>109.57</v>
      </c>
      <c r="C23">
        <v>73.209999999999994</v>
      </c>
      <c r="D23">
        <v>108.86</v>
      </c>
      <c r="E23">
        <v>46.25</v>
      </c>
      <c r="F23">
        <v>133.739</v>
      </c>
      <c r="G23">
        <v>89.93</v>
      </c>
      <c r="H23">
        <v>33.633200000000002</v>
      </c>
      <c r="I23">
        <v>276.24</v>
      </c>
      <c r="J23">
        <v>21.45</v>
      </c>
      <c r="K23">
        <v>53.77</v>
      </c>
      <c r="L23">
        <v>266.70999999999998</v>
      </c>
      <c r="N23" s="36"/>
      <c r="O23" s="36" t="s">
        <v>10</v>
      </c>
      <c r="P23" s="36" t="s">
        <v>12</v>
      </c>
      <c r="Q23" s="36" t="s">
        <v>14</v>
      </c>
      <c r="R23" s="36" t="s">
        <v>16</v>
      </c>
      <c r="S23" s="36" t="s">
        <v>18</v>
      </c>
      <c r="T23" s="36" t="s">
        <v>20</v>
      </c>
      <c r="U23" s="36" t="s">
        <v>22</v>
      </c>
      <c r="V23" s="36" t="s">
        <v>24</v>
      </c>
      <c r="W23" s="36" t="s">
        <v>26</v>
      </c>
      <c r="X23" s="36" t="s">
        <v>28</v>
      </c>
      <c r="Y23" s="36" t="s">
        <v>30</v>
      </c>
      <c r="Z23" s="36" t="s">
        <v>36</v>
      </c>
    </row>
    <row r="24" spans="1:26" x14ac:dyDescent="0.3">
      <c r="A24" s="1">
        <v>44165</v>
      </c>
      <c r="B24">
        <v>132.94</v>
      </c>
      <c r="C24">
        <v>73.59</v>
      </c>
      <c r="D24">
        <v>119.05</v>
      </c>
      <c r="E24">
        <v>50.93</v>
      </c>
      <c r="F24">
        <v>144.41499999999999</v>
      </c>
      <c r="G24">
        <v>84.89</v>
      </c>
      <c r="H24">
        <v>38.31</v>
      </c>
      <c r="I24">
        <v>280.14</v>
      </c>
      <c r="J24">
        <v>27.35</v>
      </c>
      <c r="K24">
        <v>62.98</v>
      </c>
      <c r="L24">
        <v>277.41000000000003</v>
      </c>
      <c r="N24" s="36" t="s">
        <v>37</v>
      </c>
      <c r="O24" s="37">
        <v>0.25</v>
      </c>
      <c r="P24" s="37">
        <v>0</v>
      </c>
      <c r="Q24" s="37">
        <v>0</v>
      </c>
      <c r="R24" s="37">
        <v>0.17185299930112669</v>
      </c>
      <c r="S24" s="37">
        <v>9.9048044039421843E-2</v>
      </c>
      <c r="T24" s="37">
        <v>0.25</v>
      </c>
      <c r="U24" s="37">
        <v>0</v>
      </c>
      <c r="V24" s="37">
        <v>0</v>
      </c>
      <c r="W24" s="37">
        <v>0</v>
      </c>
      <c r="X24" s="37">
        <v>8.0188891179377247E-2</v>
      </c>
      <c r="Y24" s="37">
        <v>0.14891006548007435</v>
      </c>
      <c r="Z24" s="36">
        <f>SUM(O24:Y24)</f>
        <v>1</v>
      </c>
    </row>
    <row r="25" spans="1:26" x14ac:dyDescent="0.3">
      <c r="A25" s="1">
        <v>44196</v>
      </c>
      <c r="B25">
        <v>134.85</v>
      </c>
      <c r="C25">
        <v>77.150000000000006</v>
      </c>
      <c r="D25">
        <v>132.69</v>
      </c>
      <c r="E25">
        <v>48.05</v>
      </c>
      <c r="F25">
        <v>146.13800000000001</v>
      </c>
      <c r="G25">
        <v>83.27</v>
      </c>
      <c r="H25">
        <v>36.81</v>
      </c>
      <c r="I25">
        <v>273.22000000000003</v>
      </c>
      <c r="J25">
        <v>30.18</v>
      </c>
      <c r="K25">
        <v>64.62</v>
      </c>
      <c r="L25">
        <v>265.62</v>
      </c>
      <c r="N25" s="36"/>
      <c r="O25">
        <f t="shared" ref="O25:Y25" si="6">IF(O24&gt;0,1,0)</f>
        <v>1</v>
      </c>
      <c r="P25">
        <f t="shared" si="6"/>
        <v>0</v>
      </c>
      <c r="Q25">
        <f t="shared" si="6"/>
        <v>0</v>
      </c>
      <c r="R25">
        <f t="shared" si="6"/>
        <v>1</v>
      </c>
      <c r="S25">
        <f t="shared" si="6"/>
        <v>1</v>
      </c>
      <c r="T25">
        <f t="shared" si="6"/>
        <v>1</v>
      </c>
      <c r="U25">
        <f t="shared" si="6"/>
        <v>0</v>
      </c>
      <c r="V25">
        <f t="shared" si="6"/>
        <v>0</v>
      </c>
      <c r="W25">
        <f t="shared" si="6"/>
        <v>0</v>
      </c>
      <c r="X25">
        <f t="shared" si="6"/>
        <v>1</v>
      </c>
      <c r="Y25">
        <f t="shared" si="6"/>
        <v>1</v>
      </c>
      <c r="Z25" s="36">
        <f>SUM(O25:Y25)</f>
        <v>6</v>
      </c>
    </row>
    <row r="26" spans="1:26" x14ac:dyDescent="0.3">
      <c r="A26" s="1">
        <v>44227</v>
      </c>
      <c r="B26">
        <v>126.08</v>
      </c>
      <c r="C26">
        <v>80.87</v>
      </c>
      <c r="D26">
        <v>131.96</v>
      </c>
      <c r="E26">
        <v>46.83</v>
      </c>
      <c r="F26">
        <v>146.86500000000001</v>
      </c>
      <c r="G26">
        <v>80.91</v>
      </c>
      <c r="H26">
        <v>35.9</v>
      </c>
      <c r="I26">
        <v>266.76</v>
      </c>
      <c r="J26">
        <v>29.88</v>
      </c>
      <c r="K26">
        <v>60.6</v>
      </c>
      <c r="L26">
        <v>270.82</v>
      </c>
      <c r="N26" s="36"/>
      <c r="P26" s="36"/>
      <c r="Q26" s="36"/>
      <c r="R26" s="36"/>
      <c r="S26" s="36"/>
      <c r="T26" s="36"/>
      <c r="U26" s="36"/>
      <c r="V26" s="36"/>
      <c r="W26" s="36"/>
      <c r="X26" s="36"/>
      <c r="Y26" s="36"/>
    </row>
    <row r="27" spans="1:26" x14ac:dyDescent="0.3">
      <c r="A27" s="1">
        <v>44255</v>
      </c>
      <c r="B27">
        <v>119.97</v>
      </c>
      <c r="C27">
        <v>73.48</v>
      </c>
      <c r="D27">
        <v>121.26</v>
      </c>
      <c r="E27">
        <v>43.306699999999999</v>
      </c>
      <c r="F27">
        <v>146.363</v>
      </c>
      <c r="G27">
        <v>74.849999999999994</v>
      </c>
      <c r="H27">
        <v>33.49</v>
      </c>
      <c r="I27">
        <v>255.62</v>
      </c>
      <c r="J27">
        <v>36.17</v>
      </c>
      <c r="K27">
        <v>67.900000000000006</v>
      </c>
      <c r="L27">
        <v>258.33999999999997</v>
      </c>
      <c r="N27" t="s">
        <v>38</v>
      </c>
      <c r="O27" s="30">
        <f>SUMPRODUCT(O21:Y21,O24:Y24)</f>
        <v>2.3363075333584445E-2</v>
      </c>
    </row>
    <row r="28" spans="1:26" x14ac:dyDescent="0.3">
      <c r="A28" s="1">
        <v>44286</v>
      </c>
      <c r="B28">
        <v>125.29</v>
      </c>
      <c r="C28">
        <v>75.61</v>
      </c>
      <c r="D28">
        <v>122.15</v>
      </c>
      <c r="E28">
        <v>45.276699999999998</v>
      </c>
      <c r="F28">
        <v>161.095</v>
      </c>
      <c r="G28">
        <v>84.7</v>
      </c>
      <c r="H28">
        <v>36.229999999999997</v>
      </c>
      <c r="I28">
        <v>281.33999999999997</v>
      </c>
      <c r="J28">
        <v>39.07</v>
      </c>
      <c r="K28">
        <v>71.63</v>
      </c>
      <c r="L28">
        <v>305.25</v>
      </c>
      <c r="N28" t="s">
        <v>39</v>
      </c>
      <c r="O28" s="30">
        <f>SUMPRODUCT(MMULT(O24:Y24,O2:Y12),O24:Y24)</f>
        <v>3.380792376157459E-3</v>
      </c>
    </row>
    <row r="29" spans="1:26" x14ac:dyDescent="0.3">
      <c r="A29" s="1">
        <v>44316</v>
      </c>
      <c r="B29">
        <v>132.13</v>
      </c>
      <c r="C29">
        <v>77.510000000000005</v>
      </c>
      <c r="D29">
        <v>131.46</v>
      </c>
      <c r="E29">
        <v>46.636699999999998</v>
      </c>
      <c r="F29">
        <v>164.82400000000001</v>
      </c>
      <c r="G29">
        <v>88.71</v>
      </c>
      <c r="H29">
        <v>38.65</v>
      </c>
      <c r="I29">
        <v>288.48</v>
      </c>
      <c r="J29">
        <v>45.05</v>
      </c>
      <c r="K29">
        <v>75.03</v>
      </c>
      <c r="L29">
        <v>323.67</v>
      </c>
      <c r="N29" s="36" t="s">
        <v>40</v>
      </c>
      <c r="O29" s="30">
        <v>1</v>
      </c>
    </row>
    <row r="30" spans="1:26" x14ac:dyDescent="0.3">
      <c r="A30" s="1">
        <v>44347</v>
      </c>
      <c r="B30">
        <v>141.44999999999999</v>
      </c>
      <c r="C30">
        <v>73.22</v>
      </c>
      <c r="D30">
        <v>124.61</v>
      </c>
      <c r="E30">
        <v>47.343299999999999</v>
      </c>
      <c r="F30">
        <v>169.75700000000001</v>
      </c>
      <c r="G30">
        <v>86</v>
      </c>
      <c r="H30">
        <v>38.729999999999997</v>
      </c>
      <c r="I30">
        <v>299.66000000000003</v>
      </c>
      <c r="J30">
        <v>46.72</v>
      </c>
      <c r="K30">
        <v>74.77</v>
      </c>
      <c r="L30">
        <v>318.91000000000003</v>
      </c>
      <c r="N30" s="36" t="s">
        <v>41</v>
      </c>
      <c r="O30" s="30">
        <f>(1-O29)*O27-O29*O28</f>
        <v>-3.380792376157459E-3</v>
      </c>
    </row>
    <row r="31" spans="1:26" x14ac:dyDescent="0.3">
      <c r="A31" s="1">
        <v>44377</v>
      </c>
      <c r="B31">
        <v>144.83000000000001</v>
      </c>
      <c r="C31">
        <v>73.28</v>
      </c>
      <c r="D31">
        <v>136.96</v>
      </c>
      <c r="E31">
        <v>47.006700000000002</v>
      </c>
      <c r="F31">
        <v>166.07</v>
      </c>
      <c r="G31">
        <v>84.59</v>
      </c>
      <c r="H31">
        <v>39.159999999999997</v>
      </c>
      <c r="I31">
        <v>287.68</v>
      </c>
      <c r="J31">
        <v>45.29</v>
      </c>
      <c r="K31">
        <v>83.1</v>
      </c>
      <c r="L31">
        <v>318.89</v>
      </c>
      <c r="N31" s="36" t="s">
        <v>42</v>
      </c>
      <c r="O31">
        <f>AVERAGE(O21:Y21)</f>
        <v>2.3363075333584452E-2</v>
      </c>
    </row>
    <row r="32" spans="1:26" x14ac:dyDescent="0.3">
      <c r="A32" s="1">
        <v>44408</v>
      </c>
      <c r="B32">
        <v>144.02000000000001</v>
      </c>
      <c r="C32">
        <v>77.900000000000006</v>
      </c>
      <c r="D32">
        <v>145.86000000000001</v>
      </c>
      <c r="E32">
        <v>47.5167</v>
      </c>
      <c r="F32">
        <v>165.49299999999999</v>
      </c>
      <c r="G32">
        <v>88.12</v>
      </c>
      <c r="H32">
        <v>42.81</v>
      </c>
      <c r="I32">
        <v>291.02999999999997</v>
      </c>
      <c r="J32">
        <v>45.94</v>
      </c>
      <c r="K32">
        <v>86.86</v>
      </c>
      <c r="L32">
        <v>328.19</v>
      </c>
    </row>
    <row r="33" spans="1:12" x14ac:dyDescent="0.3">
      <c r="A33" s="1">
        <v>44439</v>
      </c>
      <c r="B33">
        <v>137.02000000000001</v>
      </c>
      <c r="C33">
        <v>83.99</v>
      </c>
      <c r="D33">
        <v>151.83000000000001</v>
      </c>
      <c r="E33">
        <v>49.366700000000002</v>
      </c>
      <c r="F33">
        <v>162.81700000000001</v>
      </c>
      <c r="G33">
        <v>89.57</v>
      </c>
      <c r="H33">
        <v>46.07</v>
      </c>
      <c r="I33">
        <v>269.51</v>
      </c>
      <c r="J33">
        <v>45.7</v>
      </c>
      <c r="K33">
        <v>87.53</v>
      </c>
      <c r="L33">
        <v>326.18</v>
      </c>
    </row>
    <row r="34" spans="1:12" x14ac:dyDescent="0.3">
      <c r="A34" s="1">
        <v>44469</v>
      </c>
      <c r="B34">
        <v>127.76</v>
      </c>
      <c r="C34">
        <v>78.52</v>
      </c>
      <c r="D34">
        <v>141.5</v>
      </c>
      <c r="E34">
        <v>46.46</v>
      </c>
      <c r="F34">
        <v>146.66399999999999</v>
      </c>
      <c r="G34">
        <v>81.180000000000007</v>
      </c>
      <c r="H34">
        <v>43.01</v>
      </c>
      <c r="I34">
        <v>256.11</v>
      </c>
      <c r="J34">
        <v>46.41</v>
      </c>
      <c r="K34">
        <v>82.4</v>
      </c>
      <c r="L34">
        <v>328.26</v>
      </c>
    </row>
    <row r="35" spans="1:12" x14ac:dyDescent="0.3">
      <c r="A35" s="1">
        <v>44500</v>
      </c>
      <c r="B35">
        <v>115.03</v>
      </c>
      <c r="C35">
        <v>85.33</v>
      </c>
      <c r="D35">
        <v>149.80000000000001</v>
      </c>
      <c r="E35">
        <v>49.806699999999999</v>
      </c>
      <c r="F35">
        <v>149.38999999999999</v>
      </c>
      <c r="G35">
        <v>84.71</v>
      </c>
      <c r="H35">
        <v>43.74</v>
      </c>
      <c r="I35">
        <v>299.81</v>
      </c>
      <c r="J35">
        <v>51.16</v>
      </c>
      <c r="K35">
        <v>80.400000000000006</v>
      </c>
      <c r="L35">
        <v>371.74</v>
      </c>
    </row>
    <row r="36" spans="1:12" x14ac:dyDescent="0.3">
      <c r="A36" s="1">
        <v>44530</v>
      </c>
      <c r="B36">
        <v>108.81</v>
      </c>
      <c r="C36">
        <v>86.78</v>
      </c>
      <c r="D36">
        <v>165.3</v>
      </c>
      <c r="E36">
        <v>46.8767</v>
      </c>
      <c r="F36">
        <v>142.166</v>
      </c>
      <c r="G36">
        <v>81.05</v>
      </c>
      <c r="H36">
        <v>53.73</v>
      </c>
      <c r="I36">
        <v>287.44</v>
      </c>
      <c r="J36">
        <v>47.78</v>
      </c>
      <c r="K36">
        <v>79.62</v>
      </c>
      <c r="L36">
        <v>400.61</v>
      </c>
    </row>
    <row r="37" spans="1:12" x14ac:dyDescent="0.3">
      <c r="A37" s="1">
        <v>44561</v>
      </c>
      <c r="B37">
        <v>115.98</v>
      </c>
      <c r="C37">
        <v>93.36</v>
      </c>
      <c r="D37">
        <v>177.57</v>
      </c>
      <c r="E37">
        <v>48.23</v>
      </c>
      <c r="F37">
        <v>148.512</v>
      </c>
      <c r="G37">
        <v>88.97</v>
      </c>
      <c r="H37">
        <v>59.05</v>
      </c>
      <c r="I37">
        <v>304.26</v>
      </c>
      <c r="J37">
        <v>47.98</v>
      </c>
      <c r="K37">
        <v>85.77</v>
      </c>
      <c r="L37">
        <v>415.01</v>
      </c>
    </row>
    <row r="38" spans="1:12" x14ac:dyDescent="0.3">
      <c r="A38" s="1">
        <v>44592</v>
      </c>
      <c r="B38">
        <v>108.17</v>
      </c>
      <c r="C38">
        <v>78.12</v>
      </c>
      <c r="D38">
        <v>174.78</v>
      </c>
      <c r="E38">
        <v>46.603299999999997</v>
      </c>
      <c r="F38">
        <v>138.80500000000001</v>
      </c>
      <c r="G38">
        <v>90.4</v>
      </c>
      <c r="H38">
        <v>52.69</v>
      </c>
      <c r="I38">
        <v>282.12</v>
      </c>
      <c r="J38">
        <v>53.8</v>
      </c>
      <c r="K38">
        <v>86.63</v>
      </c>
      <c r="L38">
        <v>366.98</v>
      </c>
    </row>
    <row r="39" spans="1:12" x14ac:dyDescent="0.3">
      <c r="A39" s="1">
        <v>44620</v>
      </c>
      <c r="B39">
        <v>123.21</v>
      </c>
      <c r="C39">
        <v>78.27</v>
      </c>
      <c r="D39">
        <v>165.12</v>
      </c>
      <c r="E39">
        <v>45.0533</v>
      </c>
      <c r="F39">
        <v>124.283</v>
      </c>
      <c r="G39">
        <v>90.65</v>
      </c>
      <c r="H39">
        <v>46.94</v>
      </c>
      <c r="I39">
        <v>236.3</v>
      </c>
      <c r="J39">
        <v>53.37</v>
      </c>
      <c r="K39">
        <v>83.29</v>
      </c>
      <c r="L39">
        <v>315.83</v>
      </c>
    </row>
    <row r="40" spans="1:12" x14ac:dyDescent="0.3">
      <c r="A40" s="1">
        <v>44651</v>
      </c>
      <c r="B40">
        <v>128.35</v>
      </c>
      <c r="C40">
        <v>84.71</v>
      </c>
      <c r="D40">
        <v>174.61</v>
      </c>
      <c r="E40">
        <v>49.64</v>
      </c>
      <c r="F40">
        <v>124.47499999999999</v>
      </c>
      <c r="G40">
        <v>99.77</v>
      </c>
      <c r="H40">
        <v>51.77</v>
      </c>
      <c r="I40">
        <v>249.91</v>
      </c>
      <c r="J40">
        <v>48.46</v>
      </c>
      <c r="K40">
        <v>96.14</v>
      </c>
      <c r="L40">
        <v>299.33</v>
      </c>
    </row>
    <row r="41" spans="1:12" x14ac:dyDescent="0.3">
      <c r="A41" s="1">
        <v>44681</v>
      </c>
      <c r="B41">
        <v>123.14</v>
      </c>
      <c r="C41">
        <v>71.02</v>
      </c>
      <c r="D41">
        <v>157.65</v>
      </c>
      <c r="E41">
        <v>50.996699999999997</v>
      </c>
      <c r="F41">
        <v>120.57899999999999</v>
      </c>
      <c r="G41">
        <v>99.11</v>
      </c>
      <c r="H41">
        <v>49.07</v>
      </c>
      <c r="I41">
        <v>234.07</v>
      </c>
      <c r="J41">
        <v>43.63</v>
      </c>
      <c r="K41">
        <v>90.81</v>
      </c>
      <c r="L41">
        <v>300.39999999999998</v>
      </c>
    </row>
    <row r="42" spans="1:12" x14ac:dyDescent="0.3">
      <c r="A42" s="1">
        <v>44712</v>
      </c>
      <c r="B42">
        <v>133.29</v>
      </c>
      <c r="C42">
        <v>75.69</v>
      </c>
      <c r="D42">
        <v>148.84</v>
      </c>
      <c r="E42">
        <v>42.8767</v>
      </c>
      <c r="F42">
        <v>124.818</v>
      </c>
      <c r="G42">
        <v>102.03</v>
      </c>
      <c r="H42">
        <v>53.04</v>
      </c>
      <c r="I42">
        <v>246.16</v>
      </c>
      <c r="J42">
        <v>45.77</v>
      </c>
      <c r="K42">
        <v>89.09</v>
      </c>
      <c r="L42">
        <v>302.75</v>
      </c>
    </row>
    <row r="43" spans="1:12" x14ac:dyDescent="0.3">
      <c r="A43" s="1">
        <v>44742</v>
      </c>
      <c r="B43">
        <v>134.54</v>
      </c>
      <c r="C43">
        <v>77.459999999999994</v>
      </c>
      <c r="D43">
        <v>136.72</v>
      </c>
      <c r="E43">
        <v>40.526699999999998</v>
      </c>
      <c r="F43">
        <v>108.196</v>
      </c>
      <c r="G43">
        <v>95.94</v>
      </c>
      <c r="H43">
        <v>52.43</v>
      </c>
      <c r="I43">
        <v>240.48</v>
      </c>
      <c r="J43">
        <v>39.17</v>
      </c>
      <c r="K43">
        <v>82.35</v>
      </c>
      <c r="L43">
        <v>274.27</v>
      </c>
    </row>
    <row r="44" spans="1:12" x14ac:dyDescent="0.3">
      <c r="A44" s="1">
        <v>44773</v>
      </c>
      <c r="B44">
        <v>143.06</v>
      </c>
      <c r="C44">
        <v>84.49</v>
      </c>
      <c r="D44">
        <v>162.51</v>
      </c>
      <c r="E44">
        <v>44.0167</v>
      </c>
      <c r="F44">
        <v>119.759</v>
      </c>
      <c r="G44">
        <v>98.56</v>
      </c>
      <c r="H44">
        <v>50.51</v>
      </c>
      <c r="I44">
        <v>248.23</v>
      </c>
      <c r="J44">
        <v>43.87</v>
      </c>
      <c r="K44">
        <v>86.34</v>
      </c>
      <c r="L44">
        <v>300.94</v>
      </c>
    </row>
    <row r="45" spans="1:12" x14ac:dyDescent="0.3">
      <c r="A45" s="1">
        <v>44804</v>
      </c>
      <c r="B45">
        <v>143.96</v>
      </c>
      <c r="C45">
        <v>85.06</v>
      </c>
      <c r="D45">
        <v>157.22</v>
      </c>
      <c r="E45">
        <v>44.183300000000003</v>
      </c>
      <c r="F45">
        <v>103.96599999999999</v>
      </c>
      <c r="G45">
        <v>100.2</v>
      </c>
      <c r="H45">
        <v>45.23</v>
      </c>
      <c r="I45">
        <v>252.45</v>
      </c>
      <c r="J45">
        <v>43.71</v>
      </c>
      <c r="K45">
        <v>76.650000000000006</v>
      </c>
      <c r="L45">
        <v>288.42</v>
      </c>
    </row>
    <row r="46" spans="1:12" x14ac:dyDescent="0.3">
      <c r="A46" s="1">
        <v>44834</v>
      </c>
      <c r="B46">
        <v>134.16999999999999</v>
      </c>
      <c r="C46">
        <v>78.41</v>
      </c>
      <c r="D46">
        <v>138.19999999999999</v>
      </c>
      <c r="E46">
        <v>43.2333</v>
      </c>
      <c r="F46">
        <v>92.385999999999996</v>
      </c>
      <c r="G46">
        <v>86.45</v>
      </c>
      <c r="H46">
        <v>43.76</v>
      </c>
      <c r="I46">
        <v>232.73</v>
      </c>
      <c r="J46">
        <v>40.22</v>
      </c>
      <c r="K46">
        <v>64.319999999999993</v>
      </c>
      <c r="L46">
        <v>275.94</v>
      </c>
    </row>
    <row r="47" spans="1:12" x14ac:dyDescent="0.3">
      <c r="A47" s="1">
        <v>44865</v>
      </c>
      <c r="B47">
        <v>151.56</v>
      </c>
      <c r="C47">
        <v>77.5</v>
      </c>
      <c r="D47">
        <v>153.34</v>
      </c>
      <c r="E47">
        <v>47.443300000000001</v>
      </c>
      <c r="F47">
        <v>105.17</v>
      </c>
      <c r="G47">
        <v>87.92</v>
      </c>
      <c r="H47">
        <v>46.55</v>
      </c>
      <c r="I47">
        <v>250.4</v>
      </c>
      <c r="J47">
        <v>45.99</v>
      </c>
      <c r="K47">
        <v>61.04</v>
      </c>
      <c r="L47">
        <v>296.13</v>
      </c>
    </row>
    <row r="48" spans="1:12" x14ac:dyDescent="0.3">
      <c r="A48" s="1">
        <v>44895</v>
      </c>
      <c r="B48">
        <v>151.46</v>
      </c>
      <c r="C48">
        <v>84.7</v>
      </c>
      <c r="D48">
        <v>148.03</v>
      </c>
      <c r="E48">
        <v>50.806699999999999</v>
      </c>
      <c r="F48">
        <v>105.32</v>
      </c>
      <c r="G48">
        <v>96.8</v>
      </c>
      <c r="H48">
        <v>50.13</v>
      </c>
      <c r="I48">
        <v>310.16000000000003</v>
      </c>
      <c r="J48">
        <v>47.95</v>
      </c>
      <c r="K48">
        <v>71.03</v>
      </c>
      <c r="L48">
        <v>323.99</v>
      </c>
    </row>
    <row r="49" spans="1:12" x14ac:dyDescent="0.3">
      <c r="A49" s="1">
        <v>44926</v>
      </c>
      <c r="B49">
        <v>140</v>
      </c>
      <c r="C49">
        <v>83.6</v>
      </c>
      <c r="D49">
        <v>129.93</v>
      </c>
      <c r="E49">
        <v>47.263300000000001</v>
      </c>
      <c r="F49">
        <v>100.262</v>
      </c>
      <c r="G49">
        <v>94.95</v>
      </c>
      <c r="H49">
        <v>51.24</v>
      </c>
      <c r="I49">
        <v>308.26</v>
      </c>
      <c r="J49">
        <v>41.29</v>
      </c>
      <c r="K49">
        <v>65.55</v>
      </c>
      <c r="L49">
        <v>315.86</v>
      </c>
    </row>
    <row r="50" spans="1:12" x14ac:dyDescent="0.3">
      <c r="A50" s="1">
        <v>44957</v>
      </c>
      <c r="B50">
        <v>149.31</v>
      </c>
      <c r="C50">
        <v>74.63</v>
      </c>
      <c r="D50">
        <v>144.29</v>
      </c>
      <c r="E50">
        <v>47.956699999999998</v>
      </c>
      <c r="F50">
        <v>96.215999999999994</v>
      </c>
      <c r="G50">
        <v>93.96</v>
      </c>
      <c r="H50">
        <v>44.16</v>
      </c>
      <c r="I50">
        <v>320.51</v>
      </c>
      <c r="J50">
        <v>46.87</v>
      </c>
      <c r="K50">
        <v>75.040000000000006</v>
      </c>
      <c r="L50">
        <v>324.17</v>
      </c>
    </row>
    <row r="51" spans="1:12" x14ac:dyDescent="0.3">
      <c r="A51" s="1">
        <v>44985</v>
      </c>
      <c r="B51">
        <v>142.18</v>
      </c>
      <c r="C51">
        <v>71.03</v>
      </c>
      <c r="D51">
        <v>147.41</v>
      </c>
      <c r="E51">
        <v>47.3767</v>
      </c>
      <c r="F51">
        <v>90.078999999999994</v>
      </c>
      <c r="G51">
        <v>87.97</v>
      </c>
      <c r="H51">
        <v>40.57</v>
      </c>
      <c r="I51">
        <v>285.98</v>
      </c>
      <c r="J51">
        <v>46.77</v>
      </c>
      <c r="K51">
        <v>74.12</v>
      </c>
      <c r="L51">
        <v>296.54000000000002</v>
      </c>
    </row>
    <row r="52" spans="1:12" x14ac:dyDescent="0.3">
      <c r="A52" s="1">
        <v>45016</v>
      </c>
      <c r="B52">
        <v>144.84</v>
      </c>
      <c r="C52">
        <v>77.08</v>
      </c>
      <c r="D52">
        <v>164.9</v>
      </c>
      <c r="E52">
        <v>49.15</v>
      </c>
      <c r="F52">
        <v>87.88</v>
      </c>
      <c r="G52">
        <v>90.99</v>
      </c>
      <c r="H52">
        <v>40.799999999999997</v>
      </c>
      <c r="I52">
        <v>287.20999999999998</v>
      </c>
      <c r="J52">
        <v>37.380000000000003</v>
      </c>
      <c r="K52">
        <v>71.69</v>
      </c>
      <c r="L52">
        <v>295.12</v>
      </c>
    </row>
    <row r="53" spans="1:12" x14ac:dyDescent="0.3">
      <c r="A53" s="1">
        <v>45046</v>
      </c>
      <c r="B53">
        <v>143.9</v>
      </c>
      <c r="C53">
        <v>76.63</v>
      </c>
      <c r="D53">
        <v>169.68</v>
      </c>
      <c r="E53">
        <v>50.323300000000003</v>
      </c>
      <c r="F53">
        <v>88.808000000000007</v>
      </c>
      <c r="G53">
        <v>92.42</v>
      </c>
      <c r="H53">
        <v>38.89</v>
      </c>
      <c r="I53">
        <v>294.36</v>
      </c>
      <c r="J53">
        <v>39.75</v>
      </c>
      <c r="K53">
        <v>79.22</v>
      </c>
      <c r="L53">
        <v>300.54000000000002</v>
      </c>
    </row>
    <row r="54" spans="1:12" x14ac:dyDescent="0.3">
      <c r="A54" s="1">
        <v>45077</v>
      </c>
      <c r="B54">
        <v>137.25</v>
      </c>
      <c r="C54">
        <v>73.459999999999994</v>
      </c>
      <c r="D54">
        <v>177.25</v>
      </c>
      <c r="E54">
        <v>48.956699999999998</v>
      </c>
      <c r="F54">
        <v>78.013999999999996</v>
      </c>
      <c r="G54">
        <v>83.12</v>
      </c>
      <c r="H54">
        <v>38.020000000000003</v>
      </c>
      <c r="I54">
        <v>269.14</v>
      </c>
      <c r="J54">
        <v>39.81</v>
      </c>
      <c r="K54">
        <v>74.61</v>
      </c>
      <c r="L54">
        <v>283.45</v>
      </c>
    </row>
    <row r="55" spans="1:12" x14ac:dyDescent="0.3">
      <c r="A55" s="1">
        <v>45107</v>
      </c>
      <c r="B55">
        <v>138.9</v>
      </c>
      <c r="C55">
        <v>74.2</v>
      </c>
      <c r="D55">
        <v>193.97</v>
      </c>
      <c r="E55">
        <v>52.393300000000004</v>
      </c>
      <c r="F55">
        <v>83.683000000000007</v>
      </c>
      <c r="G55">
        <v>84.2</v>
      </c>
      <c r="H55">
        <v>36.68</v>
      </c>
      <c r="I55">
        <v>299.52999999999997</v>
      </c>
      <c r="J55">
        <v>42.68</v>
      </c>
      <c r="K55">
        <v>80.89</v>
      </c>
      <c r="L55">
        <v>310.64</v>
      </c>
    </row>
    <row r="56" spans="1:12" x14ac:dyDescent="0.3">
      <c r="A56" s="1">
        <v>45138</v>
      </c>
      <c r="B56">
        <v>137.77000000000001</v>
      </c>
      <c r="C56">
        <v>73.3</v>
      </c>
      <c r="D56">
        <v>196.45</v>
      </c>
      <c r="E56">
        <v>53.286700000000003</v>
      </c>
      <c r="F56">
        <v>93.221999999999994</v>
      </c>
      <c r="G56">
        <v>84.74</v>
      </c>
      <c r="H56">
        <v>36.06</v>
      </c>
      <c r="I56">
        <v>305.33</v>
      </c>
      <c r="J56">
        <v>46.16</v>
      </c>
      <c r="K56">
        <v>82.15</v>
      </c>
      <c r="L56">
        <v>333.84</v>
      </c>
    </row>
    <row r="57" spans="1:12" x14ac:dyDescent="0.3">
      <c r="A57" s="1">
        <v>45169</v>
      </c>
      <c r="B57">
        <v>136.25</v>
      </c>
      <c r="C57">
        <v>66.8</v>
      </c>
      <c r="D57">
        <v>187.87</v>
      </c>
      <c r="E57">
        <v>54.203299999999999</v>
      </c>
      <c r="F57">
        <v>89.183999999999997</v>
      </c>
      <c r="G57">
        <v>78.400000000000006</v>
      </c>
      <c r="H57">
        <v>35.380000000000003</v>
      </c>
      <c r="I57">
        <v>295.49</v>
      </c>
      <c r="J57">
        <v>41.29</v>
      </c>
      <c r="K57">
        <v>82.88</v>
      </c>
      <c r="L57">
        <v>330.3</v>
      </c>
    </row>
    <row r="58" spans="1:12" x14ac:dyDescent="0.3">
      <c r="A58" s="1">
        <v>45199</v>
      </c>
      <c r="B58">
        <v>140.05000000000001</v>
      </c>
      <c r="C58">
        <v>57.29</v>
      </c>
      <c r="D58">
        <v>171.21</v>
      </c>
      <c r="E58">
        <v>53.31</v>
      </c>
      <c r="F58">
        <v>78.272999999999996</v>
      </c>
      <c r="G58">
        <v>75.22</v>
      </c>
      <c r="H58">
        <v>33.17</v>
      </c>
      <c r="I58">
        <v>283.39999999999998</v>
      </c>
      <c r="J58">
        <v>40.86</v>
      </c>
      <c r="K58">
        <v>81.92</v>
      </c>
      <c r="L58">
        <v>302.16000000000003</v>
      </c>
    </row>
    <row r="59" spans="1:12" x14ac:dyDescent="0.3">
      <c r="A59" s="1">
        <v>45230</v>
      </c>
      <c r="B59">
        <v>143.86000000000001</v>
      </c>
      <c r="C59">
        <v>58.3</v>
      </c>
      <c r="D59">
        <v>170.77</v>
      </c>
      <c r="E59">
        <v>54.47</v>
      </c>
      <c r="F59">
        <v>76.040999999999997</v>
      </c>
      <c r="G59">
        <v>75.540000000000006</v>
      </c>
      <c r="H59">
        <v>30.56</v>
      </c>
      <c r="I59">
        <v>282.44</v>
      </c>
      <c r="J59">
        <v>39.770000000000003</v>
      </c>
      <c r="K59">
        <v>83.61</v>
      </c>
      <c r="L59">
        <v>284.69</v>
      </c>
    </row>
    <row r="60" spans="1:12" x14ac:dyDescent="0.3">
      <c r="A60" s="1">
        <v>45260</v>
      </c>
      <c r="B60">
        <v>150.44999999999999</v>
      </c>
      <c r="C60">
        <v>58.51</v>
      </c>
      <c r="D60">
        <v>189.95</v>
      </c>
      <c r="E60">
        <v>51.896700000000003</v>
      </c>
      <c r="F60">
        <v>82.83</v>
      </c>
      <c r="G60">
        <v>79.55</v>
      </c>
      <c r="H60">
        <v>30.47</v>
      </c>
      <c r="I60">
        <v>270.55</v>
      </c>
      <c r="J60">
        <v>44.59</v>
      </c>
      <c r="K60">
        <v>89.1</v>
      </c>
      <c r="L60">
        <v>313.49</v>
      </c>
    </row>
    <row r="61" spans="1:12" x14ac:dyDescent="0.3">
      <c r="A61" s="1">
        <v>45291</v>
      </c>
      <c r="B61">
        <v>160.33000000000001</v>
      </c>
      <c r="C61">
        <v>60.74</v>
      </c>
      <c r="D61">
        <v>192.53</v>
      </c>
      <c r="E61">
        <v>52.55</v>
      </c>
      <c r="F61">
        <v>91.4</v>
      </c>
      <c r="G61">
        <v>81.22</v>
      </c>
      <c r="H61">
        <v>28.79</v>
      </c>
      <c r="I61">
        <v>273.8</v>
      </c>
      <c r="J61">
        <v>49.22</v>
      </c>
      <c r="K61">
        <v>90.17</v>
      </c>
      <c r="L61">
        <v>346.55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C695-209B-477B-B18D-56FFB0222319}">
  <dimension ref="A1:B61"/>
  <sheetViews>
    <sheetView topLeftCell="A2" workbookViewId="0">
      <selection activeCell="B25" sqref="B25"/>
    </sheetView>
  </sheetViews>
  <sheetFormatPr defaultRowHeight="14.4" x14ac:dyDescent="0.3"/>
  <sheetData>
    <row r="1" spans="1:2" x14ac:dyDescent="0.3">
      <c r="B1" s="4" t="s">
        <v>11</v>
      </c>
    </row>
    <row r="2" spans="1:2" x14ac:dyDescent="0.3">
      <c r="A2" s="4" t="s">
        <v>43</v>
      </c>
      <c r="B2">
        <v>69.491299999999995</v>
      </c>
    </row>
    <row r="3" spans="1:2" x14ac:dyDescent="0.3">
      <c r="A3" s="4" t="s">
        <v>44</v>
      </c>
      <c r="B3">
        <v>72.076499999999996</v>
      </c>
    </row>
    <row r="4" spans="1:2" x14ac:dyDescent="0.3">
      <c r="A4" s="4" t="s">
        <v>45</v>
      </c>
      <c r="B4">
        <v>68.972200000000001</v>
      </c>
    </row>
    <row r="5" spans="1:2" x14ac:dyDescent="0.3">
      <c r="A5" s="4" t="s">
        <v>46</v>
      </c>
      <c r="B5">
        <v>72.855000000000004</v>
      </c>
    </row>
    <row r="6" spans="1:2" x14ac:dyDescent="0.3">
      <c r="A6" s="4" t="s">
        <v>47</v>
      </c>
      <c r="B6">
        <v>73.304199999999994</v>
      </c>
    </row>
    <row r="7" spans="1:2" x14ac:dyDescent="0.3">
      <c r="A7" s="4" t="s">
        <v>48</v>
      </c>
      <c r="B7">
        <v>74.002899999999997</v>
      </c>
    </row>
    <row r="8" spans="1:2" x14ac:dyDescent="0.3">
      <c r="A8" s="4" t="s">
        <v>49</v>
      </c>
      <c r="B8">
        <v>79.582599999999999</v>
      </c>
    </row>
    <row r="9" spans="1:2" x14ac:dyDescent="0.3">
      <c r="A9" s="4" t="s">
        <v>50</v>
      </c>
      <c r="B9">
        <v>77.905699999999996</v>
      </c>
    </row>
    <row r="10" spans="1:2" x14ac:dyDescent="0.3">
      <c r="A10" s="4" t="s">
        <v>51</v>
      </c>
      <c r="B10">
        <v>78.624399999999994</v>
      </c>
    </row>
    <row r="11" spans="1:2" x14ac:dyDescent="0.3">
      <c r="A11" s="4" t="s">
        <v>52</v>
      </c>
      <c r="B11">
        <v>82.507199999999997</v>
      </c>
    </row>
    <row r="12" spans="1:2" x14ac:dyDescent="0.3">
      <c r="A12" s="4" t="s">
        <v>53</v>
      </c>
      <c r="B12">
        <v>78.404799999999994</v>
      </c>
    </row>
    <row r="13" spans="1:2" x14ac:dyDescent="0.3">
      <c r="A13" s="4" t="s">
        <v>54</v>
      </c>
      <c r="B13">
        <v>78.275000000000006</v>
      </c>
    </row>
    <row r="14" spans="1:2" x14ac:dyDescent="0.3">
      <c r="A14" s="4" t="s">
        <v>55</v>
      </c>
      <c r="B14">
        <v>79.043599999999998</v>
      </c>
    </row>
    <row r="15" spans="1:2" x14ac:dyDescent="0.3">
      <c r="A15" s="4" t="s">
        <v>56</v>
      </c>
      <c r="B15">
        <v>89.993300000000005</v>
      </c>
    </row>
    <row r="16" spans="1:2" x14ac:dyDescent="0.3">
      <c r="A16" s="4" t="s">
        <v>57</v>
      </c>
      <c r="B16">
        <v>83.744900000000001</v>
      </c>
    </row>
    <row r="17" spans="1:2" x14ac:dyDescent="0.3">
      <c r="A17" s="4" t="s">
        <v>58</v>
      </c>
      <c r="B17">
        <v>87.637699999999995</v>
      </c>
    </row>
    <row r="18" spans="1:2" x14ac:dyDescent="0.3">
      <c r="A18" s="4" t="s">
        <v>59</v>
      </c>
      <c r="B18">
        <v>99.855000000000004</v>
      </c>
    </row>
    <row r="19" spans="1:2" x14ac:dyDescent="0.3">
      <c r="A19" s="4" t="s">
        <v>60</v>
      </c>
      <c r="B19">
        <v>104.15</v>
      </c>
    </row>
    <row r="20" spans="1:2" x14ac:dyDescent="0.3">
      <c r="A20" s="4" t="s">
        <v>61</v>
      </c>
      <c r="B20">
        <v>107.38</v>
      </c>
    </row>
    <row r="21" spans="1:2" x14ac:dyDescent="0.3">
      <c r="A21" s="4" t="s">
        <v>62</v>
      </c>
      <c r="B21">
        <v>116.68</v>
      </c>
    </row>
    <row r="22" spans="1:2" x14ac:dyDescent="0.3">
      <c r="A22" s="4" t="s">
        <v>63</v>
      </c>
      <c r="B22">
        <v>114.36</v>
      </c>
    </row>
    <row r="23" spans="1:2" x14ac:dyDescent="0.3">
      <c r="A23" s="4" t="s">
        <v>64</v>
      </c>
      <c r="B23">
        <v>109.57</v>
      </c>
    </row>
    <row r="24" spans="1:2" x14ac:dyDescent="0.3">
      <c r="A24" s="4" t="s">
        <v>65</v>
      </c>
      <c r="B24">
        <v>132.94</v>
      </c>
    </row>
    <row r="25" spans="1:2" x14ac:dyDescent="0.3">
      <c r="A25" s="4" t="s">
        <v>66</v>
      </c>
      <c r="B25">
        <v>134.85</v>
      </c>
    </row>
    <row r="26" spans="1:2" x14ac:dyDescent="0.3">
      <c r="A26" s="4" t="s">
        <v>67</v>
      </c>
      <c r="B26">
        <v>126.08</v>
      </c>
    </row>
    <row r="27" spans="1:2" x14ac:dyDescent="0.3">
      <c r="A27" s="4" t="s">
        <v>68</v>
      </c>
      <c r="B27">
        <v>119.97</v>
      </c>
    </row>
    <row r="28" spans="1:2" x14ac:dyDescent="0.3">
      <c r="A28" s="4" t="s">
        <v>69</v>
      </c>
      <c r="B28">
        <v>125.29</v>
      </c>
    </row>
    <row r="29" spans="1:2" x14ac:dyDescent="0.3">
      <c r="A29" s="4" t="s">
        <v>70</v>
      </c>
      <c r="B29">
        <v>132.13</v>
      </c>
    </row>
    <row r="30" spans="1:2" x14ac:dyDescent="0.3">
      <c r="A30" s="4" t="s">
        <v>71</v>
      </c>
      <c r="B30">
        <v>141.44999999999999</v>
      </c>
    </row>
    <row r="31" spans="1:2" x14ac:dyDescent="0.3">
      <c r="A31" s="4" t="s">
        <v>72</v>
      </c>
      <c r="B31">
        <v>144.83000000000001</v>
      </c>
    </row>
    <row r="32" spans="1:2" x14ac:dyDescent="0.3">
      <c r="A32" s="4" t="s">
        <v>73</v>
      </c>
      <c r="B32">
        <v>144.02000000000001</v>
      </c>
    </row>
    <row r="33" spans="1:2" x14ac:dyDescent="0.3">
      <c r="A33" s="4" t="s">
        <v>74</v>
      </c>
      <c r="B33">
        <v>137.02000000000001</v>
      </c>
    </row>
    <row r="34" spans="1:2" x14ac:dyDescent="0.3">
      <c r="A34" s="4" t="s">
        <v>75</v>
      </c>
      <c r="B34">
        <v>127.76</v>
      </c>
    </row>
    <row r="35" spans="1:2" x14ac:dyDescent="0.3">
      <c r="A35" s="4" t="s">
        <v>76</v>
      </c>
      <c r="B35">
        <v>115.03</v>
      </c>
    </row>
    <row r="36" spans="1:2" x14ac:dyDescent="0.3">
      <c r="A36" s="4" t="s">
        <v>77</v>
      </c>
      <c r="B36">
        <v>108.81</v>
      </c>
    </row>
    <row r="37" spans="1:2" x14ac:dyDescent="0.3">
      <c r="A37" s="4" t="s">
        <v>78</v>
      </c>
      <c r="B37">
        <v>115.98</v>
      </c>
    </row>
    <row r="38" spans="1:2" x14ac:dyDescent="0.3">
      <c r="A38" s="4" t="s">
        <v>79</v>
      </c>
      <c r="B38">
        <v>108.17</v>
      </c>
    </row>
    <row r="39" spans="1:2" x14ac:dyDescent="0.3">
      <c r="A39" s="4" t="s">
        <v>80</v>
      </c>
      <c r="B39">
        <v>123.21</v>
      </c>
    </row>
    <row r="40" spans="1:2" x14ac:dyDescent="0.3">
      <c r="A40" s="4" t="s">
        <v>81</v>
      </c>
      <c r="B40">
        <v>128.35</v>
      </c>
    </row>
    <row r="41" spans="1:2" x14ac:dyDescent="0.3">
      <c r="A41" s="4" t="s">
        <v>82</v>
      </c>
      <c r="B41">
        <v>123.14</v>
      </c>
    </row>
    <row r="42" spans="1:2" x14ac:dyDescent="0.3">
      <c r="A42" s="4" t="s">
        <v>83</v>
      </c>
      <c r="B42">
        <v>133.29</v>
      </c>
    </row>
    <row r="43" spans="1:2" x14ac:dyDescent="0.3">
      <c r="A43" s="4" t="s">
        <v>84</v>
      </c>
      <c r="B43">
        <v>134.54</v>
      </c>
    </row>
    <row r="44" spans="1:2" x14ac:dyDescent="0.3">
      <c r="A44" s="4" t="s">
        <v>85</v>
      </c>
      <c r="B44">
        <v>143.06</v>
      </c>
    </row>
    <row r="45" spans="1:2" x14ac:dyDescent="0.3">
      <c r="A45" s="4" t="s">
        <v>86</v>
      </c>
      <c r="B45">
        <v>143.96</v>
      </c>
    </row>
    <row r="46" spans="1:2" x14ac:dyDescent="0.3">
      <c r="A46" s="4" t="s">
        <v>87</v>
      </c>
      <c r="B46">
        <v>134.16999999999999</v>
      </c>
    </row>
    <row r="47" spans="1:2" x14ac:dyDescent="0.3">
      <c r="A47" s="4" t="s">
        <v>88</v>
      </c>
      <c r="B47">
        <v>151.56</v>
      </c>
    </row>
    <row r="48" spans="1:2" x14ac:dyDescent="0.3">
      <c r="A48" s="4" t="s">
        <v>89</v>
      </c>
      <c r="B48">
        <v>151.46</v>
      </c>
    </row>
    <row r="49" spans="1:2" x14ac:dyDescent="0.3">
      <c r="A49" s="4" t="s">
        <v>90</v>
      </c>
      <c r="B49">
        <v>140</v>
      </c>
    </row>
    <row r="50" spans="1:2" x14ac:dyDescent="0.3">
      <c r="A50" s="4" t="s">
        <v>91</v>
      </c>
      <c r="B50">
        <v>149.31</v>
      </c>
    </row>
    <row r="51" spans="1:2" x14ac:dyDescent="0.3">
      <c r="A51" s="4" t="s">
        <v>92</v>
      </c>
      <c r="B51">
        <v>142.18</v>
      </c>
    </row>
    <row r="52" spans="1:2" x14ac:dyDescent="0.3">
      <c r="A52" s="4" t="s">
        <v>93</v>
      </c>
      <c r="B52">
        <v>144.84</v>
      </c>
    </row>
    <row r="53" spans="1:2" x14ac:dyDescent="0.3">
      <c r="A53" s="4" t="s">
        <v>94</v>
      </c>
      <c r="B53">
        <v>143.9</v>
      </c>
    </row>
    <row r="54" spans="1:2" x14ac:dyDescent="0.3">
      <c r="A54" s="4" t="s">
        <v>95</v>
      </c>
      <c r="B54">
        <v>137.25</v>
      </c>
    </row>
    <row r="55" spans="1:2" x14ac:dyDescent="0.3">
      <c r="A55" s="4" t="s">
        <v>96</v>
      </c>
      <c r="B55">
        <v>138.9</v>
      </c>
    </row>
    <row r="56" spans="1:2" x14ac:dyDescent="0.3">
      <c r="A56" s="4" t="s">
        <v>97</v>
      </c>
      <c r="B56">
        <v>137.77000000000001</v>
      </c>
    </row>
    <row r="57" spans="1:2" x14ac:dyDescent="0.3">
      <c r="A57" s="4" t="s">
        <v>98</v>
      </c>
      <c r="B57">
        <v>136.25</v>
      </c>
    </row>
    <row r="58" spans="1:2" x14ac:dyDescent="0.3">
      <c r="A58" s="4" t="s">
        <v>99</v>
      </c>
      <c r="B58">
        <v>140.05000000000001</v>
      </c>
    </row>
    <row r="59" spans="1:2" x14ac:dyDescent="0.3">
      <c r="A59" s="4" t="s">
        <v>100</v>
      </c>
      <c r="B59">
        <v>143.86000000000001</v>
      </c>
    </row>
    <row r="60" spans="1:2" x14ac:dyDescent="0.3">
      <c r="A60" s="4" t="s">
        <v>101</v>
      </c>
      <c r="B60">
        <v>150.44999999999999</v>
      </c>
    </row>
    <row r="61" spans="1:2" x14ac:dyDescent="0.3">
      <c r="A61" s="4" t="s">
        <v>102</v>
      </c>
      <c r="B61">
        <v>160.33000000000001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8E1E-7307-45EA-A5B0-4AEBAA9EA842}">
  <dimension ref="A1:B61"/>
  <sheetViews>
    <sheetView workbookViewId="0">
      <selection activeCell="C28" sqref="C28"/>
    </sheetView>
  </sheetViews>
  <sheetFormatPr defaultRowHeight="14.4" x14ac:dyDescent="0.3"/>
  <cols>
    <col min="1" max="1" width="10.33203125" bestFit="1" customWidth="1"/>
    <col min="2" max="2" width="12.88671875" bestFit="1" customWidth="1"/>
  </cols>
  <sheetData>
    <row r="1" spans="1:2" x14ac:dyDescent="0.3">
      <c r="B1" s="4" t="s">
        <v>13</v>
      </c>
    </row>
    <row r="2" spans="1:2" x14ac:dyDescent="0.3">
      <c r="A2" s="4" t="s">
        <v>43</v>
      </c>
      <c r="B2">
        <v>44.744999999999997</v>
      </c>
    </row>
    <row r="3" spans="1:2" x14ac:dyDescent="0.3">
      <c r="A3" s="4" t="s">
        <v>44</v>
      </c>
      <c r="B3">
        <v>46.93</v>
      </c>
    </row>
    <row r="4" spans="1:2" x14ac:dyDescent="0.3">
      <c r="A4" s="4" t="s">
        <v>45</v>
      </c>
      <c r="B4">
        <v>48.33</v>
      </c>
    </row>
    <row r="5" spans="1:2" x14ac:dyDescent="0.3">
      <c r="A5" s="4" t="s">
        <v>46</v>
      </c>
      <c r="B5">
        <v>48.61</v>
      </c>
    </row>
    <row r="6" spans="1:2" x14ac:dyDescent="0.3">
      <c r="A6" s="4" t="s">
        <v>47</v>
      </c>
      <c r="B6">
        <v>49.552500000000002</v>
      </c>
    </row>
    <row r="7" spans="1:2" x14ac:dyDescent="0.3">
      <c r="A7" s="4" t="s">
        <v>48</v>
      </c>
      <c r="B7">
        <v>51.215000000000003</v>
      </c>
    </row>
    <row r="8" spans="1:2" x14ac:dyDescent="0.3">
      <c r="A8" s="4" t="s">
        <v>49</v>
      </c>
      <c r="B8">
        <v>51.792499999999997</v>
      </c>
    </row>
    <row r="9" spans="1:2" x14ac:dyDescent="0.3">
      <c r="A9" s="4" t="s">
        <v>50</v>
      </c>
      <c r="B9">
        <v>54.77</v>
      </c>
    </row>
    <row r="10" spans="1:2" x14ac:dyDescent="0.3">
      <c r="A10" s="4" t="s">
        <v>51</v>
      </c>
      <c r="B10">
        <v>58.247500000000002</v>
      </c>
    </row>
    <row r="11" spans="1:2" x14ac:dyDescent="0.3">
      <c r="A11" s="4" t="s">
        <v>52</v>
      </c>
      <c r="B11">
        <v>59.585000000000001</v>
      </c>
    </row>
    <row r="12" spans="1:2" x14ac:dyDescent="0.3">
      <c r="A12" s="4" t="s">
        <v>53</v>
      </c>
      <c r="B12">
        <v>58.454999999999998</v>
      </c>
    </row>
    <row r="13" spans="1:2" x14ac:dyDescent="0.3">
      <c r="A13" s="4" t="s">
        <v>54</v>
      </c>
      <c r="B13">
        <v>60.54</v>
      </c>
    </row>
    <row r="14" spans="1:2" x14ac:dyDescent="0.3">
      <c r="A14" s="4" t="s">
        <v>55</v>
      </c>
      <c r="B14">
        <v>67.05</v>
      </c>
    </row>
    <row r="15" spans="1:2" x14ac:dyDescent="0.3">
      <c r="A15" s="4" t="s">
        <v>56</v>
      </c>
      <c r="B15">
        <v>63.19</v>
      </c>
    </row>
    <row r="16" spans="1:2" x14ac:dyDescent="0.3">
      <c r="A16" s="4" t="s">
        <v>57</v>
      </c>
      <c r="B16">
        <v>60.155000000000001</v>
      </c>
    </row>
    <row r="17" spans="1:2" x14ac:dyDescent="0.3">
      <c r="A17" s="4" t="s">
        <v>58</v>
      </c>
      <c r="B17">
        <v>57.78</v>
      </c>
    </row>
    <row r="18" spans="1:2" x14ac:dyDescent="0.3">
      <c r="A18" s="4" t="s">
        <v>59</v>
      </c>
      <c r="B18">
        <v>63.89</v>
      </c>
    </row>
    <row r="19" spans="1:2" x14ac:dyDescent="0.3">
      <c r="A19" s="4" t="s">
        <v>60</v>
      </c>
      <c r="B19">
        <v>60.042499999999997</v>
      </c>
    </row>
    <row r="20" spans="1:2" x14ac:dyDescent="0.3">
      <c r="A20" s="4" t="s">
        <v>61</v>
      </c>
      <c r="B20">
        <v>70.174999999999997</v>
      </c>
    </row>
    <row r="21" spans="1:2" x14ac:dyDescent="0.3">
      <c r="A21" s="4" t="s">
        <v>62</v>
      </c>
      <c r="B21">
        <v>69.792500000000004</v>
      </c>
    </row>
    <row r="22" spans="1:2" x14ac:dyDescent="0.3">
      <c r="A22" s="4" t="s">
        <v>63</v>
      </c>
      <c r="B22">
        <v>69.39</v>
      </c>
    </row>
    <row r="23" spans="1:2" x14ac:dyDescent="0.3">
      <c r="A23" s="4" t="s">
        <v>64</v>
      </c>
      <c r="B23">
        <v>73.209999999999994</v>
      </c>
    </row>
    <row r="24" spans="1:2" x14ac:dyDescent="0.3">
      <c r="A24" s="4" t="s">
        <v>65</v>
      </c>
      <c r="B24">
        <v>73.59</v>
      </c>
    </row>
    <row r="25" spans="1:2" x14ac:dyDescent="0.3">
      <c r="A25" s="4" t="s">
        <v>66</v>
      </c>
      <c r="B25">
        <v>77.150000000000006</v>
      </c>
    </row>
    <row r="26" spans="1:2" x14ac:dyDescent="0.3">
      <c r="A26" s="4" t="s">
        <v>67</v>
      </c>
      <c r="B26">
        <v>80.87</v>
      </c>
    </row>
    <row r="27" spans="1:2" x14ac:dyDescent="0.3">
      <c r="A27" s="4" t="s">
        <v>68</v>
      </c>
      <c r="B27">
        <v>73.48</v>
      </c>
    </row>
    <row r="28" spans="1:2" x14ac:dyDescent="0.3">
      <c r="A28" s="4" t="s">
        <v>69</v>
      </c>
      <c r="B28">
        <v>75.61</v>
      </c>
    </row>
    <row r="29" spans="1:2" x14ac:dyDescent="0.3">
      <c r="A29" s="4" t="s">
        <v>70</v>
      </c>
      <c r="B29">
        <v>77.510000000000005</v>
      </c>
    </row>
    <row r="30" spans="1:2" x14ac:dyDescent="0.3">
      <c r="A30" s="4" t="s">
        <v>71</v>
      </c>
      <c r="B30">
        <v>73.22</v>
      </c>
    </row>
    <row r="31" spans="1:2" x14ac:dyDescent="0.3">
      <c r="A31" s="4" t="s">
        <v>72</v>
      </c>
      <c r="B31">
        <v>73.28</v>
      </c>
    </row>
    <row r="32" spans="1:2" x14ac:dyDescent="0.3">
      <c r="A32" s="4" t="s">
        <v>73</v>
      </c>
      <c r="B32">
        <v>77.900000000000006</v>
      </c>
    </row>
    <row r="33" spans="1:2" x14ac:dyDescent="0.3">
      <c r="A33" s="4" t="s">
        <v>74</v>
      </c>
      <c r="B33">
        <v>83.99</v>
      </c>
    </row>
    <row r="34" spans="1:2" x14ac:dyDescent="0.3">
      <c r="A34" s="4" t="s">
        <v>75</v>
      </c>
      <c r="B34">
        <v>78.52</v>
      </c>
    </row>
    <row r="35" spans="1:2" x14ac:dyDescent="0.3">
      <c r="A35" s="4" t="s">
        <v>76</v>
      </c>
      <c r="B35">
        <v>85.33</v>
      </c>
    </row>
    <row r="36" spans="1:2" x14ac:dyDescent="0.3">
      <c r="A36" s="4" t="s">
        <v>77</v>
      </c>
      <c r="B36">
        <v>86.78</v>
      </c>
    </row>
    <row r="37" spans="1:2" x14ac:dyDescent="0.3">
      <c r="A37" s="4" t="s">
        <v>78</v>
      </c>
      <c r="B37">
        <v>93.36</v>
      </c>
    </row>
    <row r="38" spans="1:2" x14ac:dyDescent="0.3">
      <c r="A38" s="4" t="s">
        <v>79</v>
      </c>
      <c r="B38">
        <v>78.12</v>
      </c>
    </row>
    <row r="39" spans="1:2" x14ac:dyDescent="0.3">
      <c r="A39" s="4" t="s">
        <v>80</v>
      </c>
      <c r="B39">
        <v>78.27</v>
      </c>
    </row>
    <row r="40" spans="1:2" x14ac:dyDescent="0.3">
      <c r="A40" s="4" t="s">
        <v>81</v>
      </c>
      <c r="B40">
        <v>84.71</v>
      </c>
    </row>
    <row r="41" spans="1:2" x14ac:dyDescent="0.3">
      <c r="A41" s="4" t="s">
        <v>82</v>
      </c>
      <c r="B41">
        <v>71.02</v>
      </c>
    </row>
    <row r="42" spans="1:2" x14ac:dyDescent="0.3">
      <c r="A42" s="4" t="s">
        <v>83</v>
      </c>
      <c r="B42">
        <v>75.69</v>
      </c>
    </row>
    <row r="43" spans="1:2" x14ac:dyDescent="0.3">
      <c r="A43" s="4" t="s">
        <v>84</v>
      </c>
      <c r="B43">
        <v>77.459999999999994</v>
      </c>
    </row>
    <row r="44" spans="1:2" x14ac:dyDescent="0.3">
      <c r="A44" s="4" t="s">
        <v>85</v>
      </c>
      <c r="B44">
        <v>84.49</v>
      </c>
    </row>
    <row r="45" spans="1:2" x14ac:dyDescent="0.3">
      <c r="A45" s="4" t="s">
        <v>86</v>
      </c>
      <c r="B45">
        <v>85.06</v>
      </c>
    </row>
    <row r="46" spans="1:2" x14ac:dyDescent="0.3">
      <c r="A46" s="4" t="s">
        <v>87</v>
      </c>
      <c r="B46">
        <v>78.41</v>
      </c>
    </row>
    <row r="47" spans="1:2" x14ac:dyDescent="0.3">
      <c r="A47" s="4" t="s">
        <v>88</v>
      </c>
      <c r="B47">
        <v>77.5</v>
      </c>
    </row>
    <row r="48" spans="1:2" x14ac:dyDescent="0.3">
      <c r="A48" s="4" t="s">
        <v>89</v>
      </c>
      <c r="B48">
        <v>84.7</v>
      </c>
    </row>
    <row r="49" spans="1:2" x14ac:dyDescent="0.3">
      <c r="A49" s="4" t="s">
        <v>90</v>
      </c>
      <c r="B49">
        <v>83.6</v>
      </c>
    </row>
    <row r="50" spans="1:2" x14ac:dyDescent="0.3">
      <c r="A50" s="4" t="s">
        <v>91</v>
      </c>
      <c r="B50">
        <v>74.63</v>
      </c>
    </row>
    <row r="51" spans="1:2" x14ac:dyDescent="0.3">
      <c r="A51" s="4" t="s">
        <v>92</v>
      </c>
      <c r="B51">
        <v>71.03</v>
      </c>
    </row>
    <row r="52" spans="1:2" x14ac:dyDescent="0.3">
      <c r="A52" s="4" t="s">
        <v>93</v>
      </c>
      <c r="B52">
        <v>77.08</v>
      </c>
    </row>
    <row r="53" spans="1:2" x14ac:dyDescent="0.3">
      <c r="A53" s="4" t="s">
        <v>94</v>
      </c>
      <c r="B53">
        <v>76.63</v>
      </c>
    </row>
    <row r="54" spans="1:2" x14ac:dyDescent="0.3">
      <c r="A54" s="4" t="s">
        <v>95</v>
      </c>
      <c r="B54">
        <v>73.459999999999994</v>
      </c>
    </row>
    <row r="55" spans="1:2" x14ac:dyDescent="0.3">
      <c r="A55" s="4" t="s">
        <v>96</v>
      </c>
      <c r="B55">
        <v>74.2</v>
      </c>
    </row>
    <row r="56" spans="1:2" x14ac:dyDescent="0.3">
      <c r="A56" s="4" t="s">
        <v>97</v>
      </c>
      <c r="B56">
        <v>73.3</v>
      </c>
    </row>
    <row r="57" spans="1:2" x14ac:dyDescent="0.3">
      <c r="A57" s="4" t="s">
        <v>98</v>
      </c>
      <c r="B57">
        <v>66.8</v>
      </c>
    </row>
    <row r="58" spans="1:2" x14ac:dyDescent="0.3">
      <c r="A58" s="4" t="s">
        <v>99</v>
      </c>
      <c r="B58">
        <v>57.29</v>
      </c>
    </row>
    <row r="59" spans="1:2" x14ac:dyDescent="0.3">
      <c r="A59" s="4" t="s">
        <v>100</v>
      </c>
      <c r="B59">
        <v>58.3</v>
      </c>
    </row>
    <row r="60" spans="1:2" x14ac:dyDescent="0.3">
      <c r="A60" s="4" t="s">
        <v>101</v>
      </c>
      <c r="B60">
        <v>58.51</v>
      </c>
    </row>
    <row r="61" spans="1:2" x14ac:dyDescent="0.3">
      <c r="A61" s="4" t="s">
        <v>102</v>
      </c>
      <c r="B61">
        <v>60.74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BCEA-F6DC-429F-815E-5521B679D609}">
  <dimension ref="A1:B61"/>
  <sheetViews>
    <sheetView topLeftCell="A2" workbookViewId="0">
      <selection activeCell="AF10" sqref="AF10"/>
    </sheetView>
  </sheetViews>
  <sheetFormatPr defaultRowHeight="14.4" x14ac:dyDescent="0.3"/>
  <sheetData>
    <row r="1" spans="1:2" x14ac:dyDescent="0.3">
      <c r="B1" s="4" t="s">
        <v>15</v>
      </c>
    </row>
    <row r="2" spans="1:2" x14ac:dyDescent="0.3">
      <c r="A2" s="4" t="s">
        <v>43</v>
      </c>
      <c r="B2">
        <v>41.61</v>
      </c>
    </row>
    <row r="3" spans="1:2" x14ac:dyDescent="0.3">
      <c r="A3" s="4" t="s">
        <v>44</v>
      </c>
      <c r="B3">
        <v>43.287999999999997</v>
      </c>
    </row>
    <row r="4" spans="1:2" x14ac:dyDescent="0.3">
      <c r="A4" s="4" t="s">
        <v>45</v>
      </c>
      <c r="B4">
        <v>47.488</v>
      </c>
    </row>
    <row r="5" spans="1:2" x14ac:dyDescent="0.3">
      <c r="A5" s="4" t="s">
        <v>46</v>
      </c>
      <c r="B5">
        <v>50.167999999999999</v>
      </c>
    </row>
    <row r="6" spans="1:2" x14ac:dyDescent="0.3">
      <c r="A6" s="4" t="s">
        <v>47</v>
      </c>
      <c r="B6">
        <v>43.768000000000001</v>
      </c>
    </row>
    <row r="7" spans="1:2" x14ac:dyDescent="0.3">
      <c r="A7" s="4" t="s">
        <v>48</v>
      </c>
      <c r="B7">
        <v>49.48</v>
      </c>
    </row>
    <row r="8" spans="1:2" x14ac:dyDescent="0.3">
      <c r="A8" s="4" t="s">
        <v>49</v>
      </c>
      <c r="B8">
        <v>53.26</v>
      </c>
    </row>
    <row r="9" spans="1:2" x14ac:dyDescent="0.3">
      <c r="A9" s="4" t="s">
        <v>50</v>
      </c>
      <c r="B9">
        <v>52.185000000000002</v>
      </c>
    </row>
    <row r="10" spans="1:2" x14ac:dyDescent="0.3">
      <c r="A10" s="4" t="s">
        <v>51</v>
      </c>
      <c r="B10">
        <v>55.993000000000002</v>
      </c>
    </row>
    <row r="11" spans="1:2" x14ac:dyDescent="0.3">
      <c r="A11" s="4" t="s">
        <v>52</v>
      </c>
      <c r="B11">
        <v>62.19</v>
      </c>
    </row>
    <row r="12" spans="1:2" x14ac:dyDescent="0.3">
      <c r="A12" s="4" t="s">
        <v>53</v>
      </c>
      <c r="B12">
        <v>66.813000000000002</v>
      </c>
    </row>
    <row r="13" spans="1:2" x14ac:dyDescent="0.3">
      <c r="A13" s="4" t="s">
        <v>54</v>
      </c>
      <c r="B13">
        <v>73.412999999999997</v>
      </c>
    </row>
    <row r="14" spans="1:2" x14ac:dyDescent="0.3">
      <c r="A14" s="4" t="s">
        <v>55</v>
      </c>
      <c r="B14">
        <v>77.378</v>
      </c>
    </row>
    <row r="15" spans="1:2" x14ac:dyDescent="0.3">
      <c r="A15" s="4" t="s">
        <v>56</v>
      </c>
      <c r="B15">
        <v>68.34</v>
      </c>
    </row>
    <row r="16" spans="1:2" x14ac:dyDescent="0.3">
      <c r="A16" s="4" t="s">
        <v>57</v>
      </c>
      <c r="B16">
        <v>63.573</v>
      </c>
    </row>
    <row r="17" spans="1:2" x14ac:dyDescent="0.3">
      <c r="A17" s="4" t="s">
        <v>58</v>
      </c>
      <c r="B17">
        <v>73.45</v>
      </c>
    </row>
    <row r="18" spans="1:2" x14ac:dyDescent="0.3">
      <c r="A18" s="4" t="s">
        <v>59</v>
      </c>
      <c r="B18">
        <v>79.484999999999999</v>
      </c>
    </row>
    <row r="19" spans="1:2" x14ac:dyDescent="0.3">
      <c r="A19" s="4" t="s">
        <v>60</v>
      </c>
      <c r="B19">
        <v>91.2</v>
      </c>
    </row>
    <row r="20" spans="1:2" x14ac:dyDescent="0.3">
      <c r="A20" s="4" t="s">
        <v>61</v>
      </c>
      <c r="B20">
        <v>106.26</v>
      </c>
    </row>
    <row r="21" spans="1:2" x14ac:dyDescent="0.3">
      <c r="A21" s="4" t="s">
        <v>62</v>
      </c>
      <c r="B21">
        <v>129.04</v>
      </c>
    </row>
    <row r="22" spans="1:2" x14ac:dyDescent="0.3">
      <c r="A22" s="4" t="s">
        <v>63</v>
      </c>
      <c r="B22">
        <v>115.81</v>
      </c>
    </row>
    <row r="23" spans="1:2" x14ac:dyDescent="0.3">
      <c r="A23" s="4" t="s">
        <v>64</v>
      </c>
      <c r="B23">
        <v>108.86</v>
      </c>
    </row>
    <row r="24" spans="1:2" x14ac:dyDescent="0.3">
      <c r="A24" s="4" t="s">
        <v>65</v>
      </c>
      <c r="B24">
        <v>119.05</v>
      </c>
    </row>
    <row r="25" spans="1:2" x14ac:dyDescent="0.3">
      <c r="A25" s="4" t="s">
        <v>66</v>
      </c>
      <c r="B25">
        <v>132.69</v>
      </c>
    </row>
    <row r="26" spans="1:2" x14ac:dyDescent="0.3">
      <c r="A26" s="4" t="s">
        <v>67</v>
      </c>
      <c r="B26">
        <v>131.96</v>
      </c>
    </row>
    <row r="27" spans="1:2" x14ac:dyDescent="0.3">
      <c r="A27" s="4" t="s">
        <v>68</v>
      </c>
      <c r="B27">
        <v>121.26</v>
      </c>
    </row>
    <row r="28" spans="1:2" x14ac:dyDescent="0.3">
      <c r="A28" s="4" t="s">
        <v>69</v>
      </c>
      <c r="B28">
        <v>122.15</v>
      </c>
    </row>
    <row r="29" spans="1:2" x14ac:dyDescent="0.3">
      <c r="A29" s="4" t="s">
        <v>70</v>
      </c>
      <c r="B29">
        <v>131.46</v>
      </c>
    </row>
    <row r="30" spans="1:2" x14ac:dyDescent="0.3">
      <c r="A30" s="4" t="s">
        <v>71</v>
      </c>
      <c r="B30">
        <v>124.61</v>
      </c>
    </row>
    <row r="31" spans="1:2" x14ac:dyDescent="0.3">
      <c r="A31" s="4" t="s">
        <v>72</v>
      </c>
      <c r="B31">
        <v>136.96</v>
      </c>
    </row>
    <row r="32" spans="1:2" x14ac:dyDescent="0.3">
      <c r="A32" s="4" t="s">
        <v>73</v>
      </c>
      <c r="B32">
        <v>145.86000000000001</v>
      </c>
    </row>
    <row r="33" spans="1:2" x14ac:dyDescent="0.3">
      <c r="A33" s="4" t="s">
        <v>74</v>
      </c>
      <c r="B33">
        <v>151.83000000000001</v>
      </c>
    </row>
    <row r="34" spans="1:2" x14ac:dyDescent="0.3">
      <c r="A34" s="4" t="s">
        <v>75</v>
      </c>
      <c r="B34">
        <v>141.5</v>
      </c>
    </row>
    <row r="35" spans="1:2" x14ac:dyDescent="0.3">
      <c r="A35" s="4" t="s">
        <v>76</v>
      </c>
      <c r="B35">
        <v>149.80000000000001</v>
      </c>
    </row>
    <row r="36" spans="1:2" x14ac:dyDescent="0.3">
      <c r="A36" s="4" t="s">
        <v>77</v>
      </c>
      <c r="B36">
        <v>165.3</v>
      </c>
    </row>
    <row r="37" spans="1:2" x14ac:dyDescent="0.3">
      <c r="A37" s="4" t="s">
        <v>78</v>
      </c>
      <c r="B37">
        <v>177.57</v>
      </c>
    </row>
    <row r="38" spans="1:2" x14ac:dyDescent="0.3">
      <c r="A38" s="4" t="s">
        <v>79</v>
      </c>
      <c r="B38">
        <v>174.78</v>
      </c>
    </row>
    <row r="39" spans="1:2" x14ac:dyDescent="0.3">
      <c r="A39" s="4" t="s">
        <v>80</v>
      </c>
      <c r="B39">
        <v>165.12</v>
      </c>
    </row>
    <row r="40" spans="1:2" x14ac:dyDescent="0.3">
      <c r="A40" s="4" t="s">
        <v>81</v>
      </c>
      <c r="B40">
        <v>174.61</v>
      </c>
    </row>
    <row r="41" spans="1:2" x14ac:dyDescent="0.3">
      <c r="A41" s="4" t="s">
        <v>82</v>
      </c>
      <c r="B41">
        <v>157.65</v>
      </c>
    </row>
    <row r="42" spans="1:2" x14ac:dyDescent="0.3">
      <c r="A42" s="4" t="s">
        <v>83</v>
      </c>
      <c r="B42">
        <v>148.84</v>
      </c>
    </row>
    <row r="43" spans="1:2" x14ac:dyDescent="0.3">
      <c r="A43" s="4" t="s">
        <v>84</v>
      </c>
      <c r="B43">
        <v>136.72</v>
      </c>
    </row>
    <row r="44" spans="1:2" x14ac:dyDescent="0.3">
      <c r="A44" s="4" t="s">
        <v>85</v>
      </c>
      <c r="B44">
        <v>162.51</v>
      </c>
    </row>
    <row r="45" spans="1:2" x14ac:dyDescent="0.3">
      <c r="A45" s="4" t="s">
        <v>86</v>
      </c>
      <c r="B45">
        <v>157.22</v>
      </c>
    </row>
    <row r="46" spans="1:2" x14ac:dyDescent="0.3">
      <c r="A46" s="4" t="s">
        <v>87</v>
      </c>
      <c r="B46">
        <v>138.19999999999999</v>
      </c>
    </row>
    <row r="47" spans="1:2" x14ac:dyDescent="0.3">
      <c r="A47" s="4" t="s">
        <v>88</v>
      </c>
      <c r="B47">
        <v>153.34</v>
      </c>
    </row>
    <row r="48" spans="1:2" x14ac:dyDescent="0.3">
      <c r="A48" s="4" t="s">
        <v>89</v>
      </c>
      <c r="B48">
        <v>148.03</v>
      </c>
    </row>
    <row r="49" spans="1:2" x14ac:dyDescent="0.3">
      <c r="A49" s="4" t="s">
        <v>90</v>
      </c>
      <c r="B49">
        <v>129.93</v>
      </c>
    </row>
    <row r="50" spans="1:2" x14ac:dyDescent="0.3">
      <c r="A50" s="4" t="s">
        <v>91</v>
      </c>
      <c r="B50">
        <v>144.29</v>
      </c>
    </row>
    <row r="51" spans="1:2" x14ac:dyDescent="0.3">
      <c r="A51" s="4" t="s">
        <v>92</v>
      </c>
      <c r="B51">
        <v>147.41</v>
      </c>
    </row>
    <row r="52" spans="1:2" x14ac:dyDescent="0.3">
      <c r="A52" s="4" t="s">
        <v>93</v>
      </c>
      <c r="B52">
        <v>164.9</v>
      </c>
    </row>
    <row r="53" spans="1:2" x14ac:dyDescent="0.3">
      <c r="A53" s="4" t="s">
        <v>94</v>
      </c>
      <c r="B53">
        <v>169.68</v>
      </c>
    </row>
    <row r="54" spans="1:2" x14ac:dyDescent="0.3">
      <c r="A54" s="4" t="s">
        <v>95</v>
      </c>
      <c r="B54">
        <v>177.25</v>
      </c>
    </row>
    <row r="55" spans="1:2" x14ac:dyDescent="0.3">
      <c r="A55" s="4" t="s">
        <v>96</v>
      </c>
      <c r="B55">
        <v>193.97</v>
      </c>
    </row>
    <row r="56" spans="1:2" x14ac:dyDescent="0.3">
      <c r="A56" s="4" t="s">
        <v>97</v>
      </c>
      <c r="B56">
        <v>196.45</v>
      </c>
    </row>
    <row r="57" spans="1:2" x14ac:dyDescent="0.3">
      <c r="A57" s="4" t="s">
        <v>98</v>
      </c>
      <c r="B57">
        <v>187.87</v>
      </c>
    </row>
    <row r="58" spans="1:2" x14ac:dyDescent="0.3">
      <c r="A58" s="4" t="s">
        <v>99</v>
      </c>
      <c r="B58">
        <v>171.21</v>
      </c>
    </row>
    <row r="59" spans="1:2" x14ac:dyDescent="0.3">
      <c r="A59" s="4" t="s">
        <v>100</v>
      </c>
      <c r="B59">
        <v>170.77</v>
      </c>
    </row>
    <row r="60" spans="1:2" x14ac:dyDescent="0.3">
      <c r="A60" s="4" t="s">
        <v>101</v>
      </c>
      <c r="B60">
        <v>189.95</v>
      </c>
    </row>
    <row r="61" spans="1:2" x14ac:dyDescent="0.3">
      <c r="A61" s="4" t="s">
        <v>102</v>
      </c>
      <c r="B61">
        <v>192.53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56FE-4926-44E0-B3E9-4B744286FB57}">
  <dimension ref="A1:B61"/>
  <sheetViews>
    <sheetView workbookViewId="0">
      <selection activeCell="C28" sqref="C28"/>
    </sheetView>
  </sheetViews>
  <sheetFormatPr defaultRowHeight="14.4" x14ac:dyDescent="0.3"/>
  <sheetData>
    <row r="1" spans="1:2" x14ac:dyDescent="0.3">
      <c r="B1" s="4" t="s">
        <v>17</v>
      </c>
    </row>
    <row r="2" spans="1:2" x14ac:dyDescent="0.3">
      <c r="A2" s="4" t="s">
        <v>43</v>
      </c>
      <c r="B2">
        <v>31.943300000000001</v>
      </c>
    </row>
    <row r="3" spans="1:2" x14ac:dyDescent="0.3">
      <c r="A3" s="4" t="s">
        <v>44</v>
      </c>
      <c r="B3">
        <v>32.996699999999997</v>
      </c>
    </row>
    <row r="4" spans="1:2" x14ac:dyDescent="0.3">
      <c r="A4" s="4" t="s">
        <v>45</v>
      </c>
      <c r="B4">
        <v>32.51</v>
      </c>
    </row>
    <row r="5" spans="1:2" x14ac:dyDescent="0.3">
      <c r="A5" s="4" t="s">
        <v>46</v>
      </c>
      <c r="B5">
        <v>34.28</v>
      </c>
    </row>
    <row r="6" spans="1:2" x14ac:dyDescent="0.3">
      <c r="A6" s="4" t="s">
        <v>47</v>
      </c>
      <c r="B6">
        <v>33.813299999999998</v>
      </c>
    </row>
    <row r="7" spans="1:2" x14ac:dyDescent="0.3">
      <c r="A7" s="4" t="s">
        <v>48</v>
      </c>
      <c r="B7">
        <v>36.83</v>
      </c>
    </row>
    <row r="8" spans="1:2" x14ac:dyDescent="0.3">
      <c r="A8" s="4" t="s">
        <v>49</v>
      </c>
      <c r="B8">
        <v>36.793300000000002</v>
      </c>
    </row>
    <row r="9" spans="1:2" x14ac:dyDescent="0.3">
      <c r="A9" s="4" t="s">
        <v>50</v>
      </c>
      <c r="B9">
        <v>38.0867</v>
      </c>
    </row>
    <row r="10" spans="1:2" x14ac:dyDescent="0.3">
      <c r="A10" s="4" t="s">
        <v>51</v>
      </c>
      <c r="B10">
        <v>39.56</v>
      </c>
    </row>
    <row r="11" spans="1:2" x14ac:dyDescent="0.3">
      <c r="A11" s="4" t="s">
        <v>52</v>
      </c>
      <c r="B11">
        <v>39.0867</v>
      </c>
    </row>
    <row r="12" spans="1:2" x14ac:dyDescent="0.3">
      <c r="A12" s="4" t="s">
        <v>53</v>
      </c>
      <c r="B12">
        <v>39.6967</v>
      </c>
    </row>
    <row r="13" spans="1:2" x14ac:dyDescent="0.3">
      <c r="A13" s="4" t="s">
        <v>54</v>
      </c>
      <c r="B13">
        <v>39.613300000000002</v>
      </c>
    </row>
    <row r="14" spans="1:2" x14ac:dyDescent="0.3">
      <c r="A14" s="4" t="s">
        <v>55</v>
      </c>
      <c r="B14">
        <v>38.1633</v>
      </c>
    </row>
    <row r="15" spans="1:2" x14ac:dyDescent="0.3">
      <c r="A15" s="4" t="s">
        <v>56</v>
      </c>
      <c r="B15">
        <v>35.893300000000004</v>
      </c>
    </row>
    <row r="16" spans="1:2" x14ac:dyDescent="0.3">
      <c r="A16" s="4" t="s">
        <v>57</v>
      </c>
      <c r="B16">
        <v>37.8733</v>
      </c>
    </row>
    <row r="17" spans="1:2" x14ac:dyDescent="0.3">
      <c r="A17" s="4" t="s">
        <v>58</v>
      </c>
      <c r="B17">
        <v>40.5167</v>
      </c>
    </row>
    <row r="18" spans="1:2" x14ac:dyDescent="0.3">
      <c r="A18" s="4" t="s">
        <v>59</v>
      </c>
      <c r="B18">
        <v>41.353299999999997</v>
      </c>
    </row>
    <row r="19" spans="1:2" x14ac:dyDescent="0.3">
      <c r="A19" s="4" t="s">
        <v>60</v>
      </c>
      <c r="B19">
        <v>39.926699999999997</v>
      </c>
    </row>
    <row r="20" spans="1:2" x14ac:dyDescent="0.3">
      <c r="A20" s="4" t="s">
        <v>61</v>
      </c>
      <c r="B20">
        <v>43.133299999999998</v>
      </c>
    </row>
    <row r="21" spans="1:2" x14ac:dyDescent="0.3">
      <c r="A21" s="4" t="s">
        <v>62</v>
      </c>
      <c r="B21">
        <v>46.283299999999997</v>
      </c>
    </row>
    <row r="22" spans="1:2" x14ac:dyDescent="0.3">
      <c r="A22" s="4" t="s">
        <v>63</v>
      </c>
      <c r="B22">
        <v>46.636699999999998</v>
      </c>
    </row>
    <row r="23" spans="1:2" x14ac:dyDescent="0.3">
      <c r="A23" s="4" t="s">
        <v>64</v>
      </c>
      <c r="B23">
        <v>46.25</v>
      </c>
    </row>
    <row r="24" spans="1:2" x14ac:dyDescent="0.3">
      <c r="A24" s="4" t="s">
        <v>65</v>
      </c>
      <c r="B24">
        <v>50.93</v>
      </c>
    </row>
    <row r="25" spans="1:2" x14ac:dyDescent="0.3">
      <c r="A25" s="4" t="s">
        <v>66</v>
      </c>
      <c r="B25">
        <v>48.05</v>
      </c>
    </row>
    <row r="26" spans="1:2" x14ac:dyDescent="0.3">
      <c r="A26" s="4" t="s">
        <v>67</v>
      </c>
      <c r="B26">
        <v>46.83</v>
      </c>
    </row>
    <row r="27" spans="1:2" x14ac:dyDescent="0.3">
      <c r="A27" s="4" t="s">
        <v>68</v>
      </c>
      <c r="B27">
        <v>43.306699999999999</v>
      </c>
    </row>
    <row r="28" spans="1:2" x14ac:dyDescent="0.3">
      <c r="A28" s="4" t="s">
        <v>69</v>
      </c>
      <c r="B28">
        <v>45.276699999999998</v>
      </c>
    </row>
    <row r="29" spans="1:2" x14ac:dyDescent="0.3">
      <c r="A29" s="4" t="s">
        <v>70</v>
      </c>
      <c r="B29">
        <v>46.636699999999998</v>
      </c>
    </row>
    <row r="30" spans="1:2" x14ac:dyDescent="0.3">
      <c r="A30" s="4" t="s">
        <v>71</v>
      </c>
      <c r="B30">
        <v>47.343299999999999</v>
      </c>
    </row>
    <row r="31" spans="1:2" x14ac:dyDescent="0.3">
      <c r="A31" s="4" t="s">
        <v>72</v>
      </c>
      <c r="B31">
        <v>47.006700000000002</v>
      </c>
    </row>
    <row r="32" spans="1:2" x14ac:dyDescent="0.3">
      <c r="A32" s="4" t="s">
        <v>73</v>
      </c>
      <c r="B32">
        <v>47.5167</v>
      </c>
    </row>
    <row r="33" spans="1:2" x14ac:dyDescent="0.3">
      <c r="A33" s="4" t="s">
        <v>74</v>
      </c>
      <c r="B33">
        <v>49.366700000000002</v>
      </c>
    </row>
    <row r="34" spans="1:2" x14ac:dyDescent="0.3">
      <c r="A34" s="4" t="s">
        <v>75</v>
      </c>
      <c r="B34">
        <v>46.46</v>
      </c>
    </row>
    <row r="35" spans="1:2" x14ac:dyDescent="0.3">
      <c r="A35" s="4" t="s">
        <v>76</v>
      </c>
      <c r="B35">
        <v>49.806699999999999</v>
      </c>
    </row>
    <row r="36" spans="1:2" x14ac:dyDescent="0.3">
      <c r="A36" s="4" t="s">
        <v>77</v>
      </c>
      <c r="B36">
        <v>46.8767</v>
      </c>
    </row>
    <row r="37" spans="1:2" x14ac:dyDescent="0.3">
      <c r="A37" s="4" t="s">
        <v>78</v>
      </c>
      <c r="B37">
        <v>48.23</v>
      </c>
    </row>
    <row r="38" spans="1:2" x14ac:dyDescent="0.3">
      <c r="A38" s="4" t="s">
        <v>79</v>
      </c>
      <c r="B38">
        <v>46.603299999999997</v>
      </c>
    </row>
    <row r="39" spans="1:2" x14ac:dyDescent="0.3">
      <c r="A39" s="4" t="s">
        <v>80</v>
      </c>
      <c r="B39">
        <v>45.0533</v>
      </c>
    </row>
    <row r="40" spans="1:2" x14ac:dyDescent="0.3">
      <c r="A40" s="4" t="s">
        <v>81</v>
      </c>
      <c r="B40">
        <v>49.64</v>
      </c>
    </row>
    <row r="41" spans="1:2" x14ac:dyDescent="0.3">
      <c r="A41" s="4" t="s">
        <v>82</v>
      </c>
      <c r="B41">
        <v>50.996699999999997</v>
      </c>
    </row>
    <row r="42" spans="1:2" x14ac:dyDescent="0.3">
      <c r="A42" s="4" t="s">
        <v>83</v>
      </c>
      <c r="B42">
        <v>42.8767</v>
      </c>
    </row>
    <row r="43" spans="1:2" x14ac:dyDescent="0.3">
      <c r="A43" s="4" t="s">
        <v>84</v>
      </c>
      <c r="B43">
        <v>40.526699999999998</v>
      </c>
    </row>
    <row r="44" spans="1:2" x14ac:dyDescent="0.3">
      <c r="A44" s="4" t="s">
        <v>85</v>
      </c>
      <c r="B44">
        <v>44.0167</v>
      </c>
    </row>
    <row r="45" spans="1:2" x14ac:dyDescent="0.3">
      <c r="A45" s="4" t="s">
        <v>86</v>
      </c>
      <c r="B45">
        <v>44.183300000000003</v>
      </c>
    </row>
    <row r="46" spans="1:2" x14ac:dyDescent="0.3">
      <c r="A46" s="4" t="s">
        <v>87</v>
      </c>
      <c r="B46">
        <v>43.2333</v>
      </c>
    </row>
    <row r="47" spans="1:2" x14ac:dyDescent="0.3">
      <c r="A47" s="4" t="s">
        <v>88</v>
      </c>
      <c r="B47">
        <v>47.443300000000001</v>
      </c>
    </row>
    <row r="48" spans="1:2" x14ac:dyDescent="0.3">
      <c r="A48" s="4" t="s">
        <v>89</v>
      </c>
      <c r="B48">
        <v>50.806699999999999</v>
      </c>
    </row>
    <row r="49" spans="1:2" x14ac:dyDescent="0.3">
      <c r="A49" s="4" t="s">
        <v>90</v>
      </c>
      <c r="B49">
        <v>47.263300000000001</v>
      </c>
    </row>
    <row r="50" spans="1:2" x14ac:dyDescent="0.3">
      <c r="A50" s="4" t="s">
        <v>91</v>
      </c>
      <c r="B50">
        <v>47.956699999999998</v>
      </c>
    </row>
    <row r="51" spans="1:2" x14ac:dyDescent="0.3">
      <c r="A51" s="4" t="s">
        <v>92</v>
      </c>
      <c r="B51">
        <v>47.3767</v>
      </c>
    </row>
    <row r="52" spans="1:2" x14ac:dyDescent="0.3">
      <c r="A52" s="4" t="s">
        <v>93</v>
      </c>
      <c r="B52">
        <v>49.15</v>
      </c>
    </row>
    <row r="53" spans="1:2" x14ac:dyDescent="0.3">
      <c r="A53" s="4" t="s">
        <v>94</v>
      </c>
      <c r="B53">
        <v>50.323300000000003</v>
      </c>
    </row>
    <row r="54" spans="1:2" x14ac:dyDescent="0.3">
      <c r="A54" s="4" t="s">
        <v>95</v>
      </c>
      <c r="B54">
        <v>48.956699999999998</v>
      </c>
    </row>
    <row r="55" spans="1:2" x14ac:dyDescent="0.3">
      <c r="A55" s="4" t="s">
        <v>96</v>
      </c>
      <c r="B55">
        <v>52.393300000000004</v>
      </c>
    </row>
    <row r="56" spans="1:2" x14ac:dyDescent="0.3">
      <c r="A56" s="4" t="s">
        <v>97</v>
      </c>
      <c r="B56">
        <v>53.286700000000003</v>
      </c>
    </row>
    <row r="57" spans="1:2" x14ac:dyDescent="0.3">
      <c r="A57" s="4" t="s">
        <v>98</v>
      </c>
      <c r="B57">
        <v>54.203299999999999</v>
      </c>
    </row>
    <row r="58" spans="1:2" x14ac:dyDescent="0.3">
      <c r="A58" s="4" t="s">
        <v>99</v>
      </c>
      <c r="B58">
        <v>53.31</v>
      </c>
    </row>
    <row r="59" spans="1:2" x14ac:dyDescent="0.3">
      <c r="A59" s="4" t="s">
        <v>100</v>
      </c>
      <c r="B59">
        <v>54.47</v>
      </c>
    </row>
    <row r="60" spans="1:2" x14ac:dyDescent="0.3">
      <c r="A60" s="4" t="s">
        <v>101</v>
      </c>
      <c r="B60">
        <v>51.896700000000003</v>
      </c>
    </row>
    <row r="61" spans="1:2" x14ac:dyDescent="0.3">
      <c r="A61" s="4" t="s">
        <v>102</v>
      </c>
      <c r="B61">
        <v>52.55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D035-BD83-47D6-8984-C6F803ACF7B9}">
  <dimension ref="A1:B61"/>
  <sheetViews>
    <sheetView workbookViewId="0">
      <selection activeCell="C28" sqref="C28"/>
    </sheetView>
  </sheetViews>
  <sheetFormatPr defaultRowHeight="14.4" x14ac:dyDescent="0.3"/>
  <sheetData>
    <row r="1" spans="1:2" x14ac:dyDescent="0.3">
      <c r="B1" s="4" t="s">
        <v>19</v>
      </c>
    </row>
    <row r="2" spans="1:2" x14ac:dyDescent="0.3">
      <c r="A2" s="4" t="s">
        <v>43</v>
      </c>
      <c r="B2">
        <v>167.46600000000001</v>
      </c>
    </row>
    <row r="3" spans="1:2" x14ac:dyDescent="0.3">
      <c r="A3" s="4" t="s">
        <v>44</v>
      </c>
      <c r="B3">
        <v>173.39400000000001</v>
      </c>
    </row>
    <row r="4" spans="1:2" x14ac:dyDescent="0.3">
      <c r="A4" s="4" t="s">
        <v>45</v>
      </c>
      <c r="B4">
        <v>173.72</v>
      </c>
    </row>
    <row r="5" spans="1:2" x14ac:dyDescent="0.3">
      <c r="A5" s="4" t="s">
        <v>46</v>
      </c>
      <c r="B5">
        <v>158.44499999999999</v>
      </c>
    </row>
    <row r="6" spans="1:2" x14ac:dyDescent="0.3">
      <c r="A6" s="4" t="s">
        <v>47</v>
      </c>
      <c r="B6">
        <v>133.56299999999999</v>
      </c>
    </row>
    <row r="7" spans="1:2" x14ac:dyDescent="0.3">
      <c r="A7" s="4" t="s">
        <v>48</v>
      </c>
      <c r="B7">
        <v>144.92500000000001</v>
      </c>
    </row>
    <row r="8" spans="1:2" x14ac:dyDescent="0.3">
      <c r="A8" s="4" t="s">
        <v>49</v>
      </c>
      <c r="B8">
        <v>146.07900000000001</v>
      </c>
    </row>
    <row r="9" spans="1:2" x14ac:dyDescent="0.3">
      <c r="A9" s="4" t="s">
        <v>50</v>
      </c>
      <c r="B9">
        <v>135.21</v>
      </c>
    </row>
    <row r="10" spans="1:2" x14ac:dyDescent="0.3">
      <c r="A10" s="4" t="s">
        <v>51</v>
      </c>
      <c r="B10">
        <v>137.45099999999999</v>
      </c>
    </row>
    <row r="11" spans="1:2" x14ac:dyDescent="0.3">
      <c r="A11" s="4" t="s">
        <v>52</v>
      </c>
      <c r="B11">
        <v>137.94399999999999</v>
      </c>
    </row>
    <row r="12" spans="1:2" x14ac:dyDescent="0.3">
      <c r="A12" s="4" t="s">
        <v>53</v>
      </c>
      <c r="B12">
        <v>141.94</v>
      </c>
    </row>
    <row r="13" spans="1:2" x14ac:dyDescent="0.3">
      <c r="A13" s="4" t="s">
        <v>54</v>
      </c>
      <c r="B13">
        <v>147.5</v>
      </c>
    </row>
    <row r="14" spans="1:2" x14ac:dyDescent="0.3">
      <c r="A14" s="4" t="s">
        <v>55</v>
      </c>
      <c r="B14">
        <v>132.65199999999999</v>
      </c>
    </row>
    <row r="15" spans="1:2" x14ac:dyDescent="0.3">
      <c r="A15" s="4" t="s">
        <v>56</v>
      </c>
      <c r="B15">
        <v>124.776</v>
      </c>
    </row>
    <row r="16" spans="1:2" x14ac:dyDescent="0.3">
      <c r="A16" s="4" t="s">
        <v>57</v>
      </c>
      <c r="B16">
        <v>114.133</v>
      </c>
    </row>
    <row r="17" spans="1:2" x14ac:dyDescent="0.3">
      <c r="A17" s="4" t="s">
        <v>58</v>
      </c>
      <c r="B17">
        <v>127.017</v>
      </c>
    </row>
    <row r="18" spans="1:2" x14ac:dyDescent="0.3">
      <c r="A18" s="4" t="s">
        <v>59</v>
      </c>
      <c r="B18">
        <v>130.79599999999999</v>
      </c>
    </row>
    <row r="19" spans="1:2" x14ac:dyDescent="0.3">
      <c r="A19" s="4" t="s">
        <v>60</v>
      </c>
      <c r="B19">
        <v>130.41900000000001</v>
      </c>
    </row>
    <row r="20" spans="1:2" x14ac:dyDescent="0.3">
      <c r="A20" s="4" t="s">
        <v>61</v>
      </c>
      <c r="B20">
        <v>125.804</v>
      </c>
    </row>
    <row r="21" spans="1:2" x14ac:dyDescent="0.3">
      <c r="A21" s="4" t="s">
        <v>62</v>
      </c>
      <c r="B21">
        <v>136.297</v>
      </c>
    </row>
    <row r="22" spans="1:2" x14ac:dyDescent="0.3">
      <c r="A22" s="4" t="s">
        <v>63</v>
      </c>
      <c r="B22">
        <v>133.922</v>
      </c>
    </row>
    <row r="23" spans="1:2" x14ac:dyDescent="0.3">
      <c r="A23" s="4" t="s">
        <v>64</v>
      </c>
      <c r="B23">
        <v>133.739</v>
      </c>
    </row>
    <row r="24" spans="1:2" x14ac:dyDescent="0.3">
      <c r="A24" s="4" t="s">
        <v>65</v>
      </c>
      <c r="B24">
        <v>144.41499999999999</v>
      </c>
    </row>
    <row r="25" spans="1:2" x14ac:dyDescent="0.3">
      <c r="A25" s="4" t="s">
        <v>66</v>
      </c>
      <c r="B25">
        <v>146.13800000000001</v>
      </c>
    </row>
    <row r="26" spans="1:2" x14ac:dyDescent="0.3">
      <c r="A26" s="4" t="s">
        <v>67</v>
      </c>
      <c r="B26">
        <v>146.86500000000001</v>
      </c>
    </row>
    <row r="27" spans="1:2" x14ac:dyDescent="0.3">
      <c r="A27" s="4" t="s">
        <v>68</v>
      </c>
      <c r="B27">
        <v>146.363</v>
      </c>
    </row>
    <row r="28" spans="1:2" x14ac:dyDescent="0.3">
      <c r="A28" s="4" t="s">
        <v>69</v>
      </c>
      <c r="B28">
        <v>161.095</v>
      </c>
    </row>
    <row r="29" spans="1:2" x14ac:dyDescent="0.3">
      <c r="A29" s="4" t="s">
        <v>70</v>
      </c>
      <c r="B29">
        <v>164.82400000000001</v>
      </c>
    </row>
    <row r="30" spans="1:2" x14ac:dyDescent="0.3">
      <c r="A30" s="4" t="s">
        <v>71</v>
      </c>
      <c r="B30">
        <v>169.75700000000001</v>
      </c>
    </row>
    <row r="31" spans="1:2" x14ac:dyDescent="0.3">
      <c r="A31" s="4" t="s">
        <v>72</v>
      </c>
      <c r="B31">
        <v>166.07</v>
      </c>
    </row>
    <row r="32" spans="1:2" x14ac:dyDescent="0.3">
      <c r="A32" s="4" t="s">
        <v>73</v>
      </c>
      <c r="B32">
        <v>165.49299999999999</v>
      </c>
    </row>
    <row r="33" spans="1:2" x14ac:dyDescent="0.3">
      <c r="A33" s="4" t="s">
        <v>74</v>
      </c>
      <c r="B33">
        <v>162.81700000000001</v>
      </c>
    </row>
    <row r="34" spans="1:2" x14ac:dyDescent="0.3">
      <c r="A34" s="4" t="s">
        <v>75</v>
      </c>
      <c r="B34">
        <v>146.66399999999999</v>
      </c>
    </row>
    <row r="35" spans="1:2" x14ac:dyDescent="0.3">
      <c r="A35" s="4" t="s">
        <v>76</v>
      </c>
      <c r="B35">
        <v>149.38999999999999</v>
      </c>
    </row>
    <row r="36" spans="1:2" x14ac:dyDescent="0.3">
      <c r="A36" s="4" t="s">
        <v>77</v>
      </c>
      <c r="B36">
        <v>142.166</v>
      </c>
    </row>
    <row r="37" spans="1:2" x14ac:dyDescent="0.3">
      <c r="A37" s="4" t="s">
        <v>78</v>
      </c>
      <c r="B37">
        <v>148.512</v>
      </c>
    </row>
    <row r="38" spans="1:2" x14ac:dyDescent="0.3">
      <c r="A38" s="4" t="s">
        <v>79</v>
      </c>
      <c r="B38">
        <v>138.80500000000001</v>
      </c>
    </row>
    <row r="39" spans="1:2" x14ac:dyDescent="0.3">
      <c r="A39" s="4" t="s">
        <v>80</v>
      </c>
      <c r="B39">
        <v>124.283</v>
      </c>
    </row>
    <row r="40" spans="1:2" x14ac:dyDescent="0.3">
      <c r="A40" s="4" t="s">
        <v>81</v>
      </c>
      <c r="B40">
        <v>124.47499999999999</v>
      </c>
    </row>
    <row r="41" spans="1:2" x14ac:dyDescent="0.3">
      <c r="A41" s="4" t="s">
        <v>82</v>
      </c>
      <c r="B41">
        <v>120.57899999999999</v>
      </c>
    </row>
    <row r="42" spans="1:2" x14ac:dyDescent="0.3">
      <c r="A42" s="4" t="s">
        <v>83</v>
      </c>
      <c r="B42">
        <v>124.818</v>
      </c>
    </row>
    <row r="43" spans="1:2" x14ac:dyDescent="0.3">
      <c r="A43" s="4" t="s">
        <v>84</v>
      </c>
      <c r="B43">
        <v>108.196</v>
      </c>
    </row>
    <row r="44" spans="1:2" x14ac:dyDescent="0.3">
      <c r="A44" s="4" t="s">
        <v>85</v>
      </c>
      <c r="B44">
        <v>119.759</v>
      </c>
    </row>
    <row r="45" spans="1:2" x14ac:dyDescent="0.3">
      <c r="A45" s="4" t="s">
        <v>86</v>
      </c>
      <c r="B45">
        <v>103.96599999999999</v>
      </c>
    </row>
    <row r="46" spans="1:2" x14ac:dyDescent="0.3">
      <c r="A46" s="4" t="s">
        <v>87</v>
      </c>
      <c r="B46">
        <v>92.385999999999996</v>
      </c>
    </row>
    <row r="47" spans="1:2" x14ac:dyDescent="0.3">
      <c r="A47" s="4" t="s">
        <v>88</v>
      </c>
      <c r="B47">
        <v>105.17</v>
      </c>
    </row>
    <row r="48" spans="1:2" x14ac:dyDescent="0.3">
      <c r="A48" s="4" t="s">
        <v>89</v>
      </c>
      <c r="B48">
        <v>105.32</v>
      </c>
    </row>
    <row r="49" spans="1:2" x14ac:dyDescent="0.3">
      <c r="A49" s="4" t="s">
        <v>90</v>
      </c>
      <c r="B49">
        <v>100.262</v>
      </c>
    </row>
    <row r="50" spans="1:2" x14ac:dyDescent="0.3">
      <c r="A50" s="4" t="s">
        <v>91</v>
      </c>
      <c r="B50">
        <v>96.215999999999994</v>
      </c>
    </row>
    <row r="51" spans="1:2" x14ac:dyDescent="0.3">
      <c r="A51" s="4" t="s">
        <v>92</v>
      </c>
      <c r="B51">
        <v>90.078999999999994</v>
      </c>
    </row>
    <row r="52" spans="1:2" x14ac:dyDescent="0.3">
      <c r="A52" s="4" t="s">
        <v>93</v>
      </c>
      <c r="B52">
        <v>87.88</v>
      </c>
    </row>
    <row r="53" spans="1:2" x14ac:dyDescent="0.3">
      <c r="A53" s="4" t="s">
        <v>94</v>
      </c>
      <c r="B53">
        <v>88.808000000000007</v>
      </c>
    </row>
    <row r="54" spans="1:2" x14ac:dyDescent="0.3">
      <c r="A54" s="4" t="s">
        <v>95</v>
      </c>
      <c r="B54">
        <v>78.013999999999996</v>
      </c>
    </row>
    <row r="55" spans="1:2" x14ac:dyDescent="0.3">
      <c r="A55" s="4" t="s">
        <v>96</v>
      </c>
      <c r="B55">
        <v>83.683000000000007</v>
      </c>
    </row>
    <row r="56" spans="1:2" x14ac:dyDescent="0.3">
      <c r="A56" s="4" t="s">
        <v>97</v>
      </c>
      <c r="B56">
        <v>93.221999999999994</v>
      </c>
    </row>
    <row r="57" spans="1:2" x14ac:dyDescent="0.3">
      <c r="A57" s="4" t="s">
        <v>98</v>
      </c>
      <c r="B57">
        <v>89.183999999999997</v>
      </c>
    </row>
    <row r="58" spans="1:2" x14ac:dyDescent="0.3">
      <c r="A58" s="4" t="s">
        <v>99</v>
      </c>
      <c r="B58">
        <v>78.272999999999996</v>
      </c>
    </row>
    <row r="59" spans="1:2" x14ac:dyDescent="0.3">
      <c r="A59" s="4" t="s">
        <v>100</v>
      </c>
      <c r="B59">
        <v>76.040999999999997</v>
      </c>
    </row>
    <row r="60" spans="1:2" x14ac:dyDescent="0.3">
      <c r="A60" s="4" t="s">
        <v>101</v>
      </c>
      <c r="B60">
        <v>82.83</v>
      </c>
    </row>
    <row r="61" spans="1:2" x14ac:dyDescent="0.3">
      <c r="A61" s="4" t="s">
        <v>102</v>
      </c>
      <c r="B61">
        <v>91.4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4E05-4CA1-4E07-BA02-B3ACBD08A535}">
  <dimension ref="A1:B61"/>
  <sheetViews>
    <sheetView workbookViewId="0">
      <selection activeCell="C28" sqref="C28"/>
    </sheetView>
  </sheetViews>
  <sheetFormatPr defaultRowHeight="14.4" x14ac:dyDescent="0.3"/>
  <sheetData>
    <row r="1" spans="1:2" x14ac:dyDescent="0.3">
      <c r="B1" s="4" t="s">
        <v>21</v>
      </c>
    </row>
    <row r="2" spans="1:2" x14ac:dyDescent="0.3">
      <c r="A2" s="4" t="s">
        <v>43</v>
      </c>
      <c r="B2">
        <v>79.12</v>
      </c>
    </row>
    <row r="3" spans="1:2" x14ac:dyDescent="0.3">
      <c r="A3" s="4" t="s">
        <v>44</v>
      </c>
      <c r="B3">
        <v>81.150000000000006</v>
      </c>
    </row>
    <row r="4" spans="1:2" x14ac:dyDescent="0.3">
      <c r="A4" s="4" t="s">
        <v>45</v>
      </c>
      <c r="B4">
        <v>83.75</v>
      </c>
    </row>
    <row r="5" spans="1:2" x14ac:dyDescent="0.3">
      <c r="A5" s="4" t="s">
        <v>46</v>
      </c>
      <c r="B5">
        <v>85.55</v>
      </c>
    </row>
    <row r="6" spans="1:2" x14ac:dyDescent="0.3">
      <c r="A6" s="4" t="s">
        <v>47</v>
      </c>
      <c r="B6">
        <v>86.12</v>
      </c>
    </row>
    <row r="7" spans="1:2" x14ac:dyDescent="0.3">
      <c r="A7" s="4" t="s">
        <v>48</v>
      </c>
      <c r="B7">
        <v>88.01</v>
      </c>
    </row>
    <row r="8" spans="1:2" x14ac:dyDescent="0.3">
      <c r="A8" s="4" t="s">
        <v>49</v>
      </c>
      <c r="B8">
        <v>87.81</v>
      </c>
    </row>
    <row r="9" spans="1:2" x14ac:dyDescent="0.3">
      <c r="A9" s="4" t="s">
        <v>50</v>
      </c>
      <c r="B9">
        <v>91.15</v>
      </c>
    </row>
    <row r="10" spans="1:2" x14ac:dyDescent="0.3">
      <c r="A10" s="4" t="s">
        <v>51</v>
      </c>
      <c r="B10">
        <v>93.69</v>
      </c>
    </row>
    <row r="11" spans="1:2" x14ac:dyDescent="0.3">
      <c r="A11" s="4" t="s">
        <v>52</v>
      </c>
      <c r="B11">
        <v>94.39</v>
      </c>
    </row>
    <row r="12" spans="1:2" x14ac:dyDescent="0.3">
      <c r="A12" s="4" t="s">
        <v>53</v>
      </c>
      <c r="B12">
        <v>91.35</v>
      </c>
    </row>
    <row r="13" spans="1:2" x14ac:dyDescent="0.3">
      <c r="A13" s="4" t="s">
        <v>54</v>
      </c>
      <c r="B13">
        <v>94.51</v>
      </c>
    </row>
    <row r="14" spans="1:2" x14ac:dyDescent="0.3">
      <c r="A14" s="4" t="s">
        <v>55</v>
      </c>
      <c r="B14">
        <v>104.22</v>
      </c>
    </row>
    <row r="15" spans="1:2" x14ac:dyDescent="0.3">
      <c r="A15" s="4" t="s">
        <v>56</v>
      </c>
      <c r="B15">
        <v>89.26</v>
      </c>
    </row>
    <row r="16" spans="1:2" x14ac:dyDescent="0.3">
      <c r="A16" s="4" t="s">
        <v>57</v>
      </c>
      <c r="B16">
        <v>79.98</v>
      </c>
    </row>
    <row r="17" spans="1:2" x14ac:dyDescent="0.3">
      <c r="A17" s="4" t="s">
        <v>58</v>
      </c>
      <c r="B17">
        <v>83.11</v>
      </c>
    </row>
    <row r="18" spans="1:2" x14ac:dyDescent="0.3">
      <c r="A18" s="4" t="s">
        <v>59</v>
      </c>
      <c r="B18">
        <v>85.25</v>
      </c>
    </row>
    <row r="19" spans="1:2" x14ac:dyDescent="0.3">
      <c r="A19" s="4" t="s">
        <v>60</v>
      </c>
      <c r="B19">
        <v>79.64</v>
      </c>
    </row>
    <row r="20" spans="1:2" x14ac:dyDescent="0.3">
      <c r="A20" s="4" t="s">
        <v>61</v>
      </c>
      <c r="B20">
        <v>86.88</v>
      </c>
    </row>
    <row r="21" spans="1:2" x14ac:dyDescent="0.3">
      <c r="A21" s="4" t="s">
        <v>62</v>
      </c>
      <c r="B21">
        <v>78.83</v>
      </c>
    </row>
    <row r="22" spans="1:2" x14ac:dyDescent="0.3">
      <c r="A22" s="4" t="s">
        <v>63</v>
      </c>
      <c r="B22">
        <v>81.73</v>
      </c>
    </row>
    <row r="23" spans="1:2" x14ac:dyDescent="0.3">
      <c r="A23" s="4" t="s">
        <v>64</v>
      </c>
      <c r="B23">
        <v>89.93</v>
      </c>
    </row>
    <row r="24" spans="1:2" x14ac:dyDescent="0.3">
      <c r="A24" s="4" t="s">
        <v>65</v>
      </c>
      <c r="B24">
        <v>84.89</v>
      </c>
    </row>
    <row r="25" spans="1:2" x14ac:dyDescent="0.3">
      <c r="A25" s="4" t="s">
        <v>66</v>
      </c>
      <c r="B25">
        <v>83.27</v>
      </c>
    </row>
    <row r="26" spans="1:2" x14ac:dyDescent="0.3">
      <c r="A26" s="4" t="s">
        <v>67</v>
      </c>
      <c r="B26">
        <v>80.91</v>
      </c>
    </row>
    <row r="27" spans="1:2" x14ac:dyDescent="0.3">
      <c r="A27" s="4" t="s">
        <v>68</v>
      </c>
      <c r="B27">
        <v>74.849999999999994</v>
      </c>
    </row>
    <row r="28" spans="1:2" x14ac:dyDescent="0.3">
      <c r="A28" s="4" t="s">
        <v>69</v>
      </c>
      <c r="B28">
        <v>84.7</v>
      </c>
    </row>
    <row r="29" spans="1:2" x14ac:dyDescent="0.3">
      <c r="A29" s="4" t="s">
        <v>70</v>
      </c>
      <c r="B29">
        <v>88.71</v>
      </c>
    </row>
    <row r="30" spans="1:2" x14ac:dyDescent="0.3">
      <c r="A30" s="4" t="s">
        <v>71</v>
      </c>
      <c r="B30">
        <v>86</v>
      </c>
    </row>
    <row r="31" spans="1:2" x14ac:dyDescent="0.3">
      <c r="A31" s="4" t="s">
        <v>72</v>
      </c>
      <c r="B31">
        <v>84.59</v>
      </c>
    </row>
    <row r="32" spans="1:2" x14ac:dyDescent="0.3">
      <c r="A32" s="4" t="s">
        <v>73</v>
      </c>
      <c r="B32">
        <v>88.12</v>
      </c>
    </row>
    <row r="33" spans="1:2" x14ac:dyDescent="0.3">
      <c r="A33" s="4" t="s">
        <v>74</v>
      </c>
      <c r="B33">
        <v>89.57</v>
      </c>
    </row>
    <row r="34" spans="1:2" x14ac:dyDescent="0.3">
      <c r="A34" s="4" t="s">
        <v>75</v>
      </c>
      <c r="B34">
        <v>81.180000000000007</v>
      </c>
    </row>
    <row r="35" spans="1:2" x14ac:dyDescent="0.3">
      <c r="A35" s="4" t="s">
        <v>76</v>
      </c>
      <c r="B35">
        <v>84.71</v>
      </c>
    </row>
    <row r="36" spans="1:2" x14ac:dyDescent="0.3">
      <c r="A36" s="4" t="s">
        <v>77</v>
      </c>
      <c r="B36">
        <v>81.05</v>
      </c>
    </row>
    <row r="37" spans="1:2" x14ac:dyDescent="0.3">
      <c r="A37" s="4" t="s">
        <v>78</v>
      </c>
      <c r="B37">
        <v>88.97</v>
      </c>
    </row>
    <row r="38" spans="1:2" x14ac:dyDescent="0.3">
      <c r="A38" s="4" t="s">
        <v>79</v>
      </c>
      <c r="B38">
        <v>90.4</v>
      </c>
    </row>
    <row r="39" spans="1:2" x14ac:dyDescent="0.3">
      <c r="A39" s="4" t="s">
        <v>80</v>
      </c>
      <c r="B39">
        <v>90.65</v>
      </c>
    </row>
    <row r="40" spans="1:2" x14ac:dyDescent="0.3">
      <c r="A40" s="4" t="s">
        <v>81</v>
      </c>
      <c r="B40">
        <v>99.77</v>
      </c>
    </row>
    <row r="41" spans="1:2" x14ac:dyDescent="0.3">
      <c r="A41" s="4" t="s">
        <v>82</v>
      </c>
      <c r="B41">
        <v>99.11</v>
      </c>
    </row>
    <row r="42" spans="1:2" x14ac:dyDescent="0.3">
      <c r="A42" s="4" t="s">
        <v>83</v>
      </c>
      <c r="B42">
        <v>102.03</v>
      </c>
    </row>
    <row r="43" spans="1:2" x14ac:dyDescent="0.3">
      <c r="A43" s="4" t="s">
        <v>84</v>
      </c>
      <c r="B43">
        <v>95.94</v>
      </c>
    </row>
    <row r="44" spans="1:2" x14ac:dyDescent="0.3">
      <c r="A44" s="4" t="s">
        <v>85</v>
      </c>
      <c r="B44">
        <v>98.56</v>
      </c>
    </row>
    <row r="45" spans="1:2" x14ac:dyDescent="0.3">
      <c r="A45" s="4" t="s">
        <v>86</v>
      </c>
      <c r="B45">
        <v>100.2</v>
      </c>
    </row>
    <row r="46" spans="1:2" x14ac:dyDescent="0.3">
      <c r="A46" s="4" t="s">
        <v>87</v>
      </c>
      <c r="B46">
        <v>86.45</v>
      </c>
    </row>
    <row r="47" spans="1:2" x14ac:dyDescent="0.3">
      <c r="A47" s="4" t="s">
        <v>88</v>
      </c>
      <c r="B47">
        <v>87.92</v>
      </c>
    </row>
    <row r="48" spans="1:2" x14ac:dyDescent="0.3">
      <c r="A48" s="4" t="s">
        <v>89</v>
      </c>
      <c r="B48">
        <v>96.8</v>
      </c>
    </row>
    <row r="49" spans="1:2" x14ac:dyDescent="0.3">
      <c r="A49" s="4" t="s">
        <v>90</v>
      </c>
      <c r="B49">
        <v>94.95</v>
      </c>
    </row>
    <row r="50" spans="1:2" x14ac:dyDescent="0.3">
      <c r="A50" s="4" t="s">
        <v>91</v>
      </c>
      <c r="B50">
        <v>93.96</v>
      </c>
    </row>
    <row r="51" spans="1:2" x14ac:dyDescent="0.3">
      <c r="A51" s="4" t="s">
        <v>92</v>
      </c>
      <c r="B51">
        <v>87.97</v>
      </c>
    </row>
    <row r="52" spans="1:2" x14ac:dyDescent="0.3">
      <c r="A52" s="4" t="s">
        <v>93</v>
      </c>
      <c r="B52">
        <v>90.99</v>
      </c>
    </row>
    <row r="53" spans="1:2" x14ac:dyDescent="0.3">
      <c r="A53" s="4" t="s">
        <v>94</v>
      </c>
      <c r="B53">
        <v>92.42</v>
      </c>
    </row>
    <row r="54" spans="1:2" x14ac:dyDescent="0.3">
      <c r="A54" s="4" t="s">
        <v>95</v>
      </c>
      <c r="B54">
        <v>83.12</v>
      </c>
    </row>
    <row r="55" spans="1:2" x14ac:dyDescent="0.3">
      <c r="A55" s="4" t="s">
        <v>96</v>
      </c>
      <c r="B55">
        <v>84.2</v>
      </c>
    </row>
    <row r="56" spans="1:2" x14ac:dyDescent="0.3">
      <c r="A56" s="4" t="s">
        <v>97</v>
      </c>
      <c r="B56">
        <v>84.74</v>
      </c>
    </row>
    <row r="57" spans="1:2" x14ac:dyDescent="0.3">
      <c r="A57" s="4" t="s">
        <v>98</v>
      </c>
      <c r="B57">
        <v>78.400000000000006</v>
      </c>
    </row>
    <row r="58" spans="1:2" x14ac:dyDescent="0.3">
      <c r="A58" s="4" t="s">
        <v>99</v>
      </c>
      <c r="B58">
        <v>75.22</v>
      </c>
    </row>
    <row r="59" spans="1:2" x14ac:dyDescent="0.3">
      <c r="A59" s="4" t="s">
        <v>100</v>
      </c>
      <c r="B59">
        <v>75.540000000000006</v>
      </c>
    </row>
    <row r="60" spans="1:2" x14ac:dyDescent="0.3">
      <c r="A60" s="4" t="s">
        <v>101</v>
      </c>
      <c r="B60">
        <v>79.55</v>
      </c>
    </row>
    <row r="61" spans="1:2" x14ac:dyDescent="0.3">
      <c r="A61" s="4" t="s">
        <v>102</v>
      </c>
      <c r="B61">
        <v>81.22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0D2E-190A-4353-BF74-5DC8407D2250}">
  <dimension ref="A1:B61"/>
  <sheetViews>
    <sheetView workbookViewId="0">
      <selection activeCell="E28" sqref="E28"/>
    </sheetView>
  </sheetViews>
  <sheetFormatPr defaultRowHeight="14.4" x14ac:dyDescent="0.3"/>
  <sheetData>
    <row r="1" spans="1:2" x14ac:dyDescent="0.3">
      <c r="B1" s="4" t="s">
        <v>23</v>
      </c>
    </row>
    <row r="2" spans="1:2" x14ac:dyDescent="0.3">
      <c r="A2" s="4" t="s">
        <v>43</v>
      </c>
      <c r="B2">
        <v>40.240400000000001</v>
      </c>
    </row>
    <row r="3" spans="1:2" x14ac:dyDescent="0.3">
      <c r="A3" s="4" t="s">
        <v>44</v>
      </c>
      <c r="B3">
        <v>41.093600000000002</v>
      </c>
    </row>
    <row r="4" spans="1:2" x14ac:dyDescent="0.3">
      <c r="A4" s="4" t="s">
        <v>45</v>
      </c>
      <c r="B4">
        <v>40.259399999999999</v>
      </c>
    </row>
    <row r="5" spans="1:2" x14ac:dyDescent="0.3">
      <c r="A5" s="4" t="s">
        <v>46</v>
      </c>
      <c r="B5">
        <v>38.496200000000002</v>
      </c>
    </row>
    <row r="6" spans="1:2" x14ac:dyDescent="0.3">
      <c r="A6" s="4" t="s">
        <v>47</v>
      </c>
      <c r="B6">
        <v>39.358800000000002</v>
      </c>
    </row>
    <row r="7" spans="1:2" x14ac:dyDescent="0.3">
      <c r="A7" s="4" t="s">
        <v>48</v>
      </c>
      <c r="B7">
        <v>41.065199999999997</v>
      </c>
    </row>
    <row r="8" spans="1:2" x14ac:dyDescent="0.3">
      <c r="A8" s="4" t="s">
        <v>49</v>
      </c>
      <c r="B8">
        <v>36.818300000000001</v>
      </c>
    </row>
    <row r="9" spans="1:2" x14ac:dyDescent="0.3">
      <c r="A9" s="4" t="s">
        <v>50</v>
      </c>
      <c r="B9">
        <v>33.699599999999997</v>
      </c>
    </row>
    <row r="10" spans="1:2" x14ac:dyDescent="0.3">
      <c r="A10" s="4" t="s">
        <v>51</v>
      </c>
      <c r="B10">
        <v>34.059800000000003</v>
      </c>
    </row>
    <row r="11" spans="1:2" x14ac:dyDescent="0.3">
      <c r="A11" s="4" t="s">
        <v>52</v>
      </c>
      <c r="B11">
        <v>36.372799999999998</v>
      </c>
    </row>
    <row r="12" spans="1:2" x14ac:dyDescent="0.3">
      <c r="A12" s="4" t="s">
        <v>53</v>
      </c>
      <c r="B12">
        <v>36.515000000000001</v>
      </c>
    </row>
    <row r="13" spans="1:2" x14ac:dyDescent="0.3">
      <c r="A13" s="4" t="s">
        <v>54</v>
      </c>
      <c r="B13">
        <v>37.140599999999999</v>
      </c>
    </row>
    <row r="14" spans="1:2" x14ac:dyDescent="0.3">
      <c r="A14" s="4" t="s">
        <v>55</v>
      </c>
      <c r="B14">
        <v>35.301600000000001</v>
      </c>
    </row>
    <row r="15" spans="1:2" x14ac:dyDescent="0.3">
      <c r="A15" s="4" t="s">
        <v>56</v>
      </c>
      <c r="B15">
        <v>31.680499999999999</v>
      </c>
    </row>
    <row r="16" spans="1:2" x14ac:dyDescent="0.3">
      <c r="A16" s="4" t="s">
        <v>57</v>
      </c>
      <c r="B16">
        <v>30.941099999999999</v>
      </c>
    </row>
    <row r="17" spans="1:2" x14ac:dyDescent="0.3">
      <c r="A17" s="4" t="s">
        <v>58</v>
      </c>
      <c r="B17">
        <v>36.363300000000002</v>
      </c>
    </row>
    <row r="18" spans="1:2" x14ac:dyDescent="0.3">
      <c r="A18" s="4" t="s">
        <v>59</v>
      </c>
      <c r="B18">
        <v>36.202199999999998</v>
      </c>
    </row>
    <row r="19" spans="1:2" x14ac:dyDescent="0.3">
      <c r="A19" s="4" t="s">
        <v>60</v>
      </c>
      <c r="B19">
        <v>30.997900000000001</v>
      </c>
    </row>
    <row r="20" spans="1:2" x14ac:dyDescent="0.3">
      <c r="A20" s="4" t="s">
        <v>61</v>
      </c>
      <c r="B20">
        <v>36.4771</v>
      </c>
    </row>
    <row r="21" spans="1:2" x14ac:dyDescent="0.3">
      <c r="A21" s="4" t="s">
        <v>62</v>
      </c>
      <c r="B21">
        <v>35.823</v>
      </c>
    </row>
    <row r="22" spans="1:2" x14ac:dyDescent="0.3">
      <c r="A22" s="4" t="s">
        <v>63</v>
      </c>
      <c r="B22">
        <v>34.789700000000003</v>
      </c>
    </row>
    <row r="23" spans="1:2" x14ac:dyDescent="0.3">
      <c r="A23" s="4" t="s">
        <v>64</v>
      </c>
      <c r="B23">
        <v>33.633200000000002</v>
      </c>
    </row>
    <row r="24" spans="1:2" x14ac:dyDescent="0.3">
      <c r="A24" s="4" t="s">
        <v>65</v>
      </c>
      <c r="B24">
        <v>38.31</v>
      </c>
    </row>
    <row r="25" spans="1:2" x14ac:dyDescent="0.3">
      <c r="A25" s="4" t="s">
        <v>66</v>
      </c>
      <c r="B25">
        <v>36.81</v>
      </c>
    </row>
    <row r="26" spans="1:2" x14ac:dyDescent="0.3">
      <c r="A26" s="4" t="s">
        <v>67</v>
      </c>
      <c r="B26">
        <v>35.9</v>
      </c>
    </row>
    <row r="27" spans="1:2" x14ac:dyDescent="0.3">
      <c r="A27" s="4" t="s">
        <v>68</v>
      </c>
      <c r="B27">
        <v>33.49</v>
      </c>
    </row>
    <row r="28" spans="1:2" x14ac:dyDescent="0.3">
      <c r="A28" s="4" t="s">
        <v>69</v>
      </c>
      <c r="B28">
        <v>36.229999999999997</v>
      </c>
    </row>
    <row r="29" spans="1:2" x14ac:dyDescent="0.3">
      <c r="A29" s="4" t="s">
        <v>70</v>
      </c>
      <c r="B29">
        <v>38.65</v>
      </c>
    </row>
    <row r="30" spans="1:2" x14ac:dyDescent="0.3">
      <c r="A30" s="4" t="s">
        <v>71</v>
      </c>
      <c r="B30">
        <v>38.729999999999997</v>
      </c>
    </row>
    <row r="31" spans="1:2" x14ac:dyDescent="0.3">
      <c r="A31" s="4" t="s">
        <v>72</v>
      </c>
      <c r="B31">
        <v>39.159999999999997</v>
      </c>
    </row>
    <row r="32" spans="1:2" x14ac:dyDescent="0.3">
      <c r="A32" s="4" t="s">
        <v>73</v>
      </c>
      <c r="B32">
        <v>42.81</v>
      </c>
    </row>
    <row r="33" spans="1:2" x14ac:dyDescent="0.3">
      <c r="A33" s="4" t="s">
        <v>74</v>
      </c>
      <c r="B33">
        <v>46.07</v>
      </c>
    </row>
    <row r="34" spans="1:2" x14ac:dyDescent="0.3">
      <c r="A34" s="4" t="s">
        <v>75</v>
      </c>
      <c r="B34">
        <v>43.01</v>
      </c>
    </row>
    <row r="35" spans="1:2" x14ac:dyDescent="0.3">
      <c r="A35" s="4" t="s">
        <v>76</v>
      </c>
      <c r="B35">
        <v>43.74</v>
      </c>
    </row>
    <row r="36" spans="1:2" x14ac:dyDescent="0.3">
      <c r="A36" s="4" t="s">
        <v>77</v>
      </c>
      <c r="B36">
        <v>53.73</v>
      </c>
    </row>
    <row r="37" spans="1:2" x14ac:dyDescent="0.3">
      <c r="A37" s="4" t="s">
        <v>78</v>
      </c>
      <c r="B37">
        <v>59.05</v>
      </c>
    </row>
    <row r="38" spans="1:2" x14ac:dyDescent="0.3">
      <c r="A38" s="4" t="s">
        <v>79</v>
      </c>
      <c r="B38">
        <v>52.69</v>
      </c>
    </row>
    <row r="39" spans="1:2" x14ac:dyDescent="0.3">
      <c r="A39" s="4" t="s">
        <v>80</v>
      </c>
      <c r="B39">
        <v>46.94</v>
      </c>
    </row>
    <row r="40" spans="1:2" x14ac:dyDescent="0.3">
      <c r="A40" s="4" t="s">
        <v>81</v>
      </c>
      <c r="B40">
        <v>51.77</v>
      </c>
    </row>
    <row r="41" spans="1:2" x14ac:dyDescent="0.3">
      <c r="A41" s="4" t="s">
        <v>82</v>
      </c>
      <c r="B41">
        <v>49.07</v>
      </c>
    </row>
    <row r="42" spans="1:2" x14ac:dyDescent="0.3">
      <c r="A42" s="4" t="s">
        <v>83</v>
      </c>
      <c r="B42">
        <v>53.04</v>
      </c>
    </row>
    <row r="43" spans="1:2" x14ac:dyDescent="0.3">
      <c r="A43" s="4" t="s">
        <v>84</v>
      </c>
      <c r="B43">
        <v>52.43</v>
      </c>
    </row>
    <row r="44" spans="1:2" x14ac:dyDescent="0.3">
      <c r="A44" s="4" t="s">
        <v>85</v>
      </c>
      <c r="B44">
        <v>50.51</v>
      </c>
    </row>
    <row r="45" spans="1:2" x14ac:dyDescent="0.3">
      <c r="A45" s="4" t="s">
        <v>86</v>
      </c>
      <c r="B45">
        <v>45.23</v>
      </c>
    </row>
    <row r="46" spans="1:2" x14ac:dyDescent="0.3">
      <c r="A46" s="4" t="s">
        <v>87</v>
      </c>
      <c r="B46">
        <v>43.76</v>
      </c>
    </row>
    <row r="47" spans="1:2" x14ac:dyDescent="0.3">
      <c r="A47" s="4" t="s">
        <v>88</v>
      </c>
      <c r="B47">
        <v>46.55</v>
      </c>
    </row>
    <row r="48" spans="1:2" x14ac:dyDescent="0.3">
      <c r="A48" s="4" t="s">
        <v>89</v>
      </c>
      <c r="B48">
        <v>50.13</v>
      </c>
    </row>
    <row r="49" spans="1:2" x14ac:dyDescent="0.3">
      <c r="A49" s="4" t="s">
        <v>90</v>
      </c>
      <c r="B49">
        <v>51.24</v>
      </c>
    </row>
    <row r="50" spans="1:2" x14ac:dyDescent="0.3">
      <c r="A50" s="4" t="s">
        <v>91</v>
      </c>
      <c r="B50">
        <v>44.16</v>
      </c>
    </row>
    <row r="51" spans="1:2" x14ac:dyDescent="0.3">
      <c r="A51" s="4" t="s">
        <v>92</v>
      </c>
      <c r="B51">
        <v>40.57</v>
      </c>
    </row>
    <row r="52" spans="1:2" x14ac:dyDescent="0.3">
      <c r="A52" s="4" t="s">
        <v>93</v>
      </c>
      <c r="B52">
        <v>40.799999999999997</v>
      </c>
    </row>
    <row r="53" spans="1:2" x14ac:dyDescent="0.3">
      <c r="A53" s="4" t="s">
        <v>94</v>
      </c>
      <c r="B53">
        <v>38.89</v>
      </c>
    </row>
    <row r="54" spans="1:2" x14ac:dyDescent="0.3">
      <c r="A54" s="4" t="s">
        <v>95</v>
      </c>
      <c r="B54">
        <v>38.020000000000003</v>
      </c>
    </row>
    <row r="55" spans="1:2" x14ac:dyDescent="0.3">
      <c r="A55" s="4" t="s">
        <v>96</v>
      </c>
      <c r="B55">
        <v>36.68</v>
      </c>
    </row>
    <row r="56" spans="1:2" x14ac:dyDescent="0.3">
      <c r="A56" s="4" t="s">
        <v>97</v>
      </c>
      <c r="B56">
        <v>36.06</v>
      </c>
    </row>
    <row r="57" spans="1:2" x14ac:dyDescent="0.3">
      <c r="A57" s="4" t="s">
        <v>98</v>
      </c>
      <c r="B57">
        <v>35.380000000000003</v>
      </c>
    </row>
    <row r="58" spans="1:2" x14ac:dyDescent="0.3">
      <c r="A58" s="4" t="s">
        <v>99</v>
      </c>
      <c r="B58">
        <v>33.17</v>
      </c>
    </row>
    <row r="59" spans="1:2" x14ac:dyDescent="0.3">
      <c r="A59" s="4" t="s">
        <v>100</v>
      </c>
      <c r="B59">
        <v>30.56</v>
      </c>
    </row>
    <row r="60" spans="1:2" x14ac:dyDescent="0.3">
      <c r="A60" s="4" t="s">
        <v>101</v>
      </c>
      <c r="B60">
        <v>30.47</v>
      </c>
    </row>
    <row r="61" spans="1:2" x14ac:dyDescent="0.3">
      <c r="A61" s="4" t="s">
        <v>102</v>
      </c>
      <c r="B61">
        <v>28.79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E322-F8D5-4BD7-8E12-6B0848F1858E}">
  <dimension ref="A1:B61"/>
  <sheetViews>
    <sheetView workbookViewId="0">
      <selection activeCell="C28" sqref="C28"/>
    </sheetView>
  </sheetViews>
  <sheetFormatPr defaultRowHeight="14.4" x14ac:dyDescent="0.3"/>
  <sheetData>
    <row r="1" spans="1:2" x14ac:dyDescent="0.3">
      <c r="B1" s="4" t="s">
        <v>25</v>
      </c>
    </row>
    <row r="2" spans="1:2" x14ac:dyDescent="0.3">
      <c r="A2" s="4" t="s">
        <v>43</v>
      </c>
      <c r="B2">
        <v>164.39</v>
      </c>
    </row>
    <row r="3" spans="1:2" x14ac:dyDescent="0.3">
      <c r="A3" s="4" t="s">
        <v>44</v>
      </c>
      <c r="B3">
        <v>181.18</v>
      </c>
    </row>
    <row r="4" spans="1:2" x14ac:dyDescent="0.3">
      <c r="A4" s="4" t="s">
        <v>45</v>
      </c>
      <c r="B4">
        <v>190.96</v>
      </c>
    </row>
    <row r="5" spans="1:2" x14ac:dyDescent="0.3">
      <c r="A5" s="4" t="s">
        <v>46</v>
      </c>
      <c r="B5">
        <v>205.79</v>
      </c>
    </row>
    <row r="6" spans="1:2" x14ac:dyDescent="0.3">
      <c r="A6" s="4" t="s">
        <v>47</v>
      </c>
      <c r="B6">
        <v>203.59</v>
      </c>
    </row>
    <row r="7" spans="1:2" x14ac:dyDescent="0.3">
      <c r="A7" s="4" t="s">
        <v>48</v>
      </c>
      <c r="B7">
        <v>226.37</v>
      </c>
    </row>
    <row r="8" spans="1:2" x14ac:dyDescent="0.3">
      <c r="A8" s="4" t="s">
        <v>49</v>
      </c>
      <c r="B8">
        <v>228.27</v>
      </c>
    </row>
    <row r="9" spans="1:2" x14ac:dyDescent="0.3">
      <c r="A9" s="4" t="s">
        <v>50</v>
      </c>
      <c r="B9">
        <v>225.92</v>
      </c>
    </row>
    <row r="10" spans="1:2" x14ac:dyDescent="0.3">
      <c r="A10" s="4" t="s">
        <v>51</v>
      </c>
      <c r="B10">
        <v>221.86</v>
      </c>
    </row>
    <row r="11" spans="1:2" x14ac:dyDescent="0.3">
      <c r="A11" s="4" t="s">
        <v>52</v>
      </c>
      <c r="B11">
        <v>213.26</v>
      </c>
    </row>
    <row r="12" spans="1:2" x14ac:dyDescent="0.3">
      <c r="A12" s="4" t="s">
        <v>53</v>
      </c>
      <c r="B12">
        <v>236.33</v>
      </c>
    </row>
    <row r="13" spans="1:2" x14ac:dyDescent="0.3">
      <c r="A13" s="4" t="s">
        <v>54</v>
      </c>
      <c r="B13">
        <v>234.99</v>
      </c>
    </row>
    <row r="14" spans="1:2" x14ac:dyDescent="0.3">
      <c r="A14" s="4" t="s">
        <v>55</v>
      </c>
      <c r="B14">
        <v>238.71</v>
      </c>
    </row>
    <row r="15" spans="1:2" x14ac:dyDescent="0.3">
      <c r="A15" s="4" t="s">
        <v>56</v>
      </c>
      <c r="B15">
        <v>219.61</v>
      </c>
    </row>
    <row r="16" spans="1:2" x14ac:dyDescent="0.3">
      <c r="A16" s="4" t="s">
        <v>57</v>
      </c>
      <c r="B16">
        <v>199.61</v>
      </c>
    </row>
    <row r="17" spans="1:2" x14ac:dyDescent="0.3">
      <c r="A17" s="4" t="s">
        <v>58</v>
      </c>
      <c r="B17">
        <v>225.58</v>
      </c>
    </row>
    <row r="18" spans="1:2" x14ac:dyDescent="0.3">
      <c r="A18" s="4" t="s">
        <v>59</v>
      </c>
      <c r="B18">
        <v>241.65</v>
      </c>
    </row>
    <row r="19" spans="1:2" x14ac:dyDescent="0.3">
      <c r="A19" s="4" t="s">
        <v>60</v>
      </c>
      <c r="B19">
        <v>241.46</v>
      </c>
    </row>
    <row r="20" spans="1:2" x14ac:dyDescent="0.3">
      <c r="A20" s="4" t="s">
        <v>61</v>
      </c>
      <c r="B20">
        <v>286.63</v>
      </c>
    </row>
    <row r="21" spans="1:2" x14ac:dyDescent="0.3">
      <c r="A21" s="4" t="s">
        <v>62</v>
      </c>
      <c r="B21">
        <v>292.26</v>
      </c>
    </row>
    <row r="22" spans="1:2" x14ac:dyDescent="0.3">
      <c r="A22" s="4" t="s">
        <v>63</v>
      </c>
      <c r="B22">
        <v>297.86</v>
      </c>
    </row>
    <row r="23" spans="1:2" x14ac:dyDescent="0.3">
      <c r="A23" s="4" t="s">
        <v>64</v>
      </c>
      <c r="B23">
        <v>276.24</v>
      </c>
    </row>
    <row r="24" spans="1:2" x14ac:dyDescent="0.3">
      <c r="A24" s="4" t="s">
        <v>65</v>
      </c>
      <c r="B24">
        <v>280.14</v>
      </c>
    </row>
    <row r="25" spans="1:2" x14ac:dyDescent="0.3">
      <c r="A25" s="4" t="s">
        <v>66</v>
      </c>
      <c r="B25">
        <v>273.22000000000003</v>
      </c>
    </row>
    <row r="26" spans="1:2" x14ac:dyDescent="0.3">
      <c r="A26" s="4" t="s">
        <v>67</v>
      </c>
      <c r="B26">
        <v>266.76</v>
      </c>
    </row>
    <row r="27" spans="1:2" x14ac:dyDescent="0.3">
      <c r="A27" s="4" t="s">
        <v>68</v>
      </c>
      <c r="B27">
        <v>255.62</v>
      </c>
    </row>
    <row r="28" spans="1:2" x14ac:dyDescent="0.3">
      <c r="A28" s="4" t="s">
        <v>69</v>
      </c>
      <c r="B28">
        <v>281.33999999999997</v>
      </c>
    </row>
    <row r="29" spans="1:2" x14ac:dyDescent="0.3">
      <c r="A29" s="4" t="s">
        <v>70</v>
      </c>
      <c r="B29">
        <v>288.48</v>
      </c>
    </row>
    <row r="30" spans="1:2" x14ac:dyDescent="0.3">
      <c r="A30" s="4" t="s">
        <v>71</v>
      </c>
      <c r="B30">
        <v>299.66000000000003</v>
      </c>
    </row>
    <row r="31" spans="1:2" x14ac:dyDescent="0.3">
      <c r="A31" s="4" t="s">
        <v>72</v>
      </c>
      <c r="B31">
        <v>287.68</v>
      </c>
    </row>
    <row r="32" spans="1:2" x14ac:dyDescent="0.3">
      <c r="A32" s="4" t="s">
        <v>73</v>
      </c>
      <c r="B32">
        <v>291.02999999999997</v>
      </c>
    </row>
    <row r="33" spans="1:2" x14ac:dyDescent="0.3">
      <c r="A33" s="4" t="s">
        <v>74</v>
      </c>
      <c r="B33">
        <v>269.51</v>
      </c>
    </row>
    <row r="34" spans="1:2" x14ac:dyDescent="0.3">
      <c r="A34" s="4" t="s">
        <v>75</v>
      </c>
      <c r="B34">
        <v>256.11</v>
      </c>
    </row>
    <row r="35" spans="1:2" x14ac:dyDescent="0.3">
      <c r="A35" s="4" t="s">
        <v>76</v>
      </c>
      <c r="B35">
        <v>299.81</v>
      </c>
    </row>
    <row r="36" spans="1:2" x14ac:dyDescent="0.3">
      <c r="A36" s="4" t="s">
        <v>77</v>
      </c>
      <c r="B36">
        <v>287.44</v>
      </c>
    </row>
    <row r="37" spans="1:2" x14ac:dyDescent="0.3">
      <c r="A37" s="4" t="s">
        <v>78</v>
      </c>
      <c r="B37">
        <v>304.26</v>
      </c>
    </row>
    <row r="38" spans="1:2" x14ac:dyDescent="0.3">
      <c r="A38" s="4" t="s">
        <v>79</v>
      </c>
      <c r="B38">
        <v>282.12</v>
      </c>
    </row>
    <row r="39" spans="1:2" x14ac:dyDescent="0.3">
      <c r="A39" s="4" t="s">
        <v>80</v>
      </c>
      <c r="B39">
        <v>236.3</v>
      </c>
    </row>
    <row r="40" spans="1:2" x14ac:dyDescent="0.3">
      <c r="A40" s="4" t="s">
        <v>81</v>
      </c>
      <c r="B40">
        <v>249.91</v>
      </c>
    </row>
    <row r="41" spans="1:2" x14ac:dyDescent="0.3">
      <c r="A41" s="4" t="s">
        <v>82</v>
      </c>
      <c r="B41">
        <v>234.07</v>
      </c>
    </row>
    <row r="42" spans="1:2" x14ac:dyDescent="0.3">
      <c r="A42" s="4" t="s">
        <v>83</v>
      </c>
      <c r="B42">
        <v>246.16</v>
      </c>
    </row>
    <row r="43" spans="1:2" x14ac:dyDescent="0.3">
      <c r="A43" s="4" t="s">
        <v>84</v>
      </c>
      <c r="B43">
        <v>240.48</v>
      </c>
    </row>
    <row r="44" spans="1:2" x14ac:dyDescent="0.3">
      <c r="A44" s="4" t="s">
        <v>85</v>
      </c>
      <c r="B44">
        <v>248.23</v>
      </c>
    </row>
    <row r="45" spans="1:2" x14ac:dyDescent="0.3">
      <c r="A45" s="4" t="s">
        <v>86</v>
      </c>
      <c r="B45">
        <v>252.45</v>
      </c>
    </row>
    <row r="46" spans="1:2" x14ac:dyDescent="0.3">
      <c r="A46" s="4" t="s">
        <v>87</v>
      </c>
      <c r="B46">
        <v>232.73</v>
      </c>
    </row>
    <row r="47" spans="1:2" x14ac:dyDescent="0.3">
      <c r="A47" s="4" t="s">
        <v>88</v>
      </c>
      <c r="B47">
        <v>250.4</v>
      </c>
    </row>
    <row r="48" spans="1:2" x14ac:dyDescent="0.3">
      <c r="A48" s="4" t="s">
        <v>89</v>
      </c>
      <c r="B48">
        <v>310.16000000000003</v>
      </c>
    </row>
    <row r="49" spans="1:2" x14ac:dyDescent="0.3">
      <c r="A49" s="4" t="s">
        <v>90</v>
      </c>
      <c r="B49">
        <v>308.26</v>
      </c>
    </row>
    <row r="50" spans="1:2" x14ac:dyDescent="0.3">
      <c r="A50" s="4" t="s">
        <v>91</v>
      </c>
      <c r="B50">
        <v>320.51</v>
      </c>
    </row>
    <row r="51" spans="1:2" x14ac:dyDescent="0.3">
      <c r="A51" s="4" t="s">
        <v>92</v>
      </c>
      <c r="B51">
        <v>285.98</v>
      </c>
    </row>
    <row r="52" spans="1:2" x14ac:dyDescent="0.3">
      <c r="A52" s="4" t="s">
        <v>93</v>
      </c>
      <c r="B52">
        <v>287.20999999999998</v>
      </c>
    </row>
    <row r="53" spans="1:2" x14ac:dyDescent="0.3">
      <c r="A53" s="4" t="s">
        <v>94</v>
      </c>
      <c r="B53">
        <v>294.36</v>
      </c>
    </row>
    <row r="54" spans="1:2" x14ac:dyDescent="0.3">
      <c r="A54" s="4" t="s">
        <v>95</v>
      </c>
      <c r="B54">
        <v>269.14</v>
      </c>
    </row>
    <row r="55" spans="1:2" x14ac:dyDescent="0.3">
      <c r="A55" s="4" t="s">
        <v>96</v>
      </c>
      <c r="B55">
        <v>299.52999999999997</v>
      </c>
    </row>
    <row r="56" spans="1:2" x14ac:dyDescent="0.3">
      <c r="A56" s="4" t="s">
        <v>97</v>
      </c>
      <c r="B56">
        <v>305.33</v>
      </c>
    </row>
    <row r="57" spans="1:2" x14ac:dyDescent="0.3">
      <c r="A57" s="4" t="s">
        <v>98</v>
      </c>
      <c r="B57">
        <v>295.49</v>
      </c>
    </row>
    <row r="58" spans="1:2" x14ac:dyDescent="0.3">
      <c r="A58" s="4" t="s">
        <v>99</v>
      </c>
      <c r="B58">
        <v>283.39999999999998</v>
      </c>
    </row>
    <row r="59" spans="1:2" x14ac:dyDescent="0.3">
      <c r="A59" s="4" t="s">
        <v>100</v>
      </c>
      <c r="B59">
        <v>282.44</v>
      </c>
    </row>
    <row r="60" spans="1:2" x14ac:dyDescent="0.3">
      <c r="A60" s="4" t="s">
        <v>101</v>
      </c>
      <c r="B60">
        <v>270.55</v>
      </c>
    </row>
    <row r="61" spans="1:2" x14ac:dyDescent="0.3">
      <c r="A61" s="4" t="s">
        <v>102</v>
      </c>
      <c r="B61">
        <v>273.8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AE6B-40DD-4C07-9347-6915EB4BD1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0137-6964-414C-91BE-66EC547120CC}">
  <dimension ref="A1:B61"/>
  <sheetViews>
    <sheetView topLeftCell="A26" workbookViewId="0">
      <selection activeCell="C28" sqref="C28"/>
    </sheetView>
  </sheetViews>
  <sheetFormatPr defaultRowHeight="14.4" x14ac:dyDescent="0.3"/>
  <sheetData>
    <row r="1" spans="1:2" x14ac:dyDescent="0.3">
      <c r="B1" s="4" t="s">
        <v>27</v>
      </c>
    </row>
    <row r="2" spans="1:2" x14ac:dyDescent="0.3">
      <c r="A2" s="4" t="s">
        <v>43</v>
      </c>
      <c r="B2">
        <v>48.91</v>
      </c>
    </row>
    <row r="3" spans="1:2" x14ac:dyDescent="0.3">
      <c r="A3" s="4" t="s">
        <v>44</v>
      </c>
      <c r="B3">
        <v>49.89</v>
      </c>
    </row>
    <row r="4" spans="1:2" x14ac:dyDescent="0.3">
      <c r="A4" s="4" t="s">
        <v>45</v>
      </c>
      <c r="B4">
        <v>48.32</v>
      </c>
    </row>
    <row r="5" spans="1:2" x14ac:dyDescent="0.3">
      <c r="A5" s="4" t="s">
        <v>46</v>
      </c>
      <c r="B5">
        <v>48.41</v>
      </c>
    </row>
    <row r="6" spans="1:2" x14ac:dyDescent="0.3">
      <c r="A6" s="4" t="s">
        <v>47</v>
      </c>
      <c r="B6">
        <v>44.37</v>
      </c>
    </row>
    <row r="7" spans="1:2" x14ac:dyDescent="0.3">
      <c r="A7" s="4" t="s">
        <v>48</v>
      </c>
      <c r="B7">
        <v>47.32</v>
      </c>
    </row>
    <row r="8" spans="1:2" x14ac:dyDescent="0.3">
      <c r="A8" s="4" t="s">
        <v>49</v>
      </c>
      <c r="B8">
        <v>48.41</v>
      </c>
    </row>
    <row r="9" spans="1:2" x14ac:dyDescent="0.3">
      <c r="A9" s="4" t="s">
        <v>50</v>
      </c>
      <c r="B9">
        <v>46.57</v>
      </c>
    </row>
    <row r="10" spans="1:2" x14ac:dyDescent="0.3">
      <c r="A10" s="4" t="s">
        <v>51</v>
      </c>
      <c r="B10">
        <v>50.44</v>
      </c>
    </row>
    <row r="11" spans="1:2" x14ac:dyDescent="0.3">
      <c r="A11" s="4" t="s">
        <v>52</v>
      </c>
      <c r="B11">
        <v>51.63</v>
      </c>
    </row>
    <row r="12" spans="1:2" x14ac:dyDescent="0.3">
      <c r="A12" s="4" t="s">
        <v>53</v>
      </c>
      <c r="B12">
        <v>54.46</v>
      </c>
    </row>
    <row r="13" spans="1:2" x14ac:dyDescent="0.3">
      <c r="A13" s="4" t="s">
        <v>54</v>
      </c>
      <c r="B13">
        <v>53.8</v>
      </c>
    </row>
    <row r="14" spans="1:2" x14ac:dyDescent="0.3">
      <c r="A14" s="4" t="s">
        <v>55</v>
      </c>
      <c r="B14">
        <v>46.94</v>
      </c>
    </row>
    <row r="15" spans="1:2" x14ac:dyDescent="0.3">
      <c r="A15" s="4" t="s">
        <v>56</v>
      </c>
      <c r="B15">
        <v>40.85</v>
      </c>
    </row>
    <row r="16" spans="1:2" x14ac:dyDescent="0.3">
      <c r="A16" s="4" t="s">
        <v>57</v>
      </c>
      <c r="B16">
        <v>28.7</v>
      </c>
    </row>
    <row r="17" spans="1:2" x14ac:dyDescent="0.3">
      <c r="A17" s="4" t="s">
        <v>58</v>
      </c>
      <c r="B17">
        <v>29.05</v>
      </c>
    </row>
    <row r="18" spans="1:2" x14ac:dyDescent="0.3">
      <c r="A18" s="4" t="s">
        <v>59</v>
      </c>
      <c r="B18">
        <v>26.47</v>
      </c>
    </row>
    <row r="19" spans="1:2" x14ac:dyDescent="0.3">
      <c r="A19" s="4" t="s">
        <v>60</v>
      </c>
      <c r="B19">
        <v>25.6</v>
      </c>
    </row>
    <row r="20" spans="1:2" x14ac:dyDescent="0.3">
      <c r="A20" s="4" t="s">
        <v>61</v>
      </c>
      <c r="B20">
        <v>24.26</v>
      </c>
    </row>
    <row r="21" spans="1:2" x14ac:dyDescent="0.3">
      <c r="A21" s="4" t="s">
        <v>62</v>
      </c>
      <c r="B21">
        <v>24.15</v>
      </c>
    </row>
    <row r="22" spans="1:2" x14ac:dyDescent="0.3">
      <c r="A22" s="4" t="s">
        <v>63</v>
      </c>
      <c r="B22">
        <v>23.51</v>
      </c>
    </row>
    <row r="23" spans="1:2" x14ac:dyDescent="0.3">
      <c r="A23" s="4" t="s">
        <v>64</v>
      </c>
      <c r="B23">
        <v>21.45</v>
      </c>
    </row>
    <row r="24" spans="1:2" x14ac:dyDescent="0.3">
      <c r="A24" s="4" t="s">
        <v>65</v>
      </c>
      <c r="B24">
        <v>27.35</v>
      </c>
    </row>
    <row r="25" spans="1:2" x14ac:dyDescent="0.3">
      <c r="A25" s="4" t="s">
        <v>66</v>
      </c>
      <c r="B25">
        <v>30.18</v>
      </c>
    </row>
    <row r="26" spans="1:2" x14ac:dyDescent="0.3">
      <c r="A26" s="4" t="s">
        <v>67</v>
      </c>
      <c r="B26">
        <v>29.88</v>
      </c>
    </row>
    <row r="27" spans="1:2" x14ac:dyDescent="0.3">
      <c r="A27" s="4" t="s">
        <v>68</v>
      </c>
      <c r="B27">
        <v>36.17</v>
      </c>
    </row>
    <row r="28" spans="1:2" x14ac:dyDescent="0.3">
      <c r="A28" s="4" t="s">
        <v>69</v>
      </c>
      <c r="B28">
        <v>39.07</v>
      </c>
    </row>
    <row r="29" spans="1:2" x14ac:dyDescent="0.3">
      <c r="A29" s="4" t="s">
        <v>70</v>
      </c>
      <c r="B29">
        <v>45.05</v>
      </c>
    </row>
    <row r="30" spans="1:2" x14ac:dyDescent="0.3">
      <c r="A30" s="4" t="s">
        <v>71</v>
      </c>
      <c r="B30">
        <v>46.72</v>
      </c>
    </row>
    <row r="31" spans="1:2" x14ac:dyDescent="0.3">
      <c r="A31" s="4" t="s">
        <v>72</v>
      </c>
      <c r="B31">
        <v>45.29</v>
      </c>
    </row>
    <row r="32" spans="1:2" x14ac:dyDescent="0.3">
      <c r="A32" s="4" t="s">
        <v>73</v>
      </c>
      <c r="B32">
        <v>45.94</v>
      </c>
    </row>
    <row r="33" spans="1:2" x14ac:dyDescent="0.3">
      <c r="A33" s="4" t="s">
        <v>74</v>
      </c>
      <c r="B33">
        <v>45.7</v>
      </c>
    </row>
    <row r="34" spans="1:2" x14ac:dyDescent="0.3">
      <c r="A34" s="4" t="s">
        <v>75</v>
      </c>
      <c r="B34">
        <v>46.41</v>
      </c>
    </row>
    <row r="35" spans="1:2" x14ac:dyDescent="0.3">
      <c r="A35" s="4" t="s">
        <v>76</v>
      </c>
      <c r="B35">
        <v>51.16</v>
      </c>
    </row>
    <row r="36" spans="1:2" x14ac:dyDescent="0.3">
      <c r="A36" s="4" t="s">
        <v>77</v>
      </c>
      <c r="B36">
        <v>47.78</v>
      </c>
    </row>
    <row r="37" spans="1:2" x14ac:dyDescent="0.3">
      <c r="A37" s="4" t="s">
        <v>78</v>
      </c>
      <c r="B37">
        <v>47.98</v>
      </c>
    </row>
    <row r="38" spans="1:2" x14ac:dyDescent="0.3">
      <c r="A38" s="4" t="s">
        <v>79</v>
      </c>
      <c r="B38">
        <v>53.8</v>
      </c>
    </row>
    <row r="39" spans="1:2" x14ac:dyDescent="0.3">
      <c r="A39" s="4" t="s">
        <v>80</v>
      </c>
      <c r="B39">
        <v>53.37</v>
      </c>
    </row>
    <row r="40" spans="1:2" x14ac:dyDescent="0.3">
      <c r="A40" s="4" t="s">
        <v>81</v>
      </c>
      <c r="B40">
        <v>48.46</v>
      </c>
    </row>
    <row r="41" spans="1:2" x14ac:dyDescent="0.3">
      <c r="A41" s="4" t="s">
        <v>82</v>
      </c>
      <c r="B41">
        <v>43.63</v>
      </c>
    </row>
    <row r="42" spans="1:2" x14ac:dyDescent="0.3">
      <c r="A42" s="4" t="s">
        <v>83</v>
      </c>
      <c r="B42">
        <v>45.77</v>
      </c>
    </row>
    <row r="43" spans="1:2" x14ac:dyDescent="0.3">
      <c r="A43" s="4" t="s">
        <v>84</v>
      </c>
      <c r="B43">
        <v>39.17</v>
      </c>
    </row>
    <row r="44" spans="1:2" x14ac:dyDescent="0.3">
      <c r="A44" s="4" t="s">
        <v>85</v>
      </c>
      <c r="B44">
        <v>43.87</v>
      </c>
    </row>
    <row r="45" spans="1:2" x14ac:dyDescent="0.3">
      <c r="A45" s="4" t="s">
        <v>86</v>
      </c>
      <c r="B45">
        <v>43.71</v>
      </c>
    </row>
    <row r="46" spans="1:2" x14ac:dyDescent="0.3">
      <c r="A46" s="4" t="s">
        <v>87</v>
      </c>
      <c r="B46">
        <v>40.22</v>
      </c>
    </row>
    <row r="47" spans="1:2" x14ac:dyDescent="0.3">
      <c r="A47" s="4" t="s">
        <v>88</v>
      </c>
      <c r="B47">
        <v>45.99</v>
      </c>
    </row>
    <row r="48" spans="1:2" x14ac:dyDescent="0.3">
      <c r="A48" s="4" t="s">
        <v>89</v>
      </c>
      <c r="B48">
        <v>47.95</v>
      </c>
    </row>
    <row r="49" spans="1:2" x14ac:dyDescent="0.3">
      <c r="A49" s="4" t="s">
        <v>90</v>
      </c>
      <c r="B49">
        <v>41.29</v>
      </c>
    </row>
    <row r="50" spans="1:2" x14ac:dyDescent="0.3">
      <c r="A50" s="4" t="s">
        <v>91</v>
      </c>
      <c r="B50">
        <v>46.87</v>
      </c>
    </row>
    <row r="51" spans="1:2" x14ac:dyDescent="0.3">
      <c r="A51" s="4" t="s">
        <v>92</v>
      </c>
      <c r="B51">
        <v>46.77</v>
      </c>
    </row>
    <row r="52" spans="1:2" x14ac:dyDescent="0.3">
      <c r="A52" s="4" t="s">
        <v>93</v>
      </c>
      <c r="B52">
        <v>37.380000000000003</v>
      </c>
    </row>
    <row r="53" spans="1:2" x14ac:dyDescent="0.3">
      <c r="A53" s="4" t="s">
        <v>94</v>
      </c>
      <c r="B53">
        <v>39.75</v>
      </c>
    </row>
    <row r="54" spans="1:2" x14ac:dyDescent="0.3">
      <c r="A54" s="4" t="s">
        <v>95</v>
      </c>
      <c r="B54">
        <v>39.81</v>
      </c>
    </row>
    <row r="55" spans="1:2" x14ac:dyDescent="0.3">
      <c r="A55" s="4" t="s">
        <v>96</v>
      </c>
      <c r="B55">
        <v>42.68</v>
      </c>
    </row>
    <row r="56" spans="1:2" x14ac:dyDescent="0.3">
      <c r="A56" s="4" t="s">
        <v>97</v>
      </c>
      <c r="B56">
        <v>46.16</v>
      </c>
    </row>
    <row r="57" spans="1:2" x14ac:dyDescent="0.3">
      <c r="A57" s="4" t="s">
        <v>98</v>
      </c>
      <c r="B57">
        <v>41.29</v>
      </c>
    </row>
    <row r="58" spans="1:2" x14ac:dyDescent="0.3">
      <c r="A58" s="4" t="s">
        <v>99</v>
      </c>
      <c r="B58">
        <v>40.86</v>
      </c>
    </row>
    <row r="59" spans="1:2" x14ac:dyDescent="0.3">
      <c r="A59" s="4" t="s">
        <v>100</v>
      </c>
      <c r="B59">
        <v>39.770000000000003</v>
      </c>
    </row>
    <row r="60" spans="1:2" x14ac:dyDescent="0.3">
      <c r="A60" s="4" t="s">
        <v>101</v>
      </c>
      <c r="B60">
        <v>44.59</v>
      </c>
    </row>
    <row r="61" spans="1:2" x14ac:dyDescent="0.3">
      <c r="A61" s="4" t="s">
        <v>102</v>
      </c>
      <c r="B61">
        <v>49.22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FD66-BB47-4CCE-A275-4B186B6DB054}">
  <dimension ref="A1:B61"/>
  <sheetViews>
    <sheetView workbookViewId="0">
      <selection activeCell="C28" sqref="C28"/>
    </sheetView>
  </sheetViews>
  <sheetFormatPr defaultRowHeight="14.4" x14ac:dyDescent="0.3"/>
  <cols>
    <col min="1" max="1" width="10.33203125" bestFit="1" customWidth="1"/>
    <col min="2" max="2" width="14.33203125" bestFit="1" customWidth="1"/>
  </cols>
  <sheetData>
    <row r="1" spans="1:2" x14ac:dyDescent="0.3">
      <c r="B1" s="4" t="s">
        <v>29</v>
      </c>
    </row>
    <row r="2" spans="1:2" x14ac:dyDescent="0.3">
      <c r="A2" s="4" t="s">
        <v>43</v>
      </c>
      <c r="B2">
        <v>77.489999999999995</v>
      </c>
    </row>
    <row r="3" spans="1:2" x14ac:dyDescent="0.3">
      <c r="A3" s="4" t="s">
        <v>44</v>
      </c>
      <c r="B3">
        <v>74.31</v>
      </c>
    </row>
    <row r="4" spans="1:2" x14ac:dyDescent="0.3">
      <c r="A4" s="4" t="s">
        <v>45</v>
      </c>
      <c r="B4">
        <v>77.599999999999994</v>
      </c>
    </row>
    <row r="5" spans="1:2" x14ac:dyDescent="0.3">
      <c r="A5" s="4" t="s">
        <v>46</v>
      </c>
      <c r="B5">
        <v>74.53</v>
      </c>
    </row>
    <row r="6" spans="1:2" x14ac:dyDescent="0.3">
      <c r="A6" s="4" t="s">
        <v>47</v>
      </c>
      <c r="B6">
        <v>81.22</v>
      </c>
    </row>
    <row r="7" spans="1:2" x14ac:dyDescent="0.3">
      <c r="A7" s="4" t="s">
        <v>48</v>
      </c>
      <c r="B7">
        <v>81.53</v>
      </c>
    </row>
    <row r="8" spans="1:2" x14ac:dyDescent="0.3">
      <c r="A8" s="4" t="s">
        <v>49</v>
      </c>
      <c r="B8">
        <v>83.12</v>
      </c>
    </row>
    <row r="9" spans="1:2" x14ac:dyDescent="0.3">
      <c r="A9" s="4" t="s">
        <v>50</v>
      </c>
      <c r="B9">
        <v>89.56</v>
      </c>
    </row>
    <row r="10" spans="1:2" x14ac:dyDescent="0.3">
      <c r="A10" s="4" t="s">
        <v>51</v>
      </c>
      <c r="B10">
        <v>90.65</v>
      </c>
    </row>
    <row r="11" spans="1:2" x14ac:dyDescent="0.3">
      <c r="A11" s="4" t="s">
        <v>52</v>
      </c>
      <c r="B11">
        <v>90.69</v>
      </c>
    </row>
    <row r="12" spans="1:2" x14ac:dyDescent="0.3">
      <c r="A12" s="4" t="s">
        <v>53</v>
      </c>
      <c r="B12">
        <v>84.57</v>
      </c>
    </row>
    <row r="13" spans="1:2" x14ac:dyDescent="0.3">
      <c r="A13" s="4" t="s">
        <v>54</v>
      </c>
      <c r="B13">
        <v>81.78</v>
      </c>
    </row>
    <row r="14" spans="1:2" x14ac:dyDescent="0.3">
      <c r="A14" s="4" t="s">
        <v>55</v>
      </c>
      <c r="B14">
        <v>84.91</v>
      </c>
    </row>
    <row r="15" spans="1:2" x14ac:dyDescent="0.3">
      <c r="A15" s="4" t="s">
        <v>56</v>
      </c>
      <c r="B15">
        <v>74.819999999999993</v>
      </c>
    </row>
    <row r="16" spans="1:2" x14ac:dyDescent="0.3">
      <c r="A16" s="4" t="s">
        <v>57</v>
      </c>
      <c r="B16">
        <v>45.78</v>
      </c>
    </row>
    <row r="17" spans="1:2" x14ac:dyDescent="0.3">
      <c r="A17" s="4" t="s">
        <v>58</v>
      </c>
      <c r="B17">
        <v>51.23</v>
      </c>
    </row>
    <row r="18" spans="1:2" x14ac:dyDescent="0.3">
      <c r="A18" s="4" t="s">
        <v>59</v>
      </c>
      <c r="B18">
        <v>50.67</v>
      </c>
    </row>
    <row r="19" spans="1:2" x14ac:dyDescent="0.3">
      <c r="A19" s="4" t="s">
        <v>60</v>
      </c>
      <c r="B19">
        <v>51.75</v>
      </c>
    </row>
    <row r="20" spans="1:2" x14ac:dyDescent="0.3">
      <c r="A20" s="4" t="s">
        <v>61</v>
      </c>
      <c r="B20">
        <v>53.56</v>
      </c>
    </row>
    <row r="21" spans="1:2" x14ac:dyDescent="0.3">
      <c r="A21" s="4" t="s">
        <v>62</v>
      </c>
      <c r="B21">
        <v>57.52</v>
      </c>
    </row>
    <row r="22" spans="1:2" x14ac:dyDescent="0.3">
      <c r="A22" s="4" t="s">
        <v>63</v>
      </c>
      <c r="B22">
        <v>55.09</v>
      </c>
    </row>
    <row r="23" spans="1:2" x14ac:dyDescent="0.3">
      <c r="A23" s="4" t="s">
        <v>64</v>
      </c>
      <c r="B23">
        <v>53.77</v>
      </c>
    </row>
    <row r="24" spans="1:2" x14ac:dyDescent="0.3">
      <c r="A24" s="4" t="s">
        <v>65</v>
      </c>
      <c r="B24">
        <v>62.98</v>
      </c>
    </row>
    <row r="25" spans="1:2" x14ac:dyDescent="0.3">
      <c r="A25" s="4" t="s">
        <v>66</v>
      </c>
      <c r="B25">
        <v>64.62</v>
      </c>
    </row>
    <row r="26" spans="1:2" x14ac:dyDescent="0.3">
      <c r="A26" s="4" t="s">
        <v>67</v>
      </c>
      <c r="B26">
        <v>60.6</v>
      </c>
    </row>
    <row r="27" spans="1:2" x14ac:dyDescent="0.3">
      <c r="A27" s="4" t="s">
        <v>68</v>
      </c>
      <c r="B27">
        <v>67.900000000000006</v>
      </c>
    </row>
    <row r="28" spans="1:2" x14ac:dyDescent="0.3">
      <c r="A28" s="4" t="s">
        <v>69</v>
      </c>
      <c r="B28">
        <v>71.63</v>
      </c>
    </row>
    <row r="29" spans="1:2" x14ac:dyDescent="0.3">
      <c r="A29" s="4" t="s">
        <v>70</v>
      </c>
      <c r="B29">
        <v>75.03</v>
      </c>
    </row>
    <row r="30" spans="1:2" x14ac:dyDescent="0.3">
      <c r="A30" s="4" t="s">
        <v>71</v>
      </c>
      <c r="B30">
        <v>74.77</v>
      </c>
    </row>
    <row r="31" spans="1:2" x14ac:dyDescent="0.3">
      <c r="A31" s="4" t="s">
        <v>72</v>
      </c>
      <c r="B31">
        <v>83.1</v>
      </c>
    </row>
    <row r="32" spans="1:2" x14ac:dyDescent="0.3">
      <c r="A32" s="4" t="s">
        <v>73</v>
      </c>
      <c r="B32">
        <v>86.86</v>
      </c>
    </row>
    <row r="33" spans="1:2" x14ac:dyDescent="0.3">
      <c r="A33" s="4" t="s">
        <v>74</v>
      </c>
      <c r="B33">
        <v>87.53</v>
      </c>
    </row>
    <row r="34" spans="1:2" x14ac:dyDescent="0.3">
      <c r="A34" s="4" t="s">
        <v>75</v>
      </c>
      <c r="B34">
        <v>82.4</v>
      </c>
    </row>
    <row r="35" spans="1:2" x14ac:dyDescent="0.3">
      <c r="A35" s="4" t="s">
        <v>76</v>
      </c>
      <c r="B35">
        <v>80.400000000000006</v>
      </c>
    </row>
    <row r="36" spans="1:2" x14ac:dyDescent="0.3">
      <c r="A36" s="4" t="s">
        <v>77</v>
      </c>
      <c r="B36">
        <v>79.62</v>
      </c>
    </row>
    <row r="37" spans="1:2" x14ac:dyDescent="0.3">
      <c r="A37" s="4" t="s">
        <v>78</v>
      </c>
      <c r="B37">
        <v>85.77</v>
      </c>
    </row>
    <row r="38" spans="1:2" x14ac:dyDescent="0.3">
      <c r="A38" s="4" t="s">
        <v>79</v>
      </c>
      <c r="B38">
        <v>86.63</v>
      </c>
    </row>
    <row r="39" spans="1:2" x14ac:dyDescent="0.3">
      <c r="A39" s="4" t="s">
        <v>80</v>
      </c>
      <c r="B39">
        <v>83.29</v>
      </c>
    </row>
    <row r="40" spans="1:2" x14ac:dyDescent="0.3">
      <c r="A40" s="4" t="s">
        <v>81</v>
      </c>
      <c r="B40">
        <v>96.14</v>
      </c>
    </row>
    <row r="41" spans="1:2" x14ac:dyDescent="0.3">
      <c r="A41" s="4" t="s">
        <v>82</v>
      </c>
      <c r="B41">
        <v>90.81</v>
      </c>
    </row>
    <row r="42" spans="1:2" x14ac:dyDescent="0.3">
      <c r="A42" s="4" t="s">
        <v>83</v>
      </c>
      <c r="B42">
        <v>89.09</v>
      </c>
    </row>
    <row r="43" spans="1:2" x14ac:dyDescent="0.3">
      <c r="A43" s="4" t="s">
        <v>84</v>
      </c>
      <c r="B43">
        <v>82.35</v>
      </c>
    </row>
    <row r="44" spans="1:2" x14ac:dyDescent="0.3">
      <c r="A44" s="4" t="s">
        <v>85</v>
      </c>
      <c r="B44">
        <v>86.34</v>
      </c>
    </row>
    <row r="45" spans="1:2" x14ac:dyDescent="0.3">
      <c r="A45" s="4" t="s">
        <v>86</v>
      </c>
      <c r="B45">
        <v>76.650000000000006</v>
      </c>
    </row>
    <row r="46" spans="1:2" x14ac:dyDescent="0.3">
      <c r="A46" s="4" t="s">
        <v>87</v>
      </c>
      <c r="B46">
        <v>64.319999999999993</v>
      </c>
    </row>
    <row r="47" spans="1:2" x14ac:dyDescent="0.3">
      <c r="A47" s="4" t="s">
        <v>88</v>
      </c>
      <c r="B47">
        <v>61.04</v>
      </c>
    </row>
    <row r="48" spans="1:2" x14ac:dyDescent="0.3">
      <c r="A48" s="4" t="s">
        <v>89</v>
      </c>
      <c r="B48">
        <v>71.03</v>
      </c>
    </row>
    <row r="49" spans="1:2" x14ac:dyDescent="0.3">
      <c r="A49" s="4" t="s">
        <v>90</v>
      </c>
      <c r="B49">
        <v>65.55</v>
      </c>
    </row>
    <row r="50" spans="1:2" x14ac:dyDescent="0.3">
      <c r="A50" s="4" t="s">
        <v>91</v>
      </c>
      <c r="B50">
        <v>75.040000000000006</v>
      </c>
    </row>
    <row r="51" spans="1:2" x14ac:dyDescent="0.3">
      <c r="A51" s="4" t="s">
        <v>92</v>
      </c>
      <c r="B51">
        <v>74.12</v>
      </c>
    </row>
    <row r="52" spans="1:2" x14ac:dyDescent="0.3">
      <c r="A52" s="4" t="s">
        <v>93</v>
      </c>
      <c r="B52">
        <v>71.69</v>
      </c>
    </row>
    <row r="53" spans="1:2" x14ac:dyDescent="0.3">
      <c r="A53" s="4" t="s">
        <v>94</v>
      </c>
      <c r="B53">
        <v>79.22</v>
      </c>
    </row>
    <row r="54" spans="1:2" x14ac:dyDescent="0.3">
      <c r="A54" s="4" t="s">
        <v>95</v>
      </c>
      <c r="B54">
        <v>74.61</v>
      </c>
    </row>
    <row r="55" spans="1:2" x14ac:dyDescent="0.3">
      <c r="A55" s="4" t="s">
        <v>96</v>
      </c>
      <c r="B55">
        <v>80.89</v>
      </c>
    </row>
    <row r="56" spans="1:2" x14ac:dyDescent="0.3">
      <c r="A56" s="4" t="s">
        <v>97</v>
      </c>
      <c r="B56">
        <v>82.15</v>
      </c>
    </row>
    <row r="57" spans="1:2" x14ac:dyDescent="0.3">
      <c r="A57" s="4" t="s">
        <v>98</v>
      </c>
      <c r="B57">
        <v>82.88</v>
      </c>
    </row>
    <row r="58" spans="1:2" x14ac:dyDescent="0.3">
      <c r="A58" s="4" t="s">
        <v>99</v>
      </c>
      <c r="B58">
        <v>81.92</v>
      </c>
    </row>
    <row r="59" spans="1:2" x14ac:dyDescent="0.3">
      <c r="A59" s="4" t="s">
        <v>100</v>
      </c>
      <c r="B59">
        <v>83.61</v>
      </c>
    </row>
    <row r="60" spans="1:2" x14ac:dyDescent="0.3">
      <c r="A60" s="4" t="s">
        <v>101</v>
      </c>
      <c r="B60">
        <v>89.1</v>
      </c>
    </row>
    <row r="61" spans="1:2" x14ac:dyDescent="0.3">
      <c r="A61" s="4" t="s">
        <v>102</v>
      </c>
      <c r="B61">
        <v>90.17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E0B0-786A-4CD5-A03C-407B42678F91}">
  <dimension ref="A1:B61"/>
  <sheetViews>
    <sheetView topLeftCell="B1" workbookViewId="0">
      <selection activeCell="C28" sqref="C28"/>
    </sheetView>
  </sheetViews>
  <sheetFormatPr defaultRowHeight="14.4" x14ac:dyDescent="0.3"/>
  <sheetData>
    <row r="1" spans="1:2" x14ac:dyDescent="0.3">
      <c r="B1" s="4" t="s">
        <v>31</v>
      </c>
    </row>
    <row r="2" spans="1:2" x14ac:dyDescent="0.3">
      <c r="A2" s="4" t="s">
        <v>43</v>
      </c>
      <c r="B2">
        <v>183.53</v>
      </c>
    </row>
    <row r="3" spans="1:2" x14ac:dyDescent="0.3">
      <c r="A3" s="4" t="s">
        <v>44</v>
      </c>
      <c r="B3">
        <v>185.14</v>
      </c>
    </row>
    <row r="4" spans="1:2" x14ac:dyDescent="0.3">
      <c r="A4" s="4" t="s">
        <v>45</v>
      </c>
      <c r="B4">
        <v>191.89</v>
      </c>
    </row>
    <row r="5" spans="1:2" x14ac:dyDescent="0.3">
      <c r="A5" s="4" t="s">
        <v>46</v>
      </c>
      <c r="B5">
        <v>203.7</v>
      </c>
    </row>
    <row r="6" spans="1:2" x14ac:dyDescent="0.3">
      <c r="A6" s="4" t="s">
        <v>47</v>
      </c>
      <c r="B6">
        <v>189.85</v>
      </c>
    </row>
    <row r="7" spans="1:2" x14ac:dyDescent="0.3">
      <c r="A7" s="4" t="s">
        <v>48</v>
      </c>
      <c r="B7">
        <v>207.97</v>
      </c>
    </row>
    <row r="8" spans="1:2" x14ac:dyDescent="0.3">
      <c r="A8" s="4" t="s">
        <v>49</v>
      </c>
      <c r="B8">
        <v>213.69</v>
      </c>
    </row>
    <row r="9" spans="1:2" x14ac:dyDescent="0.3">
      <c r="A9" s="4" t="s">
        <v>50</v>
      </c>
      <c r="B9">
        <v>227.91</v>
      </c>
    </row>
    <row r="10" spans="1:2" x14ac:dyDescent="0.3">
      <c r="A10" s="4" t="s">
        <v>51</v>
      </c>
      <c r="B10">
        <v>232.02</v>
      </c>
    </row>
    <row r="11" spans="1:2" x14ac:dyDescent="0.3">
      <c r="A11" s="4" t="s">
        <v>52</v>
      </c>
      <c r="B11">
        <v>234.58</v>
      </c>
    </row>
    <row r="12" spans="1:2" x14ac:dyDescent="0.3">
      <c r="A12" s="4" t="s">
        <v>53</v>
      </c>
      <c r="B12">
        <v>220.51</v>
      </c>
    </row>
    <row r="13" spans="1:2" x14ac:dyDescent="0.3">
      <c r="A13" s="4" t="s">
        <v>54</v>
      </c>
      <c r="B13">
        <v>218.38</v>
      </c>
    </row>
    <row r="14" spans="1:2" x14ac:dyDescent="0.3">
      <c r="A14" s="4" t="s">
        <v>55</v>
      </c>
      <c r="B14">
        <v>228.1</v>
      </c>
    </row>
    <row r="15" spans="1:2" x14ac:dyDescent="0.3">
      <c r="A15" s="4" t="s">
        <v>56</v>
      </c>
      <c r="B15">
        <v>217.84</v>
      </c>
    </row>
    <row r="16" spans="1:2" x14ac:dyDescent="0.3">
      <c r="A16" s="4" t="s">
        <v>57</v>
      </c>
      <c r="B16">
        <v>186.71</v>
      </c>
    </row>
    <row r="17" spans="1:2" x14ac:dyDescent="0.3">
      <c r="A17" s="4" t="s">
        <v>58</v>
      </c>
      <c r="B17">
        <v>219.83</v>
      </c>
    </row>
    <row r="18" spans="1:2" x14ac:dyDescent="0.3">
      <c r="A18" s="4" t="s">
        <v>59</v>
      </c>
      <c r="B18">
        <v>248.48</v>
      </c>
    </row>
    <row r="19" spans="1:2" x14ac:dyDescent="0.3">
      <c r="A19" s="4" t="s">
        <v>60</v>
      </c>
      <c r="B19">
        <v>250.51</v>
      </c>
    </row>
    <row r="20" spans="1:2" x14ac:dyDescent="0.3">
      <c r="A20" s="4" t="s">
        <v>61</v>
      </c>
      <c r="B20">
        <v>265.49</v>
      </c>
    </row>
    <row r="21" spans="1:2" x14ac:dyDescent="0.3">
      <c r="A21" s="4" t="s">
        <v>62</v>
      </c>
      <c r="B21">
        <v>285.04000000000002</v>
      </c>
    </row>
    <row r="22" spans="1:2" x14ac:dyDescent="0.3">
      <c r="A22" s="4" t="s">
        <v>63</v>
      </c>
      <c r="B22">
        <v>277.70999999999998</v>
      </c>
    </row>
    <row r="23" spans="1:2" x14ac:dyDescent="0.3">
      <c r="A23" s="4" t="s">
        <v>64</v>
      </c>
      <c r="B23">
        <v>266.70999999999998</v>
      </c>
    </row>
    <row r="24" spans="1:2" x14ac:dyDescent="0.3">
      <c r="A24" s="4" t="s">
        <v>65</v>
      </c>
      <c r="B24">
        <v>277.41000000000003</v>
      </c>
    </row>
    <row r="25" spans="1:2" x14ac:dyDescent="0.3">
      <c r="A25" s="4" t="s">
        <v>66</v>
      </c>
      <c r="B25">
        <v>265.62</v>
      </c>
    </row>
    <row r="26" spans="1:2" x14ac:dyDescent="0.3">
      <c r="A26" s="4" t="s">
        <v>67</v>
      </c>
      <c r="B26">
        <v>270.82</v>
      </c>
    </row>
    <row r="27" spans="1:2" x14ac:dyDescent="0.3">
      <c r="A27" s="4" t="s">
        <v>68</v>
      </c>
      <c r="B27">
        <v>258.33999999999997</v>
      </c>
    </row>
    <row r="28" spans="1:2" x14ac:dyDescent="0.3">
      <c r="A28" s="4" t="s">
        <v>69</v>
      </c>
      <c r="B28">
        <v>305.25</v>
      </c>
    </row>
    <row r="29" spans="1:2" x14ac:dyDescent="0.3">
      <c r="A29" s="4" t="s">
        <v>70</v>
      </c>
      <c r="B29">
        <v>323.67</v>
      </c>
    </row>
    <row r="30" spans="1:2" x14ac:dyDescent="0.3">
      <c r="A30" s="4" t="s">
        <v>71</v>
      </c>
      <c r="B30">
        <v>318.91000000000003</v>
      </c>
    </row>
    <row r="31" spans="1:2" x14ac:dyDescent="0.3">
      <c r="A31" s="4" t="s">
        <v>72</v>
      </c>
      <c r="B31">
        <v>318.89</v>
      </c>
    </row>
    <row r="32" spans="1:2" x14ac:dyDescent="0.3">
      <c r="A32" s="4" t="s">
        <v>73</v>
      </c>
      <c r="B32">
        <v>328.19</v>
      </c>
    </row>
    <row r="33" spans="1:2" x14ac:dyDescent="0.3">
      <c r="A33" s="4" t="s">
        <v>74</v>
      </c>
      <c r="B33">
        <v>326.18</v>
      </c>
    </row>
    <row r="34" spans="1:2" x14ac:dyDescent="0.3">
      <c r="A34" s="4" t="s">
        <v>75</v>
      </c>
      <c r="B34">
        <v>328.26</v>
      </c>
    </row>
    <row r="35" spans="1:2" x14ac:dyDescent="0.3">
      <c r="A35" s="4" t="s">
        <v>76</v>
      </c>
      <c r="B35">
        <v>371.74</v>
      </c>
    </row>
    <row r="36" spans="1:2" x14ac:dyDescent="0.3">
      <c r="A36" s="4" t="s">
        <v>77</v>
      </c>
      <c r="B36">
        <v>400.61</v>
      </c>
    </row>
    <row r="37" spans="1:2" x14ac:dyDescent="0.3">
      <c r="A37" s="4" t="s">
        <v>78</v>
      </c>
      <c r="B37">
        <v>415.01</v>
      </c>
    </row>
    <row r="38" spans="1:2" x14ac:dyDescent="0.3">
      <c r="A38" s="4" t="s">
        <v>79</v>
      </c>
      <c r="B38">
        <v>366.98</v>
      </c>
    </row>
    <row r="39" spans="1:2" x14ac:dyDescent="0.3">
      <c r="A39" s="4" t="s">
        <v>80</v>
      </c>
      <c r="B39">
        <v>315.83</v>
      </c>
    </row>
    <row r="40" spans="1:2" x14ac:dyDescent="0.3">
      <c r="A40" s="4" t="s">
        <v>81</v>
      </c>
      <c r="B40">
        <v>299.33</v>
      </c>
    </row>
    <row r="41" spans="1:2" x14ac:dyDescent="0.3">
      <c r="A41" s="4" t="s">
        <v>82</v>
      </c>
      <c r="B41">
        <v>300.39999999999998</v>
      </c>
    </row>
    <row r="42" spans="1:2" x14ac:dyDescent="0.3">
      <c r="A42" s="4" t="s">
        <v>83</v>
      </c>
      <c r="B42">
        <v>302.75</v>
      </c>
    </row>
    <row r="43" spans="1:2" x14ac:dyDescent="0.3">
      <c r="A43" s="4" t="s">
        <v>84</v>
      </c>
      <c r="B43">
        <v>274.27</v>
      </c>
    </row>
    <row r="44" spans="1:2" x14ac:dyDescent="0.3">
      <c r="A44" s="4" t="s">
        <v>85</v>
      </c>
      <c r="B44">
        <v>300.94</v>
      </c>
    </row>
    <row r="45" spans="1:2" x14ac:dyDescent="0.3">
      <c r="A45" s="4" t="s">
        <v>86</v>
      </c>
      <c r="B45">
        <v>288.42</v>
      </c>
    </row>
    <row r="46" spans="1:2" x14ac:dyDescent="0.3">
      <c r="A46" s="4" t="s">
        <v>87</v>
      </c>
      <c r="B46">
        <v>275.94</v>
      </c>
    </row>
    <row r="47" spans="1:2" x14ac:dyDescent="0.3">
      <c r="A47" s="4" t="s">
        <v>88</v>
      </c>
      <c r="B47">
        <v>296.13</v>
      </c>
    </row>
    <row r="48" spans="1:2" x14ac:dyDescent="0.3">
      <c r="A48" s="4" t="s">
        <v>89</v>
      </c>
      <c r="B48">
        <v>323.99</v>
      </c>
    </row>
    <row r="49" spans="1:2" x14ac:dyDescent="0.3">
      <c r="A49" s="4" t="s">
        <v>90</v>
      </c>
      <c r="B49">
        <v>315.86</v>
      </c>
    </row>
    <row r="50" spans="1:2" x14ac:dyDescent="0.3">
      <c r="A50" s="4" t="s">
        <v>91</v>
      </c>
      <c r="B50">
        <v>324.17</v>
      </c>
    </row>
    <row r="51" spans="1:2" x14ac:dyDescent="0.3">
      <c r="A51" s="4" t="s">
        <v>92</v>
      </c>
      <c r="B51">
        <v>296.54000000000002</v>
      </c>
    </row>
    <row r="52" spans="1:2" x14ac:dyDescent="0.3">
      <c r="A52" s="4" t="s">
        <v>93</v>
      </c>
      <c r="B52">
        <v>295.12</v>
      </c>
    </row>
    <row r="53" spans="1:2" x14ac:dyDescent="0.3">
      <c r="A53" s="4" t="s">
        <v>94</v>
      </c>
      <c r="B53">
        <v>300.54000000000002</v>
      </c>
    </row>
    <row r="54" spans="1:2" x14ac:dyDescent="0.3">
      <c r="A54" s="4" t="s">
        <v>95</v>
      </c>
      <c r="B54">
        <v>283.45</v>
      </c>
    </row>
    <row r="55" spans="1:2" x14ac:dyDescent="0.3">
      <c r="A55" s="4" t="s">
        <v>96</v>
      </c>
      <c r="B55">
        <v>310.64</v>
      </c>
    </row>
    <row r="56" spans="1:2" x14ac:dyDescent="0.3">
      <c r="A56" s="4" t="s">
        <v>97</v>
      </c>
      <c r="B56">
        <v>333.84</v>
      </c>
    </row>
    <row r="57" spans="1:2" x14ac:dyDescent="0.3">
      <c r="A57" s="4" t="s">
        <v>98</v>
      </c>
      <c r="B57">
        <v>330.3</v>
      </c>
    </row>
    <row r="58" spans="1:2" x14ac:dyDescent="0.3">
      <c r="A58" s="4" t="s">
        <v>99</v>
      </c>
      <c r="B58">
        <v>302.16000000000003</v>
      </c>
    </row>
    <row r="59" spans="1:2" x14ac:dyDescent="0.3">
      <c r="A59" s="4" t="s">
        <v>100</v>
      </c>
      <c r="B59">
        <v>284.69</v>
      </c>
    </row>
    <row r="60" spans="1:2" x14ac:dyDescent="0.3">
      <c r="A60" s="4" t="s">
        <v>101</v>
      </c>
      <c r="B60">
        <v>313.49</v>
      </c>
    </row>
    <row r="61" spans="1:2" x14ac:dyDescent="0.3">
      <c r="A61" s="4" t="s">
        <v>102</v>
      </c>
      <c r="B61">
        <v>346.55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4889-7E84-4E0D-BD7D-F6BCB9A1C4CC}">
  <dimension ref="A1:V18"/>
  <sheetViews>
    <sheetView workbookViewId="0">
      <selection activeCell="A15" sqref="A15"/>
    </sheetView>
  </sheetViews>
  <sheetFormatPr defaultRowHeight="14.4" x14ac:dyDescent="0.3"/>
  <cols>
    <col min="7" max="7" width="20.6640625" bestFit="1" customWidth="1"/>
    <col min="21" max="21" width="15" bestFit="1" customWidth="1"/>
    <col min="22" max="22" width="7.44140625" bestFit="1" customWidth="1"/>
  </cols>
  <sheetData>
    <row r="1" spans="1:22" x14ac:dyDescent="0.3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28" t="s">
        <v>109</v>
      </c>
      <c r="J1" s="4" t="s">
        <v>10</v>
      </c>
      <c r="K1" s="4" t="s">
        <v>12</v>
      </c>
      <c r="L1" s="4" t="s">
        <v>14</v>
      </c>
      <c r="M1" s="4" t="s">
        <v>16</v>
      </c>
      <c r="N1" s="4" t="s">
        <v>18</v>
      </c>
      <c r="O1" s="4" t="s">
        <v>20</v>
      </c>
      <c r="P1" s="4" t="s">
        <v>22</v>
      </c>
      <c r="Q1" s="4" t="s">
        <v>24</v>
      </c>
      <c r="R1" s="4" t="s">
        <v>26</v>
      </c>
      <c r="S1" s="4" t="s">
        <v>28</v>
      </c>
      <c r="T1" s="4" t="s">
        <v>30</v>
      </c>
      <c r="U1" s="28" t="s">
        <v>110</v>
      </c>
      <c r="V1" s="28" t="s">
        <v>111</v>
      </c>
    </row>
    <row r="2" spans="1:22" x14ac:dyDescent="0.3">
      <c r="A2" s="4" t="s">
        <v>10</v>
      </c>
      <c r="B2" s="29">
        <f>(TMUS_Sheet!B13-TMUS_Sheet!B2)/TMUS_Sheet!B2</f>
        <v>0.12639999539510716</v>
      </c>
      <c r="C2" s="29">
        <f>(TMUS_Sheet!B25-TMUS_Sheet!B14)/TMUS_Sheet!B14</f>
        <v>0.70602047477594643</v>
      </c>
      <c r="D2" s="29">
        <f>(TMUS_Sheet!B37-TMUS_Sheet!B26)/TMUS_Sheet!B26</f>
        <v>-8.0107868020304521E-2</v>
      </c>
      <c r="E2" s="29">
        <f>(TMUS_Sheet!B49-TMUS_Sheet!B38)/TMUS_Sheet!B38</f>
        <v>0.2942590367014884</v>
      </c>
      <c r="F2" s="29">
        <f>(TMUS_Sheet!B61-TMUS_Sheet!B50)/TMUS_Sheet!B50</f>
        <v>7.3806175071997923E-2</v>
      </c>
      <c r="G2" s="29">
        <f>AVERAGE(B2:F2)</f>
        <v>0.22407556278484705</v>
      </c>
      <c r="I2" s="4" t="s">
        <v>10</v>
      </c>
      <c r="J2">
        <f>_xlfn.COVARIANCE.S(B2:F2,B2:F2)</f>
        <v>9.0461395782502743E-2</v>
      </c>
      <c r="K2">
        <f t="shared" ref="K2:K12" si="0">_xlfn.COVARIANCE.S(B2:F2,$B$3:$F$3)</f>
        <v>6.0072771690717125E-3</v>
      </c>
      <c r="L2">
        <f t="shared" ref="L2:L12" si="1">_xlfn.COVARIANCE.S(B2:F2,$B$4:$F$4)</f>
        <v>2.4117055172993104E-2</v>
      </c>
      <c r="M2">
        <f t="shared" ref="M2:M12" si="2">_xlfn.COVARIANCE.S(B2:F2,$B$5:$F$5)</f>
        <v>1.9727095886331134E-2</v>
      </c>
      <c r="N2">
        <f t="shared" ref="N2:N12" si="3">_xlfn.COVARIANCE.S(B2:F2,$B$6:$F$6)</f>
        <v>1.1315996470033715E-2</v>
      </c>
      <c r="O2">
        <f t="shared" ref="O2:O12" si="4">_xlfn.COVARIANCE.S(B2:F2,$B$7:$F$7)</f>
        <v>-3.056821336081797E-2</v>
      </c>
      <c r="P2">
        <f t="shared" ref="P2:P12" si="5">_xlfn.COVARIANCE.S(B2:F2,$B$8:$F$8)</f>
        <v>-2.9416084095180775E-2</v>
      </c>
      <c r="Q2">
        <f t="shared" ref="Q2:Q12" si="6">_xlfn.COVARIANCE.S(B2:F2,$B$9:$F$9)</f>
        <v>3.3418927998840565E-3</v>
      </c>
      <c r="R2">
        <f t="shared" ref="R2:R12" si="7">_xlfn.COVARIANCE.S(B2:F2,$B$10:$F$10)</f>
        <v>-9.7489927726935779E-2</v>
      </c>
      <c r="S2">
        <f t="shared" ref="S2:S12" si="8">_xlfn.COVARIANCE.S(B2:F2,$B$11:$F$11)</f>
        <v>-7.357256572847494E-2</v>
      </c>
      <c r="T2">
        <f t="shared" ref="T2:T12" si="9">_xlfn.COVARIANCE.S(B2:F2,$B$12:$F$12)</f>
        <v>-3.0344178201280013E-2</v>
      </c>
      <c r="U2">
        <v>0.25</v>
      </c>
      <c r="V2">
        <f t="shared" ref="V2:V12" si="10">IF(U2&gt;0,1,0)</f>
        <v>1</v>
      </c>
    </row>
    <row r="3" spans="1:22" x14ac:dyDescent="0.3">
      <c r="A3" s="4" t="s">
        <v>12</v>
      </c>
      <c r="B3" s="29">
        <f>(NEE_Sheet!B13-NEE_Sheet!B2)/NEE_Sheet!B2</f>
        <v>0.35300033523298696</v>
      </c>
      <c r="C3" s="29">
        <f>(NEE_Sheet!B25-NEE_Sheet!B14)/NEE_Sheet!B14</f>
        <v>0.15063385533184204</v>
      </c>
      <c r="D3" s="29">
        <f>(NEE_Sheet!B37-NEE_Sheet!B26)/NEE_Sheet!B26</f>
        <v>0.15444540620749345</v>
      </c>
      <c r="E3" s="29">
        <f>(NEE_Sheet!B49-NEE_Sheet!B38)/NEE_Sheet!B38</f>
        <v>7.0148489503328082E-2</v>
      </c>
      <c r="F3" s="29">
        <f>(NEE_Sheet!B61-NEE_Sheet!B50)/NEE_Sheet!B50</f>
        <v>-0.18611818303631239</v>
      </c>
      <c r="G3" s="29">
        <f t="shared" ref="G3:G12" si="11">AVERAGE(B3:F3)</f>
        <v>0.10842198064786764</v>
      </c>
      <c r="I3" s="4" t="s">
        <v>12</v>
      </c>
      <c r="J3">
        <f t="shared" ref="J3:J12" si="12">_xlfn.COVARIANCE.S(B3:F3,$B$2:$F$2)</f>
        <v>6.0072771690717125E-3</v>
      </c>
      <c r="K3">
        <f t="shared" si="0"/>
        <v>3.7984334435909262E-2</v>
      </c>
      <c r="L3">
        <f t="shared" si="1"/>
        <v>3.6091063471559839E-2</v>
      </c>
      <c r="M3">
        <f t="shared" si="2"/>
        <v>1.0571179839314238E-2</v>
      </c>
      <c r="N3">
        <f t="shared" si="3"/>
        <v>2.5463042533942562E-4</v>
      </c>
      <c r="O3">
        <f t="shared" si="4"/>
        <v>2.0420921962541097E-2</v>
      </c>
      <c r="P3">
        <f t="shared" si="5"/>
        <v>2.9052518710859662E-2</v>
      </c>
      <c r="Q3">
        <f t="shared" si="6"/>
        <v>3.924737586500375E-2</v>
      </c>
      <c r="R3">
        <f t="shared" si="7"/>
        <v>7.8479501032293168E-3</v>
      </c>
      <c r="S3">
        <f t="shared" si="8"/>
        <v>-6.8761388291381639E-3</v>
      </c>
      <c r="T3">
        <f t="shared" si="9"/>
        <v>1.5721635375314541E-2</v>
      </c>
      <c r="U3">
        <v>0</v>
      </c>
      <c r="V3">
        <f t="shared" si="10"/>
        <v>0</v>
      </c>
    </row>
    <row r="4" spans="1:22" x14ac:dyDescent="0.3">
      <c r="A4" s="4" t="s">
        <v>14</v>
      </c>
      <c r="B4" s="29">
        <f>(AAPL_Sheet!B13-AAPL_Sheet!B2)/AAPL_Sheet!B2</f>
        <v>0.76431146359048296</v>
      </c>
      <c r="C4" s="29">
        <f>(AAPL_Sheet!B25-AAPL_Sheet!B14)/AAPL_Sheet!B14</f>
        <v>0.71482850422600741</v>
      </c>
      <c r="D4" s="29">
        <f>(AAPL_Sheet!B37-AAPL_Sheet!B26)/AAPL_Sheet!B26</f>
        <v>0.34563504092149122</v>
      </c>
      <c r="E4" s="29">
        <f>(AAPL_Sheet!B49-AAPL_Sheet!B38)/AAPL_Sheet!B38</f>
        <v>-0.25660830758668035</v>
      </c>
      <c r="F4" s="29">
        <f>(AAPL_Sheet!B61-AAPL_Sheet!B50)/AAPL_Sheet!B50</f>
        <v>0.33432670316723273</v>
      </c>
      <c r="G4" s="29">
        <f t="shared" si="11"/>
        <v>0.38049868086370686</v>
      </c>
      <c r="I4" s="4" t="s">
        <v>14</v>
      </c>
      <c r="J4">
        <f t="shared" si="12"/>
        <v>2.4117055172993104E-2</v>
      </c>
      <c r="K4">
        <f t="shared" si="0"/>
        <v>3.6091063471559839E-2</v>
      </c>
      <c r="L4">
        <f t="shared" si="1"/>
        <v>0.16708533065517112</v>
      </c>
      <c r="M4">
        <f t="shared" si="2"/>
        <v>4.1070882599232097E-2</v>
      </c>
      <c r="N4">
        <f t="shared" si="3"/>
        <v>4.1764995835105873E-2</v>
      </c>
      <c r="O4">
        <f t="shared" si="4"/>
        <v>-5.457033904314363E-3</v>
      </c>
      <c r="P4">
        <f t="shared" si="5"/>
        <v>-1.0397294287804769E-3</v>
      </c>
      <c r="Q4">
        <f t="shared" si="6"/>
        <v>3.8991198898966309E-2</v>
      </c>
      <c r="R4">
        <f t="shared" si="7"/>
        <v>1.0927927981403976E-2</v>
      </c>
      <c r="S4">
        <f t="shared" si="8"/>
        <v>1.8149302193977101E-2</v>
      </c>
      <c r="T4">
        <f t="shared" si="9"/>
        <v>4.8718386805966754E-2</v>
      </c>
      <c r="U4">
        <v>2.3130705809043312E-5</v>
      </c>
      <c r="V4">
        <f t="shared" si="10"/>
        <v>1</v>
      </c>
    </row>
    <row r="5" spans="1:22" x14ac:dyDescent="0.3">
      <c r="A5" s="4" t="s">
        <v>16</v>
      </c>
      <c r="B5" s="29">
        <f>(WMT_Sheet!B13-WMT_Sheet!B2)/WMT_Sheet!B2</f>
        <v>0.24011295013351788</v>
      </c>
      <c r="C5" s="29">
        <f>(WMT_Sheet!B25-WMT_Sheet!B14)/WMT_Sheet!B14</f>
        <v>0.25906302652024321</v>
      </c>
      <c r="D5" s="29">
        <f>(WMT_Sheet!B37-WMT_Sheet!B26)/WMT_Sheet!B26</f>
        <v>2.9895366218236144E-2</v>
      </c>
      <c r="E5" s="29">
        <f>(WMT_Sheet!B49-WMT_Sheet!B38)/WMT_Sheet!B38</f>
        <v>1.41620872341659E-2</v>
      </c>
      <c r="F5" s="29">
        <f>(WMT_Sheet!B61-WMT_Sheet!B50)/WMT_Sheet!B50</f>
        <v>9.5780151678493297E-2</v>
      </c>
      <c r="G5" s="29">
        <f t="shared" si="11"/>
        <v>0.1278027163569313</v>
      </c>
      <c r="I5" s="4" t="s">
        <v>16</v>
      </c>
      <c r="J5">
        <f t="shared" si="12"/>
        <v>1.9727095886331134E-2</v>
      </c>
      <c r="K5">
        <f t="shared" si="0"/>
        <v>1.0571179839314238E-2</v>
      </c>
      <c r="L5">
        <f t="shared" si="1"/>
        <v>4.1070882599232097E-2</v>
      </c>
      <c r="M5">
        <f t="shared" si="2"/>
        <v>1.3342086020576023E-2</v>
      </c>
      <c r="N5">
        <f t="shared" si="3"/>
        <v>8.0036825762437418E-3</v>
      </c>
      <c r="O5">
        <f t="shared" si="4"/>
        <v>-3.9176541561917778E-3</v>
      </c>
      <c r="P5">
        <f t="shared" si="5"/>
        <v>-1.2976312570048491E-2</v>
      </c>
      <c r="Q5">
        <f t="shared" si="6"/>
        <v>1.1895907600075835E-2</v>
      </c>
      <c r="R5">
        <f t="shared" si="7"/>
        <v>-1.7531731289722532E-2</v>
      </c>
      <c r="S5">
        <f t="shared" si="8"/>
        <v>-1.1154389713085775E-2</v>
      </c>
      <c r="T5">
        <f t="shared" si="9"/>
        <v>1.1021561739077443E-3</v>
      </c>
      <c r="U5">
        <v>0.25</v>
      </c>
      <c r="V5">
        <f t="shared" si="10"/>
        <v>1</v>
      </c>
    </row>
    <row r="6" spans="1:22" x14ac:dyDescent="0.3">
      <c r="A6" s="4" t="s">
        <v>18</v>
      </c>
      <c r="B6" s="29">
        <f>(MMM_Sheet!B13-MMM_Sheet!B2)/MMM_Sheet!B2</f>
        <v>-0.11922420073328321</v>
      </c>
      <c r="C6" s="29">
        <f>(MMM_Sheet!B25-MMM_Sheet!B14)/MMM_Sheet!B14</f>
        <v>0.10166450562373745</v>
      </c>
      <c r="D6" s="29">
        <f>(MMM_Sheet!B37-MMM_Sheet!B26)/MMM_Sheet!B26</f>
        <v>1.1214380553569546E-2</v>
      </c>
      <c r="E6" s="29">
        <f>(MMM_Sheet!B49-MMM_Sheet!B38)/MMM_Sheet!B38</f>
        <v>-0.27767731709952814</v>
      </c>
      <c r="F6" s="29">
        <f>(MMM_Sheet!B61-MMM_Sheet!B50)/MMM_Sheet!B50</f>
        <v>-5.0054045065269691E-2</v>
      </c>
      <c r="G6" s="29">
        <f t="shared" si="11"/>
        <v>-6.6815335344154805E-2</v>
      </c>
      <c r="I6" s="4" t="s">
        <v>18</v>
      </c>
      <c r="J6">
        <f t="shared" si="12"/>
        <v>1.1315996470033715E-2</v>
      </c>
      <c r="K6">
        <f t="shared" si="0"/>
        <v>2.5463042533942562E-4</v>
      </c>
      <c r="L6">
        <f t="shared" si="1"/>
        <v>4.1764995835105873E-2</v>
      </c>
      <c r="M6">
        <f t="shared" si="2"/>
        <v>8.0036825762437418E-3</v>
      </c>
      <c r="N6">
        <f t="shared" si="3"/>
        <v>2.0491124687159516E-2</v>
      </c>
      <c r="O6">
        <f t="shared" si="4"/>
        <v>-1.2293568840390479E-2</v>
      </c>
      <c r="P6">
        <f t="shared" si="5"/>
        <v>1.5380584043771925E-2</v>
      </c>
      <c r="Q6">
        <f t="shared" si="6"/>
        <v>-2.2905309974871691E-3</v>
      </c>
      <c r="R6">
        <f t="shared" si="7"/>
        <v>7.9357177865269357E-3</v>
      </c>
      <c r="S6">
        <f t="shared" si="8"/>
        <v>1.0984373733508794E-2</v>
      </c>
      <c r="T6">
        <f t="shared" si="9"/>
        <v>2.2458998452448031E-2</v>
      </c>
      <c r="U6">
        <v>0</v>
      </c>
      <c r="V6">
        <f t="shared" si="10"/>
        <v>0</v>
      </c>
    </row>
    <row r="7" spans="1:22" x14ac:dyDescent="0.3">
      <c r="A7" s="4" t="s">
        <v>20</v>
      </c>
      <c r="B7" s="29">
        <f>(AEP_Sheet!B13-AEP_Sheet!B2)/AEP_Sheet!B2</f>
        <v>0.19451466127401415</v>
      </c>
      <c r="C7" s="29">
        <f>(AEP_Sheet!B25-AEP_Sheet!B14)/AEP_Sheet!B14</f>
        <v>-0.20101707925542125</v>
      </c>
      <c r="D7" s="29">
        <f>(AEP_Sheet!B37-AEP_Sheet!B26)/AEP_Sheet!B26</f>
        <v>9.9616858237547928E-2</v>
      </c>
      <c r="E7" s="29">
        <f>(AEP_Sheet!B49-AEP_Sheet!B38)/AEP_Sheet!B38</f>
        <v>5.0331858407079613E-2</v>
      </c>
      <c r="F7" s="29">
        <f>(AEP_Sheet!B61-AEP_Sheet!B50)/AEP_Sheet!B50</f>
        <v>-0.1355896126011068</v>
      </c>
      <c r="G7" s="29">
        <f t="shared" si="11"/>
        <v>1.5713372124227299E-3</v>
      </c>
      <c r="I7" s="4" t="s">
        <v>20</v>
      </c>
      <c r="J7">
        <f t="shared" si="12"/>
        <v>-3.056821336081797E-2</v>
      </c>
      <c r="K7">
        <f t="shared" si="0"/>
        <v>2.0420921962541097E-2</v>
      </c>
      <c r="L7">
        <f t="shared" si="1"/>
        <v>-5.457033904314363E-3</v>
      </c>
      <c r="M7">
        <f t="shared" si="2"/>
        <v>-3.9176541561917778E-3</v>
      </c>
      <c r="N7">
        <f t="shared" si="3"/>
        <v>-1.2293568840390479E-2</v>
      </c>
      <c r="O7">
        <f t="shared" si="4"/>
        <v>2.7268207890224324E-2</v>
      </c>
      <c r="P7">
        <f t="shared" si="5"/>
        <v>2.1525621942179697E-2</v>
      </c>
      <c r="Q7">
        <f t="shared" si="6"/>
        <v>2.2966216302594614E-2</v>
      </c>
      <c r="R7">
        <f t="shared" si="7"/>
        <v>3.3200336167202325E-2</v>
      </c>
      <c r="S7">
        <f t="shared" si="8"/>
        <v>1.5073657962006212E-2</v>
      </c>
      <c r="T7">
        <f t="shared" si="9"/>
        <v>9.8134143139539734E-3</v>
      </c>
      <c r="U7">
        <v>0.19436976104614867</v>
      </c>
      <c r="V7">
        <f t="shared" si="10"/>
        <v>1</v>
      </c>
    </row>
    <row r="8" spans="1:22" x14ac:dyDescent="0.3">
      <c r="A8" s="4" t="s">
        <v>22</v>
      </c>
      <c r="B8" s="29">
        <f>(PFE_Sheet!B13-PFE_Sheet!B2)/PFE_Sheet!B2</f>
        <v>-7.7032037454896118E-2</v>
      </c>
      <c r="C8" s="29">
        <f>(PFE_Sheet!B25-PFE_Sheet!B14)/PFE_Sheet!B14</f>
        <v>4.2728941464409594E-2</v>
      </c>
      <c r="D8" s="29">
        <f>(PFE_Sheet!B37-PFE_Sheet!B26)/PFE_Sheet!B26</f>
        <v>0.64484679665738165</v>
      </c>
      <c r="E8" s="29">
        <f>(PFE_Sheet!B49-PFE_Sheet!B38)/PFE_Sheet!B38</f>
        <v>-2.7519453406718464E-2</v>
      </c>
      <c r="F8" s="29">
        <f>(PFE_Sheet!B61-PFE_Sheet!B50)/PFE_Sheet!B50</f>
        <v>-0.34805253623188404</v>
      </c>
      <c r="G8" s="29">
        <f t="shared" si="11"/>
        <v>4.6994342205658526E-2</v>
      </c>
      <c r="I8" s="4" t="s">
        <v>22</v>
      </c>
      <c r="J8">
        <f t="shared" si="12"/>
        <v>-2.9416084095180775E-2</v>
      </c>
      <c r="K8">
        <f t="shared" si="0"/>
        <v>2.9052518710859662E-2</v>
      </c>
      <c r="L8">
        <f t="shared" si="1"/>
        <v>-1.0397294287804769E-3</v>
      </c>
      <c r="M8">
        <f t="shared" si="2"/>
        <v>-1.2976312570048491E-2</v>
      </c>
      <c r="N8">
        <f t="shared" si="3"/>
        <v>1.5380584043771925E-2</v>
      </c>
      <c r="O8">
        <f t="shared" si="4"/>
        <v>2.1525621942179697E-2</v>
      </c>
      <c r="P8">
        <f t="shared" si="5"/>
        <v>0.13361065892223667</v>
      </c>
      <c r="Q8">
        <f t="shared" si="6"/>
        <v>2.0207596837214754E-2</v>
      </c>
      <c r="R8">
        <f t="shared" si="7"/>
        <v>8.7198799275567521E-2</v>
      </c>
      <c r="S8">
        <f t="shared" si="8"/>
        <v>4.5237232657680579E-2</v>
      </c>
      <c r="T8">
        <f t="shared" si="9"/>
        <v>6.9290630706968129E-2</v>
      </c>
      <c r="U8">
        <v>0</v>
      </c>
      <c r="V8">
        <f t="shared" si="10"/>
        <v>0</v>
      </c>
    </row>
    <row r="9" spans="1:22" x14ac:dyDescent="0.3">
      <c r="A9" s="4" t="s">
        <v>24</v>
      </c>
      <c r="B9" s="29">
        <f>(APD_Sheet!B13-APD_Sheet!B2)/APD_Sheet!B2</f>
        <v>0.42946651256159152</v>
      </c>
      <c r="C9" s="29">
        <f>(APD_Sheet!B25-APD_Sheet!B14)/APD_Sheet!B14</f>
        <v>0.14456872355577904</v>
      </c>
      <c r="D9" s="29">
        <f>(APD_Sheet!B37-APD_Sheet!B26)/APD_Sheet!B26</f>
        <v>0.14057579847053531</v>
      </c>
      <c r="E9" s="29">
        <f>(APD_Sheet!B49-APD_Sheet!B38)/APD_Sheet!B38</f>
        <v>9.2655607542889498E-2</v>
      </c>
      <c r="F9" s="29">
        <f>(APD_Sheet!B61-APD_Sheet!B50)/APD_Sheet!B50</f>
        <v>-0.14573648248104579</v>
      </c>
      <c r="G9" s="29">
        <f t="shared" si="11"/>
        <v>0.13230603192994994</v>
      </c>
      <c r="I9" s="4" t="s">
        <v>24</v>
      </c>
      <c r="J9">
        <f t="shared" si="12"/>
        <v>3.3418927998840565E-3</v>
      </c>
      <c r="K9">
        <f t="shared" si="0"/>
        <v>3.924737586500375E-2</v>
      </c>
      <c r="L9">
        <f t="shared" si="1"/>
        <v>3.8991198898966309E-2</v>
      </c>
      <c r="M9">
        <f t="shared" si="2"/>
        <v>1.1895907600075835E-2</v>
      </c>
      <c r="N9">
        <f t="shared" si="3"/>
        <v>-2.2905309974871691E-3</v>
      </c>
      <c r="O9">
        <f t="shared" si="4"/>
        <v>2.2966216302594614E-2</v>
      </c>
      <c r="P9">
        <f t="shared" si="5"/>
        <v>2.0207596837214754E-2</v>
      </c>
      <c r="Q9">
        <f t="shared" si="6"/>
        <v>4.1850727466959239E-2</v>
      </c>
      <c r="R9">
        <f t="shared" si="7"/>
        <v>6.4050417647258957E-3</v>
      </c>
      <c r="S9">
        <f t="shared" si="8"/>
        <v>-7.364081563566922E-3</v>
      </c>
      <c r="T9">
        <f t="shared" si="9"/>
        <v>1.229371460935241E-2</v>
      </c>
      <c r="U9">
        <v>2.6241165843987977E-2</v>
      </c>
      <c r="V9">
        <f t="shared" si="10"/>
        <v>1</v>
      </c>
    </row>
    <row r="10" spans="1:22" x14ac:dyDescent="0.3">
      <c r="A10" s="4" t="s">
        <v>26</v>
      </c>
      <c r="B10" s="29">
        <f>(WFC_Sheet!B13-WFC_Sheet!B2)/WFC_Sheet!B2</f>
        <v>9.9979554283377653E-2</v>
      </c>
      <c r="C10" s="29">
        <f>(WFC_Sheet!B25-WFC_Sheet!B14)/WFC_Sheet!B14</f>
        <v>-0.35705155517682147</v>
      </c>
      <c r="D10" s="29">
        <f>(WFC_Sheet!B37-WFC_Sheet!B26)/WFC_Sheet!B26</f>
        <v>0.60575635876840694</v>
      </c>
      <c r="E10" s="29">
        <f>(WFC_Sheet!B49-WFC_Sheet!B38)/WFC_Sheet!B38</f>
        <v>-0.23252788104089217</v>
      </c>
      <c r="F10" s="29">
        <f>(WFC_Sheet!B61-WFC_Sheet!B50)/WFC_Sheet!B50</f>
        <v>5.0138681459355697E-2</v>
      </c>
      <c r="G10" s="29">
        <f t="shared" si="11"/>
        <v>3.3259031658685323E-2</v>
      </c>
      <c r="I10" s="4" t="s">
        <v>26</v>
      </c>
      <c r="J10">
        <f t="shared" si="12"/>
        <v>-9.7489927726935779E-2</v>
      </c>
      <c r="K10">
        <f t="shared" si="0"/>
        <v>7.8479501032293168E-3</v>
      </c>
      <c r="L10">
        <f t="shared" si="1"/>
        <v>1.0927927981403976E-2</v>
      </c>
      <c r="M10">
        <f t="shared" si="2"/>
        <v>-1.7531731289722532E-2</v>
      </c>
      <c r="N10">
        <f t="shared" si="3"/>
        <v>7.9357177865269357E-3</v>
      </c>
      <c r="O10">
        <f t="shared" si="4"/>
        <v>3.3200336167202325E-2</v>
      </c>
      <c r="P10">
        <f t="shared" si="5"/>
        <v>8.7198799275567521E-2</v>
      </c>
      <c r="Q10">
        <f t="shared" si="6"/>
        <v>6.4050417647258957E-3</v>
      </c>
      <c r="R10">
        <f t="shared" si="7"/>
        <v>0.13886869435568286</v>
      </c>
      <c r="S10">
        <f t="shared" si="8"/>
        <v>0.10070625986317375</v>
      </c>
      <c r="T10">
        <f t="shared" si="9"/>
        <v>7.2866439727861249E-2</v>
      </c>
      <c r="U10">
        <v>0</v>
      </c>
      <c r="V10">
        <f t="shared" si="10"/>
        <v>0</v>
      </c>
    </row>
    <row r="11" spans="1:22" x14ac:dyDescent="0.3">
      <c r="A11" s="4" t="s">
        <v>28</v>
      </c>
      <c r="B11" s="29">
        <f>(WELL_Sheet!B13-WELL_Sheet!B2)/WELL_Sheet!B2</f>
        <v>5.5361982191250568E-2</v>
      </c>
      <c r="C11" s="29">
        <f>(WELL_Sheet!B25-WELL_Sheet!B14)/WELL_Sheet!B14</f>
        <v>-0.23895889765634193</v>
      </c>
      <c r="D11" s="29">
        <f>(WELL_Sheet!B37-WELL_Sheet!B26)/WELL_Sheet!B26</f>
        <v>0.41534653465346527</v>
      </c>
      <c r="E11" s="29">
        <f>(WELL_Sheet!B49-WELL_Sheet!B38)/WELL_Sheet!B38</f>
        <v>-0.2433337181115087</v>
      </c>
      <c r="F11" s="29">
        <f>(WELL_Sheet!B61-WELL_Sheet!B50)/WELL_Sheet!B50</f>
        <v>0.20162579957356069</v>
      </c>
      <c r="G11" s="29">
        <f t="shared" si="11"/>
        <v>3.800834013008518E-2</v>
      </c>
      <c r="I11" s="4" t="s">
        <v>28</v>
      </c>
      <c r="J11">
        <f t="shared" si="12"/>
        <v>-7.357256572847494E-2</v>
      </c>
      <c r="K11">
        <f t="shared" si="0"/>
        <v>-6.8761388291381639E-3</v>
      </c>
      <c r="L11">
        <f t="shared" si="1"/>
        <v>1.8149302193977101E-2</v>
      </c>
      <c r="M11">
        <f t="shared" si="2"/>
        <v>-1.1154389713085775E-2</v>
      </c>
      <c r="N11">
        <f t="shared" si="3"/>
        <v>1.0984373733508794E-2</v>
      </c>
      <c r="O11">
        <f t="shared" si="4"/>
        <v>1.5073657962006212E-2</v>
      </c>
      <c r="P11">
        <f t="shared" si="5"/>
        <v>4.5237232657680579E-2</v>
      </c>
      <c r="Q11">
        <f t="shared" si="6"/>
        <v>-7.364081563566922E-3</v>
      </c>
      <c r="R11">
        <f t="shared" si="7"/>
        <v>0.10070625986317375</v>
      </c>
      <c r="S11">
        <f t="shared" si="8"/>
        <v>8.1330034879087063E-2</v>
      </c>
      <c r="T11">
        <f t="shared" si="9"/>
        <v>5.2281506981805191E-2</v>
      </c>
      <c r="U11">
        <v>0.23342704663703581</v>
      </c>
      <c r="V11">
        <f t="shared" si="10"/>
        <v>1</v>
      </c>
    </row>
    <row r="12" spans="1:22" x14ac:dyDescent="0.3">
      <c r="A12" s="4" t="s">
        <v>30</v>
      </c>
      <c r="B12" s="29">
        <f>(HD_Sheet!B13-HD_Sheet!B2)/HD_Sheet!B2</f>
        <v>0.18988721189996183</v>
      </c>
      <c r="C12" s="29">
        <f>(HD_Sheet!B25-HD_Sheet!B14)/HD_Sheet!B14</f>
        <v>0.16448925909688739</v>
      </c>
      <c r="D12" s="29">
        <f>(HD_Sheet!B37-HD_Sheet!B26)/HD_Sheet!B26</f>
        <v>0.53242005760283584</v>
      </c>
      <c r="E12" s="29">
        <f>(HD_Sheet!B49-HD_Sheet!B38)/HD_Sheet!B38</f>
        <v>-0.13929914436754048</v>
      </c>
      <c r="F12" s="29">
        <f>(HD_Sheet!B61-HD_Sheet!B50)/HD_Sheet!B50</f>
        <v>6.9037850510534585E-2</v>
      </c>
      <c r="G12" s="29">
        <f t="shared" si="11"/>
        <v>0.16330704694853584</v>
      </c>
      <c r="I12" s="4" t="s">
        <v>30</v>
      </c>
      <c r="J12">
        <f t="shared" si="12"/>
        <v>-3.0344178201280013E-2</v>
      </c>
      <c r="K12">
        <f t="shared" si="0"/>
        <v>1.5721635375314541E-2</v>
      </c>
      <c r="L12">
        <f t="shared" si="1"/>
        <v>4.8718386805966754E-2</v>
      </c>
      <c r="M12">
        <f t="shared" si="2"/>
        <v>1.1021561739077443E-3</v>
      </c>
      <c r="N12">
        <f t="shared" si="3"/>
        <v>2.2458998452448031E-2</v>
      </c>
      <c r="O12">
        <f t="shared" si="4"/>
        <v>9.8134143139539734E-3</v>
      </c>
      <c r="P12">
        <f t="shared" si="5"/>
        <v>6.9290630706968129E-2</v>
      </c>
      <c r="Q12">
        <f t="shared" si="6"/>
        <v>1.229371460935241E-2</v>
      </c>
      <c r="R12">
        <f t="shared" si="7"/>
        <v>7.2866439727861249E-2</v>
      </c>
      <c r="S12">
        <f t="shared" si="8"/>
        <v>5.2281506981805191E-2</v>
      </c>
      <c r="T12">
        <f t="shared" si="9"/>
        <v>5.9352376462144606E-2</v>
      </c>
      <c r="U12">
        <v>4.5938895767018477E-2</v>
      </c>
      <c r="V12">
        <f t="shared" si="10"/>
        <v>1</v>
      </c>
    </row>
    <row r="13" spans="1:22" x14ac:dyDescent="0.3">
      <c r="J13">
        <f>U2</f>
        <v>0.25</v>
      </c>
      <c r="K13">
        <f>U3</f>
        <v>0</v>
      </c>
      <c r="L13">
        <f>U4</f>
        <v>2.3130705809043312E-5</v>
      </c>
      <c r="M13">
        <f>U5</f>
        <v>0.25</v>
      </c>
      <c r="N13">
        <f>U6</f>
        <v>0</v>
      </c>
      <c r="O13">
        <f>U7</f>
        <v>0.19436976104614867</v>
      </c>
      <c r="P13">
        <f>U8</f>
        <v>0</v>
      </c>
      <c r="Q13">
        <f>U9</f>
        <v>2.6241165843987977E-2</v>
      </c>
      <c r="R13">
        <f>U10</f>
        <v>0</v>
      </c>
      <c r="S13">
        <f>U11</f>
        <v>0.23342704663703581</v>
      </c>
      <c r="T13">
        <f>U12</f>
        <v>4.5938895767018477E-2</v>
      </c>
      <c r="U13">
        <f>SUM(U2:U12)</f>
        <v>1</v>
      </c>
      <c r="V13">
        <f>SUM(V2:V12)</f>
        <v>7</v>
      </c>
    </row>
    <row r="15" spans="1:22" x14ac:dyDescent="0.3"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2" x14ac:dyDescent="0.3">
      <c r="F16" t="s">
        <v>112</v>
      </c>
      <c r="G16" s="35">
        <f>AVERAGE(G2:G12)</f>
        <v>0.1081299759449578</v>
      </c>
    </row>
    <row r="17" spans="6:7" x14ac:dyDescent="0.3">
      <c r="F17" t="s">
        <v>113</v>
      </c>
      <c r="G17" s="29">
        <f>SUMPRODUCT(G2:G12,U2:U12)</f>
        <v>0.1081299759449578</v>
      </c>
    </row>
    <row r="18" spans="6:7" x14ac:dyDescent="0.3">
      <c r="F18" t="s">
        <v>114</v>
      </c>
      <c r="G18" cm="1">
        <f t="array" ref="G18">SUMPRODUCT(MMULT(J13:T13,J2:T12)*J13:T13)</f>
        <v>3.6964485971009461E-3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D2B0-A3C7-1B4C-9ACC-0DAE1C432356}">
  <dimension ref="A2:D65"/>
  <sheetViews>
    <sheetView workbookViewId="0"/>
  </sheetViews>
  <sheetFormatPr defaultRowHeight="14.4" x14ac:dyDescent="0.3"/>
  <cols>
    <col min="3" max="3" width="8.6640625" bestFit="1" customWidth="1"/>
    <col min="4" max="4" width="13.33203125" bestFit="1" customWidth="1"/>
    <col min="5" max="6" width="7" bestFit="1" customWidth="1"/>
    <col min="9" max="9" width="6" bestFit="1" customWidth="1"/>
    <col min="10" max="10" width="15" bestFit="1" customWidth="1"/>
  </cols>
  <sheetData>
    <row r="2" spans="1:4" x14ac:dyDescent="0.3">
      <c r="D2" s="30" t="s">
        <v>14</v>
      </c>
    </row>
    <row r="3" spans="1:4" x14ac:dyDescent="0.3">
      <c r="A3" s="30" t="s">
        <v>34</v>
      </c>
      <c r="B3" s="30" t="s">
        <v>115</v>
      </c>
      <c r="C3" s="31" t="s">
        <v>3</v>
      </c>
      <c r="D3" s="30" t="s">
        <v>15</v>
      </c>
    </row>
    <row r="4" spans="1:4" x14ac:dyDescent="0.3">
      <c r="A4" s="30">
        <v>2019</v>
      </c>
      <c r="B4" s="30">
        <v>1</v>
      </c>
      <c r="C4" s="31">
        <v>1</v>
      </c>
      <c r="D4" s="30">
        <v>41.61</v>
      </c>
    </row>
    <row r="5" spans="1:4" x14ac:dyDescent="0.3">
      <c r="A5" s="30"/>
      <c r="B5" s="30">
        <v>2</v>
      </c>
      <c r="C5" s="31">
        <v>2</v>
      </c>
      <c r="D5" s="30">
        <v>43.287999999999997</v>
      </c>
    </row>
    <row r="6" spans="1:4" x14ac:dyDescent="0.3">
      <c r="A6" s="30"/>
      <c r="B6" s="30">
        <v>3</v>
      </c>
      <c r="C6" s="31">
        <v>3</v>
      </c>
      <c r="D6" s="30">
        <v>47.488</v>
      </c>
    </row>
    <row r="7" spans="1:4" x14ac:dyDescent="0.3">
      <c r="A7" s="30"/>
      <c r="B7" s="30">
        <v>4</v>
      </c>
      <c r="C7" s="31">
        <v>4</v>
      </c>
      <c r="D7" s="30">
        <v>50.167999999999999</v>
      </c>
    </row>
    <row r="8" spans="1:4" x14ac:dyDescent="0.3">
      <c r="A8" s="30"/>
      <c r="B8" s="30">
        <v>5</v>
      </c>
      <c r="C8" s="31">
        <v>5</v>
      </c>
      <c r="D8" s="30">
        <v>43.768000000000001</v>
      </c>
    </row>
    <row r="9" spans="1:4" x14ac:dyDescent="0.3">
      <c r="A9" s="30"/>
      <c r="B9" s="30">
        <v>6</v>
      </c>
      <c r="C9" s="31">
        <v>6</v>
      </c>
      <c r="D9" s="30">
        <v>49.48</v>
      </c>
    </row>
    <row r="10" spans="1:4" x14ac:dyDescent="0.3">
      <c r="A10" s="30"/>
      <c r="B10" s="30">
        <v>7</v>
      </c>
      <c r="C10" s="31">
        <v>7</v>
      </c>
      <c r="D10" s="30">
        <v>53.26</v>
      </c>
    </row>
    <row r="11" spans="1:4" x14ac:dyDescent="0.3">
      <c r="A11" s="30"/>
      <c r="B11" s="30">
        <v>8</v>
      </c>
      <c r="C11" s="31">
        <v>8</v>
      </c>
      <c r="D11" s="30">
        <v>52.185000000000002</v>
      </c>
    </row>
    <row r="12" spans="1:4" x14ac:dyDescent="0.3">
      <c r="A12" s="30"/>
      <c r="B12" s="30">
        <v>9</v>
      </c>
      <c r="C12" s="31">
        <v>9</v>
      </c>
      <c r="D12" s="30">
        <v>55.993000000000002</v>
      </c>
    </row>
    <row r="13" spans="1:4" x14ac:dyDescent="0.3">
      <c r="A13" s="30"/>
      <c r="B13" s="30">
        <v>10</v>
      </c>
      <c r="C13" s="31">
        <v>10</v>
      </c>
      <c r="D13" s="30">
        <v>62.19</v>
      </c>
    </row>
    <row r="14" spans="1:4" x14ac:dyDescent="0.3">
      <c r="A14" s="30"/>
      <c r="B14" s="30">
        <v>11</v>
      </c>
      <c r="C14" s="31">
        <v>11</v>
      </c>
      <c r="D14" s="30">
        <v>66.813000000000002</v>
      </c>
    </row>
    <row r="15" spans="1:4" x14ac:dyDescent="0.3">
      <c r="A15" s="30"/>
      <c r="B15" s="30">
        <v>12</v>
      </c>
      <c r="C15" s="31">
        <v>12</v>
      </c>
      <c r="D15" s="30">
        <v>73.412999999999997</v>
      </c>
    </row>
    <row r="16" spans="1:4" x14ac:dyDescent="0.3">
      <c r="A16" s="30">
        <v>2020</v>
      </c>
      <c r="B16" s="30">
        <v>1</v>
      </c>
      <c r="C16" s="31">
        <v>13</v>
      </c>
      <c r="D16" s="30">
        <v>77.378</v>
      </c>
    </row>
    <row r="17" spans="1:4" x14ac:dyDescent="0.3">
      <c r="A17" s="30"/>
      <c r="B17" s="30">
        <v>2</v>
      </c>
      <c r="C17" s="31">
        <v>14</v>
      </c>
      <c r="D17" s="30">
        <v>68.34</v>
      </c>
    </row>
    <row r="18" spans="1:4" x14ac:dyDescent="0.3">
      <c r="A18" s="30"/>
      <c r="B18" s="30">
        <v>3</v>
      </c>
      <c r="C18" s="31">
        <v>15</v>
      </c>
      <c r="D18" s="30">
        <v>63.573</v>
      </c>
    </row>
    <row r="19" spans="1:4" x14ac:dyDescent="0.3">
      <c r="A19" s="30"/>
      <c r="B19" s="30">
        <v>4</v>
      </c>
      <c r="C19" s="31">
        <v>16</v>
      </c>
      <c r="D19" s="30">
        <v>73.45</v>
      </c>
    </row>
    <row r="20" spans="1:4" x14ac:dyDescent="0.3">
      <c r="A20" s="30"/>
      <c r="B20" s="30">
        <v>5</v>
      </c>
      <c r="C20" s="31">
        <v>17</v>
      </c>
      <c r="D20" s="30">
        <v>79.484999999999999</v>
      </c>
    </row>
    <row r="21" spans="1:4" x14ac:dyDescent="0.3">
      <c r="A21" s="30"/>
      <c r="B21" s="30">
        <v>6</v>
      </c>
      <c r="C21" s="31">
        <v>18</v>
      </c>
      <c r="D21" s="30">
        <v>91.2</v>
      </c>
    </row>
    <row r="22" spans="1:4" x14ac:dyDescent="0.3">
      <c r="A22" s="30"/>
      <c r="B22" s="30">
        <v>7</v>
      </c>
      <c r="C22" s="31">
        <v>19</v>
      </c>
      <c r="D22" s="30">
        <v>106.26</v>
      </c>
    </row>
    <row r="23" spans="1:4" x14ac:dyDescent="0.3">
      <c r="A23" s="30"/>
      <c r="B23" s="30">
        <v>8</v>
      </c>
      <c r="C23" s="31">
        <v>20</v>
      </c>
      <c r="D23" s="30">
        <v>129.04</v>
      </c>
    </row>
    <row r="24" spans="1:4" x14ac:dyDescent="0.3">
      <c r="A24" s="30"/>
      <c r="B24" s="30">
        <v>9</v>
      </c>
      <c r="C24" s="31">
        <v>21</v>
      </c>
      <c r="D24" s="30">
        <v>115.81</v>
      </c>
    </row>
    <row r="25" spans="1:4" x14ac:dyDescent="0.3">
      <c r="A25" s="30"/>
      <c r="B25" s="30">
        <v>10</v>
      </c>
      <c r="C25" s="31">
        <v>22</v>
      </c>
      <c r="D25" s="30">
        <v>108.86</v>
      </c>
    </row>
    <row r="26" spans="1:4" x14ac:dyDescent="0.3">
      <c r="A26" s="30"/>
      <c r="B26" s="30">
        <v>11</v>
      </c>
      <c r="C26" s="31">
        <v>23</v>
      </c>
      <c r="D26" s="30">
        <v>119.05</v>
      </c>
    </row>
    <row r="27" spans="1:4" x14ac:dyDescent="0.3">
      <c r="A27" s="30"/>
      <c r="B27" s="30">
        <v>12</v>
      </c>
      <c r="C27" s="31">
        <v>24</v>
      </c>
      <c r="D27" s="30">
        <v>132.69</v>
      </c>
    </row>
    <row r="28" spans="1:4" x14ac:dyDescent="0.3">
      <c r="A28" s="30">
        <v>2021</v>
      </c>
      <c r="B28" s="30">
        <v>1</v>
      </c>
      <c r="C28" s="31">
        <v>25</v>
      </c>
      <c r="D28" s="30">
        <v>131.96</v>
      </c>
    </row>
    <row r="29" spans="1:4" x14ac:dyDescent="0.3">
      <c r="A29" s="30"/>
      <c r="B29" s="30">
        <v>2</v>
      </c>
      <c r="C29" s="31">
        <v>26</v>
      </c>
      <c r="D29" s="30">
        <v>121.26</v>
      </c>
    </row>
    <row r="30" spans="1:4" x14ac:dyDescent="0.3">
      <c r="A30" s="30"/>
      <c r="B30" s="30">
        <v>3</v>
      </c>
      <c r="C30" s="31">
        <v>27</v>
      </c>
      <c r="D30" s="30">
        <v>122.15</v>
      </c>
    </row>
    <row r="31" spans="1:4" x14ac:dyDescent="0.3">
      <c r="A31" s="30"/>
      <c r="B31" s="30">
        <v>4</v>
      </c>
      <c r="C31" s="31">
        <v>28</v>
      </c>
      <c r="D31" s="30">
        <v>131.46</v>
      </c>
    </row>
    <row r="32" spans="1:4" x14ac:dyDescent="0.3">
      <c r="A32" s="30"/>
      <c r="B32" s="30">
        <v>5</v>
      </c>
      <c r="C32" s="31">
        <v>29</v>
      </c>
      <c r="D32" s="30">
        <v>124.61</v>
      </c>
    </row>
    <row r="33" spans="1:4" x14ac:dyDescent="0.3">
      <c r="A33" s="30"/>
      <c r="B33" s="30">
        <v>6</v>
      </c>
      <c r="C33" s="31">
        <v>30</v>
      </c>
      <c r="D33" s="30">
        <v>136.96</v>
      </c>
    </row>
    <row r="34" spans="1:4" x14ac:dyDescent="0.3">
      <c r="A34" s="30"/>
      <c r="B34" s="30">
        <v>7</v>
      </c>
      <c r="C34" s="31">
        <v>31</v>
      </c>
      <c r="D34" s="30">
        <v>145.86000000000001</v>
      </c>
    </row>
    <row r="35" spans="1:4" x14ac:dyDescent="0.3">
      <c r="A35" s="30"/>
      <c r="B35" s="30">
        <v>8</v>
      </c>
      <c r="C35" s="31">
        <v>32</v>
      </c>
      <c r="D35" s="30">
        <v>151.83000000000001</v>
      </c>
    </row>
    <row r="36" spans="1:4" x14ac:dyDescent="0.3">
      <c r="A36" s="30"/>
      <c r="B36" s="30">
        <v>9</v>
      </c>
      <c r="C36" s="31">
        <v>33</v>
      </c>
      <c r="D36" s="30">
        <v>141.5</v>
      </c>
    </row>
    <row r="37" spans="1:4" x14ac:dyDescent="0.3">
      <c r="A37" s="30"/>
      <c r="B37" s="30">
        <v>10</v>
      </c>
      <c r="C37" s="31">
        <v>34</v>
      </c>
      <c r="D37" s="30">
        <v>149.80000000000001</v>
      </c>
    </row>
    <row r="38" spans="1:4" x14ac:dyDescent="0.3">
      <c r="A38" s="30"/>
      <c r="B38" s="30">
        <v>11</v>
      </c>
      <c r="C38" s="31">
        <v>35</v>
      </c>
      <c r="D38" s="30">
        <v>165.3</v>
      </c>
    </row>
    <row r="39" spans="1:4" x14ac:dyDescent="0.3">
      <c r="A39" s="30"/>
      <c r="B39" s="30">
        <v>12</v>
      </c>
      <c r="C39" s="31">
        <v>36</v>
      </c>
      <c r="D39" s="30">
        <v>177.57</v>
      </c>
    </row>
    <row r="40" spans="1:4" x14ac:dyDescent="0.3">
      <c r="A40" s="30">
        <v>2022</v>
      </c>
      <c r="B40" s="30">
        <v>1</v>
      </c>
      <c r="C40" s="31">
        <v>37</v>
      </c>
      <c r="D40" s="30">
        <v>174.78</v>
      </c>
    </row>
    <row r="41" spans="1:4" x14ac:dyDescent="0.3">
      <c r="A41" s="30"/>
      <c r="B41" s="30">
        <v>2</v>
      </c>
      <c r="C41" s="31">
        <v>38</v>
      </c>
      <c r="D41" s="30">
        <v>165.12</v>
      </c>
    </row>
    <row r="42" spans="1:4" x14ac:dyDescent="0.3">
      <c r="A42" s="30"/>
      <c r="B42" s="30">
        <v>3</v>
      </c>
      <c r="C42" s="31">
        <v>39</v>
      </c>
      <c r="D42" s="30">
        <v>174.61</v>
      </c>
    </row>
    <row r="43" spans="1:4" x14ac:dyDescent="0.3">
      <c r="A43" s="30"/>
      <c r="B43" s="30">
        <v>4</v>
      </c>
      <c r="C43" s="31">
        <v>40</v>
      </c>
      <c r="D43" s="30">
        <v>157.65</v>
      </c>
    </row>
    <row r="44" spans="1:4" x14ac:dyDescent="0.3">
      <c r="A44" s="30"/>
      <c r="B44" s="30">
        <v>5</v>
      </c>
      <c r="C44" s="31">
        <v>41</v>
      </c>
      <c r="D44" s="30">
        <v>148.84</v>
      </c>
    </row>
    <row r="45" spans="1:4" x14ac:dyDescent="0.3">
      <c r="A45" s="30"/>
      <c r="B45" s="30">
        <v>6</v>
      </c>
      <c r="C45" s="31">
        <v>42</v>
      </c>
      <c r="D45" s="30">
        <v>136.72</v>
      </c>
    </row>
    <row r="46" spans="1:4" x14ac:dyDescent="0.3">
      <c r="A46" s="30"/>
      <c r="B46" s="30">
        <v>7</v>
      </c>
      <c r="C46" s="31">
        <v>43</v>
      </c>
      <c r="D46" s="30">
        <v>162.51</v>
      </c>
    </row>
    <row r="47" spans="1:4" x14ac:dyDescent="0.3">
      <c r="A47" s="30"/>
      <c r="B47" s="30">
        <v>8</v>
      </c>
      <c r="C47" s="31">
        <v>44</v>
      </c>
      <c r="D47" s="30">
        <v>157.22</v>
      </c>
    </row>
    <row r="48" spans="1:4" x14ac:dyDescent="0.3">
      <c r="A48" s="30"/>
      <c r="B48" s="30">
        <v>9</v>
      </c>
      <c r="C48" s="31">
        <v>45</v>
      </c>
      <c r="D48" s="30">
        <v>138.19999999999999</v>
      </c>
    </row>
    <row r="49" spans="1:4" x14ac:dyDescent="0.3">
      <c r="A49" s="30"/>
      <c r="B49" s="30">
        <v>10</v>
      </c>
      <c r="C49" s="31">
        <v>46</v>
      </c>
      <c r="D49" s="30">
        <v>153.34</v>
      </c>
    </row>
    <row r="50" spans="1:4" x14ac:dyDescent="0.3">
      <c r="A50" s="30"/>
      <c r="B50" s="30">
        <v>11</v>
      </c>
      <c r="C50" s="31">
        <v>47</v>
      </c>
      <c r="D50" s="30">
        <v>148.03</v>
      </c>
    </row>
    <row r="51" spans="1:4" x14ac:dyDescent="0.3">
      <c r="A51" s="30"/>
      <c r="B51" s="30">
        <v>12</v>
      </c>
      <c r="C51" s="31">
        <v>48</v>
      </c>
      <c r="D51" s="30">
        <v>129.93</v>
      </c>
    </row>
    <row r="52" spans="1:4" x14ac:dyDescent="0.3">
      <c r="A52" s="30">
        <v>2023</v>
      </c>
      <c r="B52" s="30">
        <v>1</v>
      </c>
      <c r="C52" s="31">
        <v>49</v>
      </c>
      <c r="D52" s="30">
        <v>144.29</v>
      </c>
    </row>
    <row r="53" spans="1:4" x14ac:dyDescent="0.3">
      <c r="A53" s="30"/>
      <c r="B53" s="30">
        <v>2</v>
      </c>
      <c r="C53" s="31">
        <v>50</v>
      </c>
      <c r="D53" s="30">
        <v>147.41</v>
      </c>
    </row>
    <row r="54" spans="1:4" x14ac:dyDescent="0.3">
      <c r="A54" s="30"/>
      <c r="B54" s="30">
        <v>3</v>
      </c>
      <c r="C54" s="31">
        <v>51</v>
      </c>
      <c r="D54" s="30">
        <v>164.9</v>
      </c>
    </row>
    <row r="55" spans="1:4" x14ac:dyDescent="0.3">
      <c r="A55" s="30"/>
      <c r="B55" s="30">
        <v>4</v>
      </c>
      <c r="C55" s="31">
        <v>52</v>
      </c>
      <c r="D55" s="30">
        <v>169.68</v>
      </c>
    </row>
    <row r="56" spans="1:4" x14ac:dyDescent="0.3">
      <c r="A56" s="30"/>
      <c r="B56" s="30">
        <v>5</v>
      </c>
      <c r="C56" s="31">
        <v>53</v>
      </c>
      <c r="D56" s="30">
        <v>177.25</v>
      </c>
    </row>
    <row r="57" spans="1:4" x14ac:dyDescent="0.3">
      <c r="A57" s="30"/>
      <c r="B57" s="30">
        <v>6</v>
      </c>
      <c r="C57" s="31">
        <v>54</v>
      </c>
      <c r="D57" s="30">
        <v>193.97</v>
      </c>
    </row>
    <row r="58" spans="1:4" x14ac:dyDescent="0.3">
      <c r="A58" s="30"/>
      <c r="B58" s="30">
        <v>7</v>
      </c>
      <c r="C58" s="31">
        <v>55</v>
      </c>
      <c r="D58" s="30">
        <v>196.45</v>
      </c>
    </row>
    <row r="59" spans="1:4" x14ac:dyDescent="0.3">
      <c r="A59" s="30"/>
      <c r="B59" s="30">
        <v>8</v>
      </c>
      <c r="C59" s="31">
        <v>56</v>
      </c>
      <c r="D59" s="30">
        <v>187.87</v>
      </c>
    </row>
    <row r="60" spans="1:4" x14ac:dyDescent="0.3">
      <c r="A60" s="30"/>
      <c r="B60" s="30">
        <v>9</v>
      </c>
      <c r="C60" s="31">
        <v>57</v>
      </c>
      <c r="D60" s="30">
        <v>171.21</v>
      </c>
    </row>
    <row r="61" spans="1:4" x14ac:dyDescent="0.3">
      <c r="A61" s="30"/>
      <c r="B61" s="30">
        <v>10</v>
      </c>
      <c r="C61" s="31">
        <v>58</v>
      </c>
      <c r="D61" s="30">
        <v>170.77</v>
      </c>
    </row>
    <row r="62" spans="1:4" x14ac:dyDescent="0.3">
      <c r="A62" s="30"/>
      <c r="B62" s="30">
        <v>11</v>
      </c>
      <c r="C62" s="32">
        <v>59</v>
      </c>
      <c r="D62" s="30">
        <v>189.95</v>
      </c>
    </row>
    <row r="63" spans="1:4" x14ac:dyDescent="0.3">
      <c r="A63" s="30"/>
      <c r="B63" s="33">
        <v>12</v>
      </c>
      <c r="C63" s="31">
        <v>60</v>
      </c>
      <c r="D63" s="34">
        <v>192.53</v>
      </c>
    </row>
    <row r="64" spans="1:4" x14ac:dyDescent="0.3">
      <c r="C64" s="27"/>
    </row>
    <row r="65" spans="3:3" x14ac:dyDescent="0.3">
      <c r="C65" s="27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5E25-D307-48E2-8A4A-377163A06C0A}">
  <dimension ref="A3:I66"/>
  <sheetViews>
    <sheetView workbookViewId="0">
      <selection activeCell="E37" sqref="E37"/>
    </sheetView>
  </sheetViews>
  <sheetFormatPr defaultRowHeight="14.4" x14ac:dyDescent="0.3"/>
  <cols>
    <col min="4" max="4" width="14.5546875" bestFit="1" customWidth="1"/>
    <col min="5" max="5" width="30.33203125" bestFit="1" customWidth="1"/>
    <col min="9" max="9" width="16.5546875" bestFit="1" customWidth="1"/>
  </cols>
  <sheetData>
    <row r="3" spans="1:9" x14ac:dyDescent="0.3">
      <c r="D3" s="10" t="s">
        <v>14</v>
      </c>
    </row>
    <row r="4" spans="1:9" x14ac:dyDescent="0.3">
      <c r="A4" s="18" t="s">
        <v>34</v>
      </c>
      <c r="B4" s="18" t="s">
        <v>115</v>
      </c>
      <c r="C4" s="18" t="s">
        <v>3</v>
      </c>
      <c r="D4" s="22" t="s">
        <v>15</v>
      </c>
      <c r="E4" s="18" t="s">
        <v>116</v>
      </c>
      <c r="I4" s="15" t="s">
        <v>117</v>
      </c>
    </row>
    <row r="5" spans="1:9" x14ac:dyDescent="0.3">
      <c r="A5" s="18">
        <v>2019</v>
      </c>
      <c r="B5" s="18">
        <v>1</v>
      </c>
      <c r="C5" s="18">
        <v>1</v>
      </c>
      <c r="D5" s="18">
        <v>41.61</v>
      </c>
      <c r="E5" s="18" t="s">
        <v>118</v>
      </c>
      <c r="H5" s="11" t="s">
        <v>119</v>
      </c>
      <c r="I5" s="7">
        <v>0.94401795283254797</v>
      </c>
    </row>
    <row r="6" spans="1:9" x14ac:dyDescent="0.3">
      <c r="A6" s="18"/>
      <c r="B6" s="18">
        <v>2</v>
      </c>
      <c r="C6" s="18">
        <v>2</v>
      </c>
      <c r="D6" s="18">
        <v>43.287999999999997</v>
      </c>
      <c r="E6" s="18" t="s">
        <v>118</v>
      </c>
      <c r="H6" s="11" t="s">
        <v>120</v>
      </c>
      <c r="I6" s="10">
        <v>0</v>
      </c>
    </row>
    <row r="7" spans="1:9" x14ac:dyDescent="0.3">
      <c r="A7" s="18"/>
      <c r="B7" s="18">
        <v>3</v>
      </c>
      <c r="C7" s="18">
        <v>3</v>
      </c>
      <c r="D7" s="18">
        <v>47.488</v>
      </c>
      <c r="E7" s="18" t="s">
        <v>118</v>
      </c>
      <c r="H7" s="14" t="s">
        <v>121</v>
      </c>
      <c r="I7" s="5">
        <v>5.5982047167452052E-2</v>
      </c>
    </row>
    <row r="8" spans="1:9" x14ac:dyDescent="0.3">
      <c r="A8" s="18"/>
      <c r="B8" s="18">
        <v>4</v>
      </c>
      <c r="C8" s="18">
        <v>4</v>
      </c>
      <c r="D8" s="18">
        <v>50.167999999999999</v>
      </c>
      <c r="E8" s="18">
        <f t="shared" ref="E8:E39" si="0">$I$5*D7+$I$6*D6+$I$7*D5</f>
        <v>47.158937526749718</v>
      </c>
      <c r="H8" s="12" t="s">
        <v>122</v>
      </c>
      <c r="I8" s="15">
        <f>SUM(I5:I7)</f>
        <v>1</v>
      </c>
    </row>
    <row r="9" spans="1:9" x14ac:dyDescent="0.3">
      <c r="A9" s="18"/>
      <c r="B9" s="18">
        <v>5</v>
      </c>
      <c r="C9" s="18">
        <v>5</v>
      </c>
      <c r="D9" s="18">
        <v>43.768000000000001</v>
      </c>
      <c r="E9" s="18">
        <f t="shared" si="0"/>
        <v>49.782843515487926</v>
      </c>
      <c r="H9" s="17"/>
      <c r="I9" s="6"/>
    </row>
    <row r="10" spans="1:9" x14ac:dyDescent="0.3">
      <c r="A10" s="18"/>
      <c r="B10" s="18">
        <v>6</v>
      </c>
      <c r="C10" s="18">
        <v>6</v>
      </c>
      <c r="D10" s="18">
        <v>49.48</v>
      </c>
      <c r="E10" s="18">
        <f t="shared" si="0"/>
        <v>43.976253215462918</v>
      </c>
      <c r="H10" s="12" t="s">
        <v>123</v>
      </c>
      <c r="I10" s="13">
        <f>SUMXMY2(D8:D62,E8:E62)/COUNT(E8:E62)</f>
        <v>117.95209739429883</v>
      </c>
    </row>
    <row r="11" spans="1:9" x14ac:dyDescent="0.3">
      <c r="A11" s="18"/>
      <c r="B11" s="18">
        <v>7</v>
      </c>
      <c r="C11" s="18">
        <v>7</v>
      </c>
      <c r="D11" s="18">
        <v>53.26</v>
      </c>
      <c r="E11" s="18">
        <f t="shared" si="0"/>
        <v>49.518515648451206</v>
      </c>
    </row>
    <row r="12" spans="1:9" x14ac:dyDescent="0.3">
      <c r="A12" s="18"/>
      <c r="B12" s="18">
        <v>8</v>
      </c>
      <c r="C12" s="18">
        <v>8</v>
      </c>
      <c r="D12" s="18">
        <v>52.185000000000002</v>
      </c>
      <c r="E12" s="18">
        <f t="shared" si="0"/>
        <v>52.728618408286543</v>
      </c>
    </row>
    <row r="13" spans="1:9" x14ac:dyDescent="0.3">
      <c r="A13" s="18"/>
      <c r="B13" s="18">
        <v>9</v>
      </c>
      <c r="C13" s="18">
        <v>9</v>
      </c>
      <c r="D13" s="18">
        <v>55.993000000000002</v>
      </c>
      <c r="E13" s="18">
        <f t="shared" si="0"/>
        <v>52.033568562412043</v>
      </c>
    </row>
    <row r="14" spans="1:9" x14ac:dyDescent="0.3">
      <c r="A14" s="18"/>
      <c r="B14" s="18">
        <v>10</v>
      </c>
      <c r="C14" s="18">
        <v>10</v>
      </c>
      <c r="D14" s="18">
        <v>62.19</v>
      </c>
      <c r="E14" s="18">
        <f t="shared" si="0"/>
        <v>55.840001065091357</v>
      </c>
    </row>
    <row r="15" spans="1:9" x14ac:dyDescent="0.3">
      <c r="A15" s="18"/>
      <c r="B15" s="18">
        <v>11</v>
      </c>
      <c r="C15" s="18">
        <v>11</v>
      </c>
      <c r="D15" s="18">
        <v>66.813000000000002</v>
      </c>
      <c r="E15" s="18">
        <f t="shared" si="0"/>
        <v>61.629899618089638</v>
      </c>
    </row>
    <row r="16" spans="1:9" x14ac:dyDescent="0.3">
      <c r="A16" s="18"/>
      <c r="B16" s="18">
        <v>12</v>
      </c>
      <c r="C16" s="18">
        <v>12</v>
      </c>
      <c r="D16" s="18">
        <v>73.412999999999997</v>
      </c>
      <c r="E16" s="18">
        <f t="shared" si="0"/>
        <v>66.207274249648179</v>
      </c>
    </row>
    <row r="17" spans="1:5" x14ac:dyDescent="0.3">
      <c r="A17" s="18">
        <v>2020</v>
      </c>
      <c r="B17" s="18">
        <v>1</v>
      </c>
      <c r="C17" s="18">
        <v>13</v>
      </c>
      <c r="D17" s="18">
        <v>77.378</v>
      </c>
      <c r="E17" s="18">
        <f t="shared" si="0"/>
        <v>72.784713484639681</v>
      </c>
    </row>
    <row r="18" spans="1:5" x14ac:dyDescent="0.3">
      <c r="A18" s="18"/>
      <c r="B18" s="18">
        <v>2</v>
      </c>
      <c r="C18" s="18">
        <v>14</v>
      </c>
      <c r="D18" s="18">
        <v>68.34</v>
      </c>
      <c r="E18" s="18">
        <f t="shared" si="0"/>
        <v>76.786549671675871</v>
      </c>
    </row>
    <row r="19" spans="1:5" x14ac:dyDescent="0.3">
      <c r="A19" s="18"/>
      <c r="B19" s="18">
        <v>3</v>
      </c>
      <c r="C19" s="18">
        <v>15</v>
      </c>
      <c r="D19" s="18">
        <v>63.573</v>
      </c>
      <c r="E19" s="18">
        <f t="shared" si="0"/>
        <v>68.623996925280494</v>
      </c>
    </row>
    <row r="20" spans="1:5" x14ac:dyDescent="0.3">
      <c r="A20" s="18"/>
      <c r="B20" s="18">
        <v>4</v>
      </c>
      <c r="C20" s="18">
        <v>16</v>
      </c>
      <c r="D20" s="18">
        <v>73.45</v>
      </c>
      <c r="E20" s="18">
        <f t="shared" si="0"/>
        <v>64.345832161146674</v>
      </c>
    </row>
    <row r="21" spans="1:5" x14ac:dyDescent="0.3">
      <c r="A21" s="18"/>
      <c r="B21" s="18">
        <v>5</v>
      </c>
      <c r="C21" s="18">
        <v>17</v>
      </c>
      <c r="D21" s="18">
        <v>79.484999999999999</v>
      </c>
      <c r="E21" s="18">
        <f t="shared" si="0"/>
        <v>73.163931738974327</v>
      </c>
    </row>
    <row r="22" spans="1:5" x14ac:dyDescent="0.3">
      <c r="A22" s="18"/>
      <c r="B22" s="18">
        <v>6</v>
      </c>
      <c r="C22" s="18">
        <v>18</v>
      </c>
      <c r="D22" s="18">
        <v>91.2</v>
      </c>
      <c r="E22" s="18">
        <f t="shared" si="0"/>
        <v>78.5942136654715</v>
      </c>
    </row>
    <row r="23" spans="1:5" x14ac:dyDescent="0.3">
      <c r="A23" s="18"/>
      <c r="B23" s="18">
        <v>7</v>
      </c>
      <c r="C23" s="18">
        <v>19</v>
      </c>
      <c r="D23" s="18">
        <v>106.26</v>
      </c>
      <c r="E23" s="18">
        <f t="shared" si="0"/>
        <v>90.206318662777733</v>
      </c>
    </row>
    <row r="24" spans="1:5" x14ac:dyDescent="0.3">
      <c r="A24" s="18"/>
      <c r="B24" s="18">
        <v>8</v>
      </c>
      <c r="C24" s="18">
        <v>20</v>
      </c>
      <c r="D24" s="18">
        <v>129.04</v>
      </c>
      <c r="E24" s="18">
        <f t="shared" si="0"/>
        <v>104.76108068709148</v>
      </c>
    </row>
    <row r="25" spans="1:5" x14ac:dyDescent="0.3">
      <c r="A25" s="18"/>
      <c r="B25" s="18">
        <v>9</v>
      </c>
      <c r="C25" s="18">
        <v>21</v>
      </c>
      <c r="D25" s="18">
        <v>115.81</v>
      </c>
      <c r="E25" s="18">
        <f t="shared" si="0"/>
        <v>126.92163933518361</v>
      </c>
    </row>
    <row r="26" spans="1:5" x14ac:dyDescent="0.3">
      <c r="A26" s="18"/>
      <c r="B26" s="18">
        <v>10</v>
      </c>
      <c r="C26" s="18">
        <v>22</v>
      </c>
      <c r="D26" s="18">
        <v>108.86</v>
      </c>
      <c r="E26" s="18">
        <f t="shared" si="0"/>
        <v>115.27537144955083</v>
      </c>
    </row>
    <row r="27" spans="1:5" x14ac:dyDescent="0.3">
      <c r="A27" s="18"/>
      <c r="B27" s="18">
        <v>11</v>
      </c>
      <c r="C27" s="18">
        <v>23</v>
      </c>
      <c r="D27" s="18">
        <v>119.05</v>
      </c>
      <c r="E27" s="18">
        <f t="shared" si="0"/>
        <v>109.98971771183918</v>
      </c>
    </row>
    <row r="28" spans="1:5" x14ac:dyDescent="0.3">
      <c r="A28" s="18"/>
      <c r="B28" s="18">
        <v>12</v>
      </c>
      <c r="C28" s="18">
        <v>24</v>
      </c>
      <c r="D28" s="18">
        <v>132.69</v>
      </c>
      <c r="E28" s="18">
        <f t="shared" si="0"/>
        <v>118.86861816717746</v>
      </c>
    </row>
    <row r="29" spans="1:5" x14ac:dyDescent="0.3">
      <c r="A29" s="18">
        <v>2021</v>
      </c>
      <c r="B29" s="18">
        <v>1</v>
      </c>
      <c r="C29" s="18">
        <v>25</v>
      </c>
      <c r="D29" s="18">
        <v>131.96</v>
      </c>
      <c r="E29" s="18">
        <f t="shared" si="0"/>
        <v>131.3559478159996</v>
      </c>
    </row>
    <row r="30" spans="1:5" x14ac:dyDescent="0.3">
      <c r="A30" s="18"/>
      <c r="B30" s="18">
        <v>2</v>
      </c>
      <c r="C30" s="18">
        <v>26</v>
      </c>
      <c r="D30" s="18">
        <v>121.26</v>
      </c>
      <c r="E30" s="18">
        <f t="shared" si="0"/>
        <v>131.23727177106821</v>
      </c>
    </row>
    <row r="31" spans="1:5" x14ac:dyDescent="0.3">
      <c r="A31" s="18"/>
      <c r="B31" s="18">
        <v>3</v>
      </c>
      <c r="C31" s="18">
        <v>27</v>
      </c>
      <c r="D31" s="18">
        <v>122.15</v>
      </c>
      <c r="E31" s="18">
        <f t="shared" si="0"/>
        <v>121.89987479912399</v>
      </c>
    </row>
    <row r="32" spans="1:5" x14ac:dyDescent="0.3">
      <c r="A32" s="18"/>
      <c r="B32" s="18">
        <v>4</v>
      </c>
      <c r="C32" s="18">
        <v>28</v>
      </c>
      <c r="D32" s="18">
        <v>131.46</v>
      </c>
      <c r="E32" s="18">
        <f t="shared" si="0"/>
        <v>122.69918388271272</v>
      </c>
    </row>
    <row r="33" spans="1:7" x14ac:dyDescent="0.3">
      <c r="A33" s="18"/>
      <c r="B33" s="18">
        <v>5</v>
      </c>
      <c r="C33" s="18">
        <v>29</v>
      </c>
      <c r="D33" s="18">
        <v>124.61</v>
      </c>
      <c r="E33" s="18">
        <f t="shared" si="0"/>
        <v>130.88898311889199</v>
      </c>
    </row>
    <row r="34" spans="1:7" x14ac:dyDescent="0.3">
      <c r="A34" s="18"/>
      <c r="B34" s="18">
        <v>6</v>
      </c>
      <c r="C34" s="18">
        <v>30</v>
      </c>
      <c r="D34" s="18">
        <v>136.96</v>
      </c>
      <c r="E34" s="18">
        <f t="shared" si="0"/>
        <v>124.47228416396807</v>
      </c>
    </row>
    <row r="35" spans="1:7" x14ac:dyDescent="0.3">
      <c r="A35" s="18"/>
      <c r="B35" s="18">
        <v>7</v>
      </c>
      <c r="C35" s="18">
        <v>31</v>
      </c>
      <c r="D35" s="18">
        <v>145.86000000000001</v>
      </c>
      <c r="E35" s="18">
        <f t="shared" si="0"/>
        <v>136.65209874057902</v>
      </c>
    </row>
    <row r="36" spans="1:7" x14ac:dyDescent="0.3">
      <c r="A36" s="18"/>
      <c r="B36" s="18">
        <v>8</v>
      </c>
      <c r="C36" s="18">
        <v>32</v>
      </c>
      <c r="D36" s="18">
        <v>151.83000000000001</v>
      </c>
      <c r="E36" s="18">
        <f t="shared" si="0"/>
        <v>144.67038149769166</v>
      </c>
    </row>
    <row r="37" spans="1:7" x14ac:dyDescent="0.3">
      <c r="A37" s="18"/>
      <c r="B37" s="18">
        <v>9</v>
      </c>
      <c r="C37" s="18">
        <v>33</v>
      </c>
      <c r="D37" s="18">
        <v>141.5</v>
      </c>
      <c r="E37" s="18">
        <f t="shared" si="0"/>
        <v>150.99754695862001</v>
      </c>
      <c r="G37" s="3"/>
    </row>
    <row r="38" spans="1:7" x14ac:dyDescent="0.3">
      <c r="A38" s="18"/>
      <c r="B38" s="18">
        <v>10</v>
      </c>
      <c r="C38" s="18">
        <v>34</v>
      </c>
      <c r="D38" s="18">
        <v>149.80000000000001</v>
      </c>
      <c r="E38" s="18">
        <f t="shared" si="0"/>
        <v>141.74408172565009</v>
      </c>
    </row>
    <row r="39" spans="1:7" x14ac:dyDescent="0.3">
      <c r="A39" s="18"/>
      <c r="B39" s="18">
        <v>11</v>
      </c>
      <c r="C39" s="18">
        <v>35</v>
      </c>
      <c r="D39" s="18">
        <v>165.3</v>
      </c>
      <c r="E39" s="18">
        <f t="shared" si="0"/>
        <v>149.91364355574993</v>
      </c>
    </row>
    <row r="40" spans="1:7" x14ac:dyDescent="0.3">
      <c r="A40" s="18"/>
      <c r="B40" s="18">
        <v>12</v>
      </c>
      <c r="C40" s="18">
        <v>36</v>
      </c>
      <c r="D40" s="18">
        <v>177.57</v>
      </c>
      <c r="E40" s="18">
        <f t="shared" ref="E40:E63" si="1">$I$5*D39+$I$6*D38+$I$7*D37</f>
        <v>163.96762727741466</v>
      </c>
    </row>
    <row r="41" spans="1:7" x14ac:dyDescent="0.3">
      <c r="A41" s="18">
        <v>2022</v>
      </c>
      <c r="B41" s="18">
        <v>1</v>
      </c>
      <c r="C41" s="18">
        <v>37</v>
      </c>
      <c r="D41" s="18">
        <v>174.78</v>
      </c>
      <c r="E41" s="18">
        <f t="shared" si="1"/>
        <v>176.01537855015985</v>
      </c>
    </row>
    <row r="42" spans="1:7" x14ac:dyDescent="0.3">
      <c r="A42" s="18"/>
      <c r="B42" s="18">
        <v>2</v>
      </c>
      <c r="C42" s="18">
        <v>38</v>
      </c>
      <c r="D42" s="18">
        <v>165.12</v>
      </c>
      <c r="E42" s="18">
        <f t="shared" si="1"/>
        <v>174.24929019285256</v>
      </c>
    </row>
    <row r="43" spans="1:7" x14ac:dyDescent="0.3">
      <c r="A43" s="18"/>
      <c r="B43" s="18">
        <v>3</v>
      </c>
      <c r="C43" s="18">
        <v>39</v>
      </c>
      <c r="D43" s="18">
        <v>174.61</v>
      </c>
      <c r="E43" s="18">
        <f t="shared" si="1"/>
        <v>165.8169764872348</v>
      </c>
    </row>
    <row r="44" spans="1:7" x14ac:dyDescent="0.3">
      <c r="A44" s="18"/>
      <c r="B44" s="18">
        <v>4</v>
      </c>
      <c r="C44" s="18">
        <v>40</v>
      </c>
      <c r="D44" s="18">
        <v>157.65</v>
      </c>
      <c r="E44" s="18">
        <f t="shared" si="1"/>
        <v>174.61951694801849</v>
      </c>
    </row>
    <row r="45" spans="1:7" x14ac:dyDescent="0.3">
      <c r="A45" s="18"/>
      <c r="B45" s="18">
        <v>5</v>
      </c>
      <c r="C45" s="18">
        <v>41</v>
      </c>
      <c r="D45" s="18">
        <v>148.84</v>
      </c>
      <c r="E45" s="18">
        <f t="shared" si="1"/>
        <v>158.06818589234086</v>
      </c>
    </row>
    <row r="46" spans="1:7" x14ac:dyDescent="0.3">
      <c r="A46" s="18"/>
      <c r="B46" s="18">
        <v>6</v>
      </c>
      <c r="C46" s="18">
        <v>42</v>
      </c>
      <c r="D46" s="18">
        <v>136.72</v>
      </c>
      <c r="E46" s="18">
        <f t="shared" si="1"/>
        <v>150.28265735550525</v>
      </c>
    </row>
    <row r="47" spans="1:7" x14ac:dyDescent="0.3">
      <c r="A47" s="18"/>
      <c r="B47" s="18">
        <v>7</v>
      </c>
      <c r="C47" s="18">
        <v>43</v>
      </c>
      <c r="D47" s="18">
        <v>162.51</v>
      </c>
      <c r="E47" s="18">
        <f t="shared" si="1"/>
        <v>137.89170424721476</v>
      </c>
    </row>
    <row r="48" spans="1:7" x14ac:dyDescent="0.3">
      <c r="A48" s="18"/>
      <c r="B48" s="18">
        <v>8</v>
      </c>
      <c r="C48" s="18">
        <v>44</v>
      </c>
      <c r="D48" s="18">
        <v>157.22</v>
      </c>
      <c r="E48" s="18">
        <f t="shared" si="1"/>
        <v>161.74472541522093</v>
      </c>
    </row>
    <row r="49" spans="1:5" x14ac:dyDescent="0.3">
      <c r="A49" s="18"/>
      <c r="B49" s="18">
        <v>9</v>
      </c>
      <c r="C49" s="18">
        <v>45</v>
      </c>
      <c r="D49" s="18">
        <v>138.19999999999999</v>
      </c>
      <c r="E49" s="18">
        <f t="shared" si="1"/>
        <v>156.07236803306725</v>
      </c>
    </row>
    <row r="50" spans="1:5" x14ac:dyDescent="0.3">
      <c r="A50" s="18"/>
      <c r="B50" s="18">
        <v>10</v>
      </c>
      <c r="C50" s="18">
        <v>46</v>
      </c>
      <c r="D50" s="18">
        <v>153.34</v>
      </c>
      <c r="E50" s="18">
        <f t="shared" si="1"/>
        <v>139.56092356664075</v>
      </c>
    </row>
    <row r="51" spans="1:5" x14ac:dyDescent="0.3">
      <c r="A51" s="18"/>
      <c r="B51" s="18">
        <v>11</v>
      </c>
      <c r="C51" s="18">
        <v>47</v>
      </c>
      <c r="D51" s="18">
        <v>148.03</v>
      </c>
      <c r="E51" s="18">
        <f t="shared" si="1"/>
        <v>153.5572103430097</v>
      </c>
    </row>
    <row r="52" spans="1:5" x14ac:dyDescent="0.3">
      <c r="A52" s="18"/>
      <c r="B52" s="18">
        <v>12</v>
      </c>
      <c r="C52" s="18">
        <v>48</v>
      </c>
      <c r="D52" s="18">
        <v>129.93</v>
      </c>
      <c r="E52" s="18">
        <f t="shared" si="1"/>
        <v>147.47969647634395</v>
      </c>
    </row>
    <row r="53" spans="1:5" x14ac:dyDescent="0.3">
      <c r="A53" s="18">
        <v>2023</v>
      </c>
      <c r="B53" s="18">
        <v>1</v>
      </c>
      <c r="C53" s="18">
        <v>49</v>
      </c>
      <c r="D53" s="18">
        <v>144.29</v>
      </c>
      <c r="E53" s="18">
        <f t="shared" si="1"/>
        <v>131.24053972419006</v>
      </c>
    </row>
    <row r="54" spans="1:5" x14ac:dyDescent="0.3">
      <c r="A54" s="18"/>
      <c r="B54" s="18">
        <v>2</v>
      </c>
      <c r="C54" s="18">
        <v>50</v>
      </c>
      <c r="D54" s="18">
        <v>147.41</v>
      </c>
      <c r="E54" s="18">
        <f t="shared" si="1"/>
        <v>144.49937285640627</v>
      </c>
    </row>
    <row r="55" spans="1:5" x14ac:dyDescent="0.3">
      <c r="A55" s="18"/>
      <c r="B55" s="18">
        <v>3</v>
      </c>
      <c r="C55" s="18">
        <v>51</v>
      </c>
      <c r="D55" s="18">
        <v>164.9</v>
      </c>
      <c r="E55" s="18">
        <f t="shared" si="1"/>
        <v>146.43143381551295</v>
      </c>
    </row>
    <row r="56" spans="1:5" x14ac:dyDescent="0.3">
      <c r="A56" s="18"/>
      <c r="B56" s="18">
        <v>4</v>
      </c>
      <c r="C56" s="18">
        <v>52</v>
      </c>
      <c r="D56" s="18">
        <v>169.68</v>
      </c>
      <c r="E56" s="18">
        <f t="shared" si="1"/>
        <v>163.7462100078788</v>
      </c>
    </row>
    <row r="57" spans="1:5" x14ac:dyDescent="0.3">
      <c r="A57" s="18"/>
      <c r="B57" s="18">
        <v>5</v>
      </c>
      <c r="C57" s="18">
        <v>53</v>
      </c>
      <c r="D57" s="18">
        <v>177.25</v>
      </c>
      <c r="E57" s="18">
        <f t="shared" si="1"/>
        <v>168.43327980958085</v>
      </c>
    </row>
    <row r="58" spans="1:5" x14ac:dyDescent="0.3">
      <c r="A58" s="18"/>
      <c r="B58" s="18">
        <v>6</v>
      </c>
      <c r="C58" s="18">
        <v>54</v>
      </c>
      <c r="D58" s="18">
        <v>193.97</v>
      </c>
      <c r="E58" s="18">
        <f t="shared" si="1"/>
        <v>176.55862171748197</v>
      </c>
    </row>
    <row r="59" spans="1:5" x14ac:dyDescent="0.3">
      <c r="A59" s="18"/>
      <c r="B59" s="18">
        <v>7</v>
      </c>
      <c r="C59" s="18">
        <v>55</v>
      </c>
      <c r="D59" s="18">
        <v>196.45</v>
      </c>
      <c r="E59" s="18">
        <f t="shared" si="1"/>
        <v>192.61019607430259</v>
      </c>
    </row>
    <row r="60" spans="1:5" x14ac:dyDescent="0.3">
      <c r="A60" s="18"/>
      <c r="B60" s="18">
        <v>8</v>
      </c>
      <c r="C60" s="18">
        <v>56</v>
      </c>
      <c r="D60" s="18">
        <v>187.87</v>
      </c>
      <c r="E60" s="18">
        <f t="shared" si="1"/>
        <v>195.37514469438491</v>
      </c>
    </row>
    <row r="61" spans="1:5" x14ac:dyDescent="0.3">
      <c r="A61" s="18"/>
      <c r="B61" s="18">
        <v>9</v>
      </c>
      <c r="C61" s="18">
        <v>57</v>
      </c>
      <c r="D61" s="18">
        <v>171.21</v>
      </c>
      <c r="E61" s="18">
        <f t="shared" si="1"/>
        <v>188.21149048772145</v>
      </c>
    </row>
    <row r="62" spans="1:5" x14ac:dyDescent="0.3">
      <c r="A62" s="18"/>
      <c r="B62" s="18">
        <v>10</v>
      </c>
      <c r="C62" s="18">
        <v>58</v>
      </c>
      <c r="D62" s="18">
        <v>170.77</v>
      </c>
      <c r="E62" s="18">
        <f t="shared" si="1"/>
        <v>172.62298687050651</v>
      </c>
    </row>
    <row r="63" spans="1:5" x14ac:dyDescent="0.3">
      <c r="A63" s="18"/>
      <c r="B63" s="18">
        <v>11</v>
      </c>
      <c r="C63" s="18">
        <v>59</v>
      </c>
      <c r="D63" s="18" t="s">
        <v>118</v>
      </c>
      <c r="E63" s="18">
        <f t="shared" si="1"/>
        <v>171.72729300656346</v>
      </c>
    </row>
    <row r="64" spans="1:5" x14ac:dyDescent="0.3">
      <c r="A64" s="18"/>
      <c r="B64" s="18">
        <v>12</v>
      </c>
      <c r="C64" s="18">
        <v>60</v>
      </c>
      <c r="D64" s="18" t="s">
        <v>118</v>
      </c>
      <c r="E64" s="18">
        <f>E63</f>
        <v>171.72729300656346</v>
      </c>
    </row>
    <row r="65" spans="1:5" x14ac:dyDescent="0.3">
      <c r="A65" s="18">
        <v>2024</v>
      </c>
      <c r="B65" s="18">
        <v>1</v>
      </c>
      <c r="C65" s="18">
        <v>61</v>
      </c>
      <c r="D65" s="18" t="s">
        <v>118</v>
      </c>
      <c r="E65" s="18">
        <f>E64</f>
        <v>171.72729300656346</v>
      </c>
    </row>
    <row r="66" spans="1:5" x14ac:dyDescent="0.3">
      <c r="A66" s="18"/>
      <c r="B66" s="18">
        <v>2</v>
      </c>
      <c r="C66" s="18">
        <v>62</v>
      </c>
      <c r="D66" s="18" t="s">
        <v>118</v>
      </c>
      <c r="E66" s="18">
        <f>E65</f>
        <v>171.72729300656346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A99E-1CD5-4162-939B-7CA4CE1040A0}">
  <dimension ref="A2:I67"/>
  <sheetViews>
    <sheetView topLeftCell="A41" workbookViewId="0">
      <selection activeCell="F66" sqref="F66"/>
    </sheetView>
  </sheetViews>
  <sheetFormatPr defaultRowHeight="15" customHeight="1" x14ac:dyDescent="0.3"/>
  <cols>
    <col min="4" max="4" width="14.5546875" bestFit="1" customWidth="1"/>
    <col min="5" max="5" width="33.109375" bestFit="1" customWidth="1"/>
    <col min="9" max="9" width="16.5546875" bestFit="1" customWidth="1"/>
  </cols>
  <sheetData>
    <row r="2" spans="1:9" x14ac:dyDescent="0.3"/>
    <row r="3" spans="1:9" x14ac:dyDescent="0.3">
      <c r="D3" s="10" t="s">
        <v>14</v>
      </c>
    </row>
    <row r="4" spans="1:9" x14ac:dyDescent="0.3">
      <c r="A4" s="18" t="s">
        <v>34</v>
      </c>
      <c r="B4" s="18" t="s">
        <v>115</v>
      </c>
      <c r="C4" s="18" t="s">
        <v>3</v>
      </c>
      <c r="D4" s="22" t="s">
        <v>15</v>
      </c>
      <c r="E4" s="18" t="s">
        <v>124</v>
      </c>
      <c r="I4" s="15" t="s">
        <v>125</v>
      </c>
    </row>
    <row r="5" spans="1:9" x14ac:dyDescent="0.3">
      <c r="A5" s="18">
        <v>2019</v>
      </c>
      <c r="B5" s="18">
        <v>1</v>
      </c>
      <c r="C5" s="18">
        <v>1</v>
      </c>
      <c r="D5" s="18">
        <v>41.61</v>
      </c>
      <c r="E5" s="18" t="s">
        <v>118</v>
      </c>
      <c r="H5" s="10" t="s">
        <v>119</v>
      </c>
      <c r="I5" s="9">
        <v>0.94730187057314996</v>
      </c>
    </row>
    <row r="6" spans="1:9" x14ac:dyDescent="0.3">
      <c r="A6" s="18"/>
      <c r="B6" s="18">
        <v>2</v>
      </c>
      <c r="C6" s="18">
        <v>2</v>
      </c>
      <c r="D6" s="18">
        <v>43.287999999999997</v>
      </c>
      <c r="E6" s="18" t="s">
        <v>118</v>
      </c>
      <c r="H6" s="10" t="s">
        <v>120</v>
      </c>
      <c r="I6" s="16">
        <v>0</v>
      </c>
    </row>
    <row r="7" spans="1:9" x14ac:dyDescent="0.3">
      <c r="A7" s="18"/>
      <c r="B7" s="18">
        <v>3</v>
      </c>
      <c r="C7" s="18">
        <v>3</v>
      </c>
      <c r="D7" s="18">
        <v>47.488</v>
      </c>
      <c r="E7" s="18" t="s">
        <v>118</v>
      </c>
      <c r="H7" s="10" t="s">
        <v>121</v>
      </c>
      <c r="I7" s="16">
        <v>5.2698129426850038E-2</v>
      </c>
    </row>
    <row r="8" spans="1:9" x14ac:dyDescent="0.3">
      <c r="A8" s="18"/>
      <c r="B8" s="18">
        <v>4</v>
      </c>
      <c r="C8" s="18">
        <v>4</v>
      </c>
      <c r="D8" s="18">
        <v>50.167999999999999</v>
      </c>
      <c r="E8" s="18" t="s">
        <v>118</v>
      </c>
      <c r="H8" s="10" t="s">
        <v>126</v>
      </c>
      <c r="I8" s="16">
        <v>0</v>
      </c>
    </row>
    <row r="9" spans="1:9" x14ac:dyDescent="0.3">
      <c r="A9" s="18"/>
      <c r="B9" s="18">
        <v>5</v>
      </c>
      <c r="C9" s="18">
        <v>5</v>
      </c>
      <c r="D9" s="18">
        <v>43.768000000000001</v>
      </c>
      <c r="E9" s="18" t="s">
        <v>118</v>
      </c>
      <c r="H9" s="10" t="s">
        <v>127</v>
      </c>
      <c r="I9" s="16">
        <v>0</v>
      </c>
    </row>
    <row r="10" spans="1:9" x14ac:dyDescent="0.3">
      <c r="A10" s="18"/>
      <c r="B10" s="18">
        <v>6</v>
      </c>
      <c r="C10" s="18">
        <v>6</v>
      </c>
      <c r="D10" s="18">
        <v>49.48</v>
      </c>
      <c r="E10" s="18" t="s">
        <v>118</v>
      </c>
      <c r="H10" s="5" t="s">
        <v>128</v>
      </c>
      <c r="I10" s="21">
        <v>0</v>
      </c>
    </row>
    <row r="11" spans="1:9" x14ac:dyDescent="0.3">
      <c r="A11" s="18"/>
      <c r="B11" s="18">
        <v>7</v>
      </c>
      <c r="C11" s="18">
        <v>7</v>
      </c>
      <c r="D11" s="18">
        <v>53.26</v>
      </c>
      <c r="E11" s="18">
        <f t="shared" ref="E11:E42" si="0">$I$5*D10+$I$6*D9+$I$7*D8+$I$8*D7+$I$9*D6+$I$10*D5</f>
        <v>49.516256313045673</v>
      </c>
      <c r="H11" s="19" t="s">
        <v>122</v>
      </c>
      <c r="I11" s="20">
        <f>SUM(I5:I10)</f>
        <v>1</v>
      </c>
    </row>
    <row r="12" spans="1:9" x14ac:dyDescent="0.3">
      <c r="A12" s="18"/>
      <c r="B12" s="18">
        <v>8</v>
      </c>
      <c r="C12" s="18">
        <v>8</v>
      </c>
      <c r="D12" s="18">
        <v>52.185000000000002</v>
      </c>
      <c r="E12" s="18">
        <f t="shared" si="0"/>
        <v>52.759789355480336</v>
      </c>
      <c r="H12" s="6"/>
      <c r="I12" s="8"/>
    </row>
    <row r="13" spans="1:9" x14ac:dyDescent="0.3">
      <c r="A13" s="18"/>
      <c r="B13" s="18">
        <v>9</v>
      </c>
      <c r="C13" s="18">
        <v>9</v>
      </c>
      <c r="D13" s="18">
        <v>55.993000000000002</v>
      </c>
      <c r="E13" s="18">
        <f t="shared" si="0"/>
        <v>52.042451559900371</v>
      </c>
      <c r="H13" s="19" t="s">
        <v>123</v>
      </c>
      <c r="I13" s="20">
        <f>SUMXMY2(D11:D62,E11:E62)/COUNT(E11:E62)</f>
        <v>123.30185157411705</v>
      </c>
    </row>
    <row r="14" spans="1:9" x14ac:dyDescent="0.3">
      <c r="A14" s="18"/>
      <c r="B14" s="18">
        <v>10</v>
      </c>
      <c r="C14" s="18">
        <v>10</v>
      </c>
      <c r="D14" s="18">
        <v>62.19</v>
      </c>
      <c r="E14" s="18">
        <f t="shared" si="0"/>
        <v>55.848976012276424</v>
      </c>
    </row>
    <row r="15" spans="1:9" x14ac:dyDescent="0.3">
      <c r="A15" s="18"/>
      <c r="B15" s="18">
        <v>11</v>
      </c>
      <c r="C15" s="18">
        <v>11</v>
      </c>
      <c r="D15" s="18">
        <v>66.813000000000002</v>
      </c>
      <c r="E15" s="18">
        <f t="shared" si="0"/>
        <v>61.662755215084367</v>
      </c>
    </row>
    <row r="16" spans="1:9" x14ac:dyDescent="0.3">
      <c r="A16" s="18"/>
      <c r="B16" s="18">
        <v>12</v>
      </c>
      <c r="C16" s="18">
        <v>12</v>
      </c>
      <c r="D16" s="18">
        <v>73.412999999999997</v>
      </c>
      <c r="E16" s="18">
        <f t="shared" si="0"/>
        <v>66.242806239601492</v>
      </c>
    </row>
    <row r="17" spans="1:5" x14ac:dyDescent="0.3">
      <c r="A17" s="18">
        <v>2020</v>
      </c>
      <c r="B17" s="18">
        <v>1</v>
      </c>
      <c r="C17" s="18">
        <v>13</v>
      </c>
      <c r="D17" s="18">
        <v>77.378</v>
      </c>
      <c r="E17" s="18">
        <f t="shared" si="0"/>
        <v>72.821568893442461</v>
      </c>
    </row>
    <row r="18" spans="1:5" x14ac:dyDescent="0.3">
      <c r="A18" s="18"/>
      <c r="B18" s="18">
        <v>2</v>
      </c>
      <c r="C18" s="18">
        <v>14</v>
      </c>
      <c r="D18" s="18">
        <v>68.34</v>
      </c>
      <c r="E18" s="18">
        <f t="shared" si="0"/>
        <v>76.821244262605333</v>
      </c>
    </row>
    <row r="19" spans="1:5" x14ac:dyDescent="0.3">
      <c r="A19" s="18"/>
      <c r="B19" s="18">
        <v>3</v>
      </c>
      <c r="C19" s="18">
        <v>15</v>
      </c>
      <c r="D19" s="18">
        <v>63.573</v>
      </c>
      <c r="E19" s="18">
        <f t="shared" si="0"/>
        <v>68.607337610582405</v>
      </c>
    </row>
    <row r="20" spans="1:5" x14ac:dyDescent="0.3">
      <c r="A20" s="18"/>
      <c r="B20" s="18">
        <v>4</v>
      </c>
      <c r="C20" s="18">
        <v>16</v>
      </c>
      <c r="D20" s="18">
        <v>73.45</v>
      </c>
      <c r="E20" s="18">
        <f t="shared" si="0"/>
        <v>64.300497676737663</v>
      </c>
    </row>
    <row r="21" spans="1:5" x14ac:dyDescent="0.3">
      <c r="A21" s="18"/>
      <c r="B21" s="18">
        <v>5</v>
      </c>
      <c r="C21" s="18">
        <v>17</v>
      </c>
      <c r="D21" s="18">
        <v>79.484999999999999</v>
      </c>
      <c r="E21" s="18">
        <f t="shared" si="0"/>
        <v>73.180712558628798</v>
      </c>
    </row>
    <row r="22" spans="1:5" x14ac:dyDescent="0.3">
      <c r="A22" s="18"/>
      <c r="B22" s="18">
        <v>6</v>
      </c>
      <c r="C22" s="18">
        <v>18</v>
      </c>
      <c r="D22" s="18">
        <v>91.2</v>
      </c>
      <c r="E22" s="18">
        <f t="shared" si="0"/>
        <v>78.646467364559967</v>
      </c>
    </row>
    <row r="23" spans="1:5" x14ac:dyDescent="0.3">
      <c r="A23" s="18"/>
      <c r="B23" s="18">
        <v>7</v>
      </c>
      <c r="C23" s="18">
        <v>19</v>
      </c>
      <c r="D23" s="18">
        <v>106.26</v>
      </c>
      <c r="E23" s="18">
        <f t="shared" si="0"/>
        <v>90.264608202673415</v>
      </c>
    </row>
    <row r="24" spans="1:5" x14ac:dyDescent="0.3">
      <c r="A24" s="18"/>
      <c r="B24" s="18">
        <v>8</v>
      </c>
      <c r="C24" s="18">
        <v>20</v>
      </c>
      <c r="D24" s="18">
        <v>129.04</v>
      </c>
      <c r="E24" s="18">
        <f t="shared" si="0"/>
        <v>104.84900758459609</v>
      </c>
    </row>
    <row r="25" spans="1:5" x14ac:dyDescent="0.3">
      <c r="A25" s="18"/>
      <c r="B25" s="18">
        <v>9</v>
      </c>
      <c r="C25" s="18">
        <v>21</v>
      </c>
      <c r="D25" s="18">
        <v>115.81</v>
      </c>
      <c r="E25" s="18">
        <f t="shared" si="0"/>
        <v>127.04590278248799</v>
      </c>
    </row>
    <row r="26" spans="1:5" x14ac:dyDescent="0.3">
      <c r="A26" s="18"/>
      <c r="B26" s="18">
        <v>10</v>
      </c>
      <c r="C26" s="18">
        <v>22</v>
      </c>
      <c r="D26" s="18">
        <v>108.86</v>
      </c>
      <c r="E26" s="18">
        <f t="shared" si="0"/>
        <v>115.30673286397358</v>
      </c>
    </row>
    <row r="27" spans="1:5" x14ac:dyDescent="0.3">
      <c r="A27" s="18"/>
      <c r="B27" s="18">
        <v>11</v>
      </c>
      <c r="C27" s="18">
        <v>23</v>
      </c>
      <c r="D27" s="18">
        <v>119.05</v>
      </c>
      <c r="E27" s="18">
        <f t="shared" si="0"/>
        <v>109.92344825183383</v>
      </c>
    </row>
    <row r="28" spans="1:5" x14ac:dyDescent="0.3">
      <c r="A28" s="18"/>
      <c r="B28" s="18">
        <v>12</v>
      </c>
      <c r="C28" s="18">
        <v>24</v>
      </c>
      <c r="D28" s="18">
        <v>132.69</v>
      </c>
      <c r="E28" s="18">
        <f t="shared" si="0"/>
        <v>118.87925806065701</v>
      </c>
    </row>
    <row r="29" spans="1:5" x14ac:dyDescent="0.3">
      <c r="A29" s="18">
        <v>2021</v>
      </c>
      <c r="B29" s="18">
        <v>1</v>
      </c>
      <c r="C29" s="18">
        <v>25</v>
      </c>
      <c r="D29" s="18">
        <v>131.96</v>
      </c>
      <c r="E29" s="18">
        <f t="shared" si="0"/>
        <v>131.43420357575815</v>
      </c>
    </row>
    <row r="30" spans="1:5" x14ac:dyDescent="0.3">
      <c r="A30" s="18"/>
      <c r="B30" s="18">
        <v>2</v>
      </c>
      <c r="C30" s="18">
        <v>26</v>
      </c>
      <c r="D30" s="18">
        <v>121.26</v>
      </c>
      <c r="E30" s="18">
        <f t="shared" si="0"/>
        <v>131.27966714909937</v>
      </c>
    </row>
    <row r="31" spans="1:5" x14ac:dyDescent="0.3">
      <c r="A31" s="18"/>
      <c r="B31" s="18">
        <v>3</v>
      </c>
      <c r="C31" s="18">
        <v>27</v>
      </c>
      <c r="D31" s="18">
        <v>122.15</v>
      </c>
      <c r="E31" s="18">
        <f t="shared" si="0"/>
        <v>121.8623396193489</v>
      </c>
    </row>
    <row r="32" spans="1:5" x14ac:dyDescent="0.3">
      <c r="A32" s="18"/>
      <c r="B32" s="18">
        <v>4</v>
      </c>
      <c r="C32" s="18">
        <v>28</v>
      </c>
      <c r="D32" s="18">
        <v>131.46</v>
      </c>
      <c r="E32" s="18">
        <f t="shared" si="0"/>
        <v>122.66696864967741</v>
      </c>
    </row>
    <row r="33" spans="1:5" x14ac:dyDescent="0.3">
      <c r="A33" s="18"/>
      <c r="B33" s="18">
        <v>5</v>
      </c>
      <c r="C33" s="18">
        <v>29</v>
      </c>
      <c r="D33" s="18">
        <v>124.61</v>
      </c>
      <c r="E33" s="18">
        <f t="shared" si="0"/>
        <v>130.92247907984614</v>
      </c>
    </row>
    <row r="34" spans="1:5" x14ac:dyDescent="0.3">
      <c r="A34" s="18"/>
      <c r="B34" s="18">
        <v>6</v>
      </c>
      <c r="C34" s="18">
        <v>30</v>
      </c>
      <c r="D34" s="18">
        <v>136.96</v>
      </c>
      <c r="E34" s="18">
        <f t="shared" si="0"/>
        <v>124.48036260160994</v>
      </c>
    </row>
    <row r="35" spans="1:5" x14ac:dyDescent="0.3">
      <c r="A35" s="18"/>
      <c r="B35" s="18">
        <v>7</v>
      </c>
      <c r="C35" s="18">
        <v>31</v>
      </c>
      <c r="D35" s="18">
        <v>145.86000000000001</v>
      </c>
      <c r="E35" s="18">
        <f t="shared" si="0"/>
        <v>136.67016028815232</v>
      </c>
    </row>
    <row r="36" spans="1:5" x14ac:dyDescent="0.3">
      <c r="A36" s="18"/>
      <c r="B36" s="18">
        <v>8</v>
      </c>
      <c r="C36" s="18">
        <v>32</v>
      </c>
      <c r="D36" s="18">
        <v>151.83000000000001</v>
      </c>
      <c r="E36" s="18">
        <f t="shared" si="0"/>
        <v>144.74016474967945</v>
      </c>
    </row>
    <row r="37" spans="1:5" x14ac:dyDescent="0.3">
      <c r="A37" s="18"/>
      <c r="B37" s="18">
        <v>9</v>
      </c>
      <c r="C37" s="18">
        <v>33</v>
      </c>
      <c r="D37" s="18">
        <v>141.5</v>
      </c>
      <c r="E37" s="18">
        <f t="shared" si="0"/>
        <v>151.04637881542274</v>
      </c>
    </row>
    <row r="38" spans="1:5" x14ac:dyDescent="0.3">
      <c r="A38" s="18"/>
      <c r="B38" s="18">
        <v>10</v>
      </c>
      <c r="C38" s="18">
        <v>34</v>
      </c>
      <c r="D38" s="18">
        <v>149.80000000000001</v>
      </c>
      <c r="E38" s="18">
        <f t="shared" si="0"/>
        <v>141.72976384430106</v>
      </c>
    </row>
    <row r="39" spans="1:5" x14ac:dyDescent="0.3">
      <c r="A39" s="18"/>
      <c r="B39" s="18">
        <v>11</v>
      </c>
      <c r="C39" s="18">
        <v>35</v>
      </c>
      <c r="D39" s="18">
        <v>165.3</v>
      </c>
      <c r="E39" s="18">
        <f t="shared" si="0"/>
        <v>149.90697720273653</v>
      </c>
    </row>
    <row r="40" spans="1:5" x14ac:dyDescent="0.3">
      <c r="A40" s="18"/>
      <c r="B40" s="18">
        <v>12</v>
      </c>
      <c r="C40" s="18">
        <v>36</v>
      </c>
      <c r="D40" s="18">
        <v>177.57</v>
      </c>
      <c r="E40" s="18">
        <f t="shared" si="0"/>
        <v>164.04578451964096</v>
      </c>
    </row>
    <row r="41" spans="1:5" x14ac:dyDescent="0.3">
      <c r="A41" s="18">
        <v>2022</v>
      </c>
      <c r="B41" s="18">
        <v>1</v>
      </c>
      <c r="C41" s="18">
        <v>37</v>
      </c>
      <c r="D41" s="18">
        <v>174.78</v>
      </c>
      <c r="E41" s="18">
        <f t="shared" si="0"/>
        <v>176.10657294581637</v>
      </c>
    </row>
    <row r="42" spans="1:5" x14ac:dyDescent="0.3">
      <c r="A42" s="18"/>
      <c r="B42" s="18">
        <v>2</v>
      </c>
      <c r="C42" s="18">
        <v>38</v>
      </c>
      <c r="D42" s="18">
        <v>165.12</v>
      </c>
      <c r="E42" s="18">
        <f t="shared" si="0"/>
        <v>174.28042173303345</v>
      </c>
    </row>
    <row r="43" spans="1:5" x14ac:dyDescent="0.3">
      <c r="A43" s="18"/>
      <c r="B43" s="18">
        <v>3</v>
      </c>
      <c r="C43" s="18">
        <v>39</v>
      </c>
      <c r="D43" s="18">
        <v>174.61</v>
      </c>
      <c r="E43" s="18">
        <f t="shared" ref="E43:E63" si="1">$I$5*D42+$I$6*D41+$I$7*D40+$I$8*D39+$I$9*D38+$I$10*D37</f>
        <v>165.7760917113643</v>
      </c>
    </row>
    <row r="44" spans="1:5" x14ac:dyDescent="0.3">
      <c r="A44" s="18"/>
      <c r="B44" s="18">
        <v>4</v>
      </c>
      <c r="C44" s="18">
        <v>40</v>
      </c>
      <c r="D44" s="18">
        <v>157.65</v>
      </c>
      <c r="E44" s="18">
        <f t="shared" si="1"/>
        <v>174.61895868200259</v>
      </c>
    </row>
    <row r="45" spans="1:5" x14ac:dyDescent="0.3">
      <c r="A45" s="18"/>
      <c r="B45" s="18">
        <v>5</v>
      </c>
      <c r="C45" s="18">
        <v>41</v>
      </c>
      <c r="D45" s="18">
        <v>148.84</v>
      </c>
      <c r="E45" s="18">
        <f t="shared" si="1"/>
        <v>158.04365502681856</v>
      </c>
    </row>
    <row r="46" spans="1:5" x14ac:dyDescent="0.3">
      <c r="A46" s="18"/>
      <c r="B46" s="18">
        <v>6</v>
      </c>
      <c r="C46" s="18">
        <v>42</v>
      </c>
      <c r="D46" s="18">
        <v>136.72</v>
      </c>
      <c r="E46" s="18">
        <f t="shared" si="1"/>
        <v>150.19803079532991</v>
      </c>
    </row>
    <row r="47" spans="1:5" x14ac:dyDescent="0.3">
      <c r="A47" s="18"/>
      <c r="B47" s="18">
        <v>7</v>
      </c>
      <c r="C47" s="18">
        <v>43</v>
      </c>
      <c r="D47" s="18">
        <v>162.51</v>
      </c>
      <c r="E47" s="18">
        <f t="shared" si="1"/>
        <v>137.82297184890399</v>
      </c>
    </row>
    <row r="48" spans="1:5" x14ac:dyDescent="0.3">
      <c r="A48" s="18"/>
      <c r="B48" s="18">
        <v>8</v>
      </c>
      <c r="C48" s="18">
        <v>44</v>
      </c>
      <c r="D48" s="18">
        <v>157.22</v>
      </c>
      <c r="E48" s="18">
        <f t="shared" si="1"/>
        <v>161.78961657073495</v>
      </c>
    </row>
    <row r="49" spans="1:5" x14ac:dyDescent="0.3">
      <c r="A49" s="18"/>
      <c r="B49" s="18">
        <v>9</v>
      </c>
      <c r="C49" s="18">
        <v>45</v>
      </c>
      <c r="D49" s="18">
        <v>138.19999999999999</v>
      </c>
      <c r="E49" s="18">
        <f t="shared" si="1"/>
        <v>156.13968834674955</v>
      </c>
    </row>
    <row r="50" spans="1:5" x14ac:dyDescent="0.3">
      <c r="A50" s="18"/>
      <c r="B50" s="18">
        <v>10</v>
      </c>
      <c r="C50" s="18">
        <v>46</v>
      </c>
      <c r="D50" s="18">
        <v>153.34</v>
      </c>
      <c r="E50" s="18">
        <f t="shared" si="1"/>
        <v>139.48109152636673</v>
      </c>
    </row>
    <row r="51" spans="1:5" x14ac:dyDescent="0.3">
      <c r="A51" s="18"/>
      <c r="B51" s="18">
        <v>11</v>
      </c>
      <c r="C51" s="18">
        <v>47</v>
      </c>
      <c r="D51" s="18">
        <v>148.03</v>
      </c>
      <c r="E51" s="18">
        <f t="shared" si="1"/>
        <v>153.54446874217621</v>
      </c>
    </row>
    <row r="52" spans="1:5" x14ac:dyDescent="0.3">
      <c r="A52" s="18"/>
      <c r="B52" s="18">
        <v>12</v>
      </c>
      <c r="C52" s="18">
        <v>48</v>
      </c>
      <c r="D52" s="18">
        <v>129.93</v>
      </c>
      <c r="E52" s="18">
        <f t="shared" si="1"/>
        <v>147.51197738773405</v>
      </c>
    </row>
    <row r="53" spans="1:5" x14ac:dyDescent="0.3">
      <c r="A53" s="18">
        <v>2023</v>
      </c>
      <c r="B53" s="18">
        <v>1</v>
      </c>
      <c r="C53" s="18">
        <v>49</v>
      </c>
      <c r="D53" s="18">
        <v>144.29</v>
      </c>
      <c r="E53" s="18">
        <f t="shared" si="1"/>
        <v>131.16366320988257</v>
      </c>
    </row>
    <row r="54" spans="1:5" x14ac:dyDescent="0.3">
      <c r="A54" s="18"/>
      <c r="B54" s="18">
        <v>2</v>
      </c>
      <c r="C54" s="18">
        <v>50</v>
      </c>
      <c r="D54" s="18">
        <v>147.41</v>
      </c>
      <c r="E54" s="18">
        <f t="shared" si="1"/>
        <v>144.48709100405642</v>
      </c>
    </row>
    <row r="55" spans="1:5" x14ac:dyDescent="0.3">
      <c r="A55" s="18"/>
      <c r="B55" s="18">
        <v>3</v>
      </c>
      <c r="C55" s="18">
        <v>51</v>
      </c>
      <c r="D55" s="18">
        <v>164.9</v>
      </c>
      <c r="E55" s="18">
        <f t="shared" si="1"/>
        <v>146.48883669761867</v>
      </c>
    </row>
    <row r="56" spans="1:5" x14ac:dyDescent="0.3">
      <c r="A56" s="18"/>
      <c r="B56" s="18">
        <v>4</v>
      </c>
      <c r="C56" s="18">
        <v>52</v>
      </c>
      <c r="D56" s="18">
        <v>169.68</v>
      </c>
      <c r="E56" s="18">
        <f t="shared" si="1"/>
        <v>163.81389155251262</v>
      </c>
    </row>
    <row r="57" spans="1:5" x14ac:dyDescent="0.3">
      <c r="A57" s="18"/>
      <c r="B57" s="18">
        <v>5</v>
      </c>
      <c r="C57" s="18">
        <v>53</v>
      </c>
      <c r="D57" s="18">
        <v>177.25</v>
      </c>
      <c r="E57" s="18">
        <f t="shared" si="1"/>
        <v>168.50641265766407</v>
      </c>
    </row>
    <row r="58" spans="1:5" x14ac:dyDescent="0.3">
      <c r="A58" s="18"/>
      <c r="B58" s="18">
        <v>6</v>
      </c>
      <c r="C58" s="18">
        <v>54</v>
      </c>
      <c r="D58" s="18">
        <v>193.97</v>
      </c>
      <c r="E58" s="18">
        <f t="shared" si="1"/>
        <v>176.59917810157842</v>
      </c>
    </row>
    <row r="59" spans="1:5" x14ac:dyDescent="0.3">
      <c r="A59" s="18"/>
      <c r="B59" s="18">
        <v>7</v>
      </c>
      <c r="C59" s="18">
        <v>55</v>
      </c>
      <c r="D59" s="18">
        <v>196.45</v>
      </c>
      <c r="E59" s="18">
        <f t="shared" si="1"/>
        <v>192.68996243622183</v>
      </c>
    </row>
    <row r="60" spans="1:5" x14ac:dyDescent="0.3">
      <c r="A60" s="18"/>
      <c r="B60" s="18">
        <v>8</v>
      </c>
      <c r="C60" s="18">
        <v>56</v>
      </c>
      <c r="D60" s="18">
        <v>187.87</v>
      </c>
      <c r="E60" s="18">
        <f t="shared" si="1"/>
        <v>195.43819591500446</v>
      </c>
    </row>
    <row r="61" spans="1:5" x14ac:dyDescent="0.3">
      <c r="A61" s="18"/>
      <c r="B61" s="18">
        <v>9</v>
      </c>
      <c r="C61" s="18">
        <v>57</v>
      </c>
      <c r="D61" s="18">
        <v>171.21</v>
      </c>
      <c r="E61" s="18">
        <f t="shared" si="1"/>
        <v>188.19145858950378</v>
      </c>
    </row>
    <row r="62" spans="1:5" x14ac:dyDescent="0.3">
      <c r="A62" s="18"/>
      <c r="B62" s="18">
        <v>10</v>
      </c>
      <c r="C62" s="18">
        <v>58</v>
      </c>
      <c r="D62" s="18">
        <v>170.77</v>
      </c>
      <c r="E62" s="18">
        <f t="shared" si="1"/>
        <v>172.54010078673372</v>
      </c>
    </row>
    <row r="63" spans="1:5" x14ac:dyDescent="0.3">
      <c r="A63" s="18"/>
      <c r="B63" s="18">
        <v>11</v>
      </c>
      <c r="C63" s="18">
        <v>59</v>
      </c>
      <c r="D63" s="18" t="s">
        <v>118</v>
      </c>
      <c r="E63" s="18">
        <f t="shared" si="1"/>
        <v>171.67113801319914</v>
      </c>
    </row>
    <row r="64" spans="1:5" x14ac:dyDescent="0.3">
      <c r="A64" s="18"/>
      <c r="B64" s="18">
        <v>12</v>
      </c>
      <c r="C64" s="18">
        <v>60</v>
      </c>
      <c r="D64" s="18" t="s">
        <v>118</v>
      </c>
      <c r="E64" s="18">
        <f>E63</f>
        <v>171.67113801319914</v>
      </c>
    </row>
    <row r="65" spans="1:5" x14ac:dyDescent="0.3">
      <c r="A65" s="18">
        <v>2024</v>
      </c>
      <c r="B65" s="18">
        <v>1</v>
      </c>
      <c r="C65" s="18">
        <v>61</v>
      </c>
      <c r="D65" s="18" t="s">
        <v>118</v>
      </c>
      <c r="E65" s="18">
        <f>E64</f>
        <v>171.67113801319914</v>
      </c>
    </row>
    <row r="66" spans="1:5" x14ac:dyDescent="0.3">
      <c r="A66" s="18"/>
      <c r="B66" s="18">
        <v>2</v>
      </c>
      <c r="C66" s="18">
        <v>62</v>
      </c>
      <c r="D66" s="18" t="s">
        <v>118</v>
      </c>
      <c r="E66" s="18">
        <f>E65</f>
        <v>171.67113801319914</v>
      </c>
    </row>
    <row r="67" spans="1:5" x14ac:dyDescent="0.3"/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64B1-E2BB-CC48-B738-B7EE9388F56B}">
  <dimension ref="A2:J67"/>
  <sheetViews>
    <sheetView workbookViewId="0">
      <selection activeCell="E3" sqref="E3"/>
    </sheetView>
  </sheetViews>
  <sheetFormatPr defaultRowHeight="15" customHeight="1" x14ac:dyDescent="0.3"/>
  <cols>
    <col min="4" max="4" width="13.33203125" bestFit="1" customWidth="1"/>
    <col min="5" max="5" width="9.5546875" bestFit="1" customWidth="1"/>
    <col min="7" max="7" width="26.33203125" bestFit="1" customWidth="1"/>
  </cols>
  <sheetData>
    <row r="2" spans="1:10" x14ac:dyDescent="0.3"/>
    <row r="3" spans="1:10" x14ac:dyDescent="0.3">
      <c r="D3" s="10" t="s">
        <v>14</v>
      </c>
    </row>
    <row r="4" spans="1:10" x14ac:dyDescent="0.3">
      <c r="A4" s="18" t="s">
        <v>34</v>
      </c>
      <c r="B4" s="25" t="s">
        <v>115</v>
      </c>
      <c r="C4" s="18" t="s">
        <v>3</v>
      </c>
      <c r="D4" s="26" t="s">
        <v>15</v>
      </c>
      <c r="E4" s="18" t="s">
        <v>129</v>
      </c>
      <c r="F4" s="18" t="s">
        <v>130</v>
      </c>
      <c r="G4" s="18" t="s">
        <v>131</v>
      </c>
    </row>
    <row r="5" spans="1:10" x14ac:dyDescent="0.3">
      <c r="A5" s="18">
        <v>2019</v>
      </c>
      <c r="B5" s="18">
        <v>1</v>
      </c>
      <c r="C5" s="22">
        <v>1</v>
      </c>
      <c r="D5" s="18">
        <v>41.61</v>
      </c>
      <c r="E5" s="18">
        <f>D5</f>
        <v>41.61</v>
      </c>
      <c r="F5" s="18">
        <f>0</f>
        <v>0</v>
      </c>
      <c r="G5" s="18" t="s">
        <v>118</v>
      </c>
      <c r="I5" s="19" t="s">
        <v>132</v>
      </c>
      <c r="J5" s="13">
        <v>1</v>
      </c>
    </row>
    <row r="6" spans="1:10" x14ac:dyDescent="0.3">
      <c r="A6" s="18"/>
      <c r="B6" s="18">
        <v>2</v>
      </c>
      <c r="C6" s="18">
        <v>2</v>
      </c>
      <c r="D6" s="18">
        <v>43.287999999999997</v>
      </c>
      <c r="E6" s="18">
        <f t="shared" ref="E6:E37" si="0">$J$5*D6+(1-$J$5)*(E5+F5)</f>
        <v>43.287999999999997</v>
      </c>
      <c r="F6" s="18">
        <f t="shared" ref="F6:F37" si="1">$J$6*(E6-E5)+(1-$J$6)*F5</f>
        <v>2.2506003232735008E-2</v>
      </c>
      <c r="G6" s="18">
        <f t="shared" ref="G6:G37" si="2">SUM(E5:F5)</f>
        <v>41.61</v>
      </c>
      <c r="I6" s="23" t="s">
        <v>133</v>
      </c>
      <c r="J6" s="24">
        <v>1.3412397635718144E-2</v>
      </c>
    </row>
    <row r="7" spans="1:10" x14ac:dyDescent="0.3">
      <c r="A7" s="18"/>
      <c r="B7" s="18">
        <v>3</v>
      </c>
      <c r="C7" s="18">
        <v>3</v>
      </c>
      <c r="D7" s="18">
        <v>47.488</v>
      </c>
      <c r="E7" s="18">
        <f t="shared" si="0"/>
        <v>47.488</v>
      </c>
      <c r="F7" s="18">
        <f t="shared" si="1"/>
        <v>7.8536213838203056E-2</v>
      </c>
      <c r="G7" s="18">
        <f t="shared" si="2"/>
        <v>43.310506003232732</v>
      </c>
      <c r="I7" s="6"/>
      <c r="J7" s="6"/>
    </row>
    <row r="8" spans="1:10" x14ac:dyDescent="0.3">
      <c r="A8" s="18"/>
      <c r="B8" s="18">
        <v>4</v>
      </c>
      <c r="C8" s="22">
        <v>4</v>
      </c>
      <c r="D8" s="18">
        <v>50.167999999999999</v>
      </c>
      <c r="E8" s="18">
        <f t="shared" si="0"/>
        <v>50.167999999999999</v>
      </c>
      <c r="F8" s="18">
        <f t="shared" si="1"/>
        <v>0.11342808057312592</v>
      </c>
      <c r="G8" s="18">
        <f t="shared" si="2"/>
        <v>47.566536213838205</v>
      </c>
      <c r="I8" s="19" t="s">
        <v>123</v>
      </c>
      <c r="J8" s="13">
        <f>SUMXMY2(D6:D62,G6:G62)/COUNT(G6:G62)</f>
        <v>113.98011020663851</v>
      </c>
    </row>
    <row r="9" spans="1:10" x14ac:dyDescent="0.3">
      <c r="A9" s="18"/>
      <c r="B9" s="18">
        <v>5</v>
      </c>
      <c r="C9" s="18">
        <v>5</v>
      </c>
      <c r="D9" s="18">
        <v>43.768000000000001</v>
      </c>
      <c r="E9" s="18">
        <f t="shared" si="0"/>
        <v>43.768000000000001</v>
      </c>
      <c r="F9" s="18">
        <f t="shared" si="1"/>
        <v>2.6067393184826773E-2</v>
      </c>
      <c r="G9" s="18">
        <f t="shared" si="2"/>
        <v>50.281428080573129</v>
      </c>
    </row>
    <row r="10" spans="1:10" x14ac:dyDescent="0.3">
      <c r="A10" s="18"/>
      <c r="B10" s="18">
        <v>6</v>
      </c>
      <c r="C10" s="18">
        <v>6</v>
      </c>
      <c r="D10" s="18">
        <v>49.48</v>
      </c>
      <c r="E10" s="18">
        <f t="shared" si="0"/>
        <v>49.48</v>
      </c>
      <c r="F10" s="18">
        <f t="shared" si="1"/>
        <v>0.10232938223732727</v>
      </c>
      <c r="G10" s="18">
        <f t="shared" si="2"/>
        <v>43.794067393184825</v>
      </c>
    </row>
    <row r="11" spans="1:10" x14ac:dyDescent="0.3">
      <c r="A11" s="18"/>
      <c r="B11" s="18">
        <v>7</v>
      </c>
      <c r="C11" s="22">
        <v>7</v>
      </c>
      <c r="D11" s="18">
        <v>53.26</v>
      </c>
      <c r="E11" s="18">
        <f t="shared" si="0"/>
        <v>53.26</v>
      </c>
      <c r="F11" s="18">
        <f t="shared" si="1"/>
        <v>0.15165576293595745</v>
      </c>
      <c r="G11" s="18">
        <f t="shared" si="2"/>
        <v>49.582329382237326</v>
      </c>
    </row>
    <row r="12" spans="1:10" x14ac:dyDescent="0.3">
      <c r="A12" s="18"/>
      <c r="B12" s="18">
        <v>8</v>
      </c>
      <c r="C12" s="18">
        <v>8</v>
      </c>
      <c r="D12" s="18">
        <v>52.185000000000002</v>
      </c>
      <c r="E12" s="18">
        <f t="shared" si="0"/>
        <v>52.185000000000002</v>
      </c>
      <c r="F12" s="18">
        <f t="shared" si="1"/>
        <v>0.13520336808131525</v>
      </c>
      <c r="G12" s="18">
        <f t="shared" si="2"/>
        <v>53.411655762935958</v>
      </c>
    </row>
    <row r="13" spans="1:10" x14ac:dyDescent="0.3">
      <c r="A13" s="18"/>
      <c r="B13" s="18">
        <v>9</v>
      </c>
      <c r="C13" s="18">
        <v>9</v>
      </c>
      <c r="D13" s="18">
        <v>55.993000000000002</v>
      </c>
      <c r="E13" s="18">
        <f t="shared" si="0"/>
        <v>55.993000000000002</v>
      </c>
      <c r="F13" s="18">
        <f t="shared" si="1"/>
        <v>0.18446437694373499</v>
      </c>
      <c r="G13" s="18">
        <f t="shared" si="2"/>
        <v>52.320203368081316</v>
      </c>
    </row>
    <row r="14" spans="1:10" x14ac:dyDescent="0.3">
      <c r="A14" s="18"/>
      <c r="B14" s="18">
        <v>10</v>
      </c>
      <c r="C14" s="22">
        <v>10</v>
      </c>
      <c r="D14" s="18">
        <v>62.19</v>
      </c>
      <c r="E14" s="18">
        <f t="shared" si="0"/>
        <v>62.19</v>
      </c>
      <c r="F14" s="18">
        <f t="shared" si="1"/>
        <v>0.26510689551908595</v>
      </c>
      <c r="G14" s="18">
        <f t="shared" si="2"/>
        <v>56.177464376943739</v>
      </c>
    </row>
    <row r="15" spans="1:10" x14ac:dyDescent="0.3">
      <c r="A15" s="18"/>
      <c r="B15" s="18">
        <v>11</v>
      </c>
      <c r="C15" s="18">
        <v>11</v>
      </c>
      <c r="D15" s="18">
        <v>66.813000000000002</v>
      </c>
      <c r="E15" s="18">
        <f t="shared" si="0"/>
        <v>66.813000000000002</v>
      </c>
      <c r="F15" s="18">
        <f t="shared" si="1"/>
        <v>0.32355669069033827</v>
      </c>
      <c r="G15" s="18">
        <f t="shared" si="2"/>
        <v>62.455106895519087</v>
      </c>
    </row>
    <row r="16" spans="1:10" x14ac:dyDescent="0.3">
      <c r="A16" s="18"/>
      <c r="B16" s="18">
        <v>12</v>
      </c>
      <c r="C16" s="18">
        <v>12</v>
      </c>
      <c r="D16" s="18">
        <v>73.412999999999997</v>
      </c>
      <c r="E16" s="18">
        <f t="shared" si="0"/>
        <v>73.412999999999997</v>
      </c>
      <c r="F16" s="18">
        <f t="shared" si="1"/>
        <v>0.40773884409284211</v>
      </c>
      <c r="G16" s="18">
        <f t="shared" si="2"/>
        <v>67.136556690690341</v>
      </c>
    </row>
    <row r="17" spans="1:7" x14ac:dyDescent="0.3">
      <c r="A17" s="18">
        <v>2020</v>
      </c>
      <c r="B17" s="18">
        <v>1</v>
      </c>
      <c r="C17" s="22">
        <v>13</v>
      </c>
      <c r="D17" s="18">
        <v>77.378</v>
      </c>
      <c r="E17" s="18">
        <f t="shared" si="0"/>
        <v>77.378</v>
      </c>
      <c r="F17" s="18">
        <f t="shared" si="1"/>
        <v>0.4554502452099633</v>
      </c>
      <c r="G17" s="18">
        <f t="shared" si="2"/>
        <v>73.820738844092844</v>
      </c>
    </row>
    <row r="18" spans="1:7" x14ac:dyDescent="0.3">
      <c r="A18" s="18"/>
      <c r="B18" s="18">
        <v>2</v>
      </c>
      <c r="C18" s="18">
        <v>14</v>
      </c>
      <c r="D18" s="18">
        <v>68.34</v>
      </c>
      <c r="E18" s="18">
        <f t="shared" si="0"/>
        <v>68.34</v>
      </c>
      <c r="F18" s="18">
        <f t="shared" si="1"/>
        <v>0.32812031558630145</v>
      </c>
      <c r="G18" s="18">
        <f t="shared" si="2"/>
        <v>77.83345024520996</v>
      </c>
    </row>
    <row r="19" spans="1:7" x14ac:dyDescent="0.3">
      <c r="A19" s="18"/>
      <c r="B19" s="18">
        <v>3</v>
      </c>
      <c r="C19" s="18">
        <v>15</v>
      </c>
      <c r="D19" s="18">
        <v>63.573</v>
      </c>
      <c r="E19" s="18">
        <f t="shared" si="0"/>
        <v>63.573</v>
      </c>
      <c r="F19" s="18">
        <f t="shared" si="1"/>
        <v>0.2597825359118322</v>
      </c>
      <c r="G19" s="18">
        <f t="shared" si="2"/>
        <v>68.668120315586307</v>
      </c>
    </row>
    <row r="20" spans="1:7" x14ac:dyDescent="0.3">
      <c r="A20" s="18"/>
      <c r="B20" s="18">
        <v>4</v>
      </c>
      <c r="C20" s="22">
        <v>16</v>
      </c>
      <c r="D20" s="18">
        <v>73.45</v>
      </c>
      <c r="E20" s="18">
        <f t="shared" si="0"/>
        <v>73.45</v>
      </c>
      <c r="F20" s="18">
        <f t="shared" si="1"/>
        <v>0.3887724806893556</v>
      </c>
      <c r="G20" s="18">
        <f t="shared" si="2"/>
        <v>63.832782535911832</v>
      </c>
    </row>
    <row r="21" spans="1:7" x14ac:dyDescent="0.3">
      <c r="A21" s="18"/>
      <c r="B21" s="18">
        <v>5</v>
      </c>
      <c r="C21" s="18">
        <v>17</v>
      </c>
      <c r="D21" s="18">
        <v>79.484999999999999</v>
      </c>
      <c r="E21" s="18">
        <f t="shared" si="0"/>
        <v>79.484999999999999</v>
      </c>
      <c r="F21" s="18">
        <f t="shared" si="1"/>
        <v>0.46450192932008438</v>
      </c>
      <c r="G21" s="18">
        <f t="shared" si="2"/>
        <v>73.838772480689357</v>
      </c>
    </row>
    <row r="22" spans="1:7" x14ac:dyDescent="0.3">
      <c r="A22" s="18"/>
      <c r="B22" s="18">
        <v>6</v>
      </c>
      <c r="C22" s="18">
        <v>18</v>
      </c>
      <c r="D22" s="18">
        <v>91.2</v>
      </c>
      <c r="E22" s="18">
        <f t="shared" si="0"/>
        <v>91.2</v>
      </c>
      <c r="F22" s="18">
        <f t="shared" si="1"/>
        <v>0.61539808304392329</v>
      </c>
      <c r="G22" s="18">
        <f t="shared" si="2"/>
        <v>79.949501929320078</v>
      </c>
    </row>
    <row r="23" spans="1:7" x14ac:dyDescent="0.3">
      <c r="A23" s="18"/>
      <c r="B23" s="18">
        <v>7</v>
      </c>
      <c r="C23" s="22">
        <v>19</v>
      </c>
      <c r="D23" s="18">
        <v>106.26</v>
      </c>
      <c r="E23" s="18">
        <f t="shared" si="0"/>
        <v>106.26</v>
      </c>
      <c r="F23" s="18">
        <f t="shared" si="1"/>
        <v>0.80913482764379485</v>
      </c>
      <c r="G23" s="18">
        <f t="shared" si="2"/>
        <v>91.815398083043931</v>
      </c>
    </row>
    <row r="24" spans="1:7" x14ac:dyDescent="0.3">
      <c r="A24" s="18"/>
      <c r="B24" s="18">
        <v>8</v>
      </c>
      <c r="C24" s="18">
        <v>20</v>
      </c>
      <c r="D24" s="18">
        <v>129.04</v>
      </c>
      <c r="E24" s="18">
        <f t="shared" si="0"/>
        <v>129.04</v>
      </c>
      <c r="F24" s="18">
        <f t="shared" si="1"/>
        <v>1.1038168077361872</v>
      </c>
      <c r="G24" s="18">
        <f t="shared" si="2"/>
        <v>107.06913482764379</v>
      </c>
    </row>
    <row r="25" spans="1:7" x14ac:dyDescent="0.3">
      <c r="A25" s="18"/>
      <c r="B25" s="18">
        <v>9</v>
      </c>
      <c r="C25" s="18">
        <v>21</v>
      </c>
      <c r="D25" s="18">
        <v>115.81</v>
      </c>
      <c r="E25" s="18">
        <f t="shared" si="0"/>
        <v>115.81</v>
      </c>
      <c r="F25" s="18">
        <f t="shared" si="1"/>
        <v>0.91156595707328958</v>
      </c>
      <c r="G25" s="18">
        <f t="shared" si="2"/>
        <v>130.14381680773619</v>
      </c>
    </row>
    <row r="26" spans="1:7" x14ac:dyDescent="0.3">
      <c r="A26" s="18"/>
      <c r="B26" s="18">
        <v>10</v>
      </c>
      <c r="C26" s="22">
        <v>22</v>
      </c>
      <c r="D26" s="18">
        <v>108.86</v>
      </c>
      <c r="E26" s="18">
        <f t="shared" si="0"/>
        <v>108.86</v>
      </c>
      <c r="F26" s="18">
        <f t="shared" si="1"/>
        <v>0.8061235084175975</v>
      </c>
      <c r="G26" s="18">
        <f t="shared" si="2"/>
        <v>116.7215659570733</v>
      </c>
    </row>
    <row r="27" spans="1:7" x14ac:dyDescent="0.3">
      <c r="A27" s="18"/>
      <c r="B27" s="18">
        <v>11</v>
      </c>
      <c r="C27" s="18">
        <v>23</v>
      </c>
      <c r="D27" s="18">
        <v>119.05</v>
      </c>
      <c r="E27" s="18">
        <f t="shared" si="0"/>
        <v>119.05</v>
      </c>
      <c r="F27" s="18">
        <f t="shared" si="1"/>
        <v>0.93198379128716846</v>
      </c>
      <c r="G27" s="18">
        <f t="shared" si="2"/>
        <v>109.6661235084176</v>
      </c>
    </row>
    <row r="28" spans="1:7" x14ac:dyDescent="0.3">
      <c r="A28" s="18"/>
      <c r="B28" s="18">
        <v>12</v>
      </c>
      <c r="C28" s="18">
        <v>24</v>
      </c>
      <c r="D28" s="18">
        <v>132.69</v>
      </c>
      <c r="E28" s="18">
        <f t="shared" si="0"/>
        <v>132.69</v>
      </c>
      <c r="F28" s="18">
        <f t="shared" si="1"/>
        <v>1.1024287578395764</v>
      </c>
      <c r="G28" s="18">
        <f t="shared" si="2"/>
        <v>119.98198379128716</v>
      </c>
    </row>
    <row r="29" spans="1:7" x14ac:dyDescent="0.3">
      <c r="A29" s="18">
        <v>2021</v>
      </c>
      <c r="B29" s="18">
        <v>1</v>
      </c>
      <c r="C29" s="22">
        <v>25</v>
      </c>
      <c r="D29" s="18">
        <v>131.96</v>
      </c>
      <c r="E29" s="18">
        <f t="shared" si="0"/>
        <v>131.96</v>
      </c>
      <c r="F29" s="18">
        <f t="shared" si="1"/>
        <v>1.0778514947003071</v>
      </c>
      <c r="G29" s="18">
        <f t="shared" si="2"/>
        <v>133.79242875783959</v>
      </c>
    </row>
    <row r="30" spans="1:7" x14ac:dyDescent="0.3">
      <c r="A30" s="18"/>
      <c r="B30" s="18">
        <v>2</v>
      </c>
      <c r="C30" s="18">
        <v>26</v>
      </c>
      <c r="D30" s="18">
        <v>121.26</v>
      </c>
      <c r="E30" s="18">
        <f t="shared" si="0"/>
        <v>121.26</v>
      </c>
      <c r="F30" s="18">
        <f t="shared" si="1"/>
        <v>0.91988226715894916</v>
      </c>
      <c r="G30" s="18">
        <f t="shared" si="2"/>
        <v>133.03785149470031</v>
      </c>
    </row>
    <row r="31" spans="1:7" x14ac:dyDescent="0.3">
      <c r="A31" s="18"/>
      <c r="B31" s="18">
        <v>3</v>
      </c>
      <c r="C31" s="18">
        <v>27</v>
      </c>
      <c r="D31" s="18">
        <v>122.15</v>
      </c>
      <c r="E31" s="18">
        <f t="shared" si="0"/>
        <v>122.15</v>
      </c>
      <c r="F31" s="18">
        <f t="shared" si="1"/>
        <v>0.91948147430955662</v>
      </c>
      <c r="G31" s="18">
        <f t="shared" si="2"/>
        <v>122.17988226715896</v>
      </c>
    </row>
    <row r="32" spans="1:7" x14ac:dyDescent="0.3">
      <c r="A32" s="18"/>
      <c r="B32" s="18">
        <v>4</v>
      </c>
      <c r="C32" s="22">
        <v>28</v>
      </c>
      <c r="D32" s="18">
        <v>131.46</v>
      </c>
      <c r="E32" s="18">
        <f t="shared" si="0"/>
        <v>131.46</v>
      </c>
      <c r="F32" s="18">
        <f t="shared" si="1"/>
        <v>1.0320184451459764</v>
      </c>
      <c r="G32" s="18">
        <f t="shared" si="2"/>
        <v>123.06948147430957</v>
      </c>
    </row>
    <row r="33" spans="1:7" x14ac:dyDescent="0.3">
      <c r="A33" s="18"/>
      <c r="B33" s="18">
        <v>5</v>
      </c>
      <c r="C33" s="18">
        <v>29</v>
      </c>
      <c r="D33" s="18">
        <v>124.61</v>
      </c>
      <c r="E33" s="18">
        <f t="shared" si="0"/>
        <v>124.61</v>
      </c>
      <c r="F33" s="18">
        <f t="shared" si="1"/>
        <v>0.92630167958761356</v>
      </c>
      <c r="G33" s="18">
        <f t="shared" si="2"/>
        <v>132.49201844514599</v>
      </c>
    </row>
    <row r="34" spans="1:7" x14ac:dyDescent="0.3">
      <c r="A34" s="18"/>
      <c r="B34" s="18">
        <v>6</v>
      </c>
      <c r="C34" s="18">
        <v>30</v>
      </c>
      <c r="D34" s="18">
        <v>136.96</v>
      </c>
      <c r="E34" s="18">
        <f t="shared" si="0"/>
        <v>136.96</v>
      </c>
      <c r="F34" s="18">
        <f t="shared" si="1"/>
        <v>1.0795208639314702</v>
      </c>
      <c r="G34" s="18">
        <f t="shared" si="2"/>
        <v>125.53630167958761</v>
      </c>
    </row>
    <row r="35" spans="1:7" x14ac:dyDescent="0.3">
      <c r="A35" s="18"/>
      <c r="B35" s="18">
        <v>7</v>
      </c>
      <c r="C35" s="22">
        <v>31</v>
      </c>
      <c r="D35" s="18">
        <v>145.86000000000001</v>
      </c>
      <c r="E35" s="18">
        <f t="shared" si="0"/>
        <v>145.86000000000001</v>
      </c>
      <c r="F35" s="18">
        <f t="shared" si="1"/>
        <v>1.1844122398062589</v>
      </c>
      <c r="G35" s="18">
        <f t="shared" si="2"/>
        <v>138.03952086393147</v>
      </c>
    </row>
    <row r="36" spans="1:7" x14ac:dyDescent="0.3">
      <c r="A36" s="18"/>
      <c r="B36" s="18">
        <v>8</v>
      </c>
      <c r="C36" s="18">
        <v>32</v>
      </c>
      <c r="D36" s="18">
        <v>151.83000000000001</v>
      </c>
      <c r="E36" s="18">
        <f t="shared" si="0"/>
        <v>151.83000000000001</v>
      </c>
      <c r="F36" s="18">
        <f t="shared" si="1"/>
        <v>1.2485984457666031</v>
      </c>
      <c r="G36" s="18">
        <f t="shared" si="2"/>
        <v>147.04441223980626</v>
      </c>
    </row>
    <row r="37" spans="1:7" x14ac:dyDescent="0.3">
      <c r="A37" s="18"/>
      <c r="B37" s="18">
        <v>9</v>
      </c>
      <c r="C37" s="18">
        <v>33</v>
      </c>
      <c r="D37" s="18">
        <v>141.5</v>
      </c>
      <c r="E37" s="18">
        <f t="shared" si="0"/>
        <v>141.5</v>
      </c>
      <c r="F37" s="18">
        <f t="shared" si="1"/>
        <v>1.0933016793476731</v>
      </c>
      <c r="G37" s="18">
        <f t="shared" si="2"/>
        <v>153.0785984457666</v>
      </c>
    </row>
    <row r="38" spans="1:7" x14ac:dyDescent="0.3">
      <c r="A38" s="18"/>
      <c r="B38" s="18">
        <v>10</v>
      </c>
      <c r="C38" s="22">
        <v>34</v>
      </c>
      <c r="D38" s="18">
        <v>149.80000000000001</v>
      </c>
      <c r="E38" s="18">
        <f t="shared" ref="E38:E62" si="3">$J$5*D38+(1-$J$5)*(E37+F37)</f>
        <v>149.80000000000001</v>
      </c>
      <c r="F38" s="18">
        <f t="shared" ref="F38:F62" si="4">$J$6*(E38-E37)+(1-$J$6)*F37</f>
        <v>1.1899607828649246</v>
      </c>
      <c r="G38" s="18">
        <f t="shared" ref="G38:G62" si="5">SUM(E37:F37)</f>
        <v>142.59330167934766</v>
      </c>
    </row>
    <row r="39" spans="1:7" x14ac:dyDescent="0.3">
      <c r="A39" s="18"/>
      <c r="B39" s="18">
        <v>11</v>
      </c>
      <c r="C39" s="18">
        <v>35</v>
      </c>
      <c r="D39" s="18">
        <v>165.3</v>
      </c>
      <c r="E39" s="18">
        <f t="shared" si="3"/>
        <v>165.3</v>
      </c>
      <c r="F39" s="18">
        <f t="shared" si="4"/>
        <v>1.3818927190278611</v>
      </c>
      <c r="G39" s="18">
        <f t="shared" si="5"/>
        <v>150.98996078286493</v>
      </c>
    </row>
    <row r="40" spans="1:7" x14ac:dyDescent="0.3">
      <c r="A40" s="18"/>
      <c r="B40" s="18">
        <v>12</v>
      </c>
      <c r="C40" s="18">
        <v>36</v>
      </c>
      <c r="D40" s="18">
        <v>177.57</v>
      </c>
      <c r="E40" s="18">
        <f t="shared" si="3"/>
        <v>177.57</v>
      </c>
      <c r="F40" s="18">
        <f t="shared" si="4"/>
        <v>1.527928343380617</v>
      </c>
      <c r="G40" s="18">
        <f t="shared" si="5"/>
        <v>166.68189271902787</v>
      </c>
    </row>
    <row r="41" spans="1:7" x14ac:dyDescent="0.3">
      <c r="A41" s="18">
        <v>2022</v>
      </c>
      <c r="B41" s="18">
        <v>1</v>
      </c>
      <c r="C41" s="22">
        <v>37</v>
      </c>
      <c r="D41" s="18">
        <v>174.78</v>
      </c>
      <c r="E41" s="18">
        <f t="shared" si="3"/>
        <v>174.78</v>
      </c>
      <c r="F41" s="18">
        <f t="shared" si="4"/>
        <v>1.4700145714766586</v>
      </c>
      <c r="G41" s="18">
        <f t="shared" si="5"/>
        <v>179.0979283433806</v>
      </c>
    </row>
    <row r="42" spans="1:7" x14ac:dyDescent="0.3">
      <c r="A42" s="18"/>
      <c r="B42" s="18">
        <v>2</v>
      </c>
      <c r="C42" s="18">
        <v>38</v>
      </c>
      <c r="D42" s="18">
        <v>165.12</v>
      </c>
      <c r="E42" s="18">
        <f t="shared" si="3"/>
        <v>165.12</v>
      </c>
      <c r="F42" s="18">
        <f t="shared" si="4"/>
        <v>1.3207343903526767</v>
      </c>
      <c r="G42" s="18">
        <f t="shared" si="5"/>
        <v>176.25001457147667</v>
      </c>
    </row>
    <row r="43" spans="1:7" x14ac:dyDescent="0.3">
      <c r="A43" s="18"/>
      <c r="B43" s="18">
        <v>3</v>
      </c>
      <c r="C43" s="18">
        <v>39</v>
      </c>
      <c r="D43" s="18">
        <v>174.61</v>
      </c>
      <c r="E43" s="18">
        <f t="shared" si="3"/>
        <v>174.61</v>
      </c>
      <c r="F43" s="18">
        <f t="shared" si="4"/>
        <v>1.4303038291010641</v>
      </c>
      <c r="G43" s="18">
        <f t="shared" si="5"/>
        <v>166.44073439035267</v>
      </c>
    </row>
    <row r="44" spans="1:7" x14ac:dyDescent="0.3">
      <c r="A44" s="18"/>
      <c r="B44" s="18">
        <v>4</v>
      </c>
      <c r="C44" s="22">
        <v>40</v>
      </c>
      <c r="D44" s="18">
        <v>157.65</v>
      </c>
      <c r="E44" s="18">
        <f t="shared" si="3"/>
        <v>157.65</v>
      </c>
      <c r="F44" s="18">
        <f t="shared" si="4"/>
        <v>1.1836457615034908</v>
      </c>
      <c r="G44" s="18">
        <f t="shared" si="5"/>
        <v>176.04030382910108</v>
      </c>
    </row>
    <row r="45" spans="1:7" x14ac:dyDescent="0.3">
      <c r="A45" s="18"/>
      <c r="B45" s="18">
        <v>5</v>
      </c>
      <c r="C45" s="18">
        <v>41</v>
      </c>
      <c r="D45" s="18">
        <v>148.84</v>
      </c>
      <c r="E45" s="18">
        <f t="shared" si="3"/>
        <v>148.84</v>
      </c>
      <c r="F45" s="18">
        <f t="shared" si="4"/>
        <v>1.0496070107196966</v>
      </c>
      <c r="G45" s="18">
        <f t="shared" si="5"/>
        <v>158.8336457615035</v>
      </c>
    </row>
    <row r="46" spans="1:7" x14ac:dyDescent="0.3">
      <c r="A46" s="18"/>
      <c r="B46" s="18">
        <v>6</v>
      </c>
      <c r="C46" s="18">
        <v>42</v>
      </c>
      <c r="D46" s="18">
        <v>136.72</v>
      </c>
      <c r="E46" s="18">
        <f t="shared" si="3"/>
        <v>136.72</v>
      </c>
      <c r="F46" s="18">
        <f t="shared" si="4"/>
        <v>0.8729710047857826</v>
      </c>
      <c r="G46" s="18">
        <f t="shared" si="5"/>
        <v>149.88960701071969</v>
      </c>
    </row>
    <row r="47" spans="1:7" x14ac:dyDescent="0.3">
      <c r="A47" s="18"/>
      <c r="B47" s="18">
        <v>7</v>
      </c>
      <c r="C47" s="22">
        <v>43</v>
      </c>
      <c r="D47" s="18">
        <v>162.51</v>
      </c>
      <c r="E47" s="18">
        <f t="shared" si="3"/>
        <v>162.51</v>
      </c>
      <c r="F47" s="18">
        <f t="shared" si="4"/>
        <v>1.2071681055703141</v>
      </c>
      <c r="G47" s="18">
        <f t="shared" si="5"/>
        <v>137.5929710047858</v>
      </c>
    </row>
    <row r="48" spans="1:7" x14ac:dyDescent="0.3">
      <c r="A48" s="18"/>
      <c r="B48" s="18">
        <v>8</v>
      </c>
      <c r="C48" s="18">
        <v>44</v>
      </c>
      <c r="D48" s="18">
        <v>157.22</v>
      </c>
      <c r="E48" s="18">
        <f t="shared" si="3"/>
        <v>157.22</v>
      </c>
      <c r="F48" s="18">
        <f t="shared" si="4"/>
        <v>1.1200255034322997</v>
      </c>
      <c r="G48" s="18">
        <f t="shared" si="5"/>
        <v>163.71716810557029</v>
      </c>
    </row>
    <row r="49" spans="1:7" x14ac:dyDescent="0.3">
      <c r="A49" s="18"/>
      <c r="B49" s="18">
        <v>9</v>
      </c>
      <c r="C49" s="18">
        <v>45</v>
      </c>
      <c r="D49" s="18">
        <v>138.19999999999999</v>
      </c>
      <c r="E49" s="18">
        <f t="shared" si="3"/>
        <v>138.19999999999999</v>
      </c>
      <c r="F49" s="18">
        <f t="shared" si="4"/>
        <v>0.84989947298676105</v>
      </c>
      <c r="G49" s="18">
        <f t="shared" si="5"/>
        <v>158.34002550343229</v>
      </c>
    </row>
    <row r="50" spans="1:7" x14ac:dyDescent="0.3">
      <c r="A50" s="18"/>
      <c r="B50" s="18">
        <v>10</v>
      </c>
      <c r="C50" s="22">
        <v>46</v>
      </c>
      <c r="D50" s="18">
        <v>153.34</v>
      </c>
      <c r="E50" s="18">
        <f t="shared" si="3"/>
        <v>153.34</v>
      </c>
      <c r="F50" s="18">
        <f t="shared" si="4"/>
        <v>1.0415639835094481</v>
      </c>
      <c r="G50" s="18">
        <f t="shared" si="5"/>
        <v>139.04989947298674</v>
      </c>
    </row>
    <row r="51" spans="1:7" x14ac:dyDescent="0.3">
      <c r="A51" s="18"/>
      <c r="B51" s="18">
        <v>11</v>
      </c>
      <c r="C51" s="18">
        <v>47</v>
      </c>
      <c r="D51" s="18">
        <v>148.03</v>
      </c>
      <c r="E51" s="18">
        <f t="shared" si="3"/>
        <v>148.03</v>
      </c>
      <c r="F51" s="18">
        <f t="shared" si="4"/>
        <v>0.95637428175391359</v>
      </c>
      <c r="G51" s="18">
        <f t="shared" si="5"/>
        <v>154.38156398350947</v>
      </c>
    </row>
    <row r="52" spans="1:7" x14ac:dyDescent="0.3">
      <c r="A52" s="18"/>
      <c r="B52" s="18">
        <v>12</v>
      </c>
      <c r="C52" s="18">
        <v>48</v>
      </c>
      <c r="D52" s="18">
        <v>129.93</v>
      </c>
      <c r="E52" s="18">
        <f t="shared" si="3"/>
        <v>129.93</v>
      </c>
      <c r="F52" s="18">
        <f t="shared" si="4"/>
        <v>0.70078261239195749</v>
      </c>
      <c r="G52" s="18">
        <f t="shared" si="5"/>
        <v>148.98637428175391</v>
      </c>
    </row>
    <row r="53" spans="1:7" x14ac:dyDescent="0.3">
      <c r="A53" s="18">
        <v>2023</v>
      </c>
      <c r="B53" s="18">
        <v>1</v>
      </c>
      <c r="C53" s="22">
        <v>49</v>
      </c>
      <c r="D53" s="18">
        <v>144.29</v>
      </c>
      <c r="E53" s="18">
        <f t="shared" si="3"/>
        <v>144.29</v>
      </c>
      <c r="F53" s="18">
        <f t="shared" si="4"/>
        <v>0.88398546738727157</v>
      </c>
      <c r="G53" s="18">
        <f t="shared" si="5"/>
        <v>130.63078261239195</v>
      </c>
    </row>
    <row r="54" spans="1:7" x14ac:dyDescent="0.3">
      <c r="A54" s="18"/>
      <c r="B54" s="18">
        <v>2</v>
      </c>
      <c r="C54" s="18">
        <v>50</v>
      </c>
      <c r="D54" s="18">
        <v>147.41</v>
      </c>
      <c r="E54" s="18">
        <f t="shared" si="3"/>
        <v>147.41</v>
      </c>
      <c r="F54" s="18">
        <f t="shared" si="4"/>
        <v>0.91397578341791808</v>
      </c>
      <c r="G54" s="18">
        <f t="shared" si="5"/>
        <v>145.17398546738727</v>
      </c>
    </row>
    <row r="55" spans="1:7" x14ac:dyDescent="0.3">
      <c r="A55" s="18"/>
      <c r="B55" s="18">
        <v>3</v>
      </c>
      <c r="C55" s="18">
        <v>51</v>
      </c>
      <c r="D55" s="18">
        <v>164.9</v>
      </c>
      <c r="E55" s="18">
        <f t="shared" si="3"/>
        <v>164.9</v>
      </c>
      <c r="F55" s="18">
        <f t="shared" si="4"/>
        <v>1.1363000114300106</v>
      </c>
      <c r="G55" s="18">
        <f t="shared" si="5"/>
        <v>148.32397578341792</v>
      </c>
    </row>
    <row r="56" spans="1:7" x14ac:dyDescent="0.3">
      <c r="A56" s="18"/>
      <c r="B56" s="18">
        <v>4</v>
      </c>
      <c r="C56" s="22">
        <v>52</v>
      </c>
      <c r="D56" s="18">
        <v>169.68</v>
      </c>
      <c r="E56" s="18">
        <f t="shared" si="3"/>
        <v>169.68</v>
      </c>
      <c r="F56" s="18">
        <f t="shared" si="4"/>
        <v>1.1851707645419731</v>
      </c>
      <c r="G56" s="18">
        <f t="shared" si="5"/>
        <v>166.03630001143003</v>
      </c>
    </row>
    <row r="57" spans="1:7" x14ac:dyDescent="0.3">
      <c r="A57" s="18"/>
      <c r="B57" s="18">
        <v>5</v>
      </c>
      <c r="C57" s="18">
        <v>53</v>
      </c>
      <c r="D57" s="18">
        <v>177.25</v>
      </c>
      <c r="E57" s="18">
        <f t="shared" si="3"/>
        <v>177.25</v>
      </c>
      <c r="F57" s="18">
        <f t="shared" si="4"/>
        <v>1.2708066330840944</v>
      </c>
      <c r="G57" s="18">
        <f t="shared" si="5"/>
        <v>170.86517076454197</v>
      </c>
    </row>
    <row r="58" spans="1:7" x14ac:dyDescent="0.3">
      <c r="A58" s="18"/>
      <c r="B58" s="18">
        <v>6</v>
      </c>
      <c r="C58" s="18">
        <v>54</v>
      </c>
      <c r="D58" s="18">
        <v>193.97</v>
      </c>
      <c r="E58" s="18">
        <f t="shared" si="3"/>
        <v>193.97</v>
      </c>
      <c r="F58" s="18">
        <f t="shared" si="4"/>
        <v>1.4780173576722697</v>
      </c>
      <c r="G58" s="18">
        <f t="shared" si="5"/>
        <v>178.52080663308411</v>
      </c>
    </row>
    <row r="59" spans="1:7" x14ac:dyDescent="0.3">
      <c r="A59" s="18"/>
      <c r="B59" s="18">
        <v>7</v>
      </c>
      <c r="C59" s="22">
        <v>55</v>
      </c>
      <c r="D59" s="18">
        <v>196.45</v>
      </c>
      <c r="E59" s="18">
        <f t="shared" si="3"/>
        <v>196.45</v>
      </c>
      <c r="F59" s="18">
        <f t="shared" si="4"/>
        <v>1.4914563472952567</v>
      </c>
      <c r="G59" s="18">
        <f t="shared" si="5"/>
        <v>195.44801735767226</v>
      </c>
    </row>
    <row r="60" spans="1:7" x14ac:dyDescent="0.3">
      <c r="A60" s="18"/>
      <c r="B60" s="18">
        <v>8</v>
      </c>
      <c r="C60" s="18">
        <v>56</v>
      </c>
      <c r="D60" s="18">
        <v>187.87</v>
      </c>
      <c r="E60" s="18">
        <f t="shared" si="3"/>
        <v>187.87</v>
      </c>
      <c r="F60" s="18">
        <f t="shared" si="4"/>
        <v>1.3563739699945556</v>
      </c>
      <c r="G60" s="18">
        <f t="shared" si="5"/>
        <v>197.94145634729526</v>
      </c>
    </row>
    <row r="61" spans="1:7" x14ac:dyDescent="0.3">
      <c r="A61" s="18"/>
      <c r="B61" s="18">
        <v>9</v>
      </c>
      <c r="C61" s="18">
        <v>57</v>
      </c>
      <c r="D61" s="18">
        <v>171.21</v>
      </c>
      <c r="E61" s="18">
        <f t="shared" si="3"/>
        <v>171.21</v>
      </c>
      <c r="F61" s="18">
        <f t="shared" si="4"/>
        <v>1.1147311983551869</v>
      </c>
      <c r="G61" s="18">
        <f t="shared" si="5"/>
        <v>189.22637396999457</v>
      </c>
    </row>
    <row r="62" spans="1:7" x14ac:dyDescent="0.3">
      <c r="A62" s="18"/>
      <c r="B62" s="18">
        <v>10</v>
      </c>
      <c r="C62" s="22">
        <v>58</v>
      </c>
      <c r="D62" s="18">
        <v>170.77</v>
      </c>
      <c r="E62" s="18">
        <f t="shared" si="3"/>
        <v>170.77</v>
      </c>
      <c r="F62" s="18">
        <f t="shared" si="4"/>
        <v>1.0938785253061905</v>
      </c>
      <c r="G62" s="18">
        <f t="shared" si="5"/>
        <v>172.32473119835518</v>
      </c>
    </row>
    <row r="63" spans="1:7" x14ac:dyDescent="0.3">
      <c r="A63" s="18"/>
      <c r="B63" s="18">
        <v>11</v>
      </c>
      <c r="C63" s="18">
        <v>59</v>
      </c>
      <c r="D63" s="18" t="s">
        <v>118</v>
      </c>
      <c r="E63" s="18"/>
      <c r="F63" s="18"/>
      <c r="G63" s="18">
        <f>$E$62+1*$F$62</f>
        <v>171.86387852530621</v>
      </c>
    </row>
    <row r="64" spans="1:7" x14ac:dyDescent="0.3">
      <c r="A64" s="18"/>
      <c r="B64" s="18">
        <v>12</v>
      </c>
      <c r="C64" s="18">
        <v>60</v>
      </c>
      <c r="D64" s="18" t="s">
        <v>118</v>
      </c>
      <c r="E64" s="18"/>
      <c r="F64" s="18"/>
      <c r="G64" s="18">
        <f>$E$62+2*$F$62</f>
        <v>172.9577570506124</v>
      </c>
    </row>
    <row r="65" spans="1:7" x14ac:dyDescent="0.3">
      <c r="A65" s="18">
        <v>2024</v>
      </c>
      <c r="B65" s="18">
        <v>1</v>
      </c>
      <c r="C65" s="22">
        <v>61</v>
      </c>
      <c r="D65" s="18" t="s">
        <v>118</v>
      </c>
      <c r="E65" s="18"/>
      <c r="F65" s="18"/>
      <c r="G65" s="18">
        <f>$E$62+3*$F$62</f>
        <v>174.05163557591857</v>
      </c>
    </row>
    <row r="66" spans="1:7" x14ac:dyDescent="0.3">
      <c r="A66" s="18"/>
      <c r="B66" s="18">
        <v>2</v>
      </c>
      <c r="C66" s="18">
        <v>62</v>
      </c>
      <c r="D66" s="18" t="s">
        <v>118</v>
      </c>
      <c r="E66" s="18"/>
      <c r="F66" s="18"/>
      <c r="G66" s="18">
        <f>$E$62+4*$F$62</f>
        <v>175.14551410122476</v>
      </c>
    </row>
    <row r="67" spans="1:7" x14ac:dyDescent="0.3"/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14BF-1E51-F142-8D7C-EEE2934CFD55}">
  <dimension ref="A2:F65"/>
  <sheetViews>
    <sheetView topLeftCell="H10" workbookViewId="0">
      <selection activeCell="H10" sqref="H10"/>
    </sheetView>
  </sheetViews>
  <sheetFormatPr defaultRowHeight="14.4" x14ac:dyDescent="0.3"/>
  <cols>
    <col min="4" max="4" width="13.33203125" bestFit="1" customWidth="1"/>
    <col min="6" max="6" width="18" bestFit="1" customWidth="1"/>
  </cols>
  <sheetData>
    <row r="2" spans="1:6" x14ac:dyDescent="0.3">
      <c r="D2" s="10" t="s">
        <v>14</v>
      </c>
    </row>
    <row r="3" spans="1:6" x14ac:dyDescent="0.3">
      <c r="A3" s="10" t="s">
        <v>34</v>
      </c>
      <c r="B3" s="10" t="s">
        <v>115</v>
      </c>
      <c r="C3" s="10" t="s">
        <v>134</v>
      </c>
      <c r="D3" s="10" t="s">
        <v>15</v>
      </c>
      <c r="E3" s="10" t="s">
        <v>135</v>
      </c>
      <c r="F3" s="10" t="s">
        <v>136</v>
      </c>
    </row>
    <row r="4" spans="1:6" x14ac:dyDescent="0.3">
      <c r="A4" s="10">
        <v>2019</v>
      </c>
      <c r="B4" s="10">
        <v>1</v>
      </c>
      <c r="C4" s="10">
        <v>1</v>
      </c>
      <c r="D4" s="10">
        <v>41.61</v>
      </c>
      <c r="E4" s="10" cm="1">
        <f t="array" ref="E4">TREND($D$4:$D$61,$C$4:$C$61,C4)</f>
        <v>49.588714202220963</v>
      </c>
      <c r="F4" s="10">
        <f t="shared" ref="F4:F35" si="0">(D4-E4)^2</f>
        <v>63.659880320722507</v>
      </c>
    </row>
    <row r="5" spans="1:6" x14ac:dyDescent="0.3">
      <c r="A5" s="10"/>
      <c r="B5" s="10">
        <v>2</v>
      </c>
      <c r="C5" s="10">
        <v>2</v>
      </c>
      <c r="D5" s="10">
        <v>43.287999999999997</v>
      </c>
      <c r="E5" s="10" cm="1">
        <f t="array" ref="E5">TREND($D$4:$D$61,$C$4:$C$61,C5)</f>
        <v>52.129341290104314</v>
      </c>
      <c r="F5" s="10">
        <f t="shared" si="0"/>
        <v>78.169315808103477</v>
      </c>
    </row>
    <row r="6" spans="1:6" x14ac:dyDescent="0.3">
      <c r="A6" s="10"/>
      <c r="B6" s="10">
        <v>3</v>
      </c>
      <c r="C6" s="10">
        <v>3</v>
      </c>
      <c r="D6" s="10">
        <v>47.488</v>
      </c>
      <c r="E6" s="10" cm="1">
        <f t="array" ref="E6">TREND($D$4:$D$61,$C$4:$C$61,C6)</f>
        <v>54.669968377987672</v>
      </c>
      <c r="F6" s="10">
        <f t="shared" si="0"/>
        <v>51.58066978241488</v>
      </c>
    </row>
    <row r="7" spans="1:6" x14ac:dyDescent="0.3">
      <c r="A7" s="10"/>
      <c r="B7" s="10">
        <v>4</v>
      </c>
      <c r="C7" s="10">
        <v>4</v>
      </c>
      <c r="D7" s="10">
        <v>50.167999999999999</v>
      </c>
      <c r="E7" s="10" cm="1">
        <f t="array" ref="E7">TREND($D$4:$D$61,$C$4:$C$61,C7)</f>
        <v>57.210595465871023</v>
      </c>
      <c r="F7" s="10">
        <f t="shared" si="0"/>
        <v>49.598150895907104</v>
      </c>
    </row>
    <row r="8" spans="1:6" x14ac:dyDescent="0.3">
      <c r="A8" s="10"/>
      <c r="B8" s="10">
        <v>5</v>
      </c>
      <c r="C8" s="10">
        <v>5</v>
      </c>
      <c r="D8" s="10">
        <v>43.768000000000001</v>
      </c>
      <c r="E8" s="10" cm="1">
        <f t="array" ref="E8">TREND($D$4:$D$61,$C$4:$C$61,C8)</f>
        <v>59.751222553754381</v>
      </c>
      <c r="F8" s="10">
        <f t="shared" si="0"/>
        <v>255.4634032028427</v>
      </c>
    </row>
    <row r="9" spans="1:6" x14ac:dyDescent="0.3">
      <c r="A9" s="10"/>
      <c r="B9" s="10">
        <v>6</v>
      </c>
      <c r="C9" s="10">
        <v>6</v>
      </c>
      <c r="D9" s="10">
        <v>49.48</v>
      </c>
      <c r="E9" s="10" cm="1">
        <f t="array" ref="E9">TREND($D$4:$D$61,$C$4:$C$61,C9)</f>
        <v>62.291849641637739</v>
      </c>
      <c r="F9" s="10">
        <f t="shared" si="0"/>
        <v>164.14349123993316</v>
      </c>
    </row>
    <row r="10" spans="1:6" x14ac:dyDescent="0.3">
      <c r="A10" s="10"/>
      <c r="B10" s="10">
        <v>7</v>
      </c>
      <c r="C10" s="10">
        <v>7</v>
      </c>
      <c r="D10" s="10">
        <v>53.26</v>
      </c>
      <c r="E10" s="10" cm="1">
        <f t="array" ref="E10">TREND($D$4:$D$61,$C$4:$C$61,C10)</f>
        <v>64.83247672952109</v>
      </c>
      <c r="F10" s="10">
        <f t="shared" si="0"/>
        <v>133.92221765530721</v>
      </c>
    </row>
    <row r="11" spans="1:6" x14ac:dyDescent="0.3">
      <c r="A11" s="10"/>
      <c r="B11" s="10">
        <v>8</v>
      </c>
      <c r="C11" s="10">
        <v>8</v>
      </c>
      <c r="D11" s="10">
        <v>52.185000000000002</v>
      </c>
      <c r="E11" s="10" cm="1">
        <f t="array" ref="E11">TREND($D$4:$D$61,$C$4:$C$61,C11)</f>
        <v>67.373103817404456</v>
      </c>
      <c r="F11" s="10">
        <f t="shared" si="0"/>
        <v>230.67849756825572</v>
      </c>
    </row>
    <row r="12" spans="1:6" x14ac:dyDescent="0.3">
      <c r="A12" s="10"/>
      <c r="B12" s="10">
        <v>9</v>
      </c>
      <c r="C12" s="10">
        <v>9</v>
      </c>
      <c r="D12" s="10">
        <v>55.993000000000002</v>
      </c>
      <c r="E12" s="10" cm="1">
        <f t="array" ref="E12">TREND($D$4:$D$61,$C$4:$C$61,C12)</f>
        <v>69.913730905287807</v>
      </c>
      <c r="F12" s="10">
        <f t="shared" si="0"/>
        <v>193.78674893743502</v>
      </c>
    </row>
    <row r="13" spans="1:6" x14ac:dyDescent="0.3">
      <c r="A13" s="10"/>
      <c r="B13" s="10">
        <v>10</v>
      </c>
      <c r="C13" s="10">
        <v>10</v>
      </c>
      <c r="D13" s="10">
        <v>62.19</v>
      </c>
      <c r="E13" s="10" cm="1">
        <f t="array" ref="E13">TREND($D$4:$D$61,$C$4:$C$61,C13)</f>
        <v>72.454357993171158</v>
      </c>
      <c r="F13" s="10">
        <f t="shared" si="0"/>
        <v>105.35704501197668</v>
      </c>
    </row>
    <row r="14" spans="1:6" x14ac:dyDescent="0.3">
      <c r="A14" s="10"/>
      <c r="B14" s="10">
        <v>11</v>
      </c>
      <c r="C14" s="10">
        <v>11</v>
      </c>
      <c r="D14" s="10">
        <v>66.813000000000002</v>
      </c>
      <c r="E14" s="10" cm="1">
        <f t="array" ref="E14">TREND($D$4:$D$61,$C$4:$C$61,C14)</f>
        <v>74.994985081054523</v>
      </c>
      <c r="F14" s="10">
        <f t="shared" si="0"/>
        <v>66.944879866598754</v>
      </c>
    </row>
    <row r="15" spans="1:6" x14ac:dyDescent="0.3">
      <c r="A15" s="10"/>
      <c r="B15" s="10">
        <v>12</v>
      </c>
      <c r="C15" s="10">
        <v>12</v>
      </c>
      <c r="D15" s="10">
        <v>73.412999999999997</v>
      </c>
      <c r="E15" s="10" cm="1">
        <f t="array" ref="E15">TREND($D$4:$D$61,$C$4:$C$61,C15)</f>
        <v>77.535612168937874</v>
      </c>
      <c r="F15" s="10">
        <f t="shared" si="0"/>
        <v>16.995931095474667</v>
      </c>
    </row>
    <row r="16" spans="1:6" x14ac:dyDescent="0.3">
      <c r="A16" s="10">
        <v>2020</v>
      </c>
      <c r="B16" s="10">
        <v>1</v>
      </c>
      <c r="C16" s="10">
        <v>13</v>
      </c>
      <c r="D16" s="10">
        <v>77.378</v>
      </c>
      <c r="E16" s="10" cm="1">
        <f t="array" ref="E16">TREND($D$4:$D$61,$C$4:$C$61,C16)</f>
        <v>80.076239256821225</v>
      </c>
      <c r="F16" s="10">
        <f t="shared" si="0"/>
        <v>7.2804950870511558</v>
      </c>
    </row>
    <row r="17" spans="1:6" x14ac:dyDescent="0.3">
      <c r="A17" s="10"/>
      <c r="B17" s="10">
        <v>2</v>
      </c>
      <c r="C17" s="10">
        <v>14</v>
      </c>
      <c r="D17" s="10">
        <v>68.34</v>
      </c>
      <c r="E17" s="10" cm="1">
        <f t="array" ref="E17">TREND($D$4:$D$61,$C$4:$C$61,C17)</f>
        <v>82.61686634470459</v>
      </c>
      <c r="F17" s="10">
        <f t="shared" si="0"/>
        <v>203.82891262455851</v>
      </c>
    </row>
    <row r="18" spans="1:6" x14ac:dyDescent="0.3">
      <c r="A18" s="10"/>
      <c r="B18" s="10">
        <v>3</v>
      </c>
      <c r="C18" s="10">
        <v>15</v>
      </c>
      <c r="D18" s="10">
        <v>63.573</v>
      </c>
      <c r="E18" s="10" cm="1">
        <f t="array" ref="E18">TREND($D$4:$D$61,$C$4:$C$61,C18)</f>
        <v>85.157493432587927</v>
      </c>
      <c r="F18" s="10">
        <f t="shared" si="0"/>
        <v>465.89035674143133</v>
      </c>
    </row>
    <row r="19" spans="1:6" x14ac:dyDescent="0.3">
      <c r="A19" s="10"/>
      <c r="B19" s="10">
        <v>4</v>
      </c>
      <c r="C19" s="10">
        <v>16</v>
      </c>
      <c r="D19" s="10">
        <v>73.45</v>
      </c>
      <c r="E19" s="10" cm="1">
        <f t="array" ref="E19">TREND($D$4:$D$61,$C$4:$C$61,C19)</f>
        <v>87.698120520471292</v>
      </c>
      <c r="F19" s="10">
        <f t="shared" si="0"/>
        <v>203.00893836587505</v>
      </c>
    </row>
    <row r="20" spans="1:6" x14ac:dyDescent="0.3">
      <c r="A20" s="10"/>
      <c r="B20" s="10">
        <v>5</v>
      </c>
      <c r="C20" s="10">
        <v>17</v>
      </c>
      <c r="D20" s="10">
        <v>79.484999999999999</v>
      </c>
      <c r="E20" s="10" cm="1">
        <f t="array" ref="E20">TREND($D$4:$D$61,$C$4:$C$61,C20)</f>
        <v>90.238747608354657</v>
      </c>
      <c r="F20" s="10">
        <f t="shared" si="0"/>
        <v>115.64308762419353</v>
      </c>
    </row>
    <row r="21" spans="1:6" x14ac:dyDescent="0.3">
      <c r="A21" s="10"/>
      <c r="B21" s="10">
        <v>6</v>
      </c>
      <c r="C21" s="10">
        <v>18</v>
      </c>
      <c r="D21" s="10">
        <v>91.2</v>
      </c>
      <c r="E21" s="10" cm="1">
        <f t="array" ref="E21">TREND($D$4:$D$61,$C$4:$C$61,C21)</f>
        <v>92.779374696237994</v>
      </c>
      <c r="F21" s="10">
        <f t="shared" si="0"/>
        <v>2.4944244311168475</v>
      </c>
    </row>
    <row r="22" spans="1:6" x14ac:dyDescent="0.3">
      <c r="A22" s="10"/>
      <c r="B22" s="10">
        <v>7</v>
      </c>
      <c r="C22" s="10">
        <v>19</v>
      </c>
      <c r="D22" s="10">
        <v>106.26</v>
      </c>
      <c r="E22" s="10" cm="1">
        <f t="array" ref="E22">TREND($D$4:$D$61,$C$4:$C$61,C22)</f>
        <v>95.320001784121359</v>
      </c>
      <c r="F22" s="10">
        <f t="shared" si="0"/>
        <v>119.68356096342795</v>
      </c>
    </row>
    <row r="23" spans="1:6" x14ac:dyDescent="0.3">
      <c r="A23" s="10"/>
      <c r="B23" s="10">
        <v>8</v>
      </c>
      <c r="C23" s="10">
        <v>20</v>
      </c>
      <c r="D23" s="10">
        <v>129.04</v>
      </c>
      <c r="E23" s="10" cm="1">
        <f t="array" ref="E23">TREND($D$4:$D$61,$C$4:$C$61,C23)</f>
        <v>97.86062887200471</v>
      </c>
      <c r="F23" s="10">
        <f t="shared" si="0"/>
        <v>972.15318393726579</v>
      </c>
    </row>
    <row r="24" spans="1:6" x14ac:dyDescent="0.3">
      <c r="A24" s="10"/>
      <c r="B24" s="10">
        <v>9</v>
      </c>
      <c r="C24" s="10">
        <v>21</v>
      </c>
      <c r="D24" s="10">
        <v>115.81</v>
      </c>
      <c r="E24" s="10" cm="1">
        <f t="array" ref="E24">TREND($D$4:$D$61,$C$4:$C$61,C24)</f>
        <v>100.40125595988806</v>
      </c>
      <c r="F24" s="10">
        <f t="shared" si="0"/>
        <v>237.42939289368525</v>
      </c>
    </row>
    <row r="25" spans="1:6" x14ac:dyDescent="0.3">
      <c r="A25" s="10"/>
      <c r="B25" s="10">
        <v>10</v>
      </c>
      <c r="C25" s="10">
        <v>22</v>
      </c>
      <c r="D25" s="10">
        <v>108.86</v>
      </c>
      <c r="E25" s="10" cm="1">
        <f t="array" ref="E25">TREND($D$4:$D$61,$C$4:$C$61,C25)</f>
        <v>102.94188304777143</v>
      </c>
      <c r="F25" s="10">
        <f t="shared" si="0"/>
        <v>35.024108260255211</v>
      </c>
    </row>
    <row r="26" spans="1:6" x14ac:dyDescent="0.3">
      <c r="A26" s="10"/>
      <c r="B26" s="10">
        <v>11</v>
      </c>
      <c r="C26" s="10">
        <v>23</v>
      </c>
      <c r="D26" s="10">
        <v>119.05</v>
      </c>
      <c r="E26" s="10" cm="1">
        <f t="array" ref="E26">TREND($D$4:$D$61,$C$4:$C$61,C26)</f>
        <v>105.48251013565478</v>
      </c>
      <c r="F26" s="10">
        <f t="shared" si="0"/>
        <v>184.07678121911027</v>
      </c>
    </row>
    <row r="27" spans="1:6" x14ac:dyDescent="0.3">
      <c r="A27" s="10"/>
      <c r="B27" s="10">
        <v>12</v>
      </c>
      <c r="C27" s="10">
        <v>24</v>
      </c>
      <c r="D27" s="10">
        <v>132.69</v>
      </c>
      <c r="E27" s="10" cm="1">
        <f t="array" ref="E27">TREND($D$4:$D$61,$C$4:$C$61,C27)</f>
        <v>108.02313722353813</v>
      </c>
      <c r="F27" s="10">
        <f t="shared" si="0"/>
        <v>608.45411923280017</v>
      </c>
    </row>
    <row r="28" spans="1:6" x14ac:dyDescent="0.3">
      <c r="A28" s="10">
        <v>2021</v>
      </c>
      <c r="B28" s="10">
        <v>1</v>
      </c>
      <c r="C28" s="10">
        <v>25</v>
      </c>
      <c r="D28" s="10">
        <v>131.96</v>
      </c>
      <c r="E28" s="10" cm="1">
        <f t="array" ref="E28">TREND($D$4:$D$61,$C$4:$C$61,C28)</f>
        <v>110.56376431142149</v>
      </c>
      <c r="F28" s="10">
        <f t="shared" si="0"/>
        <v>457.79890164120087</v>
      </c>
    </row>
    <row r="29" spans="1:6" x14ac:dyDescent="0.3">
      <c r="A29" s="10"/>
      <c r="B29" s="10">
        <v>2</v>
      </c>
      <c r="C29" s="10">
        <v>26</v>
      </c>
      <c r="D29" s="10">
        <v>121.26</v>
      </c>
      <c r="E29" s="10" cm="1">
        <f t="array" ref="E29">TREND($D$4:$D$61,$C$4:$C$61,C29)</f>
        <v>113.10439139930484</v>
      </c>
      <c r="F29" s="10">
        <f t="shared" si="0"/>
        <v>66.513951647732867</v>
      </c>
    </row>
    <row r="30" spans="1:6" x14ac:dyDescent="0.3">
      <c r="A30" s="10"/>
      <c r="B30" s="10">
        <v>3</v>
      </c>
      <c r="C30" s="10">
        <v>27</v>
      </c>
      <c r="D30" s="10">
        <v>122.15</v>
      </c>
      <c r="E30" s="10" cm="1">
        <f t="array" ref="E30">TREND($D$4:$D$61,$C$4:$C$61,C30)</f>
        <v>115.6450184871882</v>
      </c>
      <c r="F30" s="10">
        <f t="shared" si="0"/>
        <v>42.31478448202342</v>
      </c>
    </row>
    <row r="31" spans="1:6" x14ac:dyDescent="0.3">
      <c r="A31" s="10"/>
      <c r="B31" s="10">
        <v>4</v>
      </c>
      <c r="C31" s="10">
        <v>28</v>
      </c>
      <c r="D31" s="10">
        <v>131.46</v>
      </c>
      <c r="E31" s="10" cm="1">
        <f t="array" ref="E31">TREND($D$4:$D$61,$C$4:$C$61,C31)</f>
        <v>118.18564557507156</v>
      </c>
      <c r="F31" s="10">
        <f t="shared" si="0"/>
        <v>176.20848539861743</v>
      </c>
    </row>
    <row r="32" spans="1:6" x14ac:dyDescent="0.3">
      <c r="A32" s="10"/>
      <c r="B32" s="10">
        <v>5</v>
      </c>
      <c r="C32" s="10">
        <v>29</v>
      </c>
      <c r="D32" s="10">
        <v>124.61</v>
      </c>
      <c r="E32" s="10" cm="1">
        <f t="array" ref="E32">TREND($D$4:$D$61,$C$4:$C$61,C32)</f>
        <v>120.72627266295491</v>
      </c>
      <c r="F32" s="10">
        <f t="shared" si="0"/>
        <v>15.083338028511326</v>
      </c>
    </row>
    <row r="33" spans="1:6" x14ac:dyDescent="0.3">
      <c r="A33" s="10"/>
      <c r="B33" s="10">
        <v>6</v>
      </c>
      <c r="C33" s="10">
        <v>30</v>
      </c>
      <c r="D33" s="10">
        <v>136.96</v>
      </c>
      <c r="E33" s="10" cm="1">
        <f t="array" ref="E33">TREND($D$4:$D$61,$C$4:$C$61,C33)</f>
        <v>123.26689975083826</v>
      </c>
      <c r="F33" s="10">
        <f t="shared" si="0"/>
        <v>187.50099443359343</v>
      </c>
    </row>
    <row r="34" spans="1:6" x14ac:dyDescent="0.3">
      <c r="A34" s="10"/>
      <c r="B34" s="10">
        <v>7</v>
      </c>
      <c r="C34" s="10">
        <v>31</v>
      </c>
      <c r="D34" s="10">
        <v>145.86000000000001</v>
      </c>
      <c r="E34" s="10" cm="1">
        <f t="array" ref="E34">TREND($D$4:$D$61,$C$4:$C$61,C34)</f>
        <v>125.80752683872163</v>
      </c>
      <c r="F34" s="10">
        <f t="shared" si="0"/>
        <v>402.10167988378998</v>
      </c>
    </row>
    <row r="35" spans="1:6" x14ac:dyDescent="0.3">
      <c r="A35" s="10"/>
      <c r="B35" s="10">
        <v>8</v>
      </c>
      <c r="C35" s="10">
        <v>32</v>
      </c>
      <c r="D35" s="10">
        <v>151.83000000000001</v>
      </c>
      <c r="E35" s="10" cm="1">
        <f t="array" ref="E35">TREND($D$4:$D$61,$C$4:$C$61,C35)</f>
        <v>128.34815392660499</v>
      </c>
      <c r="F35" s="10">
        <f t="shared" si="0"/>
        <v>551.39709501461709</v>
      </c>
    </row>
    <row r="36" spans="1:6" x14ac:dyDescent="0.3">
      <c r="A36" s="10"/>
      <c r="B36" s="10">
        <v>9</v>
      </c>
      <c r="C36" s="10">
        <v>33</v>
      </c>
      <c r="D36" s="10">
        <v>141.5</v>
      </c>
      <c r="E36" s="10" cm="1">
        <f t="array" ref="E36">TREND($D$4:$D$61,$C$4:$C$61,C36)</f>
        <v>130.88878101448833</v>
      </c>
      <c r="F36" s="10">
        <f t="shared" ref="F36:F61" si="1">(D36-E36)^2</f>
        <v>112.59796835848331</v>
      </c>
    </row>
    <row r="37" spans="1:6" x14ac:dyDescent="0.3">
      <c r="A37" s="10"/>
      <c r="B37" s="10">
        <v>10</v>
      </c>
      <c r="C37" s="10">
        <v>34</v>
      </c>
      <c r="D37" s="10">
        <v>149.80000000000001</v>
      </c>
      <c r="E37" s="10" cm="1">
        <f t="array" ref="E37">TREND($D$4:$D$61,$C$4:$C$61,C37)</f>
        <v>133.4294081023717</v>
      </c>
      <c r="F37" s="10">
        <f t="shared" si="1"/>
        <v>267.99627907869387</v>
      </c>
    </row>
    <row r="38" spans="1:6" x14ac:dyDescent="0.3">
      <c r="A38" s="10"/>
      <c r="B38" s="10">
        <v>11</v>
      </c>
      <c r="C38" s="10">
        <v>35</v>
      </c>
      <c r="D38" s="10">
        <v>165.3</v>
      </c>
      <c r="E38" s="10" cm="1">
        <f t="array" ref="E38">TREND($D$4:$D$61,$C$4:$C$61,C38)</f>
        <v>135.97003519025503</v>
      </c>
      <c r="F38" s="10">
        <f t="shared" si="1"/>
        <v>860.24683574087885</v>
      </c>
    </row>
    <row r="39" spans="1:6" x14ac:dyDescent="0.3">
      <c r="A39" s="10"/>
      <c r="B39" s="10">
        <v>12</v>
      </c>
      <c r="C39" s="10">
        <v>36</v>
      </c>
      <c r="D39" s="10">
        <v>177.57</v>
      </c>
      <c r="E39" s="10" cm="1">
        <f t="array" ref="E39">TREND($D$4:$D$61,$C$4:$C$61,C39)</f>
        <v>138.5106622781384</v>
      </c>
      <c r="F39" s="10">
        <f t="shared" si="1"/>
        <v>1525.6318632704401</v>
      </c>
    </row>
    <row r="40" spans="1:6" x14ac:dyDescent="0.3">
      <c r="A40" s="10">
        <v>2022</v>
      </c>
      <c r="B40" s="10">
        <v>1</v>
      </c>
      <c r="C40" s="10">
        <v>37</v>
      </c>
      <c r="D40" s="10">
        <v>174.78</v>
      </c>
      <c r="E40" s="10" cm="1">
        <f t="array" ref="E40">TREND($D$4:$D$61,$C$4:$C$61,C40)</f>
        <v>141.05128936602176</v>
      </c>
      <c r="F40" s="10">
        <f t="shared" si="1"/>
        <v>1137.6259210306366</v>
      </c>
    </row>
    <row r="41" spans="1:6" x14ac:dyDescent="0.3">
      <c r="A41" s="10"/>
      <c r="B41" s="10">
        <v>2</v>
      </c>
      <c r="C41" s="10">
        <v>38</v>
      </c>
      <c r="D41" s="10">
        <v>165.12</v>
      </c>
      <c r="E41" s="10" cm="1">
        <f t="array" ref="E41">TREND($D$4:$D$61,$C$4:$C$61,C41)</f>
        <v>143.59191645390513</v>
      </c>
      <c r="F41" s="10">
        <f t="shared" si="1"/>
        <v>463.45838116764094</v>
      </c>
    </row>
    <row r="42" spans="1:6" x14ac:dyDescent="0.3">
      <c r="A42" s="10"/>
      <c r="B42" s="10">
        <v>3</v>
      </c>
      <c r="C42" s="10">
        <v>39</v>
      </c>
      <c r="D42" s="10">
        <v>174.61</v>
      </c>
      <c r="E42" s="10" cm="1">
        <f t="array" ref="E42">TREND($D$4:$D$61,$C$4:$C$61,C42)</f>
        <v>146.13254354178846</v>
      </c>
      <c r="F42" s="10">
        <f t="shared" si="1"/>
        <v>810.96552632933469</v>
      </c>
    </row>
    <row r="43" spans="1:6" x14ac:dyDescent="0.3">
      <c r="A43" s="10"/>
      <c r="B43" s="10">
        <v>4</v>
      </c>
      <c r="C43" s="10">
        <v>40</v>
      </c>
      <c r="D43" s="10">
        <v>157.65</v>
      </c>
      <c r="E43" s="10" cm="1">
        <f t="array" ref="E43">TREND($D$4:$D$61,$C$4:$C$61,C43)</f>
        <v>148.6731706296718</v>
      </c>
      <c r="F43" s="10">
        <f t="shared" si="1"/>
        <v>80.58346554398706</v>
      </c>
    </row>
    <row r="44" spans="1:6" x14ac:dyDescent="0.3">
      <c r="A44" s="10"/>
      <c r="B44" s="10">
        <v>5</v>
      </c>
      <c r="C44" s="10">
        <v>41</v>
      </c>
      <c r="D44" s="10">
        <v>148.84</v>
      </c>
      <c r="E44" s="10" cm="1">
        <f t="array" ref="E44">TREND($D$4:$D$61,$C$4:$C$61,C44)</f>
        <v>151.21379771755517</v>
      </c>
      <c r="F44" s="10">
        <f t="shared" si="1"/>
        <v>5.6349156038701036</v>
      </c>
    </row>
    <row r="45" spans="1:6" x14ac:dyDescent="0.3">
      <c r="A45" s="10"/>
      <c r="B45" s="10">
        <v>6</v>
      </c>
      <c r="C45" s="10">
        <v>42</v>
      </c>
      <c r="D45" s="10">
        <v>136.72</v>
      </c>
      <c r="E45" s="10" cm="1">
        <f t="array" ref="E45">TREND($D$4:$D$61,$C$4:$C$61,C45)</f>
        <v>153.75442480543853</v>
      </c>
      <c r="F45" s="10">
        <f t="shared" si="1"/>
        <v>290.1716284521396</v>
      </c>
    </row>
    <row r="46" spans="1:6" x14ac:dyDescent="0.3">
      <c r="A46" s="10"/>
      <c r="B46" s="10">
        <v>7</v>
      </c>
      <c r="C46" s="10">
        <v>43</v>
      </c>
      <c r="D46" s="10">
        <v>162.51</v>
      </c>
      <c r="E46" s="10" cm="1">
        <f t="array" ref="E46">TREND($D$4:$D$61,$C$4:$C$61,C46)</f>
        <v>156.2950518933219</v>
      </c>
      <c r="F46" s="10">
        <f t="shared" si="1"/>
        <v>38.625579968701622</v>
      </c>
    </row>
    <row r="47" spans="1:6" x14ac:dyDescent="0.3">
      <c r="A47" s="10"/>
      <c r="B47" s="10">
        <v>8</v>
      </c>
      <c r="C47" s="10">
        <v>44</v>
      </c>
      <c r="D47" s="10">
        <v>157.22</v>
      </c>
      <c r="E47" s="10" cm="1">
        <f t="array" ref="E47">TREND($D$4:$D$61,$C$4:$C$61,C47)</f>
        <v>158.83567898120526</v>
      </c>
      <c r="F47" s="10">
        <f t="shared" si="1"/>
        <v>2.6104185703084788</v>
      </c>
    </row>
    <row r="48" spans="1:6" x14ac:dyDescent="0.3">
      <c r="A48" s="10"/>
      <c r="B48" s="10">
        <v>9</v>
      </c>
      <c r="C48" s="10">
        <v>45</v>
      </c>
      <c r="D48" s="10">
        <v>138.19999999999999</v>
      </c>
      <c r="E48" s="10" cm="1">
        <f t="array" ref="E48">TREND($D$4:$D$61,$C$4:$C$61,C48)</f>
        <v>161.3763060690886</v>
      </c>
      <c r="F48" s="10">
        <f t="shared" si="1"/>
        <v>537.14116300807359</v>
      </c>
    </row>
    <row r="49" spans="1:6" x14ac:dyDescent="0.3">
      <c r="A49" s="10"/>
      <c r="B49" s="10">
        <v>10</v>
      </c>
      <c r="C49" s="10">
        <v>46</v>
      </c>
      <c r="D49" s="10">
        <v>153.34</v>
      </c>
      <c r="E49" s="10" cm="1">
        <f t="array" ref="E49">TREND($D$4:$D$61,$C$4:$C$61,C49)</f>
        <v>163.91693315697194</v>
      </c>
      <c r="F49" s="10">
        <f t="shared" si="1"/>
        <v>111.87151500705225</v>
      </c>
    </row>
    <row r="50" spans="1:6" x14ac:dyDescent="0.3">
      <c r="A50" s="10"/>
      <c r="B50" s="10">
        <v>11</v>
      </c>
      <c r="C50" s="10">
        <v>47</v>
      </c>
      <c r="D50" s="10">
        <v>148.03</v>
      </c>
      <c r="E50" s="10" cm="1">
        <f t="array" ref="E50">TREND($D$4:$D$61,$C$4:$C$61,C50)</f>
        <v>166.4575602448553</v>
      </c>
      <c r="F50" s="10">
        <f t="shared" si="1"/>
        <v>339.57497657777151</v>
      </c>
    </row>
    <row r="51" spans="1:6" x14ac:dyDescent="0.3">
      <c r="A51" s="10"/>
      <c r="B51" s="10">
        <v>12</v>
      </c>
      <c r="C51" s="10">
        <v>48</v>
      </c>
      <c r="D51" s="10">
        <v>129.93</v>
      </c>
      <c r="E51" s="10" cm="1">
        <f t="array" ref="E51">TREND($D$4:$D$61,$C$4:$C$61,C51)</f>
        <v>168.99818733273867</v>
      </c>
      <c r="F51" s="10">
        <f t="shared" si="1"/>
        <v>1526.3232614659614</v>
      </c>
    </row>
    <row r="52" spans="1:6" x14ac:dyDescent="0.3">
      <c r="A52" s="10">
        <v>2023</v>
      </c>
      <c r="B52" s="10">
        <v>1</v>
      </c>
      <c r="C52" s="10">
        <v>49</v>
      </c>
      <c r="D52" s="10">
        <v>144.29</v>
      </c>
      <c r="E52" s="10" cm="1">
        <f t="array" ref="E52">TREND($D$4:$D$61,$C$4:$C$61,C52)</f>
        <v>171.53881442062203</v>
      </c>
      <c r="F52" s="10">
        <f t="shared" si="1"/>
        <v>742.49788732949958</v>
      </c>
    </row>
    <row r="53" spans="1:6" x14ac:dyDescent="0.3">
      <c r="A53" s="10"/>
      <c r="B53" s="10">
        <v>2</v>
      </c>
      <c r="C53" s="10">
        <v>50</v>
      </c>
      <c r="D53" s="10">
        <v>147.41</v>
      </c>
      <c r="E53" s="10" cm="1">
        <f t="array" ref="E53">TREND($D$4:$D$61,$C$4:$C$61,C53)</f>
        <v>174.0794415085054</v>
      </c>
      <c r="F53" s="10">
        <f t="shared" si="1"/>
        <v>711.25911037559081</v>
      </c>
    </row>
    <row r="54" spans="1:6" x14ac:dyDescent="0.3">
      <c r="A54" s="10"/>
      <c r="B54" s="10">
        <v>3</v>
      </c>
      <c r="C54" s="10">
        <v>51</v>
      </c>
      <c r="D54" s="10">
        <v>164.9</v>
      </c>
      <c r="E54" s="10" cm="1">
        <f t="array" ref="E54">TREND($D$4:$D$61,$C$4:$C$61,C54)</f>
        <v>176.62006859638871</v>
      </c>
      <c r="F54" s="10">
        <f t="shared" si="1"/>
        <v>137.36000790405657</v>
      </c>
    </row>
    <row r="55" spans="1:6" x14ac:dyDescent="0.3">
      <c r="A55" s="10"/>
      <c r="B55" s="10">
        <v>4</v>
      </c>
      <c r="C55" s="10">
        <v>52</v>
      </c>
      <c r="D55" s="10">
        <v>169.68</v>
      </c>
      <c r="E55" s="10" cm="1">
        <f t="array" ref="E55">TREND($D$4:$D$61,$C$4:$C$61,C55)</f>
        <v>179.16069568427207</v>
      </c>
      <c r="F55" s="10">
        <f t="shared" si="1"/>
        <v>89.883590657774931</v>
      </c>
    </row>
    <row r="56" spans="1:6" x14ac:dyDescent="0.3">
      <c r="A56" s="10"/>
      <c r="B56" s="10">
        <v>5</v>
      </c>
      <c r="C56" s="10">
        <v>53</v>
      </c>
      <c r="D56" s="10">
        <v>177.25</v>
      </c>
      <c r="E56" s="10" cm="1">
        <f t="array" ref="E56">TREND($D$4:$D$61,$C$4:$C$61,C56)</f>
        <v>181.70132277215544</v>
      </c>
      <c r="F56" s="10">
        <f t="shared" si="1"/>
        <v>19.814274421909555</v>
      </c>
    </row>
    <row r="57" spans="1:6" x14ac:dyDescent="0.3">
      <c r="A57" s="10"/>
      <c r="B57" s="10">
        <v>6</v>
      </c>
      <c r="C57" s="10">
        <v>54</v>
      </c>
      <c r="D57" s="10">
        <v>193.97</v>
      </c>
      <c r="E57" s="10" cm="1">
        <f t="array" ref="E57">TREND($D$4:$D$61,$C$4:$C$61,C57)</f>
        <v>184.2419498600388</v>
      </c>
      <c r="F57" s="10">
        <f t="shared" si="1"/>
        <v>94.634959525599086</v>
      </c>
    </row>
    <row r="58" spans="1:6" x14ac:dyDescent="0.3">
      <c r="A58" s="10"/>
      <c r="B58" s="10">
        <v>7</v>
      </c>
      <c r="C58" s="10">
        <v>55</v>
      </c>
      <c r="D58" s="10">
        <v>196.45</v>
      </c>
      <c r="E58" s="10" cm="1">
        <f t="array" ref="E58">TREND($D$4:$D$61,$C$4:$C$61,C58)</f>
        <v>186.78257694792217</v>
      </c>
      <c r="F58" s="10">
        <f t="shared" si="1"/>
        <v>93.459068467845682</v>
      </c>
    </row>
    <row r="59" spans="1:6" x14ac:dyDescent="0.3">
      <c r="A59" s="10"/>
      <c r="B59" s="10">
        <v>8</v>
      </c>
      <c r="C59" s="10">
        <v>56</v>
      </c>
      <c r="D59" s="10">
        <v>187.87</v>
      </c>
      <c r="E59" s="10" cm="1">
        <f t="array" ref="E59">TREND($D$4:$D$61,$C$4:$C$61,C59)</f>
        <v>189.32320403580553</v>
      </c>
      <c r="F59" s="10">
        <f t="shared" si="1"/>
        <v>2.1118019696814714</v>
      </c>
    </row>
    <row r="60" spans="1:6" x14ac:dyDescent="0.3">
      <c r="A60" s="10"/>
      <c r="B60" s="10">
        <v>9</v>
      </c>
      <c r="C60" s="10">
        <v>57</v>
      </c>
      <c r="D60" s="10">
        <v>171.21</v>
      </c>
      <c r="E60" s="10" cm="1">
        <f t="array" ref="E60">TREND($D$4:$D$61,$C$4:$C$61,C60)</f>
        <v>191.86383112368884</v>
      </c>
      <c r="F60" s="10">
        <f t="shared" si="1"/>
        <v>426.58074008585749</v>
      </c>
    </row>
    <row r="61" spans="1:6" x14ac:dyDescent="0.3">
      <c r="A61" s="10"/>
      <c r="B61" s="10">
        <v>10</v>
      </c>
      <c r="C61" s="10">
        <v>58</v>
      </c>
      <c r="D61" s="10">
        <v>170.77</v>
      </c>
      <c r="E61" s="10" cm="1">
        <f t="array" ref="E61">TREND($D$4:$D$61,$C$4:$C$61,C61)</f>
        <v>194.40445821157221</v>
      </c>
      <c r="F61" s="5">
        <f t="shared" si="1"/>
        <v>558.58761495455235</v>
      </c>
    </row>
    <row r="62" spans="1:6" x14ac:dyDescent="0.3">
      <c r="A62" s="10"/>
      <c r="B62" s="10">
        <v>11</v>
      </c>
      <c r="C62" s="10">
        <v>59</v>
      </c>
      <c r="D62" s="10"/>
      <c r="E62" s="11" cm="1">
        <f t="array" ref="E62">TREND($D$4:$D$61,$C$4:$C$61,C62)</f>
        <v>196.94508529945557</v>
      </c>
      <c r="F62" s="15" t="s">
        <v>137</v>
      </c>
    </row>
    <row r="63" spans="1:6" x14ac:dyDescent="0.3">
      <c r="A63" s="10"/>
      <c r="B63" s="10">
        <v>12</v>
      </c>
      <c r="C63" s="10">
        <v>60</v>
      </c>
      <c r="D63" s="10"/>
      <c r="E63" s="10" cm="1">
        <f t="array" ref="E63">TREND($D$4:$D$61,$C$4:$C$61,C63)</f>
        <v>199.48571238733894</v>
      </c>
      <c r="F63" s="6">
        <f>SUM(F4:F61)</f>
        <v>17451.435578162171</v>
      </c>
    </row>
    <row r="64" spans="1:6" x14ac:dyDescent="0.3">
      <c r="A64" s="10">
        <v>2024</v>
      </c>
      <c r="B64" s="10">
        <v>1</v>
      </c>
      <c r="C64" s="10">
        <v>61</v>
      </c>
      <c r="D64" s="10"/>
      <c r="E64" s="11" cm="1">
        <f t="array" ref="E64">TREND($D$4:$D$61,$C$4:$C$61,C64)</f>
        <v>202.0263394752223</v>
      </c>
      <c r="F64" s="15" t="s">
        <v>123</v>
      </c>
    </row>
    <row r="65" spans="1:6" x14ac:dyDescent="0.3">
      <c r="A65" s="10"/>
      <c r="B65" s="10">
        <v>2</v>
      </c>
      <c r="C65" s="10">
        <v>62</v>
      </c>
      <c r="D65" s="10"/>
      <c r="E65" s="10" cm="1">
        <f t="array" ref="E65">TREND($D$4:$D$61,$C$4:$C$61,C65)</f>
        <v>204.56696656310567</v>
      </c>
      <c r="F65" s="7">
        <f>F63/C61</f>
        <v>300.8868203131409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682B-DF7F-409F-AAAE-316543F8E5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0222363-8386-4dfd-a9b8-cf3028e7055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BB007BBEE814EA373826513D286E9" ma:contentTypeVersion="11" ma:contentTypeDescription="Create a new document." ma:contentTypeScope="" ma:versionID="c7da8c18e44f1af2e9feafbe9ccfdbc5">
  <xsd:schema xmlns:xsd="http://www.w3.org/2001/XMLSchema" xmlns:xs="http://www.w3.org/2001/XMLSchema" xmlns:p="http://schemas.microsoft.com/office/2006/metadata/properties" xmlns:ns3="ab4afb7c-0644-4ee8-b108-8252758aefb9" xmlns:ns4="80222363-8386-4dfd-a9b8-cf3028e70554" targetNamespace="http://schemas.microsoft.com/office/2006/metadata/properties" ma:root="true" ma:fieldsID="3ba5ffcf2bec31550bdb2f93b800d0bf" ns3:_="" ns4:_="">
    <xsd:import namespace="ab4afb7c-0644-4ee8-b108-8252758aefb9"/>
    <xsd:import namespace="80222363-8386-4dfd-a9b8-cf3028e7055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afb7c-0644-4ee8-b108-8252758aef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22363-8386-4dfd-a9b8-cf3028e705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57213F-26EE-4489-BC09-9751D840AC8F}">
  <ds:schemaRefs>
    <ds:schemaRef ds:uri="http://schemas.microsoft.com/office/2006/metadata/properties"/>
    <ds:schemaRef ds:uri="http://schemas.microsoft.com/office/infopath/2007/PartnerControls"/>
    <ds:schemaRef ds:uri="80222363-8386-4dfd-a9b8-cf3028e70554"/>
  </ds:schemaRefs>
</ds:datastoreItem>
</file>

<file path=customXml/itemProps2.xml><?xml version="1.0" encoding="utf-8"?>
<ds:datastoreItem xmlns:ds="http://schemas.openxmlformats.org/officeDocument/2006/customXml" ds:itemID="{0FDAD4E7-505C-41B4-B74D-826D35B23C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afb7c-0644-4ee8-b108-8252758aefb9"/>
    <ds:schemaRef ds:uri="80222363-8386-4dfd-a9b8-cf3028e705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4BEFEC-96E6-4DCB-9346-1DD6DCE2D2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Sheet2</vt:lpstr>
      <vt:lpstr>Risk Aversion (.45)</vt:lpstr>
      <vt:lpstr>Risk Aversion (0)</vt:lpstr>
      <vt:lpstr>Risk Aversion (1.)</vt:lpstr>
      <vt:lpstr>TMUS_Sheet</vt:lpstr>
      <vt:lpstr>NEE_Sheet</vt:lpstr>
      <vt:lpstr>AAPL_Sheet</vt:lpstr>
      <vt:lpstr>WMT_Sheet</vt:lpstr>
      <vt:lpstr>MMM_Sheet</vt:lpstr>
      <vt:lpstr>AEP_Sheet</vt:lpstr>
      <vt:lpstr>PFE_Sheet</vt:lpstr>
      <vt:lpstr>APD_Sheet</vt:lpstr>
      <vt:lpstr>Sheet1</vt:lpstr>
      <vt:lpstr>WFC_Sheet</vt:lpstr>
      <vt:lpstr>WELL_Sheet</vt:lpstr>
      <vt:lpstr>HD_Sheet</vt:lpstr>
      <vt:lpstr>Annual Returns covar matrix </vt:lpstr>
      <vt:lpstr>Forecast</vt:lpstr>
      <vt:lpstr>3-Month WMA</vt:lpstr>
      <vt:lpstr>6-Month WMA</vt:lpstr>
      <vt:lpstr>Holt's</vt:lpstr>
      <vt:lpstr>Linear Trend</vt:lpstr>
      <vt:lpstr>Sheet3</vt:lpstr>
    </vt:vector>
  </TitlesOfParts>
  <Manager/>
  <Company>University of South Dakota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Bunkers, Logan</dc:creator>
  <cp:keywords/>
  <dc:description/>
  <cp:lastModifiedBy>Harty, Devin</cp:lastModifiedBy>
  <cp:revision/>
  <dcterms:created xsi:type="dcterms:W3CDTF">2023-10-24T19:37:00Z</dcterms:created>
  <dcterms:modified xsi:type="dcterms:W3CDTF">2025-05-17T21:08:56Z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0x01010063ABB007BBEE814EA373826513D286E9</vt:lpwstr>
  </property>
  <property fmtid="{D5CDD505-2E9C-101B-9397-08002B2CF9AE}" pid="3" name="MSIP_Label_8cb311d3-aea9-4488-bc88-99739ecc7603_Enabled">
    <vt:lpwstr>true</vt:lpwstr>
  </property>
  <property fmtid="{D5CDD505-2E9C-101B-9397-08002B2CF9AE}" pid="4" name="MSIP_Label_8cb311d3-aea9-4488-bc88-99739ecc7603_SetDate">
    <vt:lpwstr>2025-05-15T20:35:16Z</vt:lpwstr>
  </property>
  <property fmtid="{D5CDD505-2E9C-101B-9397-08002B2CF9AE}" pid="5" name="MSIP_Label_8cb311d3-aea9-4488-bc88-99739ecc7603_Method">
    <vt:lpwstr>Standard</vt:lpwstr>
  </property>
  <property fmtid="{D5CDD505-2E9C-101B-9397-08002B2CF9AE}" pid="6" name="MSIP_Label_8cb311d3-aea9-4488-bc88-99739ecc7603_Name">
    <vt:lpwstr>Internal - University</vt:lpwstr>
  </property>
  <property fmtid="{D5CDD505-2E9C-101B-9397-08002B2CF9AE}" pid="7" name="MSIP_Label_8cb311d3-aea9-4488-bc88-99739ecc7603_SiteId">
    <vt:lpwstr>9c36a7d0-bf7b-4991-9b78-be91a52f0226</vt:lpwstr>
  </property>
  <property fmtid="{D5CDD505-2E9C-101B-9397-08002B2CF9AE}" pid="8" name="MSIP_Label_8cb311d3-aea9-4488-bc88-99739ecc7603_ActionId">
    <vt:lpwstr>4835209c-9414-47be-9a65-dd4402e7d0f2</vt:lpwstr>
  </property>
  <property fmtid="{D5CDD505-2E9C-101B-9397-08002B2CF9AE}" pid="9" name="MSIP_Label_8cb311d3-aea9-4488-bc88-99739ecc7603_ContentBits">
    <vt:lpwstr>0</vt:lpwstr>
  </property>
  <property fmtid="{D5CDD505-2E9C-101B-9397-08002B2CF9AE}" pid="10" name="MSIP_Label_8cb311d3-aea9-4488-bc88-99739ecc7603_Tag">
    <vt:lpwstr>10, 3, 0, 2</vt:lpwstr>
  </property>
</Properties>
</file>