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xml" ContentType="application/vnd.ms-excel.slicer+xml"/>
  <Override PartName="/xl/webextensions/webextension1.xml" ContentType="application/vnd.ms-office.webextens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4.xml" ContentType="application/vnd.openxmlformats-officedocument.drawing+xml"/>
  <Override PartName="/xl/tables/table1.xml" ContentType="application/vnd.openxmlformats-officedocument.spreadsheetml.table+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5.xml" ContentType="application/vnd.openxmlformats-officedocument.drawing+xml"/>
  <Override PartName="/xl/tables/table2.xml" ContentType="application/vnd.openxmlformats-officedocument.spreadsheetml.table+xml"/>
  <Override PartName="/xl/slicers/slicer5.xml" ContentType="application/vnd.ms-excel.slicer+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https://d.docs.live.net/8cd47b32150752b4/Desktop/projects/excel/Kix_Business/"/>
    </mc:Choice>
  </mc:AlternateContent>
  <xr:revisionPtr revIDLastSave="179" documentId="8_{61DA0B71-3C6F-460E-AC0D-203F0D825A2B}" xr6:coauthVersionLast="47" xr6:coauthVersionMax="47" xr10:uidLastSave="{DC3DDAEB-E78C-4399-93F7-6DE61B8CAAAC}"/>
  <bookViews>
    <workbookView xWindow="-110" yWindow="-110" windowWidth="19420" windowHeight="10300" activeTab="2" xr2:uid="{A4CB9557-1C5C-4D64-A573-43740E9220C5}"/>
  </bookViews>
  <sheets>
    <sheet name="Profit View" sheetId="9" r:id="rId1"/>
    <sheet name="Time Fram" sheetId="5" r:id="rId2"/>
    <sheet name="Store Dashboard" sheetId="3" r:id="rId3"/>
    <sheet name="Analysis 03" sheetId="10" r:id="rId4"/>
    <sheet name="Gender Chart" sheetId="8" r:id="rId5"/>
    <sheet name="Sheet3" sheetId="12" r:id="rId6"/>
    <sheet name="Analysis 01" sheetId="2" r:id="rId7"/>
    <sheet name="Analysis 02" sheetId="4" r:id="rId8"/>
    <sheet name="Wafle Chart" sheetId="7" r:id="rId9"/>
  </sheets>
  <definedNames>
    <definedName name="Slicer_Category">#N/A</definedName>
    <definedName name="Slicer_Month_Name">#N/A</definedName>
    <definedName name="Slicer_Month_Name1">#N/A</definedName>
    <definedName name="Slicer_Month_Name2">#N/A</definedName>
    <definedName name="Slicer_Store_Name">#N/A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s>
  <extLst>
    <ext xmlns:x14="http://schemas.microsoft.com/office/spreadsheetml/2009/9/main" uri="{876F7934-8845-4945-9796-88D515C7AA90}">
      <x14:pivotCaches>
        <pivotCache cacheId="24" r:id="rId34"/>
        <pivotCache cacheId="25" r:id="rId35"/>
        <pivotCache cacheId="26" r:id="rId36"/>
      </x14:pivotCaches>
    </ext>
    <ext xmlns:x14="http://schemas.microsoft.com/office/spreadsheetml/2009/9/main" uri="{BBE1A952-AA13-448e-AADC-164F8A28A991}">
      <x14:slicerCaches>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27e9bc5e-e384-4c95-b4b1-bc7e9a7744d8" name="Dim_Customers" connection="Query - Dim_Customers"/>
          <x15:modelTable id="fact_table_5e3dd660-ef44-4a0b-8501-24e27e7bb73a" name="fact_table" connection="Query - fact_table"/>
          <x15:modelTable id="Dim_date_d3445c9c-7f95-4cdf-998a-17386b0a6482" name="Dim_date" connection="Query - Dim_date"/>
          <x15:modelTable id="products_table_c07e6517-8a9d-444d-9296-d6ea46d6f8ec" name="products_table" connection="Query - products_table"/>
          <x15:modelTable id="sales_persons_table_0a82829e-10fa-4e52-a74a-96dd20a67474" name="sales_persons_table" connection="Query - Dim_sales_persons"/>
          <x15:modelTable id="Calulations_d0c14f7b-b6b9-4cb0-931f-75e11a0c1018" name="Calulations" connection="Query - Calulations"/>
          <x15:modelTable id="monthly_store_targets  2_1dea943a-736e-4a50-9b29-bba0375cd446" name="monthly_store_targets  2" connection="Query - monthly_store_targets"/>
        </x15:modelTables>
        <x15:modelRelationships>
          <x15:modelRelationship fromTable="fact_table" fromColumn="Order Date" toTable="Dim_date" toColumn="Order Date"/>
          <x15:modelRelationship fromTable="fact_table" fromColumn="Product ID" toTable="products_table" toColumn="Product ID"/>
          <x15:modelRelationship fromTable="fact_table" fromColumn="Sales Person ID" toTable="sales_persons_table" toColumn="Sales Person ID"/>
          <x15:modelRelationship fromTable="fact_table" fromColumn="Customer ID" toTable="Dim_Customers" toColumn="Customer ID"/>
          <x15:modelRelationship fromTable="monthly_store_targets  2" fromColumn="Store ID" toTable="sales_persons_table" toColumn="Sales Person ID"/>
          <x15:modelRelationship fromTable="monthly_store_targets  2" fromColumn="Date" toTable="Dim_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18" i="10" l="1"/>
  <c r="BT19" i="10"/>
  <c r="BZ6" i="10"/>
  <c r="BT20" i="10"/>
  <c r="BT21" i="10"/>
  <c r="BT22" i="10"/>
  <c r="BT23" i="10"/>
  <c r="BV12" i="10"/>
  <c r="BU20" i="10" s="1"/>
  <c r="BV13" i="10"/>
  <c r="BU21" i="10" s="1"/>
  <c r="BV14" i="10"/>
  <c r="BU22" i="10" s="1"/>
  <c r="BV15" i="10"/>
  <c r="BU23" i="10" s="1"/>
  <c r="BV11" i="10"/>
  <c r="BU19" i="10" s="1"/>
  <c r="Q32" i="7"/>
  <c r="P32" i="7"/>
  <c r="O32" i="7"/>
  <c r="N32" i="7"/>
  <c r="M32" i="7"/>
  <c r="L32" i="7"/>
  <c r="K32" i="7"/>
  <c r="J32" i="7"/>
  <c r="I32" i="7"/>
  <c r="Q31" i="7"/>
  <c r="P31" i="7"/>
  <c r="O31" i="7"/>
  <c r="N31" i="7"/>
  <c r="M31" i="7"/>
  <c r="L31" i="7"/>
  <c r="K31" i="7"/>
  <c r="J31" i="7"/>
  <c r="I31" i="7"/>
  <c r="H31" i="7"/>
  <c r="Q30" i="7"/>
  <c r="P30" i="7"/>
  <c r="O30" i="7"/>
  <c r="N30" i="7"/>
  <c r="M30" i="7"/>
  <c r="L30" i="7"/>
  <c r="K30" i="7"/>
  <c r="J30" i="7"/>
  <c r="I30" i="7"/>
  <c r="H30" i="7"/>
  <c r="Q29" i="7"/>
  <c r="P29" i="7"/>
  <c r="O29" i="7"/>
  <c r="N29" i="7"/>
  <c r="M29" i="7"/>
  <c r="L29" i="7"/>
  <c r="K29" i="7"/>
  <c r="J29" i="7"/>
  <c r="I29" i="7"/>
  <c r="H29" i="7"/>
  <c r="Q28" i="7"/>
  <c r="P28" i="7"/>
  <c r="O28" i="7"/>
  <c r="N28" i="7"/>
  <c r="M28" i="7"/>
  <c r="L28" i="7"/>
  <c r="K28" i="7"/>
  <c r="J28" i="7"/>
  <c r="I28" i="7"/>
  <c r="H28" i="7"/>
  <c r="Q27" i="7"/>
  <c r="P27" i="7"/>
  <c r="O27" i="7"/>
  <c r="N27" i="7"/>
  <c r="M27" i="7"/>
  <c r="L27" i="7"/>
  <c r="K27" i="7"/>
  <c r="J27" i="7"/>
  <c r="I27" i="7"/>
  <c r="H27" i="7"/>
  <c r="Q26" i="7"/>
  <c r="P26" i="7"/>
  <c r="O26" i="7"/>
  <c r="N26" i="7"/>
  <c r="M26" i="7"/>
  <c r="L26" i="7"/>
  <c r="K26" i="7"/>
  <c r="J26" i="7"/>
  <c r="I26" i="7"/>
  <c r="H26" i="7"/>
  <c r="Q25" i="7"/>
  <c r="P25" i="7"/>
  <c r="O25" i="7"/>
  <c r="N25" i="7"/>
  <c r="M25" i="7"/>
  <c r="L25" i="7"/>
  <c r="K25" i="7"/>
  <c r="J25" i="7"/>
  <c r="I25" i="7"/>
  <c r="H25" i="7"/>
  <c r="Q24" i="7"/>
  <c r="P24" i="7"/>
  <c r="O24" i="7"/>
  <c r="N24" i="7"/>
  <c r="M24" i="7"/>
  <c r="L24" i="7"/>
  <c r="K24" i="7"/>
  <c r="J24" i="7"/>
  <c r="I24" i="7"/>
  <c r="H24" i="7"/>
  <c r="Q23" i="7"/>
  <c r="P23" i="7"/>
  <c r="O23" i="7"/>
  <c r="N23" i="7"/>
  <c r="M23" i="7"/>
  <c r="L23" i="7"/>
  <c r="K23" i="7"/>
  <c r="J23" i="7"/>
  <c r="I23" i="7"/>
  <c r="H23" i="7"/>
  <c r="Q19" i="7"/>
  <c r="P19" i="7"/>
  <c r="O19" i="7"/>
  <c r="N19" i="7"/>
  <c r="M19" i="7"/>
  <c r="L19" i="7"/>
  <c r="K19" i="7"/>
  <c r="J19" i="7"/>
  <c r="I19" i="7"/>
  <c r="Q18" i="7"/>
  <c r="P18" i="7"/>
  <c r="O18" i="7"/>
  <c r="N18" i="7"/>
  <c r="M18" i="7"/>
  <c r="L18" i="7"/>
  <c r="K18" i="7"/>
  <c r="J18" i="7"/>
  <c r="I18" i="7"/>
  <c r="H18" i="7"/>
  <c r="Q17" i="7"/>
  <c r="P17" i="7"/>
  <c r="O17" i="7"/>
  <c r="N17" i="7"/>
  <c r="M17" i="7"/>
  <c r="L17" i="7"/>
  <c r="K17" i="7"/>
  <c r="J17" i="7"/>
  <c r="I17" i="7"/>
  <c r="H17" i="7"/>
  <c r="Q16" i="7"/>
  <c r="P16" i="7"/>
  <c r="O16" i="7"/>
  <c r="N16" i="7"/>
  <c r="M16" i="7"/>
  <c r="L16" i="7"/>
  <c r="K16" i="7"/>
  <c r="J16" i="7"/>
  <c r="I16" i="7"/>
  <c r="H16" i="7"/>
  <c r="Q15" i="7"/>
  <c r="P15" i="7"/>
  <c r="O15" i="7"/>
  <c r="N15" i="7"/>
  <c r="M15" i="7"/>
  <c r="L15" i="7"/>
  <c r="K15" i="7"/>
  <c r="J15" i="7"/>
  <c r="I15" i="7"/>
  <c r="H15" i="7"/>
  <c r="Q14" i="7"/>
  <c r="P14" i="7"/>
  <c r="O14" i="7"/>
  <c r="N14" i="7"/>
  <c r="M14" i="7"/>
  <c r="L14" i="7"/>
  <c r="K14" i="7"/>
  <c r="J14" i="7"/>
  <c r="I14" i="7"/>
  <c r="H14" i="7"/>
  <c r="Q13" i="7"/>
  <c r="P13" i="7"/>
  <c r="O13" i="7"/>
  <c r="N13" i="7"/>
  <c r="M13" i="7"/>
  <c r="L13" i="7"/>
  <c r="K13" i="7"/>
  <c r="J13" i="7"/>
  <c r="I13" i="7"/>
  <c r="H13" i="7"/>
  <c r="Q12" i="7"/>
  <c r="P12" i="7"/>
  <c r="O12" i="7"/>
  <c r="N12" i="7"/>
  <c r="M12" i="7"/>
  <c r="L12" i="7"/>
  <c r="K12" i="7"/>
  <c r="J12" i="7"/>
  <c r="I12" i="7"/>
  <c r="H12" i="7"/>
  <c r="Q11" i="7"/>
  <c r="P11" i="7"/>
  <c r="O11" i="7"/>
  <c r="N11" i="7"/>
  <c r="M11" i="7"/>
  <c r="L11" i="7"/>
  <c r="K11" i="7"/>
  <c r="J11" i="7"/>
  <c r="I11" i="7"/>
  <c r="H11" i="7"/>
  <c r="Q10" i="7"/>
  <c r="P10" i="7"/>
  <c r="O10" i="7"/>
  <c r="N10" i="7"/>
  <c r="M10" i="7"/>
  <c r="L10" i="7"/>
  <c r="K10" i="7"/>
  <c r="J10" i="7"/>
  <c r="I10" i="7"/>
  <c r="H10" i="7"/>
  <c r="AK28" i="4"/>
  <c r="AJ28" i="4"/>
  <c r="AK27" i="4"/>
  <c r="AJ27" i="4"/>
  <c r="AK26" i="4"/>
  <c r="AM23" i="4" s="1"/>
  <c r="AJ26" i="4"/>
  <c r="AK25" i="4"/>
  <c r="AJ25" i="4"/>
  <c r="AD25" i="4"/>
  <c r="AC25" i="4"/>
  <c r="AK24" i="4"/>
  <c r="AJ24" i="4"/>
  <c r="AD24" i="4"/>
  <c r="AC24" i="4"/>
  <c r="AK23" i="4"/>
  <c r="AJ23" i="4"/>
  <c r="AD23" i="4"/>
  <c r="AC23" i="4"/>
  <c r="AK22" i="4"/>
  <c r="AJ22" i="4"/>
  <c r="AD22" i="4"/>
  <c r="AC22" i="4"/>
  <c r="AD21" i="4"/>
  <c r="AC21" i="4"/>
  <c r="J20" i="4"/>
  <c r="I20" i="4"/>
  <c r="H20" i="4"/>
  <c r="M20" i="4" s="1"/>
  <c r="J19" i="4"/>
  <c r="I19" i="4"/>
  <c r="N19" i="4" s="1"/>
  <c r="H19" i="4"/>
  <c r="M19" i="4" s="1"/>
  <c r="J18" i="4"/>
  <c r="I18" i="4"/>
  <c r="N18" i="4" s="1"/>
  <c r="H18" i="4"/>
  <c r="M18" i="4" s="1"/>
  <c r="J17" i="4"/>
  <c r="I17" i="4"/>
  <c r="H17" i="4"/>
  <c r="M17" i="4" s="1"/>
  <c r="J16" i="4"/>
  <c r="I16" i="4"/>
  <c r="H16" i="4"/>
  <c r="M16" i="4" s="1"/>
  <c r="J15" i="4"/>
  <c r="I15" i="4"/>
  <c r="H15" i="4"/>
  <c r="M15" i="4" s="1"/>
  <c r="J14" i="4"/>
  <c r="I14" i="4"/>
  <c r="H14" i="4"/>
  <c r="M14" i="4" s="1"/>
  <c r="J13" i="4"/>
  <c r="I13" i="4"/>
  <c r="N13" i="4" s="1"/>
  <c r="H13" i="4"/>
  <c r="M13" i="4" s="1"/>
  <c r="M12" i="4"/>
  <c r="J12" i="4"/>
  <c r="I12" i="4"/>
  <c r="H12" i="4"/>
  <c r="J11" i="4"/>
  <c r="I11" i="4"/>
  <c r="N11" i="4" s="1"/>
  <c r="H11" i="4"/>
  <c r="M11" i="4" s="1"/>
  <c r="J10" i="4"/>
  <c r="I10" i="4"/>
  <c r="H10" i="4"/>
  <c r="M10" i="4" s="1"/>
  <c r="J9" i="4"/>
  <c r="I9" i="4"/>
  <c r="H9" i="4"/>
  <c r="M9" i="4" s="1"/>
  <c r="J8" i="4"/>
  <c r="I8" i="4"/>
  <c r="J31" i="2"/>
  <c r="I31" i="2"/>
  <c r="L29" i="2"/>
  <c r="K29" i="2"/>
  <c r="J29" i="2"/>
  <c r="I29" i="2"/>
  <c r="U19" i="2"/>
  <c r="T19" i="2"/>
  <c r="S19" i="2"/>
  <c r="U18" i="2"/>
  <c r="T18" i="2"/>
  <c r="S18" i="2"/>
  <c r="U17" i="2"/>
  <c r="T17" i="2"/>
  <c r="S17" i="2"/>
  <c r="U16" i="2"/>
  <c r="T16" i="2"/>
  <c r="S16" i="2"/>
  <c r="U15" i="2"/>
  <c r="T15" i="2"/>
  <c r="S15" i="2"/>
  <c r="U14" i="2"/>
  <c r="T14" i="2"/>
  <c r="S14" i="2"/>
  <c r="U13" i="2"/>
  <c r="T13" i="2"/>
  <c r="S13" i="2"/>
  <c r="U12" i="2"/>
  <c r="T12" i="2"/>
  <c r="S12" i="2"/>
  <c r="U11" i="2"/>
  <c r="T11" i="2"/>
  <c r="S11" i="2"/>
  <c r="U10" i="2"/>
  <c r="T10" i="2"/>
  <c r="S10" i="2"/>
  <c r="I25" i="10"/>
  <c r="L25" i="10" s="1"/>
  <c r="H25" i="10"/>
  <c r="K25" i="10" s="1"/>
  <c r="E25" i="10"/>
  <c r="D25" i="10"/>
  <c r="I24" i="10"/>
  <c r="L24" i="10" s="1"/>
  <c r="H24" i="10"/>
  <c r="K24" i="10" s="1"/>
  <c r="E24" i="10"/>
  <c r="D24" i="10"/>
  <c r="I23" i="10"/>
  <c r="L23" i="10" s="1"/>
  <c r="H23" i="10"/>
  <c r="K23" i="10" s="1"/>
  <c r="E23" i="10"/>
  <c r="D23" i="10"/>
  <c r="AU22" i="10"/>
  <c r="AT22" i="10"/>
  <c r="AS22" i="10"/>
  <c r="O22" i="10"/>
  <c r="I22" i="10"/>
  <c r="L22" i="10" s="1"/>
  <c r="H22" i="10"/>
  <c r="K22" i="10" s="1"/>
  <c r="E22" i="10"/>
  <c r="D22" i="10"/>
  <c r="AU21" i="10"/>
  <c r="AT21" i="10"/>
  <c r="AS21" i="10"/>
  <c r="O21" i="10"/>
  <c r="I21" i="10"/>
  <c r="L21" i="10" s="1"/>
  <c r="H21" i="10"/>
  <c r="K21" i="10" s="1"/>
  <c r="E21" i="10"/>
  <c r="D21" i="10"/>
  <c r="AU20" i="10"/>
  <c r="AT20" i="10"/>
  <c r="AS20" i="10"/>
  <c r="I20" i="10"/>
  <c r="L20" i="10" s="1"/>
  <c r="H20" i="10"/>
  <c r="K20" i="10" s="1"/>
  <c r="E20" i="10"/>
  <c r="D20" i="10"/>
  <c r="AU19" i="10"/>
  <c r="AT19" i="10"/>
  <c r="AS19" i="10"/>
  <c r="AU18" i="10"/>
  <c r="AT18" i="10"/>
  <c r="AS18" i="10"/>
  <c r="AU17" i="10"/>
  <c r="AT17" i="10"/>
  <c r="AS17" i="10"/>
  <c r="AU16" i="10"/>
  <c r="AT16" i="10"/>
  <c r="AS16" i="10"/>
  <c r="AU15" i="10"/>
  <c r="AT15" i="10"/>
  <c r="AS15" i="10"/>
  <c r="AU14" i="10"/>
  <c r="AT14" i="10"/>
  <c r="AS14" i="10"/>
  <c r="AU13" i="10"/>
  <c r="AT13" i="10"/>
  <c r="AS13" i="10"/>
  <c r="AU12" i="10"/>
  <c r="AT12" i="10"/>
  <c r="AS12" i="10"/>
  <c r="AU11" i="10"/>
  <c r="AT11" i="10"/>
  <c r="AS11" i="10"/>
  <c r="R4" i="8"/>
  <c r="AG12" i="10"/>
  <c r="AD9" i="10"/>
  <c r="F4" i="8"/>
  <c r="V12" i="10"/>
  <c r="F3" i="8"/>
  <c r="U12" i="10"/>
  <c r="O23" i="10"/>
  <c r="T12" i="10"/>
  <c r="AG13" i="10"/>
  <c r="S12" i="10"/>
  <c r="R5" i="8"/>
  <c r="BO13" i="10"/>
  <c r="BN13" i="10"/>
  <c r="BM13" i="10"/>
  <c r="T23" i="4"/>
  <c r="E4" i="7"/>
  <c r="U10" i="4"/>
  <c r="T22" i="4"/>
  <c r="T16" i="4"/>
  <c r="S16" i="4"/>
  <c r="E5" i="7"/>
  <c r="N12" i="4" l="1"/>
  <c r="I25" i="4"/>
  <c r="N14" i="4"/>
  <c r="AM28" i="4"/>
  <c r="AL28" i="4" s="1"/>
  <c r="AM27" i="4"/>
  <c r="AL27" i="4" s="1"/>
  <c r="N9" i="4"/>
  <c r="I24" i="4"/>
  <c r="K18" i="4" s="1"/>
  <c r="N17" i="4"/>
  <c r="AM25" i="4"/>
  <c r="AL25" i="4" s="1"/>
  <c r="N16" i="4"/>
  <c r="AM24" i="4"/>
  <c r="AL24" i="4" s="1"/>
  <c r="U13" i="4"/>
  <c r="AJ34" i="4"/>
  <c r="AL23" i="4"/>
  <c r="AF23" i="4"/>
  <c r="AE23" i="4" s="1"/>
  <c r="AF22" i="4"/>
  <c r="AD34" i="4" s="1"/>
  <c r="AF24" i="4"/>
  <c r="AE24" i="4" s="1"/>
  <c r="N10" i="4"/>
  <c r="N15" i="4"/>
  <c r="N20" i="4"/>
  <c r="AF25" i="4"/>
  <c r="AE25" i="4" s="1"/>
  <c r="AM26" i="4"/>
  <c r="AL26" i="4" s="1"/>
  <c r="D11" i="8" a="1"/>
  <c r="D11" i="8" s="1"/>
  <c r="K9" i="4" l="1"/>
  <c r="K13" i="4"/>
  <c r="K12" i="4"/>
  <c r="K15" i="4"/>
  <c r="K10" i="4"/>
  <c r="K19" i="4"/>
  <c r="K11" i="4"/>
  <c r="K17" i="4"/>
  <c r="K20" i="4"/>
  <c r="K16" i="4"/>
  <c r="K14" i="4"/>
  <c r="AE2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668DD0-ACDC-49F6-AE23-1166F1313154}" name="Query - Calulations" description="Connection to the 'Calulations' query in the workbook." type="100" refreshedVersion="8" minRefreshableVersion="5">
    <extLst>
      <ext xmlns:x15="http://schemas.microsoft.com/office/spreadsheetml/2010/11/main" uri="{DE250136-89BD-433C-8126-D09CA5730AF9}">
        <x15:connection id="3345d334-f182-4a95-8d63-4ca07272c9a3">
          <x15:oledbPr connection="Provider=Microsoft.Mashup.OleDb.1;Data Source=$Workbook$;Location=Calulations;Extended Properties=&quot;&quot;">
            <x15:dbTables>
              <x15:dbTable name="Calulations"/>
            </x15:dbTables>
          </x15:oledbPr>
        </x15:connection>
      </ext>
    </extLst>
  </connection>
  <connection id="2" xr16:uid="{B01319B8-1B59-4198-BEE5-5E3C6E3089DA}" name="Query - Dim_Customers" description="Connection to the 'Dim_Customers' query in the workbook." type="100" refreshedVersion="8" minRefreshableVersion="5">
    <extLst>
      <ext xmlns:x15="http://schemas.microsoft.com/office/spreadsheetml/2010/11/main" uri="{DE250136-89BD-433C-8126-D09CA5730AF9}">
        <x15:connection id="91df48b6-04d1-4592-80fd-2d78ff8aa30b"/>
      </ext>
    </extLst>
  </connection>
  <connection id="3" xr16:uid="{267E0F43-3A00-44EE-BEFE-D943E4A8D39B}" name="Query - Dim_date" description="Connection to the 'Dim_date' query in the workbook." type="100" refreshedVersion="8" minRefreshableVersion="5">
    <extLst>
      <ext xmlns:x15="http://schemas.microsoft.com/office/spreadsheetml/2010/11/main" uri="{DE250136-89BD-433C-8126-D09CA5730AF9}">
        <x15:connection id="fca8dd65-b5e9-48ba-b012-f9c49014aa07">
          <x15:oledbPr connection="Provider=Microsoft.Mashup.OleDb.1;Data Source=$Workbook$;Location=Dim_date;Extended Properties=&quot;&quot;">
            <x15:dbTables>
              <x15:dbTable name="Dim_date"/>
            </x15:dbTables>
          </x15:oledbPr>
        </x15:connection>
      </ext>
    </extLst>
  </connection>
  <connection id="4" xr16:uid="{6C266CD9-588E-45C7-B089-635412EC394A}" name="Query - Dim_sales_persons" description="Connection to the 'Dim_sales_persons' query in the workbook." type="100" refreshedVersion="8" minRefreshableVersion="5">
    <extLst>
      <ext xmlns:x15="http://schemas.microsoft.com/office/spreadsheetml/2010/11/main" uri="{DE250136-89BD-433C-8126-D09CA5730AF9}">
        <x15:connection id="106ee802-9fc0-4bde-bb7a-3162f9b3ee70">
          <x15:oledbPr connection="Provider=Microsoft.Mashup.OleDb.1;Data Source=$Workbook$;Location=Dim_sales_persons;Extended Properties=&quot;&quot;">
            <x15:dbTables>
              <x15:dbTable name="Dim_sales_persons"/>
            </x15:dbTables>
          </x15:oledbPr>
        </x15:connection>
      </ext>
    </extLst>
  </connection>
  <connection id="5" xr16:uid="{26823B41-F127-494A-917E-28AAB11883E2}" name="Query - fact_table" description="Connection to the 'fact_table' query in the workbook." type="100" refreshedVersion="8" minRefreshableVersion="5">
    <extLst>
      <ext xmlns:x15="http://schemas.microsoft.com/office/spreadsheetml/2010/11/main" uri="{DE250136-89BD-433C-8126-D09CA5730AF9}">
        <x15:connection id="b52af5b9-7cbc-4771-8273-55f1373f01e2">
          <x15:oledbPr connection="Provider=Microsoft.Mashup.OleDb.1;Data Source=$Workbook$;Location=fact_table;Extended Properties=&quot;&quot;">
            <x15:dbTables>
              <x15:dbTable name="fact_table"/>
            </x15:dbTables>
          </x15:oledbPr>
        </x15:connection>
      </ext>
    </extLst>
  </connection>
  <connection id="6" xr16:uid="{C7848A9A-6BCD-4AF9-ADE5-00F700C61778}"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5ec9ae1f-c170-4ab7-915d-6b186972b6fb">
          <x15:oledbPr connection="Provider=Microsoft.Mashup.OleDb.1;Data Source=$Workbook$;Location=monthly_store_targets;Extended Properties=&quot;&quot;">
            <x15:dbTables>
              <x15:dbTable name="monthly_store_targets"/>
            </x15:dbTables>
          </x15:oledbPr>
        </x15:connection>
      </ext>
    </extLst>
  </connection>
  <connection id="7" xr16:uid="{C66F64AF-0497-424E-9BC4-27CD40DCD475}" name="Query - products_table" description="Connection to the 'products_table' query in the workbook." type="100" refreshedVersion="8" minRefreshableVersion="5">
    <extLst>
      <ext xmlns:x15="http://schemas.microsoft.com/office/spreadsheetml/2010/11/main" uri="{DE250136-89BD-433C-8126-D09CA5730AF9}">
        <x15:connection id="c94d5215-817a-4974-af0a-e64b1c87af44">
          <x15:oledbPr connection="Provider=Microsoft.Mashup.OleDb.1;Data Source=$Workbook$;Location=products_table;Extended Properties=&quot;&quot;">
            <x15:dbTables>
              <x15:dbTable name="products_table"/>
            </x15:dbTables>
          </x15:oledbPr>
        </x15:connection>
      </ext>
    </extLst>
  </connection>
  <connection id="8" xr16:uid="{E298C416-C32A-4F64-94D8-233BF069AA4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<sst xmlns="http://schemas.openxmlformats.org/spreadsheetml/2006/main" count="326" uniqueCount="221">
  <si>
    <t>Total Revenue</t>
  </si>
  <si>
    <t>COGS</t>
  </si>
  <si>
    <t>Profit Margin</t>
  </si>
  <si>
    <t>% Profit Margin</t>
  </si>
  <si>
    <t>#Transactions</t>
  </si>
  <si>
    <t>Total Refund</t>
  </si>
  <si>
    <t>Refund Rate</t>
  </si>
  <si>
    <t># Products</t>
  </si>
  <si>
    <t>Qty Returned</t>
  </si>
  <si>
    <t>Total Qty</t>
  </si>
  <si>
    <t>Total Targets</t>
  </si>
  <si>
    <t>Row Labels</t>
  </si>
  <si>
    <t>Barron-Fleming</t>
  </si>
  <si>
    <t>Berg-Trujillo</t>
  </si>
  <si>
    <t>Lee-Myers</t>
  </si>
  <si>
    <t>Lopez</t>
  </si>
  <si>
    <t>Martinez</t>
  </si>
  <si>
    <t>Miller</t>
  </si>
  <si>
    <t>Myers-Lopez</t>
  </si>
  <si>
    <t>Novak PLC</t>
  </si>
  <si>
    <t>Thomas</t>
  </si>
  <si>
    <t>Valdez</t>
  </si>
  <si>
    <t>Grand Total</t>
  </si>
  <si>
    <t>Store</t>
  </si>
  <si>
    <t>Jun</t>
  </si>
  <si>
    <t>Revenue</t>
  </si>
  <si>
    <t>Target</t>
  </si>
  <si>
    <t>Varience</t>
  </si>
  <si>
    <t>Jan</t>
  </si>
  <si>
    <t>Feb</t>
  </si>
  <si>
    <t>Mar</t>
  </si>
  <si>
    <t>Apr</t>
  </si>
  <si>
    <t>May</t>
  </si>
  <si>
    <t>Jul</t>
  </si>
  <si>
    <t>Aug</t>
  </si>
  <si>
    <t>Sep</t>
  </si>
  <si>
    <t>Oct</t>
  </si>
  <si>
    <t>Nov</t>
  </si>
  <si>
    <t>Dec</t>
  </si>
  <si>
    <t>Month Name</t>
  </si>
  <si>
    <t>Highlight</t>
  </si>
  <si>
    <t>Month</t>
  </si>
  <si>
    <t>Week type</t>
  </si>
  <si>
    <t>Weekday</t>
  </si>
  <si>
    <t>Weekend</t>
  </si>
  <si>
    <t>Total Revenue2</t>
  </si>
  <si>
    <t>Quarter</t>
  </si>
  <si>
    <t>Q1</t>
  </si>
  <si>
    <t>Q2</t>
  </si>
  <si>
    <t>Q3</t>
  </si>
  <si>
    <t>Q4</t>
  </si>
  <si>
    <t>Average</t>
  </si>
  <si>
    <t>Caption:</t>
  </si>
  <si>
    <t>Day Name</t>
  </si>
  <si>
    <t>Fri</t>
  </si>
  <si>
    <t>Mon</t>
  </si>
  <si>
    <t>Sat</t>
  </si>
  <si>
    <t>Sun</t>
  </si>
  <si>
    <t>Thu</t>
  </si>
  <si>
    <t>Tue</t>
  </si>
  <si>
    <t>Wed</t>
  </si>
  <si>
    <t>option</t>
  </si>
  <si>
    <t>combo box</t>
  </si>
  <si>
    <t>Customer</t>
  </si>
  <si>
    <t>Location</t>
  </si>
  <si>
    <t>Full Name</t>
  </si>
  <si>
    <t>Top 5 Customers</t>
  </si>
  <si>
    <t>Bottom 5 Customers</t>
  </si>
  <si>
    <t>Top 5 Location</t>
  </si>
  <si>
    <t>California</t>
  </si>
  <si>
    <t>Florida</t>
  </si>
  <si>
    <t>Virginia</t>
  </si>
  <si>
    <t>Washington</t>
  </si>
  <si>
    <t>Wisconsin</t>
  </si>
  <si>
    <t>Bottom 5 Location</t>
  </si>
  <si>
    <t>Customer Table</t>
  </si>
  <si>
    <t>Location Table</t>
  </si>
  <si>
    <t>Chart</t>
  </si>
  <si>
    <t>#Customers</t>
  </si>
  <si>
    <t>Michigan</t>
  </si>
  <si>
    <t>Missouri</t>
  </si>
  <si>
    <t>Jeffery Powell</t>
  </si>
  <si>
    <t>Christine Hawkins</t>
  </si>
  <si>
    <t>Bobby Abbott</t>
  </si>
  <si>
    <t>Lisa West</t>
  </si>
  <si>
    <t>Travis Ewing</t>
  </si>
  <si>
    <t>John Brown</t>
  </si>
  <si>
    <t>Paul Noble</t>
  </si>
  <si>
    <t>Laura Gross</t>
  </si>
  <si>
    <t>Judith Simmons</t>
  </si>
  <si>
    <t>Kristine Barrett</t>
  </si>
  <si>
    <t>New York</t>
  </si>
  <si>
    <t>Maryland</t>
  </si>
  <si>
    <t>Indiana</t>
  </si>
  <si>
    <t>#Location</t>
  </si>
  <si>
    <t>0-20</t>
  </si>
  <si>
    <t>21-30</t>
  </si>
  <si>
    <t>31-40</t>
  </si>
  <si>
    <t>41-50</t>
  </si>
  <si>
    <t>51-60</t>
  </si>
  <si>
    <t>61 +</t>
  </si>
  <si>
    <t>Average of Customer Age</t>
  </si>
  <si>
    <t>Male</t>
  </si>
  <si>
    <t>Female</t>
  </si>
  <si>
    <t>Icon</t>
  </si>
  <si>
    <t>▣</t>
  </si>
  <si>
    <t>■</t>
  </si>
  <si>
    <t>●</t>
  </si>
  <si>
    <t>New Chart</t>
  </si>
  <si>
    <t>Return Rate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</si>
  <si>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</si>
  <si>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</si>
  <si>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</si>
  <si>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</si>
  <si>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</si>
  <si>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</si>
  <si>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</si>
  <si>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</si>
  <si>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</si>
  <si>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</si>
  <si>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</si>
  <si>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</si>
  <si>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</si>
  <si>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</si>
  <si>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</si>
  <si>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</si>
  <si>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</si>
  <si>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</si>
  <si>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</si>
  <si>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</si>
  <si>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</si>
  <si>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</si>
  <si>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</si>
  <si>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</si>
  <si>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</si>
  <si>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</si>
  <si>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</si>
  <si>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</si>
  <si>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</si>
  <si>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</si>
  <si>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</si>
  <si>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</si>
  <si>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</si>
  <si>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</si>
  <si>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</si>
  <si>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</si>
  <si>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</si>
  <si>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</si>
  <si>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</si>
  <si>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</si>
  <si>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</si>
  <si>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</si>
  <si>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</si>
  <si>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</si>
  <si>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</si>
  <si>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</si>
  <si>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</si>
  <si>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</si>
  <si>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</si>
  <si>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</si>
  <si>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</si>
  <si>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</si>
  <si>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</si>
  <si>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</si>
  <si>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</si>
  <si>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</si>
  <si>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</si>
  <si>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</si>
  <si>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</si>
  <si>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</si>
  <si>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</si>
  <si>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</si>
  <si>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</si>
  <si>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</si>
  <si>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</si>
  <si>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</si>
  <si>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</si>
  <si>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</si>
  <si>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</si>
  <si>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</si>
  <si>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</si>
  <si>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</si>
  <si>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</si>
  <si>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</si>
  <si>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</si>
  <si>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</si>
  <si>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</si>
  <si>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</si>
  <si>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</si>
  <si>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</si>
  <si>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</si>
  <si>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</si>
  <si>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</si>
  <si>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</si>
  <si>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</si>
  <si>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</si>
  <si>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</si>
  <si>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</si>
  <si>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</si>
  <si>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</si>
  <si>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</si>
  <si>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</si>
  <si>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</si>
  <si>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</si>
  <si>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</si>
  <si>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</si>
  <si>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</si>
  <si>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</si>
  <si>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</si>
  <si>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</si>
  <si>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</si>
  <si>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Option</t>
  </si>
  <si>
    <t>Product Name</t>
  </si>
  <si>
    <t>Alcoholic Beverage</t>
  </si>
  <si>
    <t>Coffee</t>
  </si>
  <si>
    <t>Energy Drink</t>
  </si>
  <si>
    <t>Juice</t>
  </si>
  <si>
    <t>Soft Drink</t>
  </si>
  <si>
    <t>Sports Drink</t>
  </si>
  <si>
    <t>Tea</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</si>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</sst>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00%;0.00%"/>
    <numFmt numFmtId="166" formatCode="#,##0.00%;\-#,##0.00%;#,##0.00%"/>
    <numFmt numFmtId="167" formatCode="[&gt;=1000000]\$0.0,,&quot;M&quot;;[&gt;=1000]\$0.0,&quot;K&quot;;0"/>
    <numFmt numFmtId="168" formatCode="\+0.00%;\-0.00%"/>
    <numFmt numFmtId="169" formatCode="[&gt;=1000000]\$0,,&quot;M&quot;;[&gt;=1000]\$0,&quot;K&quot;;0"/>
    <numFmt numFmtId="170" formatCode="0.0%"/>
    <numFmt numFmtId="171" formatCode="\+0.0%;\-0.0%"/>
    <numFmt numFmtId="172" formatCode=";;"/>
  </numFmts>
  <fonts count="19" x14ac:knownFonts="1">
    <font>
      <sz val="11"/>
      <color theme="1"/>
      <name val="Calibri"/>
      <family val="2"/>
      <scheme val="minor"/>
    </font>
    <font>
      <b/>
      <sz val="11"/>
      <color theme="1"/>
      <name val="Calibri"/>
      <family val="2"/>
      <scheme val="minor"/>
    </font>
    <font>
      <b/>
      <sz val="11"/>
      <color theme="4"/>
      <name val="Calibri"/>
      <family val="2"/>
      <scheme val="minor"/>
    </font>
    <font>
      <sz val="11"/>
      <color theme="0"/>
      <name val="Calibri"/>
      <family val="2"/>
      <scheme val="minor"/>
    </font>
    <font>
      <b/>
      <sz val="11"/>
      <color theme="4" tint="-0.249977111117893"/>
      <name val="Calibri"/>
      <family val="2"/>
      <scheme val="minor"/>
    </font>
    <font>
      <sz val="11"/>
      <color theme="2"/>
      <name val="Calibri"/>
      <family val="2"/>
      <scheme val="minor"/>
    </font>
    <font>
      <sz val="11"/>
      <color theme="5" tint="-0.499984740745262"/>
      <name val="Calibri"/>
      <family val="2"/>
      <scheme val="minor"/>
    </font>
    <font>
      <sz val="11"/>
      <color theme="4" tint="-0.499984740745262"/>
      <name val="Calibri"/>
      <family val="2"/>
      <scheme val="minor"/>
    </font>
    <font>
      <sz val="11"/>
      <color theme="4" tint="-0.499984740745262"/>
      <name val="Bahnschrift SemiLight Condensed"/>
      <family val="2"/>
    </font>
    <font>
      <b/>
      <sz val="11"/>
      <name val="Calibri"/>
      <family val="2"/>
      <scheme val="minor"/>
    </font>
    <font>
      <sz val="11"/>
      <color theme="4" tint="-0.499984740745262"/>
      <name val="Bahnschrift SemiLight SemiConde"/>
      <family val="2"/>
    </font>
    <font>
      <b/>
      <sz val="11"/>
      <color theme="1"/>
      <name val="Centaur"/>
      <family val="1"/>
    </font>
    <font>
      <b/>
      <sz val="12"/>
      <color theme="1"/>
      <name val="Calibri"/>
      <family val="2"/>
      <scheme val="minor"/>
    </font>
    <font>
      <sz val="11"/>
      <color theme="4"/>
      <name val="Calibri"/>
      <family val="2"/>
      <scheme val="minor"/>
    </font>
    <font>
      <sz val="12"/>
      <color theme="1"/>
      <name val="Calibri"/>
      <family val="2"/>
      <scheme val="minor"/>
    </font>
    <font>
      <sz val="14"/>
      <color theme="1"/>
      <name val="Calibri"/>
      <family val="2"/>
      <scheme val="minor"/>
    </font>
    <font>
      <b/>
      <sz val="12"/>
      <color rgb="FF00B050"/>
      <name val="Calibri"/>
      <family val="2"/>
      <scheme val="minor"/>
    </font>
    <font>
      <b/>
      <sz val="12"/>
      <color rgb="FF00B0F0"/>
      <name val="Calibri"/>
      <family val="2"/>
      <scheme val="minor"/>
    </font>
    <font>
      <sz val="11"/>
      <color theme="4" tint="-0.249977111117893"/>
      <name val="Calibri"/>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0" tint="-4.9989318521683403E-2"/>
        <bgColor theme="4" tint="0.79998168889431442"/>
      </patternFill>
    </fill>
    <fill>
      <patternFill patternType="solid">
        <fgColor theme="4" tint="0.79998168889431442"/>
        <bgColor indexed="64"/>
      </patternFill>
    </fill>
    <fill>
      <patternFill patternType="solid">
        <fgColor theme="4"/>
        <bgColor indexed="64"/>
      </patternFill>
    </fill>
    <fill>
      <patternFill patternType="solid">
        <fgColor theme="2"/>
        <bgColor indexed="64"/>
      </patternFill>
    </fill>
    <fill>
      <patternFill patternType="solid">
        <fgColor rgb="FF4472C4"/>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0" tint="-0.14999847407452621"/>
        <bgColor indexed="64"/>
      </patternFill>
    </fill>
  </fills>
  <borders count="23">
    <border>
      <left/>
      <right/>
      <top/>
      <bottom/>
      <diagonal/>
    </border>
    <border>
      <left/>
      <right/>
      <top/>
      <bottom style="thin">
        <color theme="4" tint="0.39997558519241921"/>
      </bottom>
      <diagonal/>
    </border>
    <border>
      <left/>
      <right/>
      <top style="thin">
        <color theme="4" tint="0.39997558519241921"/>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1">
    <xf numFmtId="0" fontId="0" fillId="0" borderId="0"/>
  </cellStyleXfs>
  <cellXfs count="87">
    <xf numFmtId="0" fontId="0" fillId="0" borderId="0" xfId="0"/>
    <xf numFmtId="0" fontId="1" fillId="2" borderId="1" xfId="0" applyFont="1" applyFill="1" applyBorder="1"/>
    <xf numFmtId="164" fontId="0" fillId="0" borderId="0" xfId="0" applyNumberFormat="1"/>
    <xf numFmtId="165" fontId="0" fillId="0" borderId="0" xfId="0" applyNumberFormat="1"/>
    <xf numFmtId="3" fontId="0" fillId="0" borderId="0" xfId="0" applyNumberFormat="1"/>
    <xf numFmtId="166" fontId="0" fillId="0" borderId="0" xfId="0" applyNumberFormat="1"/>
    <xf numFmtId="0" fontId="0" fillId="0" borderId="0" xfId="0" pivotButton="1"/>
    <xf numFmtId="0" fontId="0" fillId="0" borderId="0" xfId="0" applyAlignment="1">
      <alignment horizontal="left"/>
    </xf>
    <xf numFmtId="167" fontId="0" fillId="0" borderId="0" xfId="0" applyNumberForma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10" fontId="0" fillId="0" borderId="0" xfId="0" applyNumberFormat="1"/>
    <xf numFmtId="168" fontId="0" fillId="0" borderId="0" xfId="0" applyNumberFormat="1" applyAlignment="1">
      <alignment horizontal="center"/>
    </xf>
    <xf numFmtId="167" fontId="0" fillId="3" borderId="2" xfId="0" applyNumberFormat="1" applyFill="1" applyBorder="1"/>
    <xf numFmtId="0" fontId="2" fillId="0" borderId="0" xfId="0" applyFont="1"/>
    <xf numFmtId="167" fontId="2" fillId="0" borderId="0" xfId="0" applyNumberFormat="1" applyFont="1"/>
    <xf numFmtId="0" fontId="0" fillId="0" borderId="12" xfId="0" applyBorder="1"/>
    <xf numFmtId="0" fontId="0" fillId="0" borderId="12" xfId="0" pivotButton="1" applyBorder="1"/>
    <xf numFmtId="0" fontId="0" fillId="0" borderId="13" xfId="0" applyBorder="1"/>
    <xf numFmtId="169" fontId="0" fillId="0" borderId="13" xfId="0" applyNumberFormat="1" applyBorder="1"/>
    <xf numFmtId="169" fontId="0" fillId="0" borderId="12" xfId="0" applyNumberFormat="1" applyBorder="1"/>
    <xf numFmtId="0" fontId="3" fillId="5" borderId="13" xfId="0" applyFont="1" applyFill="1" applyBorder="1"/>
    <xf numFmtId="171" fontId="0" fillId="0" borderId="13" xfId="0" applyNumberFormat="1" applyBorder="1"/>
    <xf numFmtId="0" fontId="0" fillId="5" borderId="0" xfId="0" applyFill="1"/>
    <xf numFmtId="171" fontId="0" fillId="0" borderId="0" xfId="0" applyNumberFormat="1"/>
    <xf numFmtId="169" fontId="4" fillId="0" borderId="0" xfId="0" applyNumberFormat="1" applyFont="1" applyAlignment="1">
      <alignment horizontal="center"/>
    </xf>
    <xf numFmtId="169" fontId="4" fillId="0" borderId="0" xfId="0" applyNumberFormat="1" applyFont="1" applyAlignment="1">
      <alignment horizontal="center" vertical="center"/>
    </xf>
    <xf numFmtId="0" fontId="5" fillId="6" borderId="0" xfId="0" applyFont="1" applyFill="1"/>
    <xf numFmtId="0" fontId="0" fillId="6" borderId="0" xfId="0" applyFill="1"/>
    <xf numFmtId="10" fontId="0" fillId="0" borderId="12" xfId="0" applyNumberFormat="1" applyBorder="1"/>
    <xf numFmtId="172" fontId="0" fillId="4" borderId="14" xfId="0" applyNumberFormat="1" applyFill="1" applyBorder="1" applyAlignment="1">
      <alignment horizontal="center"/>
    </xf>
    <xf numFmtId="172" fontId="0" fillId="4" borderId="15" xfId="0" applyNumberFormat="1" applyFill="1" applyBorder="1" applyAlignment="1">
      <alignment horizontal="center"/>
    </xf>
    <xf numFmtId="172" fontId="0" fillId="4" borderId="16" xfId="0" applyNumberFormat="1" applyFill="1" applyBorder="1" applyAlignment="1">
      <alignment horizontal="center"/>
    </xf>
    <xf numFmtId="172" fontId="0" fillId="4" borderId="17" xfId="0" applyNumberFormat="1" applyFill="1" applyBorder="1" applyAlignment="1">
      <alignment horizontal="center"/>
    </xf>
    <xf numFmtId="172" fontId="0" fillId="4" borderId="18" xfId="0" applyNumberFormat="1" applyFill="1" applyBorder="1" applyAlignment="1">
      <alignment horizontal="center"/>
    </xf>
    <xf numFmtId="172" fontId="0" fillId="4" borderId="19" xfId="0" applyNumberFormat="1" applyFill="1" applyBorder="1" applyAlignment="1">
      <alignment horizontal="center"/>
    </xf>
    <xf numFmtId="172" fontId="0" fillId="4" borderId="20" xfId="0" applyNumberFormat="1" applyFill="1" applyBorder="1" applyAlignment="1">
      <alignment horizontal="center"/>
    </xf>
    <xf numFmtId="172" fontId="0" fillId="4" borderId="21" xfId="0" applyNumberFormat="1" applyFill="1" applyBorder="1" applyAlignment="1">
      <alignment horizontal="center"/>
    </xf>
    <xf numFmtId="172" fontId="0" fillId="4" borderId="22" xfId="0" applyNumberFormat="1" applyFill="1" applyBorder="1" applyAlignment="1">
      <alignment horizontal="center"/>
    </xf>
    <xf numFmtId="170" fontId="6" fillId="0" borderId="0" xfId="0" applyNumberFormat="1" applyFont="1" applyAlignment="1">
      <alignment horizontal="left"/>
    </xf>
    <xf numFmtId="170" fontId="7" fillId="0" borderId="0" xfId="0" applyNumberFormat="1" applyFont="1" applyAlignment="1">
      <alignment horizontal="left"/>
    </xf>
    <xf numFmtId="172" fontId="6" fillId="4" borderId="14" xfId="0" applyNumberFormat="1" applyFont="1" applyFill="1" applyBorder="1" applyAlignment="1">
      <alignment horizontal="center"/>
    </xf>
    <xf numFmtId="172" fontId="6" fillId="4" borderId="15" xfId="0" applyNumberFormat="1" applyFont="1" applyFill="1" applyBorder="1" applyAlignment="1">
      <alignment horizontal="center"/>
    </xf>
    <xf numFmtId="172" fontId="6" fillId="4" borderId="16" xfId="0" applyNumberFormat="1" applyFont="1" applyFill="1" applyBorder="1" applyAlignment="1">
      <alignment horizontal="center"/>
    </xf>
    <xf numFmtId="172" fontId="6" fillId="4" borderId="17" xfId="0" applyNumberFormat="1" applyFont="1" applyFill="1" applyBorder="1" applyAlignment="1">
      <alignment horizontal="center"/>
    </xf>
    <xf numFmtId="172" fontId="6" fillId="4" borderId="18" xfId="0" applyNumberFormat="1" applyFont="1" applyFill="1" applyBorder="1" applyAlignment="1">
      <alignment horizontal="center"/>
    </xf>
    <xf numFmtId="172" fontId="6" fillId="4" borderId="19" xfId="0" applyNumberFormat="1" applyFont="1" applyFill="1" applyBorder="1" applyAlignment="1">
      <alignment horizontal="center"/>
    </xf>
    <xf numFmtId="172" fontId="6" fillId="4" borderId="20" xfId="0" applyNumberFormat="1" applyFont="1" applyFill="1" applyBorder="1" applyAlignment="1">
      <alignment horizontal="center"/>
    </xf>
    <xf numFmtId="172" fontId="6" fillId="4" borderId="21" xfId="0" applyNumberFormat="1" applyFont="1" applyFill="1" applyBorder="1" applyAlignment="1">
      <alignment horizontal="center"/>
    </xf>
    <xf numFmtId="172" fontId="6" fillId="4" borderId="22" xfId="0" applyNumberFormat="1" applyFont="1" applyFill="1" applyBorder="1" applyAlignment="1">
      <alignment horizontal="center"/>
    </xf>
    <xf numFmtId="0" fontId="7" fillId="7" borderId="0" xfId="0" applyFont="1" applyFill="1"/>
    <xf numFmtId="171" fontId="0" fillId="0" borderId="12" xfId="0" applyNumberFormat="1" applyBorder="1"/>
    <xf numFmtId="0" fontId="1" fillId="0" borderId="13" xfId="0" applyFont="1" applyBorder="1"/>
    <xf numFmtId="0" fontId="8" fillId="0" borderId="0" xfId="0" applyFont="1"/>
    <xf numFmtId="169" fontId="9" fillId="0" borderId="0" xfId="0" applyNumberFormat="1" applyFont="1" applyAlignment="1">
      <alignment horizontal="center"/>
    </xf>
    <xf numFmtId="0" fontId="10" fillId="0" borderId="0" xfId="0" applyFont="1"/>
    <xf numFmtId="169" fontId="0" fillId="0" borderId="0" xfId="0" applyNumberFormat="1"/>
    <xf numFmtId="0" fontId="0" fillId="8" borderId="13" xfId="0" applyFill="1" applyBorder="1"/>
    <xf numFmtId="0" fontId="11" fillId="0" borderId="0" xfId="0" applyFont="1"/>
    <xf numFmtId="0" fontId="12" fillId="0" borderId="0" xfId="0" applyFont="1"/>
    <xf numFmtId="167" fontId="0" fillId="0" borderId="0" xfId="0" applyNumberFormat="1" applyAlignment="1">
      <alignment horizontal="center"/>
    </xf>
    <xf numFmtId="1" fontId="0" fillId="0" borderId="0" xfId="0" applyNumberFormat="1"/>
    <xf numFmtId="1" fontId="0" fillId="0" borderId="0" xfId="0" applyNumberFormat="1" applyAlignment="1">
      <alignment horizontal="center"/>
    </xf>
    <xf numFmtId="170" fontId="0" fillId="0" borderId="0" xfId="0" applyNumberFormat="1"/>
    <xf numFmtId="0" fontId="15" fillId="0" borderId="0" xfId="0" applyFont="1"/>
    <xf numFmtId="170" fontId="16" fillId="0" borderId="0" xfId="0" applyNumberFormat="1" applyFont="1"/>
    <xf numFmtId="170" fontId="17" fillId="9" borderId="0" xfId="0" applyNumberFormat="1" applyFont="1" applyFill="1"/>
    <xf numFmtId="9" fontId="14" fillId="0" borderId="0" xfId="0" applyNumberFormat="1" applyFont="1"/>
    <xf numFmtId="170" fontId="12" fillId="0" borderId="0" xfId="0" applyNumberFormat="1" applyFont="1" applyAlignment="1">
      <alignment horizontal="center"/>
    </xf>
    <xf numFmtId="0" fontId="13" fillId="5" borderId="0" xfId="0" applyFont="1" applyFill="1"/>
    <xf numFmtId="0" fontId="0" fillId="10" borderId="0" xfId="0" applyFill="1"/>
    <xf numFmtId="0" fontId="13" fillId="7" borderId="0" xfId="0" applyFont="1" applyFill="1"/>
    <xf numFmtId="0" fontId="0" fillId="8" borderId="0" xfId="0" applyFill="1"/>
    <xf numFmtId="169" fontId="1" fillId="0" borderId="0" xfId="0" applyNumberFormat="1" applyFont="1"/>
    <xf numFmtId="0" fontId="18" fillId="7" borderId="0" xfId="0" applyFont="1" applyFill="1"/>
    <xf numFmtId="0" fontId="0" fillId="7" borderId="0" xfId="0" applyFill="1"/>
    <xf numFmtId="0" fontId="0" fillId="11" borderId="0" xfId="0" applyFill="1"/>
    <xf numFmtId="0" fontId="5" fillId="11" borderId="0" xfId="0" applyFont="1" applyFill="1"/>
    <xf numFmtId="0" fontId="5" fillId="7" borderId="0" xfId="0" applyFont="1" applyFill="1"/>
  </cellXfs>
  <cellStyles count="1">
    <cellStyle name="Normal" xfId="0" builtinId="0"/>
  </cellStyles>
  <dxfs count="64">
    <dxf>
      <font>
        <color theme="5" tint="-0.499984740745262"/>
      </font>
      <fill>
        <patternFill>
          <bgColor theme="5" tint="-0.499984740745262"/>
        </patternFill>
      </fill>
    </dxf>
    <dxf>
      <font>
        <color theme="4"/>
      </font>
      <fill>
        <patternFill>
          <bgColor rgb="FF4472C4"/>
        </patternFill>
      </fill>
    </dxf>
    <dxf>
      <numFmt numFmtId="14" formatCode="0.00%"/>
    </dxf>
    <dxf>
      <numFmt numFmtId="169" formatCode="[&gt;=1000000]\$0,,&quot;M&quot;;[&gt;=1000]\$0,&quot;K&quot;;0"/>
    </dxf>
    <dxf>
      <border>
        <bottom style="thin">
          <color indexed="64"/>
        </bottom>
      </border>
    </dxf>
    <dxf>
      <border>
        <bottom style="thin">
          <color indexed="64"/>
        </bottom>
      </border>
    </dxf>
    <dxf>
      <border>
        <bottom style="thin">
          <color indexed="64"/>
        </bottom>
      </border>
    </dxf>
    <dxf>
      <numFmt numFmtId="169" formatCode="[&gt;=1000000]\$0,,&quot;M&quot;;[&gt;=1000]\$0,&quot;K&quot;;0"/>
    </dxf>
    <dxf>
      <border>
        <bottom style="thin">
          <color indexed="64"/>
        </bottom>
      </border>
    </dxf>
    <dxf>
      <border>
        <bottom style="thin">
          <color indexed="64"/>
        </bottom>
      </border>
    </dxf>
    <dxf>
      <border>
        <bottom style="thin">
          <color indexed="64"/>
        </bottom>
      </border>
    </dxf>
    <dxf>
      <numFmt numFmtId="169" formatCode="[&gt;=1000000]\$0,,&quot;M&quot;;[&gt;=1000]\$0,&quot;K&quot;;0"/>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71" formatCode="\+0.0%;\-0.0%"/>
    </dxf>
    <dxf>
      <numFmt numFmtId="14" formatCode="0.00%"/>
    </dxf>
    <dxf>
      <numFmt numFmtId="169" formatCode="[&gt;=1000000]\$0,,&quot;M&quot;;[&gt;=1000]\$0,&quot;K&quot;;0"/>
    </dxf>
    <dxf>
      <border>
        <bottom style="thin">
          <color indexed="64"/>
        </bottom>
      </border>
    </dxf>
    <dxf>
      <border>
        <bottom style="thin">
          <color indexed="64"/>
        </bottom>
      </border>
    </dxf>
    <dxf>
      <border>
        <bottom style="thin">
          <color indexed="64"/>
        </bottom>
      </border>
    </dxf>
    <dxf>
      <numFmt numFmtId="171" formatCode="\+0.0%;\-0.0%"/>
    </dxf>
    <dxf>
      <numFmt numFmtId="14" formatCode="0.00%"/>
    </dxf>
    <dxf>
      <numFmt numFmtId="169" formatCode="[&gt;=1000000]\$0,,&quot;M&quot;;[&gt;=1000]\$0,&quot;K&quot;;0"/>
    </dxf>
    <dxf>
      <border>
        <bottom style="thin">
          <color indexed="64"/>
        </bottom>
      </border>
    </dxf>
    <dxf>
      <border>
        <bottom style="thin">
          <color indexed="64"/>
        </bottom>
      </border>
    </dxf>
    <dxf>
      <border>
        <bottom style="thin">
          <color indexed="64"/>
        </bottom>
      </border>
    </dxf>
    <dxf>
      <font>
        <b/>
        <i val="0"/>
        <color theme="9"/>
      </font>
    </dxf>
    <dxf>
      <font>
        <b/>
        <i val="0"/>
        <color rgb="FFC00000"/>
      </font>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font>
        <b/>
        <i val="0"/>
        <color rgb="FF92D050"/>
      </font>
    </dxf>
    <dxf>
      <font>
        <b/>
        <i val="0"/>
        <color rgb="FFC00000"/>
      </font>
    </dxf>
    <dxf>
      <font>
        <b/>
        <i val="0"/>
        <color theme="8" tint="-0.499984740745262"/>
      </font>
    </dxf>
    <dxf>
      <font>
        <b/>
        <i val="0"/>
        <color theme="9" tint="0.39994506668294322"/>
      </font>
    </dxf>
    <dxf>
      <numFmt numFmtId="169" formatCode="[&gt;=1000000]\$0,,&quot;M&quot;;[&gt;=1000]\$0,&quot;K&quot;;0"/>
    </dxf>
    <dxf>
      <numFmt numFmtId="169" formatCode="[&gt;=1000000]\$0,,&quot;M&quot;;[&gt;=1000]\$0,&quot;K&quot;;0"/>
    </dxf>
    <dxf>
      <numFmt numFmtId="14" formatCode="0.00%"/>
    </dxf>
    <dxf>
      <numFmt numFmtId="169" formatCode="[&gt;=1000000]\$0,,&quot;M&quot;;[&gt;=1000]\$0,&quot;K&quot;;0"/>
    </dxf>
    <dxf>
      <numFmt numFmtId="169" formatCode="[&gt;=1000000]\$0,,&quot;M&quot;;[&gt;=1000]\$0,&quot;K&quot;;0"/>
    </dxf>
    <dxf>
      <numFmt numFmtId="169" formatCode="[&gt;=1000000]\$0,,&quot;M&quot;;[&gt;=1000]\$0,&quot;K&quot;;0"/>
    </dxf>
    <dxf>
      <numFmt numFmtId="169" formatCode="[&gt;=1000000]\$0,,&quot;M&quot;;[&gt;=1000]\$0,&quot;K&quot;;0"/>
    </dxf>
    <dxf>
      <numFmt numFmtId="171" formatCode="\+0.0%;\-0.0%"/>
    </dxf>
    <dxf>
      <numFmt numFmtId="14" formatCode="0.00%"/>
    </dxf>
    <dxf>
      <numFmt numFmtId="169" formatCode="[&gt;=1000000]\$0,,&quot;M&quot;;[&gt;=1000]\$0,&quot;K&quot;;0"/>
    </dxf>
    <dxf>
      <numFmt numFmtId="14" formatCode="0.00%"/>
    </dxf>
    <dxf>
      <numFmt numFmtId="14" formatCode="0.00%"/>
    </dxf>
    <dxf>
      <numFmt numFmtId="169" formatCode="[&gt;=1000000]\$0,,&quot;M&quot;;[&gt;=1000]\$0,&quot;K&quot;;0"/>
    </dxf>
    <dxf>
      <numFmt numFmtId="169" formatCode="[&gt;=1000000]\$0,,&quot;M&quot;;[&gt;=1000]\$0,&quot;K&quot;;0"/>
    </dxf>
    <dxf>
      <numFmt numFmtId="1" formatCode="0"/>
    </dxf>
    <dxf>
      <numFmt numFmtId="169" formatCode="[&gt;=1000000]\$0,,&quot;M&quot;;[&gt;=1000]\$0,&quot;K&quot;;0"/>
    </dxf>
    <dxf>
      <font>
        <b/>
        <color theme="1"/>
      </font>
      <fill>
        <patternFill>
          <bgColor theme="0"/>
        </patternFill>
      </fill>
      <border diagonalUp="0" diagonalDown="0">
        <left/>
        <right/>
        <top/>
        <bottom/>
        <vertical/>
        <horizontal/>
      </border>
    </dxf>
    <dxf>
      <font>
        <color theme="1"/>
      </font>
      <border>
        <left style="thin">
          <color theme="9"/>
        </left>
        <right style="thin">
          <color theme="9"/>
        </right>
        <top style="thin">
          <color theme="9"/>
        </top>
        <bottom style="thin">
          <color theme="9"/>
        </bottom>
        <vertical/>
        <horizontal/>
      </border>
    </dxf>
    <dxf>
      <font>
        <b val="0"/>
        <i/>
        <sz val="14"/>
        <color theme="4"/>
      </font>
      <fill>
        <patternFill>
          <bgColor rgb="FF8497B0"/>
        </patternFill>
      </fill>
      <border diagonalUp="0" diagonalDown="0">
        <left/>
        <right/>
        <top/>
        <bottom/>
        <vertical/>
        <horizontal/>
      </border>
    </dxf>
    <dxf>
      <font>
        <color theme="1"/>
      </font>
      <fill>
        <patternFill>
          <bgColor rgb="FF8497B0"/>
        </patternFill>
      </fill>
      <border diagonalUp="0" diagonalDown="0">
        <left/>
        <right/>
        <top/>
        <bottom/>
        <vertical/>
        <horizontal/>
      </border>
    </dxf>
    <dxf>
      <font>
        <b val="0"/>
        <i/>
        <color theme="1"/>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s>
  <tableStyles count="4" defaultTableStyle="TableStyleMedium2" defaultPivotStyle="PivotStyleLight16">
    <tableStyle name="PivotTable Style 1" table="0" count="0" xr9:uid="{B4F4EF56-E859-490E-87F3-4C05EA1EA8FC}"/>
    <tableStyle name="SlicerStyleLight1 2" pivot="0" table="0" count="10" xr9:uid="{50442DD5-9A97-4500-96C1-9DECC0EAE16D}">
      <tableStyleElement type="wholeTable" dxfId="63"/>
      <tableStyleElement type="headerRow" dxfId="62"/>
    </tableStyle>
    <tableStyle name="SlicerStyleLight1 2 2" pivot="0" table="0" count="10" xr9:uid="{DD9D993F-4F30-4AD5-98A8-3496FF92E6D0}">
      <tableStyleElement type="wholeTable" dxfId="61"/>
      <tableStyleElement type="headerRow" dxfId="60"/>
    </tableStyle>
    <tableStyle name="SlicerStyleLight6 2" pivot="0" table="0" count="10" xr9:uid="{F59CBF6A-D829-44FC-84A6-BC9579C1440E}">
      <tableStyleElement type="wholeTable" dxfId="59"/>
      <tableStyleElement type="headerRow" dxfId="58"/>
    </tableStyle>
  </tableStyles>
  <colors>
    <mruColors>
      <color rgb="FF8497B0"/>
      <color rgb="FF2F5597"/>
      <color rgb="FF4472C4"/>
      <color rgb="FF000092"/>
      <color rgb="FF172C51"/>
      <color rgb="FF0B058D"/>
      <color rgb="FF1F8CB4"/>
      <color rgb="FF000000"/>
      <color rgb="FF333F50"/>
      <color rgb="FF1F8CB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b/>
            <i val="0"/>
            <sz val="14"/>
            <color rgb="FF000000"/>
          </font>
          <fill>
            <patternFill patternType="solid">
              <fgColor theme="9" tint="0.59999389629810485"/>
              <bgColor theme="0"/>
            </patternFill>
          </fill>
          <border diagonalUp="0" diagonalDown="0">
            <left/>
            <right/>
            <top/>
            <bottom style="thick">
              <color theme="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2"/>
            <color rgb="FF000000"/>
          </font>
          <fill>
            <patternFill patternType="solid">
              <fgColor rgb="FFFFFFFF"/>
              <bgColor theme="0"/>
            </patternFill>
          </fill>
          <border diagonalUp="0" diagonalDown="0">
            <left/>
            <right/>
            <top/>
            <bottom style="thin">
              <color theme="9" tint="0.59996337778862885"/>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0"/>
            <color theme="0"/>
          </font>
          <fill>
            <patternFill>
              <bgColor rgb="FF8497B0"/>
            </patternFill>
          </fill>
          <border diagonalUp="0" diagonalDown="0">
            <left/>
            <right/>
            <top/>
            <bottom style="thick">
              <color theme="3"/>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theme="0" tint="-0.24994659260841701"/>
            </bottom>
            <vertical/>
            <horizontal/>
          </border>
        </dxf>
        <dxf>
          <font>
            <b/>
            <i val="0"/>
            <sz val="9"/>
            <color theme="0"/>
          </font>
          <fill>
            <patternFill patternType="solid">
              <fgColor rgb="FFFFFFFF"/>
              <bgColor rgb="FF8497B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2"/>
            <color theme="1" tint="0.14996795556505021"/>
          </font>
          <fill>
            <patternFill patternType="solid">
              <fgColor theme="4" tint="0.59999389629810485"/>
              <bgColor theme="0"/>
            </patternFill>
          </fill>
          <border diagonalUp="0" diagonalDown="0">
            <left/>
            <right/>
            <top/>
            <bottom style="thin">
              <color auto="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theme="0" tint="-0.24994659260841701"/>
            </bottom>
            <vertical/>
            <horizontal/>
          </border>
        </dxf>
        <dxf>
          <font>
            <b val="0"/>
            <i/>
            <color theme="0" tint="-0.499984740745262"/>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openxmlformats.org/officeDocument/2006/relationships/theme" Target="theme/theme1.xml"/><Relationship Id="rId47" Type="http://schemas.openxmlformats.org/officeDocument/2006/relationships/powerPivotData" Target="model/item.data"/><Relationship Id="rId63" Type="http://schemas.openxmlformats.org/officeDocument/2006/relationships/customXml" Target="../customXml/item14.xml"/><Relationship Id="rId68" Type="http://schemas.openxmlformats.org/officeDocument/2006/relationships/customXml" Target="../customXml/item19.xml"/><Relationship Id="rId84" Type="http://schemas.openxmlformats.org/officeDocument/2006/relationships/customXml" Target="../customXml/item35.xml"/><Relationship Id="rId89" Type="http://schemas.openxmlformats.org/officeDocument/2006/relationships/customXml" Target="../customXml/item40.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microsoft.com/office/2007/relationships/slicerCache" Target="slicerCaches/slicerCache1.xml"/><Relationship Id="rId53" Type="http://schemas.openxmlformats.org/officeDocument/2006/relationships/customXml" Target="../customXml/item4.xml"/><Relationship Id="rId58" Type="http://schemas.openxmlformats.org/officeDocument/2006/relationships/customXml" Target="../customXml/item9.xml"/><Relationship Id="rId74" Type="http://schemas.openxmlformats.org/officeDocument/2006/relationships/customXml" Target="../customXml/item25.xml"/><Relationship Id="rId79" Type="http://schemas.openxmlformats.org/officeDocument/2006/relationships/customXml" Target="../customXml/item30.xml"/><Relationship Id="rId102" Type="http://schemas.openxmlformats.org/officeDocument/2006/relationships/customXml" Target="../customXml/item53.xml"/><Relationship Id="rId5" Type="http://schemas.openxmlformats.org/officeDocument/2006/relationships/worksheet" Target="worksheets/sheet5.xml"/><Relationship Id="rId90" Type="http://schemas.openxmlformats.org/officeDocument/2006/relationships/customXml" Target="../customXml/item41.xml"/><Relationship Id="rId95" Type="http://schemas.openxmlformats.org/officeDocument/2006/relationships/customXml" Target="../customXml/item46.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43" Type="http://schemas.openxmlformats.org/officeDocument/2006/relationships/connections" Target="connections.xml"/><Relationship Id="rId48" Type="http://schemas.microsoft.com/office/2017/10/relationships/person" Target="persons/person.xml"/><Relationship Id="rId64" Type="http://schemas.openxmlformats.org/officeDocument/2006/relationships/customXml" Target="../customXml/item15.xml"/><Relationship Id="rId69" Type="http://schemas.openxmlformats.org/officeDocument/2006/relationships/customXml" Target="../customXml/item20.xml"/><Relationship Id="rId80" Type="http://schemas.openxmlformats.org/officeDocument/2006/relationships/customXml" Target="../customXml/item31.xml"/><Relationship Id="rId85" Type="http://schemas.openxmlformats.org/officeDocument/2006/relationships/customXml" Target="../customXml/item36.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pivotCacheDefinition" Target="pivotCache/pivotCacheDefinition24.xml"/><Relationship Id="rId38" Type="http://schemas.microsoft.com/office/2007/relationships/slicerCache" Target="slicerCaches/slicerCache2.xml"/><Relationship Id="rId46" Type="http://schemas.openxmlformats.org/officeDocument/2006/relationships/sheetMetadata" Target="metadata.xml"/><Relationship Id="rId59" Type="http://schemas.openxmlformats.org/officeDocument/2006/relationships/customXml" Target="../customXml/item10.xml"/><Relationship Id="rId67" Type="http://schemas.openxmlformats.org/officeDocument/2006/relationships/customXml" Target="../customXml/item18.xml"/><Relationship Id="rId103" Type="http://schemas.openxmlformats.org/officeDocument/2006/relationships/customXml" Target="../customXml/item54.xml"/><Relationship Id="rId20" Type="http://schemas.openxmlformats.org/officeDocument/2006/relationships/pivotCacheDefinition" Target="pivotCache/pivotCacheDefinition11.xml"/><Relationship Id="rId41" Type="http://schemas.microsoft.com/office/2007/relationships/slicerCache" Target="slicerCaches/slicerCache5.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openxmlformats.org/officeDocument/2006/relationships/customXml" Target="../customXml/item26.xml"/><Relationship Id="rId83" Type="http://schemas.openxmlformats.org/officeDocument/2006/relationships/customXml" Target="../customXml/item34.xml"/><Relationship Id="rId88" Type="http://schemas.openxmlformats.org/officeDocument/2006/relationships/customXml" Target="../customXml/item39.xml"/><Relationship Id="rId91" Type="http://schemas.openxmlformats.org/officeDocument/2006/relationships/customXml" Target="../customXml/item42.xml"/><Relationship Id="rId96"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openxmlformats.org/officeDocument/2006/relationships/pivotCacheDefinition" Target="pivotCache/pivotCacheDefinition27.xml"/><Relationship Id="rId49" Type="http://schemas.openxmlformats.org/officeDocument/2006/relationships/calcChain" Target="calcChain.xml"/><Relationship Id="rId57" Type="http://schemas.openxmlformats.org/officeDocument/2006/relationships/customXml" Target="../customXml/item8.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styles" Target="styles.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78" Type="http://schemas.openxmlformats.org/officeDocument/2006/relationships/customXml" Target="../customXml/item29.xml"/><Relationship Id="rId81" Type="http://schemas.openxmlformats.org/officeDocument/2006/relationships/customXml" Target="../customXml/item32.xml"/><Relationship Id="rId86" Type="http://schemas.openxmlformats.org/officeDocument/2006/relationships/customXml" Target="../customXml/item37.xml"/><Relationship Id="rId94" Type="http://schemas.openxmlformats.org/officeDocument/2006/relationships/customXml" Target="../customXml/item45.xml"/><Relationship Id="rId99" Type="http://schemas.openxmlformats.org/officeDocument/2006/relationships/customXml" Target="../customXml/item50.xml"/><Relationship Id="rId101" Type="http://schemas.openxmlformats.org/officeDocument/2006/relationships/customXml" Target="../customXml/item5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microsoft.com/office/2007/relationships/slicerCache" Target="slicerCaches/slicerCache3.xml"/><Relationship Id="rId34" Type="http://schemas.openxmlformats.org/officeDocument/2006/relationships/pivotCacheDefinition" Target="pivotCache/pivotCacheDefinition25.xml"/><Relationship Id="rId50" Type="http://schemas.openxmlformats.org/officeDocument/2006/relationships/customXml" Target="../customXml/item1.xml"/><Relationship Id="rId55" Type="http://schemas.openxmlformats.org/officeDocument/2006/relationships/customXml" Target="../customXml/item6.xml"/><Relationship Id="rId76" Type="http://schemas.openxmlformats.org/officeDocument/2006/relationships/customXml" Target="../customXml/item27.xml"/><Relationship Id="rId97" Type="http://schemas.openxmlformats.org/officeDocument/2006/relationships/customXml" Target="../customXml/item48.xml"/><Relationship Id="rId104"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2.xml"/><Relationship Id="rId92" Type="http://schemas.openxmlformats.org/officeDocument/2006/relationships/customXml" Target="../customXml/item43.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microsoft.com/office/2007/relationships/slicerCache" Target="slicerCaches/slicerCache4.xml"/><Relationship Id="rId45" Type="http://schemas.openxmlformats.org/officeDocument/2006/relationships/sharedStrings" Target="sharedStrings.xml"/><Relationship Id="rId66" Type="http://schemas.openxmlformats.org/officeDocument/2006/relationships/customXml" Target="../customXml/item17.xml"/><Relationship Id="rId87" Type="http://schemas.openxmlformats.org/officeDocument/2006/relationships/customXml" Target="../customXml/item38.xml"/><Relationship Id="rId61" Type="http://schemas.openxmlformats.org/officeDocument/2006/relationships/customXml" Target="../customXml/item12.xml"/><Relationship Id="rId82" Type="http://schemas.openxmlformats.org/officeDocument/2006/relationships/customXml" Target="../customXml/item33.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56" Type="http://schemas.openxmlformats.org/officeDocument/2006/relationships/customXml" Target="../customXml/item7.xml"/><Relationship Id="rId77" Type="http://schemas.openxmlformats.org/officeDocument/2006/relationships/customXml" Target="../customXml/item28.xml"/><Relationship Id="rId100" Type="http://schemas.openxmlformats.org/officeDocument/2006/relationships/customXml" Target="../customXml/item51.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93" Type="http://schemas.openxmlformats.org/officeDocument/2006/relationships/customXml" Target="../customXml/item44.xml"/><Relationship Id="rId98" Type="http://schemas.openxmlformats.org/officeDocument/2006/relationships/customXml" Target="../customXml/item49.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3.8316731492900741E-2"/>
          <c:y val="0.25112652997583224"/>
          <c:w val="0.94716345697751636"/>
          <c:h val="0.50261479691276212"/>
        </c:manualLayout>
      </c:layout>
      <c:barChart>
        <c:barDir val="col"/>
        <c:grouping val="clustered"/>
        <c:varyColors val="0"/>
        <c:ser>
          <c:idx val="0"/>
          <c:order val="0"/>
          <c:tx>
            <c:strRef>
              <c:f>'Analysis 03'!$L$20</c:f>
              <c:strCache>
                <c:ptCount val="1"/>
                <c:pt idx="0">
                  <c:v>Profit Margin</c:v>
                </c:pt>
              </c:strCache>
            </c:strRef>
          </c:tx>
          <c:spPr>
            <a:solidFill>
              <a:srgbClr val="1F8CB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03'!$K$21:$K$25</c:f>
              <c:strCache>
                <c:ptCount val="5"/>
                <c:pt idx="0">
                  <c:v>New York</c:v>
                </c:pt>
                <c:pt idx="1">
                  <c:v>Maryland</c:v>
                </c:pt>
                <c:pt idx="2">
                  <c:v>Wisconsin</c:v>
                </c:pt>
                <c:pt idx="3">
                  <c:v>Indiana</c:v>
                </c:pt>
                <c:pt idx="4">
                  <c:v>Florida</c:v>
                </c:pt>
              </c:strCache>
            </c:strRef>
          </c:cat>
          <c:val>
            <c:numRef>
              <c:f>'Analysis 03'!$L$21:$L$25</c:f>
              <c:numCache>
                <c:formatCode>[&gt;=1000000]\$0,,"M";[&gt;=1000]\$0,"K";0</c:formatCode>
                <c:ptCount val="5"/>
                <c:pt idx="0">
                  <c:v>86589.619999999952</c:v>
                </c:pt>
                <c:pt idx="1">
                  <c:v>91811.079999999856</c:v>
                </c:pt>
                <c:pt idx="2">
                  <c:v>96221.15</c:v>
                </c:pt>
                <c:pt idx="3">
                  <c:v>101212.63000000015</c:v>
                </c:pt>
                <c:pt idx="4">
                  <c:v>104453.84999999986</c:v>
                </c:pt>
              </c:numCache>
            </c:numRef>
          </c:val>
          <c:extLst>
            <c:ext xmlns:c16="http://schemas.microsoft.com/office/drawing/2014/chart" uri="{C3380CC4-5D6E-409C-BE32-E72D297353CC}">
              <c16:uniqueId val="{00000000-956B-4B4E-A3A6-2995AD939D12}"/>
            </c:ext>
          </c:extLst>
        </c:ser>
        <c:dLbls>
          <c:dLblPos val="outEnd"/>
          <c:showLegendKey val="0"/>
          <c:showVal val="1"/>
          <c:showCatName val="0"/>
          <c:showSerName val="0"/>
          <c:showPercent val="0"/>
          <c:showBubbleSize val="0"/>
        </c:dLbls>
        <c:gapWidth val="219"/>
        <c:overlap val="-27"/>
        <c:axId val="689174399"/>
        <c:axId val="689175359"/>
      </c:barChart>
      <c:catAx>
        <c:axId val="6891743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175359"/>
        <c:crosses val="autoZero"/>
        <c:auto val="1"/>
        <c:lblAlgn val="ctr"/>
        <c:lblOffset val="100"/>
        <c:noMultiLvlLbl val="0"/>
      </c:catAx>
      <c:valAx>
        <c:axId val="689175359"/>
        <c:scaling>
          <c:orientation val="minMax"/>
        </c:scaling>
        <c:delete val="1"/>
        <c:axPos val="l"/>
        <c:numFmt formatCode="[&gt;=1000000]\$0,,&quot;M&quot;;[&gt;=1000]\$0,&quot;K&quot;;0" sourceLinked="1"/>
        <c:majorTickMark val="out"/>
        <c:minorTickMark val="none"/>
        <c:tickLblPos val="nextTo"/>
        <c:crossAx val="689174399"/>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03!Customer Age Group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368932038834951E-2"/>
          <c:y val="4.7457627118644069E-2"/>
          <c:w val="0.91456310679611652"/>
          <c:h val="0.76814733751501396"/>
        </c:manualLayout>
      </c:layout>
      <c:barChart>
        <c:barDir val="col"/>
        <c:grouping val="clustered"/>
        <c:varyColors val="0"/>
        <c:ser>
          <c:idx val="0"/>
          <c:order val="0"/>
          <c:tx>
            <c:strRef>
              <c:f>'Analysis 03'!$AA$6</c:f>
              <c:strCache>
                <c:ptCount val="1"/>
                <c:pt idx="0">
                  <c:v>Total</c:v>
                </c:pt>
              </c:strCache>
            </c:strRef>
          </c:tx>
          <c:spPr>
            <a:solidFill>
              <a:srgbClr val="1F8CB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03'!$Z$7:$Z$13</c:f>
              <c:strCache>
                <c:ptCount val="6"/>
                <c:pt idx="0">
                  <c:v>0-20</c:v>
                </c:pt>
                <c:pt idx="1">
                  <c:v>21-30</c:v>
                </c:pt>
                <c:pt idx="2">
                  <c:v>31-40</c:v>
                </c:pt>
                <c:pt idx="3">
                  <c:v>41-50</c:v>
                </c:pt>
                <c:pt idx="4">
                  <c:v>51-60</c:v>
                </c:pt>
                <c:pt idx="5">
                  <c:v>61 +</c:v>
                </c:pt>
              </c:strCache>
            </c:strRef>
          </c:cat>
          <c:val>
            <c:numRef>
              <c:f>'Analysis 03'!$AA$7:$AA$13</c:f>
              <c:numCache>
                <c:formatCode>[&gt;=1000000]\$0,,"M";[&gt;=1000]\$0,"K";0</c:formatCode>
                <c:ptCount val="6"/>
                <c:pt idx="0">
                  <c:v>77466.27</c:v>
                </c:pt>
                <c:pt idx="1">
                  <c:v>389901.07999999949</c:v>
                </c:pt>
                <c:pt idx="2">
                  <c:v>418250.24999999849</c:v>
                </c:pt>
                <c:pt idx="3">
                  <c:v>491151.6800000004</c:v>
                </c:pt>
                <c:pt idx="4">
                  <c:v>388771.04999999882</c:v>
                </c:pt>
                <c:pt idx="5">
                  <c:v>531971.73000000021</c:v>
                </c:pt>
              </c:numCache>
            </c:numRef>
          </c:val>
          <c:extLst>
            <c:ext xmlns:c16="http://schemas.microsoft.com/office/drawing/2014/chart" uri="{C3380CC4-5D6E-409C-BE32-E72D297353CC}">
              <c16:uniqueId val="{00000000-5CF2-4546-BE46-53F08480BED1}"/>
            </c:ext>
          </c:extLst>
        </c:ser>
        <c:dLbls>
          <c:dLblPos val="outEnd"/>
          <c:showLegendKey val="0"/>
          <c:showVal val="1"/>
          <c:showCatName val="0"/>
          <c:showSerName val="0"/>
          <c:showPercent val="0"/>
          <c:showBubbleSize val="0"/>
        </c:dLbls>
        <c:gapWidth val="109"/>
        <c:overlap val="-27"/>
        <c:axId val="12666351"/>
        <c:axId val="12650991"/>
      </c:barChart>
      <c:catAx>
        <c:axId val="12666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0991"/>
        <c:crosses val="autoZero"/>
        <c:auto val="1"/>
        <c:lblAlgn val="ctr"/>
        <c:lblOffset val="100"/>
        <c:noMultiLvlLbl val="0"/>
      </c:catAx>
      <c:valAx>
        <c:axId val="12650991"/>
        <c:scaling>
          <c:orientation val="minMax"/>
        </c:scaling>
        <c:delete val="1"/>
        <c:axPos val="l"/>
        <c:numFmt formatCode="[&gt;=1000000]\$0,,&quot;M&quot;;[&gt;=1000]\$0,&quot;K&quot;;0" sourceLinked="1"/>
        <c:majorTickMark val="none"/>
        <c:minorTickMark val="none"/>
        <c:tickLblPos val="nextTo"/>
        <c:crossAx val="12666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473763298671638E-3"/>
          <c:y val="9.6199931530297836E-3"/>
          <c:w val="0.97777777777777775"/>
          <c:h val="0.77083361862375899"/>
        </c:manualLayout>
      </c:layout>
      <c:areaChart>
        <c:grouping val="stacked"/>
        <c:varyColors val="0"/>
        <c:ser>
          <c:idx val="1"/>
          <c:order val="1"/>
          <c:tx>
            <c:strRef>
              <c:f>'Analysis 03'!$AU$10</c:f>
              <c:strCache>
                <c:ptCount val="1"/>
                <c:pt idx="0">
                  <c:v>New Chart</c:v>
                </c:pt>
              </c:strCache>
            </c:strRef>
          </c:tx>
          <c:spPr>
            <a:gradFill flip="none" rotWithShape="1">
              <a:gsLst>
                <a:gs pos="0">
                  <a:srgbClr val="1F8CB4">
                    <a:alpha val="62000"/>
                  </a:srgbClr>
                </a:gs>
                <a:gs pos="65000">
                  <a:srgbClr val="1F8CB4">
                    <a:alpha val="32000"/>
                  </a:srgbClr>
                </a:gs>
                <a:gs pos="100000">
                  <a:srgbClr val="1F8CB4">
                    <a:alpha val="4000"/>
                  </a:srgbClr>
                </a:gs>
              </a:gsLst>
              <a:path path="circle">
                <a:fillToRect l="50000" t="-80000" r="50000" b="180000"/>
              </a:path>
              <a:tileRect/>
            </a:gradFill>
            <a:ln>
              <a:noFill/>
            </a:ln>
            <a:effectLst/>
          </c:spPr>
          <c:dLbls>
            <c:delete val="1"/>
          </c:dLbls>
          <c:cat>
            <c:strRef>
              <c:f>'Analysis 03'!$AS$11:$AS$22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03'!$AU$11:$AU$22</c:f>
              <c:numCache>
                <c:formatCode>[&gt;=1000000]\$0,,"M";[&gt;=1000]\$0,"K";0</c:formatCode>
                <c:ptCount val="12"/>
                <c:pt idx="0">
                  <c:v>191362.32000000018</c:v>
                </c:pt>
                <c:pt idx="1">
                  <c:v>169206.37999999963</c:v>
                </c:pt>
                <c:pt idx="2">
                  <c:v>200001.35999999946</c:v>
                </c:pt>
                <c:pt idx="3">
                  <c:v>186446.97000000044</c:v>
                </c:pt>
                <c:pt idx="4">
                  <c:v>198770.98999999982</c:v>
                </c:pt>
                <c:pt idx="5">
                  <c:v>199146.84000000069</c:v>
                </c:pt>
                <c:pt idx="6">
                  <c:v>188550.32</c:v>
                </c:pt>
                <c:pt idx="7">
                  <c:v>198381.50000000041</c:v>
                </c:pt>
                <c:pt idx="8">
                  <c:v>195304.19000000041</c:v>
                </c:pt>
                <c:pt idx="9">
                  <c:v>189662.57999999973</c:v>
                </c:pt>
                <c:pt idx="10">
                  <c:v>194711.51999999932</c:v>
                </c:pt>
                <c:pt idx="11">
                  <c:v>185967.09000000011</c:v>
                </c:pt>
              </c:numCache>
            </c:numRef>
          </c:val>
          <c:extLst>
            <c:ext xmlns:c16="http://schemas.microsoft.com/office/drawing/2014/chart" uri="{C3380CC4-5D6E-409C-BE32-E72D297353CC}">
              <c16:uniqueId val="{00000000-60B6-47E9-972B-C5E0286312AA}"/>
            </c:ext>
          </c:extLst>
        </c:ser>
        <c:dLbls>
          <c:showLegendKey val="0"/>
          <c:showVal val="1"/>
          <c:showCatName val="0"/>
          <c:showSerName val="0"/>
          <c:showPercent val="0"/>
          <c:showBubbleSize val="0"/>
        </c:dLbls>
        <c:axId val="362398351"/>
        <c:axId val="362398831"/>
      </c:areaChart>
      <c:lineChart>
        <c:grouping val="standard"/>
        <c:varyColors val="0"/>
        <c:ser>
          <c:idx val="0"/>
          <c:order val="0"/>
          <c:tx>
            <c:strRef>
              <c:f>'Analysis 03'!$AT$10</c:f>
              <c:strCache>
                <c:ptCount val="1"/>
                <c:pt idx="0">
                  <c:v>Profit Margin</c:v>
                </c:pt>
              </c:strCache>
            </c:strRef>
          </c:tx>
          <c:spPr>
            <a:ln w="28575" cap="rnd">
              <a:solidFill>
                <a:schemeClr val="accent1"/>
              </a:solidFill>
              <a:round/>
            </a:ln>
            <a:effectLst/>
          </c:spPr>
          <c:marker>
            <c:symbol val="circle"/>
            <c:size val="6"/>
            <c:spPr>
              <a:solidFill>
                <a:srgbClr val="0070C0">
                  <a:alpha val="93000"/>
                </a:srgbClr>
              </a:solidFill>
              <a:ln w="9525">
                <a:solidFill>
                  <a:srgbClr val="0070C0"/>
                </a:solidFill>
              </a:ln>
              <a:effectLst/>
            </c:spPr>
          </c:marker>
          <c:dLbls>
            <c:dLbl>
              <c:idx val="0"/>
              <c:tx>
                <c:rich>
                  <a:bodyPr/>
                  <a:lstStyle/>
                  <a:p>
                    <a:fld id="{4C891C36-ADA2-44A3-BFE2-F16692F4F4EA}"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0B6-47E9-972B-C5E0286312AA}"/>
                </c:ext>
              </c:extLst>
            </c:dLbl>
            <c:dLbl>
              <c:idx val="1"/>
              <c:tx>
                <c:rich>
                  <a:bodyPr/>
                  <a:lstStyle/>
                  <a:p>
                    <a:fld id="{74FE2FE4-4538-406D-B781-E11D8E72599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B6-47E9-972B-C5E0286312AA}"/>
                </c:ext>
              </c:extLst>
            </c:dLbl>
            <c:dLbl>
              <c:idx val="2"/>
              <c:tx>
                <c:rich>
                  <a:bodyPr/>
                  <a:lstStyle/>
                  <a:p>
                    <a:fld id="{D126AE45-D07C-4483-B8E4-66AF470CA8F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B6-47E9-972B-C5E0286312AA}"/>
                </c:ext>
              </c:extLst>
            </c:dLbl>
            <c:dLbl>
              <c:idx val="3"/>
              <c:tx>
                <c:rich>
                  <a:bodyPr/>
                  <a:lstStyle/>
                  <a:p>
                    <a:fld id="{036A3D34-4F7F-49F2-9CE6-034A7C54014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B6-47E9-972B-C5E0286312AA}"/>
                </c:ext>
              </c:extLst>
            </c:dLbl>
            <c:dLbl>
              <c:idx val="4"/>
              <c:tx>
                <c:rich>
                  <a:bodyPr/>
                  <a:lstStyle/>
                  <a:p>
                    <a:fld id="{116AFE3F-6BAF-44B6-9B0D-4FA614BF9EF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B6-47E9-972B-C5E0286312AA}"/>
                </c:ext>
              </c:extLst>
            </c:dLbl>
            <c:dLbl>
              <c:idx val="5"/>
              <c:tx>
                <c:rich>
                  <a:bodyPr/>
                  <a:lstStyle/>
                  <a:p>
                    <a:fld id="{04607B23-F077-4FF5-A698-C410809A903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B6-47E9-972B-C5E0286312AA}"/>
                </c:ext>
              </c:extLst>
            </c:dLbl>
            <c:dLbl>
              <c:idx val="6"/>
              <c:tx>
                <c:rich>
                  <a:bodyPr/>
                  <a:lstStyle/>
                  <a:p>
                    <a:fld id="{E227E488-C434-4A71-BEA9-F284A4D6E8E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B6-47E9-972B-C5E0286312AA}"/>
                </c:ext>
              </c:extLst>
            </c:dLbl>
            <c:dLbl>
              <c:idx val="7"/>
              <c:tx>
                <c:rich>
                  <a:bodyPr/>
                  <a:lstStyle/>
                  <a:p>
                    <a:fld id="{0C90D0B5-8059-4702-895E-950DB37FD27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B6-47E9-972B-C5E0286312AA}"/>
                </c:ext>
              </c:extLst>
            </c:dLbl>
            <c:dLbl>
              <c:idx val="8"/>
              <c:tx>
                <c:rich>
                  <a:bodyPr/>
                  <a:lstStyle/>
                  <a:p>
                    <a:fld id="{DECABE90-7C6F-422F-ACDA-C4E47B931F3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B6-47E9-972B-C5E0286312AA}"/>
                </c:ext>
              </c:extLst>
            </c:dLbl>
            <c:dLbl>
              <c:idx val="9"/>
              <c:tx>
                <c:rich>
                  <a:bodyPr/>
                  <a:lstStyle/>
                  <a:p>
                    <a:fld id="{D7BFC0C0-F15F-40D4-87A5-CB1E68F1A49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B6-47E9-972B-C5E0286312AA}"/>
                </c:ext>
              </c:extLst>
            </c:dLbl>
            <c:dLbl>
              <c:idx val="10"/>
              <c:tx>
                <c:rich>
                  <a:bodyPr/>
                  <a:lstStyle/>
                  <a:p>
                    <a:fld id="{9163603D-1BEE-4BBE-BB12-3940FE142E3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B6-47E9-972B-C5E0286312AA}"/>
                </c:ext>
              </c:extLst>
            </c:dLbl>
            <c:dLbl>
              <c:idx val="11"/>
              <c:tx>
                <c:rich>
                  <a:bodyPr/>
                  <a:lstStyle/>
                  <a:p>
                    <a:fld id="{17AD0B8F-95AF-4455-A71D-294EB6FA46F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B6-47E9-972B-C5E0286312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 03'!$AS$11:$AS$22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03'!$AT$11:$AT$22</c:f>
              <c:numCache>
                <c:formatCode>[&gt;=1000000]\$0,,"M";[&gt;=1000]\$0,"K";0</c:formatCode>
                <c:ptCount val="12"/>
                <c:pt idx="0">
                  <c:v>191362.32000000018</c:v>
                </c:pt>
                <c:pt idx="1">
                  <c:v>169206.37999999963</c:v>
                </c:pt>
                <c:pt idx="2">
                  <c:v>200001.35999999946</c:v>
                </c:pt>
                <c:pt idx="3">
                  <c:v>186446.97000000044</c:v>
                </c:pt>
                <c:pt idx="4">
                  <c:v>198770.98999999982</c:v>
                </c:pt>
                <c:pt idx="5">
                  <c:v>199146.84000000069</c:v>
                </c:pt>
                <c:pt idx="6">
                  <c:v>188550.32</c:v>
                </c:pt>
                <c:pt idx="7">
                  <c:v>198381.50000000041</c:v>
                </c:pt>
                <c:pt idx="8">
                  <c:v>195304.19000000041</c:v>
                </c:pt>
                <c:pt idx="9">
                  <c:v>189662.57999999973</c:v>
                </c:pt>
                <c:pt idx="10">
                  <c:v>194711.51999999932</c:v>
                </c:pt>
                <c:pt idx="11">
                  <c:v>185967.09000000011</c:v>
                </c:pt>
              </c:numCache>
            </c:numRef>
          </c:val>
          <c:smooth val="1"/>
          <c:extLst>
            <c:ext xmlns:c15="http://schemas.microsoft.com/office/drawing/2012/chart" uri="{02D57815-91ED-43cb-92C2-25804820EDAC}">
              <c15:datalabelsRange>
                <c15:f>'Analysis 03'!$AM$7:$AM$18</c15:f>
                <c15:dlblRangeCache>
                  <c:ptCount val="12"/>
                  <c:pt idx="1">
                    <c:v>-11.6%</c:v>
                  </c:pt>
                  <c:pt idx="2">
                    <c:v>+18.2%</c:v>
                  </c:pt>
                  <c:pt idx="3">
                    <c:v>-6.8%</c:v>
                  </c:pt>
                  <c:pt idx="4">
                    <c:v>+6.6%</c:v>
                  </c:pt>
                  <c:pt idx="5">
                    <c:v>+0.2%</c:v>
                  </c:pt>
                  <c:pt idx="6">
                    <c:v>-5.3%</c:v>
                  </c:pt>
                  <c:pt idx="7">
                    <c:v>+5.2%</c:v>
                  </c:pt>
                  <c:pt idx="8">
                    <c:v>-1.6%</c:v>
                  </c:pt>
                  <c:pt idx="9">
                    <c:v>-2.9%</c:v>
                  </c:pt>
                  <c:pt idx="10">
                    <c:v>+2.7%</c:v>
                  </c:pt>
                  <c:pt idx="11">
                    <c:v>-4.5%</c:v>
                  </c:pt>
                </c15:dlblRangeCache>
              </c15:datalabelsRange>
            </c:ext>
            <c:ext xmlns:c16="http://schemas.microsoft.com/office/drawing/2014/chart" uri="{C3380CC4-5D6E-409C-BE32-E72D297353CC}">
              <c16:uniqueId val="{0000000D-60B6-47E9-972B-C5E0286312AA}"/>
            </c:ext>
          </c:extLst>
        </c:ser>
        <c:dLbls>
          <c:showLegendKey val="0"/>
          <c:showVal val="1"/>
          <c:showCatName val="0"/>
          <c:showSerName val="0"/>
          <c:showPercent val="0"/>
          <c:showBubbleSize val="0"/>
        </c:dLbls>
        <c:marker val="1"/>
        <c:smooth val="0"/>
        <c:axId val="362398351"/>
        <c:axId val="362398831"/>
      </c:lineChart>
      <c:catAx>
        <c:axId val="36239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398831"/>
        <c:crosses val="autoZero"/>
        <c:auto val="1"/>
        <c:lblAlgn val="ctr"/>
        <c:lblOffset val="100"/>
        <c:noMultiLvlLbl val="0"/>
      </c:catAx>
      <c:valAx>
        <c:axId val="362398831"/>
        <c:scaling>
          <c:orientation val="minMax"/>
        </c:scaling>
        <c:delete val="1"/>
        <c:axPos val="l"/>
        <c:numFmt formatCode="[&gt;=1000000]\$0,,&quot;M&quot;;[&gt;=1000]\$0,&quot;K&quot;;0" sourceLinked="1"/>
        <c:majorTickMark val="none"/>
        <c:minorTickMark val="none"/>
        <c:tickLblPos val="nextTo"/>
        <c:crossAx val="362398351"/>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03!Weekday</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912529550827423E-2"/>
          <c:y val="3.5087719298245612E-2"/>
          <c:w val="0.97163120567375882"/>
          <c:h val="0.80527835336372422"/>
        </c:manualLayout>
      </c:layout>
      <c:barChart>
        <c:barDir val="col"/>
        <c:grouping val="clustered"/>
        <c:varyColors val="0"/>
        <c:ser>
          <c:idx val="0"/>
          <c:order val="0"/>
          <c:tx>
            <c:strRef>
              <c:f>'Analysis 03'!$BH$7</c:f>
              <c:strCache>
                <c:ptCount val="1"/>
                <c:pt idx="0">
                  <c:v>Total</c:v>
                </c:pt>
              </c:strCache>
            </c:strRef>
          </c:tx>
          <c:spPr>
            <a:solidFill>
              <a:srgbClr val="1F8CB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03'!$BG$8:$BG$14</c:f>
              <c:strCache>
                <c:ptCount val="7"/>
                <c:pt idx="0">
                  <c:v>Sun</c:v>
                </c:pt>
                <c:pt idx="1">
                  <c:v>Mon</c:v>
                </c:pt>
                <c:pt idx="2">
                  <c:v>Tue</c:v>
                </c:pt>
                <c:pt idx="3">
                  <c:v>Wed</c:v>
                </c:pt>
                <c:pt idx="4">
                  <c:v>Thu</c:v>
                </c:pt>
                <c:pt idx="5">
                  <c:v>Fri</c:v>
                </c:pt>
                <c:pt idx="6">
                  <c:v>Sat</c:v>
                </c:pt>
              </c:strCache>
            </c:strRef>
          </c:cat>
          <c:val>
            <c:numRef>
              <c:f>'Analysis 03'!$BH$8:$BH$14</c:f>
              <c:numCache>
                <c:formatCode>[&gt;=1000000]\$0,,"M";[&gt;=1000]\$0,"K";0</c:formatCode>
                <c:ptCount val="7"/>
                <c:pt idx="0">
                  <c:v>331522.64999999979</c:v>
                </c:pt>
                <c:pt idx="1">
                  <c:v>344865.11000000045</c:v>
                </c:pt>
                <c:pt idx="2">
                  <c:v>325739.90999999957</c:v>
                </c:pt>
                <c:pt idx="3">
                  <c:v>322462.66000000003</c:v>
                </c:pt>
                <c:pt idx="4">
                  <c:v>322071.34999999817</c:v>
                </c:pt>
                <c:pt idx="5">
                  <c:v>325811.93999999977</c:v>
                </c:pt>
                <c:pt idx="6">
                  <c:v>325038.44000000204</c:v>
                </c:pt>
              </c:numCache>
            </c:numRef>
          </c:val>
          <c:extLst>
            <c:ext xmlns:c16="http://schemas.microsoft.com/office/drawing/2014/chart" uri="{C3380CC4-5D6E-409C-BE32-E72D297353CC}">
              <c16:uniqueId val="{00000000-2788-4576-8CF6-D4ED9ED5AEDD}"/>
            </c:ext>
          </c:extLst>
        </c:ser>
        <c:dLbls>
          <c:dLblPos val="outEnd"/>
          <c:showLegendKey val="0"/>
          <c:showVal val="1"/>
          <c:showCatName val="0"/>
          <c:showSerName val="0"/>
          <c:showPercent val="0"/>
          <c:showBubbleSize val="0"/>
        </c:dLbls>
        <c:gapWidth val="79"/>
        <c:overlap val="-27"/>
        <c:axId val="11867696"/>
        <c:axId val="11868176"/>
      </c:barChart>
      <c:catAx>
        <c:axId val="1186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176"/>
        <c:crosses val="autoZero"/>
        <c:auto val="1"/>
        <c:lblAlgn val="ctr"/>
        <c:lblOffset val="100"/>
        <c:noMultiLvlLbl val="0"/>
      </c:catAx>
      <c:valAx>
        <c:axId val="11868176"/>
        <c:scaling>
          <c:orientation val="minMax"/>
        </c:scaling>
        <c:delete val="1"/>
        <c:axPos val="l"/>
        <c:numFmt formatCode="[&gt;=1000000]\$0,,&quot;M&quot;;[&gt;=1000]\$0,&quot;K&quot;;0" sourceLinked="1"/>
        <c:majorTickMark val="none"/>
        <c:minorTickMark val="none"/>
        <c:tickLblPos val="nextTo"/>
        <c:crossAx val="11867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82857671679724"/>
          <c:y val="0"/>
          <c:w val="0.62497457957632752"/>
          <c:h val="0.94430011015462445"/>
        </c:manualLayout>
      </c:layout>
      <c:barChart>
        <c:barDir val="bar"/>
        <c:grouping val="clustered"/>
        <c:varyColors val="0"/>
        <c:ser>
          <c:idx val="0"/>
          <c:order val="0"/>
          <c:tx>
            <c:strRef>
              <c:f>'Analysis 03'!$BU$18</c:f>
              <c:strCache>
                <c:ptCount val="1"/>
                <c:pt idx="0">
                  <c:v>Quantity</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03'!$BT$19:$BT$23</c:f>
              <c:strCache>
                <c:ptCount val="5"/>
                <c:pt idx="0">
                  <c:v>Begin Brew</c:v>
                </c:pt>
                <c:pt idx="1">
                  <c:v>Common Splash</c:v>
                </c:pt>
                <c:pt idx="2">
                  <c:v>Onto Dew</c:v>
                </c:pt>
                <c:pt idx="3">
                  <c:v>Eight Brew</c:v>
                </c:pt>
                <c:pt idx="4">
                  <c:v>Attorney Mist</c:v>
                </c:pt>
              </c:strCache>
            </c:strRef>
          </c:cat>
          <c:val>
            <c:numRef>
              <c:f>'Analysis 03'!$BU$19:$BU$23</c:f>
              <c:numCache>
                <c:formatCode>[&gt;=1000000]\$0,,"M";[&gt;=1000]\$0,"K";0</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0EA0-40B8-9F10-C724D6B99BAD}"/>
            </c:ext>
          </c:extLst>
        </c:ser>
        <c:dLbls>
          <c:showLegendKey val="0"/>
          <c:showVal val="0"/>
          <c:showCatName val="0"/>
          <c:showSerName val="0"/>
          <c:showPercent val="0"/>
          <c:showBubbleSize val="0"/>
        </c:dLbls>
        <c:gapWidth val="69"/>
        <c:overlap val="40"/>
        <c:axId val="1650913936"/>
        <c:axId val="1650921616"/>
      </c:barChart>
      <c:catAx>
        <c:axId val="16509139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650921616"/>
        <c:crosses val="autoZero"/>
        <c:auto val="1"/>
        <c:lblAlgn val="ctr"/>
        <c:lblOffset val="100"/>
        <c:noMultiLvlLbl val="0"/>
      </c:catAx>
      <c:valAx>
        <c:axId val="1650921616"/>
        <c:scaling>
          <c:orientation val="minMax"/>
        </c:scaling>
        <c:delete val="1"/>
        <c:axPos val="t"/>
        <c:numFmt formatCode="[&gt;=1000000]\$0,,&quot;M&quot;;[&gt;=1000]\$0,&quot;K&quot;;0" sourceLinked="1"/>
        <c:majorTickMark val="none"/>
        <c:minorTickMark val="none"/>
        <c:tickLblPos val="nextTo"/>
        <c:crossAx val="16509139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03!Category</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solidFill>
              <a:schemeClr val="accent1">
                <a:alpha val="88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01268591426071"/>
          <c:y val="3.7037037037037035E-2"/>
          <c:w val="0.75498731408573916"/>
          <c:h val="0.96296296296296291"/>
        </c:manualLayout>
      </c:layout>
      <c:barChart>
        <c:barDir val="bar"/>
        <c:grouping val="clustered"/>
        <c:varyColors val="0"/>
        <c:ser>
          <c:idx val="0"/>
          <c:order val="0"/>
          <c:tx>
            <c:strRef>
              <c:f>'Analysis 03'!$CD$10</c:f>
              <c:strCache>
                <c:ptCount val="1"/>
                <c:pt idx="0">
                  <c:v>Total</c:v>
                </c:pt>
              </c:strCache>
            </c:strRef>
          </c:tx>
          <c:spPr>
            <a:solidFill>
              <a:schemeClr val="accent6"/>
            </a:solidFill>
            <a:ln>
              <a:solidFill>
                <a:schemeClr val="accent1">
                  <a:alpha val="88000"/>
                </a:schemeClr>
              </a:solid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03'!$CC$11:$CC$18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'Analysis 03'!$CD$11:$CD$18</c:f>
              <c:numCache>
                <c:formatCode>[&gt;=1000000]\$0,,"M";[&gt;=1000]\$0,"K";0</c:formatCode>
                <c:ptCount val="8"/>
                <c:pt idx="0">
                  <c:v>52455.239999999467</c:v>
                </c:pt>
                <c:pt idx="1">
                  <c:v>86449.160000000265</c:v>
                </c:pt>
                <c:pt idx="2">
                  <c:v>142236.05999999959</c:v>
                </c:pt>
                <c:pt idx="3">
                  <c:v>174072.76000000042</c:v>
                </c:pt>
                <c:pt idx="4">
                  <c:v>339210.4900000029</c:v>
                </c:pt>
                <c:pt idx="5">
                  <c:v>367414.25000000041</c:v>
                </c:pt>
                <c:pt idx="6">
                  <c:v>417457.830000002</c:v>
                </c:pt>
                <c:pt idx="7">
                  <c:v>718216.26999999897</c:v>
                </c:pt>
              </c:numCache>
            </c:numRef>
          </c:val>
          <c:extLst>
            <c:ext xmlns:c16="http://schemas.microsoft.com/office/drawing/2014/chart" uri="{C3380CC4-5D6E-409C-BE32-E72D297353CC}">
              <c16:uniqueId val="{00000000-C2E5-42CC-9A06-D4C8D7AAF7E3}"/>
            </c:ext>
          </c:extLst>
        </c:ser>
        <c:dLbls>
          <c:dLblPos val="outEnd"/>
          <c:showLegendKey val="0"/>
          <c:showVal val="1"/>
          <c:showCatName val="0"/>
          <c:showSerName val="0"/>
          <c:showPercent val="0"/>
          <c:showBubbleSize val="0"/>
        </c:dLbls>
        <c:gapWidth val="82"/>
        <c:axId val="1860393344"/>
        <c:axId val="1860393824"/>
      </c:barChart>
      <c:catAx>
        <c:axId val="1860393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860393824"/>
        <c:crosses val="autoZero"/>
        <c:auto val="1"/>
        <c:lblAlgn val="ctr"/>
        <c:lblOffset val="100"/>
        <c:noMultiLvlLbl val="0"/>
      </c:catAx>
      <c:valAx>
        <c:axId val="1860393824"/>
        <c:scaling>
          <c:orientation val="minMax"/>
        </c:scaling>
        <c:delete val="1"/>
        <c:axPos val="b"/>
        <c:numFmt formatCode="[&gt;=1000000]\$0,,&quot;M&quot;;[&gt;=1000]\$0,&quot;K&quot;;0" sourceLinked="1"/>
        <c:majorTickMark val="none"/>
        <c:minorTickMark val="none"/>
        <c:tickLblPos val="nextTo"/>
        <c:crossAx val="186039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06618687973383"/>
          <c:y val="6.8176640992452062E-2"/>
          <c:w val="0.84102959012763989"/>
          <c:h val="0.70892226965483307"/>
        </c:manualLayout>
      </c:layout>
      <c:lineChart>
        <c:grouping val="standard"/>
        <c:varyColors val="0"/>
        <c:ser>
          <c:idx val="0"/>
          <c:order val="0"/>
          <c:tx>
            <c:strRef>
              <c:f>'Analysis 02'!$I$8</c:f>
              <c:strCache>
                <c:ptCount val="1"/>
                <c:pt idx="0">
                  <c:v>Total Revenue</c:v>
                </c:pt>
              </c:strCache>
            </c:strRef>
          </c:tx>
          <c:spPr>
            <a:ln w="28575" cap="rnd">
              <a:solidFill>
                <a:srgbClr val="002060"/>
              </a:solidFill>
              <a:round/>
            </a:ln>
            <a:effectLst/>
          </c:spPr>
          <c:marker>
            <c:symbol val="diamond"/>
            <c:size val="5"/>
            <c:spPr>
              <a:solidFill>
                <a:schemeClr val="accent1"/>
              </a:solidFill>
              <a:ln w="9525">
                <a:solidFill>
                  <a:schemeClr val="accent1"/>
                </a:solidFill>
              </a:ln>
              <a:effectLst/>
            </c:spPr>
          </c:marker>
          <c:dLbls>
            <c:dLbl>
              <c:idx val="0"/>
              <c:tx>
                <c:rich>
                  <a:bodyPr/>
                  <a:lstStyle/>
                  <a:p>
                    <a:fld id="{E9AE7A33-A63E-4A01-B298-90E380B24BE7}"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E12-49DF-AB92-9E3567ECACAB}"/>
                </c:ext>
              </c:extLst>
            </c:dLbl>
            <c:dLbl>
              <c:idx val="1"/>
              <c:tx>
                <c:rich>
                  <a:bodyPr/>
                  <a:lstStyle/>
                  <a:p>
                    <a:fld id="{05527609-9718-4271-A2CB-C6FF855EF87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E12-49DF-AB92-9E3567ECACAB}"/>
                </c:ext>
              </c:extLst>
            </c:dLbl>
            <c:dLbl>
              <c:idx val="2"/>
              <c:tx>
                <c:rich>
                  <a:bodyPr/>
                  <a:lstStyle/>
                  <a:p>
                    <a:fld id="{1A1A9AA6-1C18-45A2-AA00-053A416C209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E12-49DF-AB92-9E3567ECACAB}"/>
                </c:ext>
              </c:extLst>
            </c:dLbl>
            <c:dLbl>
              <c:idx val="3"/>
              <c:tx>
                <c:rich>
                  <a:bodyPr/>
                  <a:lstStyle/>
                  <a:p>
                    <a:fld id="{D2320ABF-AFC0-48FF-92FC-8F807A611CF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E12-49DF-AB92-9E3567ECACAB}"/>
                </c:ext>
              </c:extLst>
            </c:dLbl>
            <c:dLbl>
              <c:idx val="4"/>
              <c:tx>
                <c:rich>
                  <a:bodyPr/>
                  <a:lstStyle/>
                  <a:p>
                    <a:fld id="{3B0A3594-35BC-4DBB-B883-537C13F2836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E12-49DF-AB92-9E3567ECACAB}"/>
                </c:ext>
              </c:extLst>
            </c:dLbl>
            <c:dLbl>
              <c:idx val="5"/>
              <c:tx>
                <c:rich>
                  <a:bodyPr/>
                  <a:lstStyle/>
                  <a:p>
                    <a:fld id="{5A46442D-952E-437A-9DCA-3AF714F2857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E12-49DF-AB92-9E3567ECACAB}"/>
                </c:ext>
              </c:extLst>
            </c:dLbl>
            <c:dLbl>
              <c:idx val="6"/>
              <c:tx>
                <c:rich>
                  <a:bodyPr/>
                  <a:lstStyle/>
                  <a:p>
                    <a:fld id="{151281AA-182F-4CF4-BA01-B08677C2279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E12-49DF-AB92-9E3567ECACAB}"/>
                </c:ext>
              </c:extLst>
            </c:dLbl>
            <c:dLbl>
              <c:idx val="7"/>
              <c:tx>
                <c:rich>
                  <a:bodyPr/>
                  <a:lstStyle/>
                  <a:p>
                    <a:fld id="{60FB7FFF-3740-41B3-8BD7-5DD2C71A181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E12-49DF-AB92-9E3567ECACAB}"/>
                </c:ext>
              </c:extLst>
            </c:dLbl>
            <c:dLbl>
              <c:idx val="8"/>
              <c:tx>
                <c:rich>
                  <a:bodyPr/>
                  <a:lstStyle/>
                  <a:p>
                    <a:fld id="{B1B833E6-139F-4638-A276-75B696E4BD3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E12-49DF-AB92-9E3567ECACAB}"/>
                </c:ext>
              </c:extLst>
            </c:dLbl>
            <c:dLbl>
              <c:idx val="9"/>
              <c:tx>
                <c:rich>
                  <a:bodyPr/>
                  <a:lstStyle/>
                  <a:p>
                    <a:fld id="{041EE48F-1C50-4B67-81D9-502BA5CB544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E12-49DF-AB92-9E3567ECACAB}"/>
                </c:ext>
              </c:extLst>
            </c:dLbl>
            <c:dLbl>
              <c:idx val="10"/>
              <c:tx>
                <c:rich>
                  <a:bodyPr/>
                  <a:lstStyle/>
                  <a:p>
                    <a:fld id="{3C9954FA-76B6-4FC2-8380-562E51DE493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4E12-49DF-AB92-9E3567ECACAB}"/>
                </c:ext>
              </c:extLst>
            </c:dLbl>
            <c:dLbl>
              <c:idx val="11"/>
              <c:tx>
                <c:rich>
                  <a:bodyPr/>
                  <a:lstStyle/>
                  <a:p>
                    <a:fld id="{40F8AED6-50BD-45E7-96A1-1CF1EE5D4AD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E12-49DF-AB92-9E3567ECAC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02'!$H$9:$H$20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02'!$I$9:$I$20</c:f>
              <c:numCache>
                <c:formatCode>[&gt;=1000000]\$0,,"M";[&gt;=1000]\$0,"K";0</c:formatCode>
                <c:ptCount val="12"/>
                <c:pt idx="0">
                  <c:v>456133.41000000032</c:v>
                </c:pt>
                <c:pt idx="1">
                  <c:v>406413.08999999979</c:v>
                </c:pt>
                <c:pt idx="2">
                  <c:v>465679.03999999963</c:v>
                </c:pt>
                <c:pt idx="3">
                  <c:v>443264.9800000001</c:v>
                </c:pt>
                <c:pt idx="4">
                  <c:v>472907.32999999961</c:v>
                </c:pt>
                <c:pt idx="5">
                  <c:v>452953.7900000005</c:v>
                </c:pt>
                <c:pt idx="6">
                  <c:v>454471.67000000022</c:v>
                </c:pt>
                <c:pt idx="7">
                  <c:v>474567.68000000034</c:v>
                </c:pt>
                <c:pt idx="8">
                  <c:v>446098.16000000021</c:v>
                </c:pt>
                <c:pt idx="9">
                  <c:v>457301.34999999951</c:v>
                </c:pt>
                <c:pt idx="10">
                  <c:v>469844.44999999937</c:v>
                </c:pt>
                <c:pt idx="11">
                  <c:v>447174.52</c:v>
                </c:pt>
              </c:numCache>
            </c:numRef>
          </c:val>
          <c:smooth val="1"/>
          <c:extLst>
            <c:ext xmlns:c15="http://schemas.microsoft.com/office/drawing/2012/chart" uri="{02D57815-91ED-43cb-92C2-25804820EDAC}">
              <c15:datalabelsRange>
                <c15:f>'Analysis 02'!$K$9:$K$20</c15:f>
                <c15:dlblRangeCache>
                  <c:ptCount val="12"/>
                  <c:pt idx="4">
                    <c:v>$444K</c:v>
                  </c:pt>
                  <c:pt idx="7">
                    <c:v>$432K</c:v>
                  </c:pt>
                </c15:dlblRangeCache>
              </c15:datalabelsRange>
            </c:ext>
            <c:ext xmlns:c16="http://schemas.microsoft.com/office/drawing/2014/chart" uri="{C3380CC4-5D6E-409C-BE32-E72D297353CC}">
              <c16:uniqueId val="{0000000C-4E12-49DF-AB92-9E3567ECACAB}"/>
            </c:ext>
          </c:extLst>
        </c:ser>
        <c:ser>
          <c:idx val="1"/>
          <c:order val="1"/>
          <c:tx>
            <c:strRef>
              <c:f>'Analysis 02'!$J$8</c:f>
              <c:strCache>
                <c:ptCount val="1"/>
                <c:pt idx="0">
                  <c:v>Total Targets</c:v>
                </c:pt>
              </c:strCache>
            </c:strRef>
          </c:tx>
          <c:spPr>
            <a:ln w="28575" cap="rnd">
              <a:solidFill>
                <a:schemeClr val="accent3">
                  <a:lumMod val="75000"/>
                </a:schemeClr>
              </a:solidFill>
              <a:round/>
            </a:ln>
            <a:effectLst/>
          </c:spPr>
          <c:marker>
            <c:symbol val="none"/>
          </c:marker>
          <c:cat>
            <c:strRef>
              <c:f>'Analysis 02'!$H$9:$H$20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02'!$J$9:$J$20</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4E12-49DF-AB92-9E3567ECACAB}"/>
            </c:ext>
          </c:extLst>
        </c:ser>
        <c:dLbls>
          <c:showLegendKey val="0"/>
          <c:showVal val="0"/>
          <c:showCatName val="0"/>
          <c:showSerName val="0"/>
          <c:showPercent val="0"/>
          <c:showBubbleSize val="0"/>
        </c:dLbls>
        <c:marker val="1"/>
        <c:smooth val="0"/>
        <c:axId val="1800876656"/>
        <c:axId val="1800864176"/>
      </c:lineChart>
      <c:catAx>
        <c:axId val="180087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0864176"/>
        <c:crosses val="autoZero"/>
        <c:auto val="1"/>
        <c:lblAlgn val="ctr"/>
        <c:lblOffset val="100"/>
        <c:noMultiLvlLbl val="0"/>
      </c:catAx>
      <c:valAx>
        <c:axId val="1800864176"/>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0876656"/>
        <c:crosses val="autoZero"/>
        <c:crossBetween val="between"/>
      </c:valAx>
      <c:spPr>
        <a:noFill/>
        <a:ln>
          <a:noFill/>
        </a:ln>
        <a:effectLst/>
      </c:spPr>
    </c:plotArea>
    <c:legend>
      <c:legendPos val="b"/>
      <c:layout>
        <c:manualLayout>
          <c:xMode val="edge"/>
          <c:yMode val="edge"/>
          <c:x val="0.28664016188080715"/>
          <c:y val="0.90773660827007485"/>
          <c:w val="0.42671948710761748"/>
          <c:h val="8.606086002253422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88888888888889E-2"/>
          <c:y val="3.2407407407407406E-2"/>
          <c:w val="0.93888888888888888"/>
          <c:h val="0.89814814814814814"/>
        </c:manualLayout>
      </c:layout>
      <c:barChart>
        <c:barDir val="col"/>
        <c:grouping val="clustered"/>
        <c:varyColors val="0"/>
        <c:ser>
          <c:idx val="0"/>
          <c:order val="0"/>
          <c:tx>
            <c:strRef>
              <c:f>'Analysis 02'!$N$8</c:f>
              <c:strCache>
                <c:ptCount val="1"/>
                <c:pt idx="0">
                  <c:v>Varience</c:v>
                </c:pt>
              </c:strCache>
            </c:strRef>
          </c:tx>
          <c:spPr>
            <a:solidFill>
              <a:srgbClr val="00B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02'!$M$9:$M$20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02'!$N$9:$N$20</c:f>
              <c:numCache>
                <c:formatCode>\+0.0%;\-0.0%</c:formatCode>
                <c:ptCount val="12"/>
                <c:pt idx="0">
                  <c:v>3.8928872408563013E-2</c:v>
                </c:pt>
                <c:pt idx="1">
                  <c:v>-5.7656203988601828E-2</c:v>
                </c:pt>
                <c:pt idx="2">
                  <c:v>4.5081790251597607E-2</c:v>
                </c:pt>
                <c:pt idx="3">
                  <c:v>-2.1643451026439348E-2</c:v>
                </c:pt>
                <c:pt idx="4">
                  <c:v>6.4706135304963247E-2</c:v>
                </c:pt>
                <c:pt idx="5">
                  <c:v>7.3403629090548358E-2</c:v>
                </c:pt>
                <c:pt idx="6">
                  <c:v>-4.918417929662907E-3</c:v>
                </c:pt>
                <c:pt idx="7">
                  <c:v>9.9230949187797707E-2</c:v>
                </c:pt>
                <c:pt idx="8">
                  <c:v>-1.82102964341927E-3</c:v>
                </c:pt>
                <c:pt idx="9">
                  <c:v>0.10363295202239481</c:v>
                </c:pt>
                <c:pt idx="10">
                  <c:v>0.13661686475345239</c:v>
                </c:pt>
                <c:pt idx="11">
                  <c:v>-2.1013676377544165E-2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91D8-4298-9121-C38A5483A8F0}"/>
            </c:ext>
          </c:extLst>
        </c:ser>
        <c:dLbls>
          <c:showLegendKey val="0"/>
          <c:showVal val="0"/>
          <c:showCatName val="0"/>
          <c:showSerName val="0"/>
          <c:showPercent val="0"/>
          <c:showBubbleSize val="0"/>
        </c:dLbls>
        <c:gapWidth val="79"/>
        <c:overlap val="-27"/>
        <c:axId val="1798497184"/>
        <c:axId val="1798496704"/>
      </c:barChart>
      <c:catAx>
        <c:axId val="1798497184"/>
        <c:scaling>
          <c:orientation val="minMax"/>
        </c:scaling>
        <c:delete val="1"/>
        <c:axPos val="b"/>
        <c:numFmt formatCode="General" sourceLinked="1"/>
        <c:majorTickMark val="out"/>
        <c:minorTickMark val="none"/>
        <c:tickLblPos val="nextTo"/>
        <c:crossAx val="1798496704"/>
        <c:crosses val="autoZero"/>
        <c:auto val="1"/>
        <c:lblAlgn val="ctr"/>
        <c:lblOffset val="100"/>
        <c:noMultiLvlLbl val="0"/>
      </c:catAx>
      <c:valAx>
        <c:axId val="1798496704"/>
        <c:scaling>
          <c:orientation val="minMax"/>
        </c:scaling>
        <c:delete val="1"/>
        <c:axPos val="l"/>
        <c:numFmt formatCode="\+0.0%;\-0.0%" sourceLinked="1"/>
        <c:majorTickMark val="out"/>
        <c:minorTickMark val="none"/>
        <c:tickLblPos val="nextTo"/>
        <c:crossAx val="1798497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59636532775176"/>
          <c:y val="0.23173182247142834"/>
          <c:w val="0.83539519585368283"/>
          <c:h val="0.60894798266433481"/>
        </c:manualLayout>
      </c:layout>
      <c:barChart>
        <c:barDir val="col"/>
        <c:grouping val="clustered"/>
        <c:varyColors val="0"/>
        <c:ser>
          <c:idx val="0"/>
          <c:order val="0"/>
          <c:tx>
            <c:strRef>
              <c:f>'Analysis 02'!$AD$21</c:f>
              <c:strCache>
                <c:ptCount val="1"/>
                <c:pt idx="0">
                  <c:v>Total Revenue</c:v>
                </c:pt>
              </c:strCache>
            </c:strRef>
          </c:tx>
          <c:spPr>
            <a:solidFill>
              <a:schemeClr val="accent1"/>
            </a:solidFill>
            <a:ln>
              <a:noFill/>
            </a:ln>
            <a:effectLst/>
          </c:spPr>
          <c:invertIfNegative val="0"/>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1-298E-41C0-91F7-40D58F08AD80}"/>
              </c:ext>
            </c:extLst>
          </c:dPt>
          <c:dPt>
            <c:idx val="3"/>
            <c:invertIfNegative val="0"/>
            <c:bubble3D val="0"/>
            <c:spPr>
              <a:solidFill>
                <a:schemeClr val="accent1">
                  <a:lumMod val="75000"/>
                </a:schemeClr>
              </a:solidFill>
              <a:ln>
                <a:noFill/>
              </a:ln>
              <a:effectLst/>
            </c:spPr>
            <c:extLst>
              <c:ext xmlns:c16="http://schemas.microsoft.com/office/drawing/2014/chart" uri="{C3380CC4-5D6E-409C-BE32-E72D297353CC}">
                <c16:uniqueId val="{00000003-298E-41C0-91F7-40D58F08AD80}"/>
              </c:ext>
            </c:extLst>
          </c:dPt>
          <c:dLbls>
            <c:dLbl>
              <c:idx val="0"/>
              <c:tx>
                <c:rich>
                  <a:bodyPr/>
                  <a:lstStyle/>
                  <a:p>
                    <a:fld id="{04C3036C-1E96-4326-A8D6-818D44957FD5}" type="CELLRANGE">
                      <a:rPr lang="en-US"/>
                      <a:pPr/>
                      <a:t>[CELLRANGE]</a:t>
                    </a:fld>
                    <a:fld id="{A867AFE3-57A3-4C13-AAD4-78D90B82F183}" type="VALUE">
                      <a:rPr lang="en-US" baseline="0"/>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298E-41C0-91F7-40D58F08AD80}"/>
                </c:ext>
              </c:extLst>
            </c:dLbl>
            <c:dLbl>
              <c:idx val="1"/>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B31D981-C5CF-461B-BFF7-ECB316FEA26B}" type="CELLRANGE">
                      <a:rPr lang="en-US" baseline="0"/>
                      <a:pPr>
                        <a:defRPr/>
                      </a:pPr>
                      <a:t>[CELLRANGE]</a:t>
                    </a:fld>
                    <a:r>
                      <a:rPr lang="en-US" baseline="0"/>
                      <a:t>, </a:t>
                    </a:r>
                    <a:fld id="{4E90CD78-9EDF-49B8-935D-17D5CA5B85DA}"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0751046119235095"/>
                      <c:h val="0.25923380310996669"/>
                    </c:manualLayout>
                  </c15:layout>
                  <c15:dlblFieldTable/>
                  <c15:showDataLabelsRange val="1"/>
                </c:ext>
                <c:ext xmlns:c16="http://schemas.microsoft.com/office/drawing/2014/chart" uri="{C3380CC4-5D6E-409C-BE32-E72D297353CC}">
                  <c16:uniqueId val="{00000001-298E-41C0-91F7-40D58F08AD80}"/>
                </c:ext>
              </c:extLst>
            </c:dLbl>
            <c:dLbl>
              <c:idx val="2"/>
              <c:tx>
                <c:rich>
                  <a:bodyPr/>
                  <a:lstStyle/>
                  <a:p>
                    <a:fld id="{BF9887A5-C534-4E55-ACF1-DDF6DC775440}" type="CELLRANGE">
                      <a:rPr lang="en-US"/>
                      <a:pPr/>
                      <a:t>[CELLRANGE]</a:t>
                    </a:fld>
                    <a:r>
                      <a:rPr lang="en-US" baseline="0"/>
                      <a:t>, </a:t>
                    </a:r>
                    <a:fld id="{1A0FDD0C-12A6-4C00-AB6B-863C1E82A71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98E-41C0-91F7-40D58F08AD80}"/>
                </c:ext>
              </c:extLst>
            </c:dLbl>
            <c:dLbl>
              <c:idx val="3"/>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5C2E3D47-3489-4259-81D0-31AF181E8E5A}" type="CELLRANGE">
                      <a:rPr lang="en-US" baseline="0"/>
                      <a:pPr>
                        <a:defRPr/>
                      </a:pPr>
                      <a:t>[CELLRANGE]</a:t>
                    </a:fld>
                    <a:r>
                      <a:rPr lang="en-US" baseline="0"/>
                      <a:t>, </a:t>
                    </a:r>
                    <a:fld id="{E4C009CA-20FE-41A0-8444-F3661DD106E5}"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147446569178852"/>
                      <c:h val="0.20954450647997344"/>
                    </c:manualLayout>
                  </c15:layout>
                  <c15:dlblFieldTable/>
                  <c15:showDataLabelsRange val="1"/>
                </c:ext>
                <c:ext xmlns:c16="http://schemas.microsoft.com/office/drawing/2014/chart" uri="{C3380CC4-5D6E-409C-BE32-E72D297353CC}">
                  <c16:uniqueId val="{00000003-298E-41C0-91F7-40D58F08AD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02'!$AC$22:$AC$25</c:f>
              <c:strCache>
                <c:ptCount val="4"/>
                <c:pt idx="0">
                  <c:v>Q1</c:v>
                </c:pt>
                <c:pt idx="1">
                  <c:v>Q2</c:v>
                </c:pt>
                <c:pt idx="2">
                  <c:v>Q3</c:v>
                </c:pt>
                <c:pt idx="3">
                  <c:v>Q4</c:v>
                </c:pt>
              </c:strCache>
            </c:strRef>
          </c:cat>
          <c:val>
            <c:numRef>
              <c:f>'Analysis 02'!$AD$22:$AD$25</c:f>
              <c:numCache>
                <c:formatCode>[&gt;=1000000]\$0,,"M";[&gt;=1000]\$0,"K";0</c:formatCode>
                <c:ptCount val="4"/>
                <c:pt idx="0">
                  <c:v>1328225.5399999991</c:v>
                </c:pt>
                <c:pt idx="1">
                  <c:v>1369126.1000000003</c:v>
                </c:pt>
                <c:pt idx="2">
                  <c:v>1375137.5100000019</c:v>
                </c:pt>
                <c:pt idx="3">
                  <c:v>1374320.3200000026</c:v>
                </c:pt>
              </c:numCache>
            </c:numRef>
          </c:val>
          <c:extLst>
            <c:ext xmlns:c15="http://schemas.microsoft.com/office/drawing/2012/chart" uri="{02D57815-91ED-43cb-92C2-25804820EDAC}">
              <c15:datalabelsRange>
                <c15:f>'Analysis 02'!$AE$15:$AE$18</c15:f>
                <c15:dlblRangeCache>
                  <c:ptCount val="4"/>
                  <c:pt idx="1">
                    <c:v>+3.1%</c:v>
                  </c:pt>
                  <c:pt idx="2">
                    <c:v>+0.4%</c:v>
                  </c:pt>
                  <c:pt idx="3">
                    <c:v>-0.1%</c:v>
                  </c:pt>
                </c15:dlblRangeCache>
              </c15:datalabelsRange>
            </c:ext>
            <c:ext xmlns:c16="http://schemas.microsoft.com/office/drawing/2014/chart" uri="{C3380CC4-5D6E-409C-BE32-E72D297353CC}">
              <c16:uniqueId val="{00000006-298E-41C0-91F7-40D58F08AD80}"/>
            </c:ext>
          </c:extLst>
        </c:ser>
        <c:ser>
          <c:idx val="1"/>
          <c:order val="1"/>
          <c:tx>
            <c:strRef>
              <c:f>'Analysis 02'!$AE$21</c:f>
              <c:strCache>
                <c:ptCount val="1"/>
                <c:pt idx="0">
                  <c:v>Highlight</c:v>
                </c:pt>
              </c:strCache>
            </c:strRef>
          </c:tx>
          <c:spPr>
            <a:solidFill>
              <a:srgbClr val="1F8CB3"/>
            </a:solidFill>
            <a:ln>
              <a:noFill/>
            </a:ln>
            <a:effectLst/>
          </c:spPr>
          <c:invertIfNegative val="0"/>
          <c:val>
            <c:numRef>
              <c:f>'Analysis 02'!$AE$22:$AE$25</c:f>
              <c:numCache>
                <c:formatCode>General</c:formatCode>
                <c:ptCount val="4"/>
                <c:pt idx="0">
                  <c:v>0</c:v>
                </c:pt>
                <c:pt idx="1">
                  <c:v>1369126.1000000003</c:v>
                </c:pt>
                <c:pt idx="2">
                  <c:v>1375137.5100000019</c:v>
                </c:pt>
                <c:pt idx="3">
                  <c:v>1374320.3200000026</c:v>
                </c:pt>
              </c:numCache>
            </c:numRef>
          </c:val>
          <c:extLst>
            <c:ext xmlns:c16="http://schemas.microsoft.com/office/drawing/2014/chart" uri="{C3380CC4-5D6E-409C-BE32-E72D297353CC}">
              <c16:uniqueId val="{00000007-298E-41C0-91F7-40D58F08AD80}"/>
            </c:ext>
          </c:extLst>
        </c:ser>
        <c:dLbls>
          <c:showLegendKey val="0"/>
          <c:showVal val="0"/>
          <c:showCatName val="0"/>
          <c:showSerName val="0"/>
          <c:showPercent val="0"/>
          <c:showBubbleSize val="0"/>
        </c:dLbls>
        <c:gapWidth val="219"/>
        <c:overlap val="100"/>
        <c:axId val="1894165840"/>
        <c:axId val="1894156720"/>
      </c:barChart>
      <c:lineChart>
        <c:grouping val="standard"/>
        <c:varyColors val="0"/>
        <c:ser>
          <c:idx val="2"/>
          <c:order val="2"/>
          <c:tx>
            <c:strRef>
              <c:f>'Analysis 02'!$AF$21</c:f>
              <c:strCache>
                <c:ptCount val="1"/>
                <c:pt idx="0">
                  <c:v>Average</c:v>
                </c:pt>
              </c:strCache>
            </c:strRef>
          </c:tx>
          <c:spPr>
            <a:ln w="19050" cap="rnd">
              <a:solidFill>
                <a:schemeClr val="bg1">
                  <a:lumMod val="50000"/>
                </a:schemeClr>
              </a:solidFill>
              <a:prstDash val="lgDashDot"/>
              <a:round/>
            </a:ln>
            <a:effectLst/>
          </c:spPr>
          <c:marker>
            <c:symbol val="none"/>
          </c:marker>
          <c:val>
            <c:numRef>
              <c:f>'Analysis 02'!$AF$22:$AF$25</c:f>
              <c:numCache>
                <c:formatCode>[&gt;=1000000]\$0,,"M";[&gt;=1000]\$0,"K";0</c:formatCode>
                <c:ptCount val="4"/>
                <c:pt idx="0">
                  <c:v>1361702.3675000011</c:v>
                </c:pt>
                <c:pt idx="1">
                  <c:v>1361702.3675000011</c:v>
                </c:pt>
                <c:pt idx="2">
                  <c:v>1361702.3675000011</c:v>
                </c:pt>
                <c:pt idx="3">
                  <c:v>1361702.3675000011</c:v>
                </c:pt>
              </c:numCache>
            </c:numRef>
          </c:val>
          <c:smooth val="0"/>
          <c:extLst>
            <c:ext xmlns:c16="http://schemas.microsoft.com/office/drawing/2014/chart" uri="{C3380CC4-5D6E-409C-BE32-E72D297353CC}">
              <c16:uniqueId val="{00000008-298E-41C0-91F7-40D58F08AD80}"/>
            </c:ext>
          </c:extLst>
        </c:ser>
        <c:dLbls>
          <c:showLegendKey val="0"/>
          <c:showVal val="0"/>
          <c:showCatName val="0"/>
          <c:showSerName val="0"/>
          <c:showPercent val="0"/>
          <c:showBubbleSize val="0"/>
        </c:dLbls>
        <c:marker val="1"/>
        <c:smooth val="0"/>
        <c:axId val="1894165840"/>
        <c:axId val="1894156720"/>
      </c:lineChart>
      <c:catAx>
        <c:axId val="1894165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156720"/>
        <c:crosses val="autoZero"/>
        <c:auto val="1"/>
        <c:lblAlgn val="ctr"/>
        <c:lblOffset val="100"/>
        <c:noMultiLvlLbl val="0"/>
      </c:catAx>
      <c:valAx>
        <c:axId val="1894156720"/>
        <c:scaling>
          <c:orientation val="minMax"/>
        </c:scaling>
        <c:delete val="1"/>
        <c:axPos val="l"/>
        <c:numFmt formatCode="[&gt;=1000000]\$0,,&quot;M&quot;;[&gt;=1000]\$0,&quot;K&quot;;0" sourceLinked="1"/>
        <c:majorTickMark val="out"/>
        <c:minorTickMark val="none"/>
        <c:tickLblPos val="nextTo"/>
        <c:crossAx val="1894165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385965603204172E-2"/>
          <c:y val="0.25162151452585041"/>
          <c:w val="0.93122806879359166"/>
          <c:h val="0.44115831404200301"/>
        </c:manualLayout>
      </c:layout>
      <c:barChart>
        <c:barDir val="col"/>
        <c:grouping val="clustered"/>
        <c:varyColors val="0"/>
        <c:ser>
          <c:idx val="0"/>
          <c:order val="0"/>
          <c:tx>
            <c:strRef>
              <c:f>'Analysis 02'!$AK$22</c:f>
              <c:strCache>
                <c:ptCount val="1"/>
                <c:pt idx="0">
                  <c:v>Total Revenue</c:v>
                </c:pt>
              </c:strCache>
            </c:strRef>
          </c:tx>
          <c:spPr>
            <a:solidFill>
              <a:schemeClr val="accent1"/>
            </a:solidFill>
            <a:ln>
              <a:noFill/>
            </a:ln>
            <a:effectLst/>
          </c:spPr>
          <c:invertIfNegative val="0"/>
          <c:dLbls>
            <c:dLbl>
              <c:idx val="0"/>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E9843624-C081-4F82-8035-C8415A6B1D33}" type="CELLRANGE">
                      <a:rPr lang="en-US" baseline="0"/>
                      <a:pPr>
                        <a:defRPr/>
                      </a:pPr>
                      <a:t>[CELLRANGE]</a:t>
                    </a:fld>
                    <a:r>
                      <a:rPr lang="en-US" baseline="0"/>
                      <a:t>, </a:t>
                    </a:r>
                    <a:fld id="{DF5EFA51-8994-4F10-9BA6-03B2301A156E}"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9513043529629521E-2"/>
                      <c:h val="0.39709900102191908"/>
                    </c:manualLayout>
                  </c15:layout>
                  <c15:dlblFieldTable/>
                  <c15:showDataLabelsRange val="1"/>
                </c:ext>
                <c:ext xmlns:c16="http://schemas.microsoft.com/office/drawing/2014/chart" uri="{C3380CC4-5D6E-409C-BE32-E72D297353CC}">
                  <c16:uniqueId val="{00000000-A584-4BC5-97CD-C6745D9F16EB}"/>
                </c:ext>
              </c:extLst>
            </c:dLbl>
            <c:dLbl>
              <c:idx val="1"/>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4BC0919E-71D1-4A0A-AF54-E22302857F28}" type="CELLRANGE">
                      <a:rPr lang="en-US" baseline="0"/>
                      <a:pPr>
                        <a:defRPr/>
                      </a:pPr>
                      <a:t>[CELLRANGE]</a:t>
                    </a:fld>
                    <a:r>
                      <a:rPr lang="en-US" baseline="0"/>
                      <a:t>, </a:t>
                    </a:r>
                    <a:fld id="{3A92DCA5-DADB-405B-8466-CEE280E4329D}"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722488273819605"/>
                      <c:h val="0.357369288202048"/>
                    </c:manualLayout>
                  </c15:layout>
                  <c15:dlblFieldTable/>
                  <c15:showDataLabelsRange val="1"/>
                </c:ext>
                <c:ext xmlns:c16="http://schemas.microsoft.com/office/drawing/2014/chart" uri="{C3380CC4-5D6E-409C-BE32-E72D297353CC}">
                  <c16:uniqueId val="{00000001-A584-4BC5-97CD-C6745D9F16EB}"/>
                </c:ext>
              </c:extLst>
            </c:dLbl>
            <c:dLbl>
              <c:idx val="2"/>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765ABBAC-22C8-45C1-B32F-C9732B552DD8}" type="CELLRANGE">
                      <a:rPr lang="en-US" baseline="0"/>
                      <a:pPr>
                        <a:defRPr/>
                      </a:pPr>
                      <a:t>[CELLRANGE]</a:t>
                    </a:fld>
                    <a:r>
                      <a:rPr lang="en-US" baseline="0"/>
                      <a:t>, </a:t>
                    </a:r>
                    <a:fld id="{B45FFF75-1819-4AAC-BF4D-C4FB45B5761D}"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547432448930563"/>
                      <c:h val="0.38385576341529543"/>
                    </c:manualLayout>
                  </c15:layout>
                  <c15:dlblFieldTable/>
                  <c15:showDataLabelsRange val="1"/>
                </c:ext>
                <c:ext xmlns:c16="http://schemas.microsoft.com/office/drawing/2014/chart" uri="{C3380CC4-5D6E-409C-BE32-E72D297353CC}">
                  <c16:uniqueId val="{00000002-A584-4BC5-97CD-C6745D9F16EB}"/>
                </c:ext>
              </c:extLst>
            </c:dLbl>
            <c:dLbl>
              <c:idx val="3"/>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0A16D7A3-6B73-4C07-95E6-645235861A49}" type="CELLRANGE">
                      <a:rPr lang="en-US" baseline="0"/>
                      <a:pPr>
                        <a:defRPr/>
                      </a:pPr>
                      <a:t>[CELLRANGE]</a:t>
                    </a:fld>
                    <a:r>
                      <a:rPr lang="en-US" baseline="0"/>
                      <a:t>, </a:t>
                    </a:r>
                    <a:fld id="{DA2B115F-D654-488A-A6C9-8E5297F20E64}"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320809982711021"/>
                      <c:h val="0.357369288202048"/>
                    </c:manualLayout>
                  </c15:layout>
                  <c15:dlblFieldTable/>
                  <c15:showDataLabelsRange val="1"/>
                </c:ext>
                <c:ext xmlns:c16="http://schemas.microsoft.com/office/drawing/2014/chart" uri="{C3380CC4-5D6E-409C-BE32-E72D297353CC}">
                  <c16:uniqueId val="{00000003-A584-4BC5-97CD-C6745D9F16EB}"/>
                </c:ext>
              </c:extLst>
            </c:dLbl>
            <c:dLbl>
              <c:idx val="4"/>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29A032FB-FB96-4ABB-8AF6-7C6F8A89B066}" type="CELLRANGE">
                      <a:rPr lang="en-US" baseline="0"/>
                      <a:pPr>
                        <a:defRPr/>
                      </a:pPr>
                      <a:t>[CELLRANGE]</a:t>
                    </a:fld>
                    <a:r>
                      <a:rPr lang="en-US" baseline="0"/>
                      <a:t>, </a:t>
                    </a:r>
                    <a:fld id="{25B5A207-CD31-415B-AB30-0FBC4ECA118A}"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297033699723139"/>
                      <c:h val="0.37061252580867171"/>
                    </c:manualLayout>
                  </c15:layout>
                  <c15:dlblFieldTable/>
                  <c15:showDataLabelsRange val="1"/>
                </c:ext>
                <c:ext xmlns:c16="http://schemas.microsoft.com/office/drawing/2014/chart" uri="{C3380CC4-5D6E-409C-BE32-E72D297353CC}">
                  <c16:uniqueId val="{00000004-A584-4BC5-97CD-C6745D9F16EB}"/>
                </c:ext>
              </c:extLst>
            </c:dLbl>
            <c:dLbl>
              <c:idx val="5"/>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BF652F70-D25C-4D35-A3DB-8B9F68FFD0BC}" type="CELLRANGE">
                      <a:rPr lang="en-US" baseline="0"/>
                      <a:pPr>
                        <a:defRPr/>
                      </a:pPr>
                      <a:t>[CELLRANGE]</a:t>
                    </a:fld>
                    <a:r>
                      <a:rPr lang="en-US" baseline="0"/>
                      <a:t>, </a:t>
                    </a:r>
                    <a:fld id="{03A0E6B9-2677-438C-BBC7-AF7BF6680888}"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547432448930563"/>
                      <c:h val="0.34412605059542428"/>
                    </c:manualLayout>
                  </c15:layout>
                  <c15:dlblFieldTable/>
                  <c15:showDataLabelsRange val="1"/>
                </c:ext>
                <c:ext xmlns:c16="http://schemas.microsoft.com/office/drawing/2014/chart" uri="{C3380CC4-5D6E-409C-BE32-E72D297353CC}">
                  <c16:uniqueId val="{00000005-A584-4BC5-97CD-C6745D9F16E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02'!$AJ$23:$AJ$28</c:f>
              <c:strCache>
                <c:ptCount val="6"/>
                <c:pt idx="0">
                  <c:v>Sun</c:v>
                </c:pt>
                <c:pt idx="1">
                  <c:v>Mon</c:v>
                </c:pt>
                <c:pt idx="2">
                  <c:v>Tue</c:v>
                </c:pt>
                <c:pt idx="3">
                  <c:v>Wed</c:v>
                </c:pt>
                <c:pt idx="4">
                  <c:v>Thu</c:v>
                </c:pt>
                <c:pt idx="5">
                  <c:v>Fri</c:v>
                </c:pt>
              </c:strCache>
            </c:strRef>
          </c:cat>
          <c:val>
            <c:numRef>
              <c:f>'Analysis 02'!$AK$23:$AK$28</c:f>
              <c:numCache>
                <c:formatCode>[&gt;=1000000]\$0,,"M";[&gt;=1000]\$0,"K";0</c:formatCode>
                <c:ptCount val="6"/>
                <c:pt idx="0">
                  <c:v>789076.96999999892</c:v>
                </c:pt>
                <c:pt idx="1">
                  <c:v>791696.94000000018</c:v>
                </c:pt>
                <c:pt idx="2">
                  <c:v>770976.25999999966</c:v>
                </c:pt>
                <c:pt idx="3">
                  <c:v>782904.52999999991</c:v>
                </c:pt>
                <c:pt idx="4">
                  <c:v>766510.08999999845</c:v>
                </c:pt>
                <c:pt idx="5">
                  <c:v>772880.16999999993</c:v>
                </c:pt>
              </c:numCache>
            </c:numRef>
          </c:val>
          <c:extLst>
            <c:ext xmlns:c15="http://schemas.microsoft.com/office/drawing/2012/chart" uri="{02D57815-91ED-43cb-92C2-25804820EDAC}">
              <c15:datalabelsRange>
                <c15:f>'Analysis 02'!$AL$13:$AL$19</c15:f>
                <c15:dlblRangeCache>
                  <c:ptCount val="7"/>
                  <c:pt idx="1">
                    <c:v>+0.3%</c:v>
                  </c:pt>
                  <c:pt idx="2">
                    <c:v>-2.6%</c:v>
                  </c:pt>
                  <c:pt idx="3">
                    <c:v>+1.5%</c:v>
                  </c:pt>
                  <c:pt idx="4">
                    <c:v>-2.1%</c:v>
                  </c:pt>
                  <c:pt idx="5">
                    <c:v>+0.8%</c:v>
                  </c:pt>
                  <c:pt idx="6">
                    <c:v>-0.0%</c:v>
                  </c:pt>
                </c15:dlblRangeCache>
              </c15:datalabelsRange>
            </c:ext>
            <c:ext xmlns:c16="http://schemas.microsoft.com/office/drawing/2014/chart" uri="{C3380CC4-5D6E-409C-BE32-E72D297353CC}">
              <c16:uniqueId val="{00000006-A584-4BC5-97CD-C6745D9F16EB}"/>
            </c:ext>
          </c:extLst>
        </c:ser>
        <c:ser>
          <c:idx val="1"/>
          <c:order val="1"/>
          <c:tx>
            <c:strRef>
              <c:f>'Analysis 02'!$AL$22</c:f>
              <c:strCache>
                <c:ptCount val="1"/>
                <c:pt idx="0">
                  <c:v>Highlight</c:v>
                </c:pt>
              </c:strCache>
            </c:strRef>
          </c:tx>
          <c:spPr>
            <a:solidFill>
              <a:srgbClr val="1F8CB4"/>
            </a:solidFill>
            <a:ln>
              <a:noFill/>
            </a:ln>
            <a:effectLst/>
          </c:spPr>
          <c:invertIfNegative val="0"/>
          <c:val>
            <c:numRef>
              <c:f>'Analysis 02'!$AL$23:$AL$28</c:f>
              <c:numCache>
                <c:formatCode>General</c:formatCode>
                <c:ptCount val="6"/>
                <c:pt idx="0">
                  <c:v>789076.96999999892</c:v>
                </c:pt>
                <c:pt idx="1">
                  <c:v>791696.94000000018</c:v>
                </c:pt>
                <c:pt idx="2">
                  <c:v>0</c:v>
                </c:pt>
                <c:pt idx="3">
                  <c:v>782904.52999999991</c:v>
                </c:pt>
                <c:pt idx="4">
                  <c:v>0</c:v>
                </c:pt>
                <c:pt idx="5">
                  <c:v>0</c:v>
                </c:pt>
              </c:numCache>
            </c:numRef>
          </c:val>
          <c:extLst>
            <c:ext xmlns:c16="http://schemas.microsoft.com/office/drawing/2014/chart" uri="{C3380CC4-5D6E-409C-BE32-E72D297353CC}">
              <c16:uniqueId val="{00000007-A584-4BC5-97CD-C6745D9F16EB}"/>
            </c:ext>
          </c:extLst>
        </c:ser>
        <c:dLbls>
          <c:showLegendKey val="0"/>
          <c:showVal val="0"/>
          <c:showCatName val="0"/>
          <c:showSerName val="0"/>
          <c:showPercent val="0"/>
          <c:showBubbleSize val="0"/>
        </c:dLbls>
        <c:gapWidth val="219"/>
        <c:overlap val="100"/>
        <c:axId val="1671751199"/>
        <c:axId val="1671752159"/>
      </c:barChart>
      <c:lineChart>
        <c:grouping val="standard"/>
        <c:varyColors val="0"/>
        <c:ser>
          <c:idx val="2"/>
          <c:order val="2"/>
          <c:tx>
            <c:strRef>
              <c:f>'Analysis 02'!$AM$22</c:f>
              <c:strCache>
                <c:ptCount val="1"/>
                <c:pt idx="0">
                  <c:v>Average</c:v>
                </c:pt>
              </c:strCache>
            </c:strRef>
          </c:tx>
          <c:spPr>
            <a:ln w="28575" cap="rnd">
              <a:solidFill>
                <a:schemeClr val="accent3"/>
              </a:solidFill>
              <a:prstDash val="dashDot"/>
              <a:round/>
            </a:ln>
            <a:effectLst/>
          </c:spPr>
          <c:marker>
            <c:symbol val="none"/>
          </c:marker>
          <c:val>
            <c:numRef>
              <c:f>'Analysis 02'!$AM$23:$AM$28</c:f>
              <c:numCache>
                <c:formatCode>[&gt;=1000000]\$0,,"M";[&gt;=1000]\$0,"K";0</c:formatCode>
                <c:ptCount val="6"/>
                <c:pt idx="0">
                  <c:v>779007.49333333282</c:v>
                </c:pt>
                <c:pt idx="1">
                  <c:v>779007.49333333282</c:v>
                </c:pt>
                <c:pt idx="2">
                  <c:v>779007.49333333282</c:v>
                </c:pt>
                <c:pt idx="3">
                  <c:v>779007.49333333282</c:v>
                </c:pt>
                <c:pt idx="4">
                  <c:v>779007.49333333282</c:v>
                </c:pt>
                <c:pt idx="5">
                  <c:v>779007.49333333282</c:v>
                </c:pt>
              </c:numCache>
            </c:numRef>
          </c:val>
          <c:smooth val="0"/>
          <c:extLst>
            <c:ext xmlns:c16="http://schemas.microsoft.com/office/drawing/2014/chart" uri="{C3380CC4-5D6E-409C-BE32-E72D297353CC}">
              <c16:uniqueId val="{00000008-A584-4BC5-97CD-C6745D9F16EB}"/>
            </c:ext>
          </c:extLst>
        </c:ser>
        <c:dLbls>
          <c:showLegendKey val="0"/>
          <c:showVal val="0"/>
          <c:showCatName val="0"/>
          <c:showSerName val="0"/>
          <c:showPercent val="0"/>
          <c:showBubbleSize val="0"/>
        </c:dLbls>
        <c:marker val="1"/>
        <c:smooth val="0"/>
        <c:axId val="1671751199"/>
        <c:axId val="1671752159"/>
      </c:lineChart>
      <c:catAx>
        <c:axId val="167175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1752159"/>
        <c:crosses val="autoZero"/>
        <c:auto val="1"/>
        <c:lblAlgn val="ctr"/>
        <c:lblOffset val="100"/>
        <c:noMultiLvlLbl val="0"/>
      </c:catAx>
      <c:valAx>
        <c:axId val="1671752159"/>
        <c:scaling>
          <c:orientation val="minMax"/>
        </c:scaling>
        <c:delete val="1"/>
        <c:axPos val="l"/>
        <c:numFmt formatCode="[&gt;=1000000]\$0,,&quot;M&quot;;[&gt;=1000]\$0,&quot;K&quot;;0" sourceLinked="1"/>
        <c:majorTickMark val="none"/>
        <c:minorTickMark val="none"/>
        <c:tickLblPos val="nextTo"/>
        <c:crossAx val="16717511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 03'!$L$20</c:f>
              <c:strCache>
                <c:ptCount val="1"/>
                <c:pt idx="0">
                  <c:v>Profit Margin</c:v>
                </c:pt>
              </c:strCache>
            </c:strRef>
          </c:tx>
          <c:spPr>
            <a:solidFill>
              <a:schemeClr val="accent1"/>
            </a:solidFill>
            <a:ln>
              <a:noFill/>
            </a:ln>
            <a:effectLst/>
          </c:spPr>
          <c:invertIfNegative val="0"/>
          <c:cat>
            <c:strRef>
              <c:f>'Analysis 03'!$K$21:$K$25</c:f>
              <c:strCache>
                <c:ptCount val="5"/>
                <c:pt idx="0">
                  <c:v>New York</c:v>
                </c:pt>
                <c:pt idx="1">
                  <c:v>Maryland</c:v>
                </c:pt>
                <c:pt idx="2">
                  <c:v>Wisconsin</c:v>
                </c:pt>
                <c:pt idx="3">
                  <c:v>Indiana</c:v>
                </c:pt>
                <c:pt idx="4">
                  <c:v>Florida</c:v>
                </c:pt>
              </c:strCache>
            </c:strRef>
          </c:cat>
          <c:val>
            <c:numRef>
              <c:f>'Analysis 03'!$L$21:$L$25</c:f>
              <c:numCache>
                <c:formatCode>[&gt;=1000000]\$0,,"M";[&gt;=1000]\$0,"K";0</c:formatCode>
                <c:ptCount val="5"/>
                <c:pt idx="0">
                  <c:v>86589.619999999952</c:v>
                </c:pt>
                <c:pt idx="1">
                  <c:v>91811.079999999856</c:v>
                </c:pt>
                <c:pt idx="2">
                  <c:v>96221.15</c:v>
                </c:pt>
                <c:pt idx="3">
                  <c:v>101212.63000000015</c:v>
                </c:pt>
                <c:pt idx="4">
                  <c:v>104453.84999999986</c:v>
                </c:pt>
              </c:numCache>
            </c:numRef>
          </c:val>
          <c:extLst>
            <c:ext xmlns:c16="http://schemas.microsoft.com/office/drawing/2014/chart" uri="{C3380CC4-5D6E-409C-BE32-E72D297353CC}">
              <c16:uniqueId val="{00000000-F77F-4FD7-A7AE-1AFC0B09EFE2}"/>
            </c:ext>
          </c:extLst>
        </c:ser>
        <c:dLbls>
          <c:showLegendKey val="0"/>
          <c:showVal val="0"/>
          <c:showCatName val="0"/>
          <c:showSerName val="0"/>
          <c:showPercent val="0"/>
          <c:showBubbleSize val="0"/>
        </c:dLbls>
        <c:gapWidth val="219"/>
        <c:overlap val="-27"/>
        <c:axId val="689174399"/>
        <c:axId val="689175359"/>
      </c:barChart>
      <c:catAx>
        <c:axId val="689174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175359"/>
        <c:crosses val="autoZero"/>
        <c:auto val="1"/>
        <c:lblAlgn val="ctr"/>
        <c:lblOffset val="100"/>
        <c:noMultiLvlLbl val="0"/>
      </c:catAx>
      <c:valAx>
        <c:axId val="689175359"/>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1743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03!Customer Age Group</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03'!$AA$6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03'!$Z$7:$Z$13</c:f>
              <c:strCache>
                <c:ptCount val="6"/>
                <c:pt idx="0">
                  <c:v>0-20</c:v>
                </c:pt>
                <c:pt idx="1">
                  <c:v>21-30</c:v>
                </c:pt>
                <c:pt idx="2">
                  <c:v>31-40</c:v>
                </c:pt>
                <c:pt idx="3">
                  <c:v>41-50</c:v>
                </c:pt>
                <c:pt idx="4">
                  <c:v>51-60</c:v>
                </c:pt>
                <c:pt idx="5">
                  <c:v>61 +</c:v>
                </c:pt>
              </c:strCache>
            </c:strRef>
          </c:cat>
          <c:val>
            <c:numRef>
              <c:f>'Analysis 03'!$AA$7:$AA$13</c:f>
              <c:numCache>
                <c:formatCode>[&gt;=1000000]\$0,,"M";[&gt;=1000]\$0,"K";0</c:formatCode>
                <c:ptCount val="6"/>
                <c:pt idx="0">
                  <c:v>77466.27</c:v>
                </c:pt>
                <c:pt idx="1">
                  <c:v>389901.07999999949</c:v>
                </c:pt>
                <c:pt idx="2">
                  <c:v>418250.24999999849</c:v>
                </c:pt>
                <c:pt idx="3">
                  <c:v>491151.6800000004</c:v>
                </c:pt>
                <c:pt idx="4">
                  <c:v>388771.04999999882</c:v>
                </c:pt>
                <c:pt idx="5">
                  <c:v>531971.73000000021</c:v>
                </c:pt>
              </c:numCache>
            </c:numRef>
          </c:val>
          <c:extLst>
            <c:ext xmlns:c16="http://schemas.microsoft.com/office/drawing/2014/chart" uri="{C3380CC4-5D6E-409C-BE32-E72D297353CC}">
              <c16:uniqueId val="{00000000-7D7D-488B-AC68-DF56A4A6F9C5}"/>
            </c:ext>
          </c:extLst>
        </c:ser>
        <c:dLbls>
          <c:dLblPos val="outEnd"/>
          <c:showLegendKey val="0"/>
          <c:showVal val="1"/>
          <c:showCatName val="0"/>
          <c:showSerName val="0"/>
          <c:showPercent val="0"/>
          <c:showBubbleSize val="0"/>
        </c:dLbls>
        <c:gapWidth val="219"/>
        <c:overlap val="-27"/>
        <c:axId val="12666351"/>
        <c:axId val="12650991"/>
      </c:barChart>
      <c:catAx>
        <c:axId val="12666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0991"/>
        <c:crosses val="autoZero"/>
        <c:auto val="1"/>
        <c:lblAlgn val="ctr"/>
        <c:lblOffset val="100"/>
        <c:noMultiLvlLbl val="0"/>
      </c:catAx>
      <c:valAx>
        <c:axId val="12650991"/>
        <c:scaling>
          <c:orientation val="minMax"/>
        </c:scaling>
        <c:delete val="1"/>
        <c:axPos val="l"/>
        <c:numFmt formatCode="[&gt;=1000000]\$0,,&quot;M&quot;;[&gt;=1000]\$0,&quot;K&quot;;0" sourceLinked="1"/>
        <c:majorTickMark val="none"/>
        <c:minorTickMark val="none"/>
        <c:tickLblPos val="nextTo"/>
        <c:crossAx val="12666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111111111111112E-2"/>
          <c:y val="3.2407407407407406E-2"/>
          <c:w val="0.97777777777777775"/>
          <c:h val="0.88334135316418783"/>
        </c:manualLayout>
      </c:layout>
      <c:areaChart>
        <c:grouping val="stacked"/>
        <c:varyColors val="0"/>
        <c:ser>
          <c:idx val="1"/>
          <c:order val="1"/>
          <c:tx>
            <c:strRef>
              <c:f>'Analysis 03'!$AU$10</c:f>
              <c:strCache>
                <c:ptCount val="1"/>
                <c:pt idx="0">
                  <c:v>New Chart</c:v>
                </c:pt>
              </c:strCache>
            </c:strRef>
          </c:tx>
          <c:spPr>
            <a:gradFill flip="none" rotWithShape="1">
              <a:gsLst>
                <a:gs pos="0">
                  <a:srgbClr val="1F8CB4">
                    <a:alpha val="62000"/>
                  </a:srgbClr>
                </a:gs>
                <a:gs pos="65000">
                  <a:srgbClr val="1F8CB4">
                    <a:alpha val="32000"/>
                  </a:srgbClr>
                </a:gs>
                <a:gs pos="100000">
                  <a:srgbClr val="1F8CB4">
                    <a:alpha val="4000"/>
                  </a:srgbClr>
                </a:gs>
              </a:gsLst>
              <a:path path="circle">
                <a:fillToRect l="50000" t="-80000" r="50000" b="180000"/>
              </a:path>
              <a:tileRect/>
            </a:gradFill>
            <a:ln>
              <a:noFill/>
            </a:ln>
            <a:effectLst/>
          </c:spPr>
          <c:dLbls>
            <c:delete val="1"/>
          </c:dLbls>
          <c:cat>
            <c:strRef>
              <c:f>'Analysis 03'!$AS$11:$AS$22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03'!$AU$11:$AU$22</c:f>
              <c:numCache>
                <c:formatCode>[&gt;=1000000]\$0,,"M";[&gt;=1000]\$0,"K";0</c:formatCode>
                <c:ptCount val="12"/>
                <c:pt idx="0">
                  <c:v>191362.32000000018</c:v>
                </c:pt>
                <c:pt idx="1">
                  <c:v>169206.37999999963</c:v>
                </c:pt>
                <c:pt idx="2">
                  <c:v>200001.35999999946</c:v>
                </c:pt>
                <c:pt idx="3">
                  <c:v>186446.97000000044</c:v>
                </c:pt>
                <c:pt idx="4">
                  <c:v>198770.98999999982</c:v>
                </c:pt>
                <c:pt idx="5">
                  <c:v>199146.84000000069</c:v>
                </c:pt>
                <c:pt idx="6">
                  <c:v>188550.32</c:v>
                </c:pt>
                <c:pt idx="7">
                  <c:v>198381.50000000041</c:v>
                </c:pt>
                <c:pt idx="8">
                  <c:v>195304.19000000041</c:v>
                </c:pt>
                <c:pt idx="9">
                  <c:v>189662.57999999973</c:v>
                </c:pt>
                <c:pt idx="10">
                  <c:v>194711.51999999932</c:v>
                </c:pt>
                <c:pt idx="11">
                  <c:v>185967.09000000011</c:v>
                </c:pt>
              </c:numCache>
            </c:numRef>
          </c:val>
          <c:extLst>
            <c:ext xmlns:c16="http://schemas.microsoft.com/office/drawing/2014/chart" uri="{C3380CC4-5D6E-409C-BE32-E72D297353CC}">
              <c16:uniqueId val="{00000001-00FC-4455-AE16-C8B836205FF8}"/>
            </c:ext>
          </c:extLst>
        </c:ser>
        <c:dLbls>
          <c:showLegendKey val="0"/>
          <c:showVal val="1"/>
          <c:showCatName val="0"/>
          <c:showSerName val="0"/>
          <c:showPercent val="0"/>
          <c:showBubbleSize val="0"/>
        </c:dLbls>
        <c:axId val="362398351"/>
        <c:axId val="362398831"/>
      </c:areaChart>
      <c:lineChart>
        <c:grouping val="standard"/>
        <c:varyColors val="0"/>
        <c:ser>
          <c:idx val="0"/>
          <c:order val="0"/>
          <c:tx>
            <c:strRef>
              <c:f>'Analysis 03'!$AT$10</c:f>
              <c:strCache>
                <c:ptCount val="1"/>
                <c:pt idx="0">
                  <c:v>Profit Margin</c:v>
                </c:pt>
              </c:strCache>
            </c:strRef>
          </c:tx>
          <c:spPr>
            <a:ln w="28575" cap="rnd">
              <a:solidFill>
                <a:schemeClr val="accent1"/>
              </a:solidFill>
              <a:round/>
            </a:ln>
            <a:effectLst/>
          </c:spPr>
          <c:marker>
            <c:symbol val="circle"/>
            <c:size val="6"/>
            <c:spPr>
              <a:solidFill>
                <a:srgbClr val="0070C0">
                  <a:alpha val="93000"/>
                </a:srgbClr>
              </a:solidFill>
              <a:ln w="9525">
                <a:solidFill>
                  <a:srgbClr val="0070C0"/>
                </a:solidFill>
              </a:ln>
              <a:effectLst/>
            </c:spPr>
          </c:marker>
          <c:dLbls>
            <c:dLbl>
              <c:idx val="0"/>
              <c:tx>
                <c:rich>
                  <a:bodyPr/>
                  <a:lstStyle/>
                  <a:p>
                    <a:fld id="{C9FBFD67-DBEC-49EF-A48E-C2470127C808}"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0FC-4455-AE16-C8B836205FF8}"/>
                </c:ext>
              </c:extLst>
            </c:dLbl>
            <c:dLbl>
              <c:idx val="1"/>
              <c:tx>
                <c:rich>
                  <a:bodyPr/>
                  <a:lstStyle/>
                  <a:p>
                    <a:fld id="{6CDA1A87-BF00-462A-BFD3-144D3D615F5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FC-4455-AE16-C8B836205FF8}"/>
                </c:ext>
              </c:extLst>
            </c:dLbl>
            <c:dLbl>
              <c:idx val="2"/>
              <c:tx>
                <c:rich>
                  <a:bodyPr/>
                  <a:lstStyle/>
                  <a:p>
                    <a:fld id="{D17B5931-8CC9-4688-97AB-E256B8D12CA4}"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0FC-4455-AE16-C8B836205FF8}"/>
                </c:ext>
              </c:extLst>
            </c:dLbl>
            <c:dLbl>
              <c:idx val="3"/>
              <c:tx>
                <c:rich>
                  <a:bodyPr/>
                  <a:lstStyle/>
                  <a:p>
                    <a:fld id="{8273FB37-EDBF-41C8-BCF3-46F463E8058B}"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0FC-4455-AE16-C8B836205FF8}"/>
                </c:ext>
              </c:extLst>
            </c:dLbl>
            <c:dLbl>
              <c:idx val="4"/>
              <c:tx>
                <c:rich>
                  <a:bodyPr/>
                  <a:lstStyle/>
                  <a:p>
                    <a:fld id="{ED6AC872-BBD9-4A9C-A640-E95997FF5CEF}"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0FC-4455-AE16-C8B836205FF8}"/>
                </c:ext>
              </c:extLst>
            </c:dLbl>
            <c:dLbl>
              <c:idx val="5"/>
              <c:tx>
                <c:rich>
                  <a:bodyPr/>
                  <a:lstStyle/>
                  <a:p>
                    <a:fld id="{57AAF101-0CE0-47CB-BBF4-0F396B3E96D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0FC-4455-AE16-C8B836205FF8}"/>
                </c:ext>
              </c:extLst>
            </c:dLbl>
            <c:dLbl>
              <c:idx val="6"/>
              <c:tx>
                <c:rich>
                  <a:bodyPr/>
                  <a:lstStyle/>
                  <a:p>
                    <a:fld id="{F4854026-F772-4A8B-A7F0-F3E48B8A514F}"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0FC-4455-AE16-C8B836205FF8}"/>
                </c:ext>
              </c:extLst>
            </c:dLbl>
            <c:dLbl>
              <c:idx val="7"/>
              <c:tx>
                <c:rich>
                  <a:bodyPr/>
                  <a:lstStyle/>
                  <a:p>
                    <a:fld id="{BBB28A71-6D66-4223-AAB7-DEBDAF300874}"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0FC-4455-AE16-C8B836205FF8}"/>
                </c:ext>
              </c:extLst>
            </c:dLbl>
            <c:dLbl>
              <c:idx val="8"/>
              <c:tx>
                <c:rich>
                  <a:bodyPr/>
                  <a:lstStyle/>
                  <a:p>
                    <a:fld id="{1A822994-D880-4CBE-81E6-9166A212E4F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0FC-4455-AE16-C8B836205FF8}"/>
                </c:ext>
              </c:extLst>
            </c:dLbl>
            <c:dLbl>
              <c:idx val="9"/>
              <c:tx>
                <c:rich>
                  <a:bodyPr/>
                  <a:lstStyle/>
                  <a:p>
                    <a:fld id="{3A212D0C-545B-4B0F-8110-F11F0BB6C06B}"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0FC-4455-AE16-C8B836205FF8}"/>
                </c:ext>
              </c:extLst>
            </c:dLbl>
            <c:dLbl>
              <c:idx val="10"/>
              <c:tx>
                <c:rich>
                  <a:bodyPr/>
                  <a:lstStyle/>
                  <a:p>
                    <a:fld id="{A00AF43C-77D6-4BEF-B716-02B6827687E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0FC-4455-AE16-C8B836205FF8}"/>
                </c:ext>
              </c:extLst>
            </c:dLbl>
            <c:dLbl>
              <c:idx val="11"/>
              <c:tx>
                <c:rich>
                  <a:bodyPr/>
                  <a:lstStyle/>
                  <a:p>
                    <a:fld id="{B1050418-F136-40C7-B7C3-A89759D9E8E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0FC-4455-AE16-C8B836205F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 03'!$AS$11:$AS$22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03'!$AT$11:$AT$22</c:f>
              <c:numCache>
                <c:formatCode>[&gt;=1000000]\$0,,"M";[&gt;=1000]\$0,"K";0</c:formatCode>
                <c:ptCount val="12"/>
                <c:pt idx="0">
                  <c:v>191362.32000000018</c:v>
                </c:pt>
                <c:pt idx="1">
                  <c:v>169206.37999999963</c:v>
                </c:pt>
                <c:pt idx="2">
                  <c:v>200001.35999999946</c:v>
                </c:pt>
                <c:pt idx="3">
                  <c:v>186446.97000000044</c:v>
                </c:pt>
                <c:pt idx="4">
                  <c:v>198770.98999999982</c:v>
                </c:pt>
                <c:pt idx="5">
                  <c:v>199146.84000000069</c:v>
                </c:pt>
                <c:pt idx="6">
                  <c:v>188550.32</c:v>
                </c:pt>
                <c:pt idx="7">
                  <c:v>198381.50000000041</c:v>
                </c:pt>
                <c:pt idx="8">
                  <c:v>195304.19000000041</c:v>
                </c:pt>
                <c:pt idx="9">
                  <c:v>189662.57999999973</c:v>
                </c:pt>
                <c:pt idx="10">
                  <c:v>194711.51999999932</c:v>
                </c:pt>
                <c:pt idx="11">
                  <c:v>185967.09000000011</c:v>
                </c:pt>
              </c:numCache>
            </c:numRef>
          </c:val>
          <c:smooth val="1"/>
          <c:extLst>
            <c:ext xmlns:c15="http://schemas.microsoft.com/office/drawing/2012/chart" uri="{02D57815-91ED-43cb-92C2-25804820EDAC}">
              <c15:datalabelsRange>
                <c15:f>'Analysis 03'!$AM$7:$AM$18</c15:f>
                <c15:dlblRangeCache>
                  <c:ptCount val="12"/>
                  <c:pt idx="1">
                    <c:v>-11.6%</c:v>
                  </c:pt>
                  <c:pt idx="2">
                    <c:v>+18.2%</c:v>
                  </c:pt>
                  <c:pt idx="3">
                    <c:v>-6.8%</c:v>
                  </c:pt>
                  <c:pt idx="4">
                    <c:v>+6.6%</c:v>
                  </c:pt>
                  <c:pt idx="5">
                    <c:v>+0.2%</c:v>
                  </c:pt>
                  <c:pt idx="6">
                    <c:v>-5.3%</c:v>
                  </c:pt>
                  <c:pt idx="7">
                    <c:v>+5.2%</c:v>
                  </c:pt>
                  <c:pt idx="8">
                    <c:v>-1.6%</c:v>
                  </c:pt>
                  <c:pt idx="9">
                    <c:v>-2.9%</c:v>
                  </c:pt>
                  <c:pt idx="10">
                    <c:v>+2.7%</c:v>
                  </c:pt>
                  <c:pt idx="11">
                    <c:v>-4.5%</c:v>
                  </c:pt>
                </c15:dlblRangeCache>
              </c15:datalabelsRange>
            </c:ext>
            <c:ext xmlns:c16="http://schemas.microsoft.com/office/drawing/2014/chart" uri="{C3380CC4-5D6E-409C-BE32-E72D297353CC}">
              <c16:uniqueId val="{00000000-00FC-4455-AE16-C8B836205FF8}"/>
            </c:ext>
          </c:extLst>
        </c:ser>
        <c:dLbls>
          <c:showLegendKey val="0"/>
          <c:showVal val="1"/>
          <c:showCatName val="0"/>
          <c:showSerName val="0"/>
          <c:showPercent val="0"/>
          <c:showBubbleSize val="0"/>
        </c:dLbls>
        <c:marker val="1"/>
        <c:smooth val="0"/>
        <c:axId val="362398351"/>
        <c:axId val="362398831"/>
      </c:lineChart>
      <c:catAx>
        <c:axId val="36239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398831"/>
        <c:crosses val="autoZero"/>
        <c:auto val="1"/>
        <c:lblAlgn val="ctr"/>
        <c:lblOffset val="100"/>
        <c:noMultiLvlLbl val="0"/>
      </c:catAx>
      <c:valAx>
        <c:axId val="362398831"/>
        <c:scaling>
          <c:orientation val="minMax"/>
        </c:scaling>
        <c:delete val="1"/>
        <c:axPos val="l"/>
        <c:numFmt formatCode="[&gt;=1000000]\$0,,&quot;M&quot;;[&gt;=1000]\$0,&quot;K&quot;;0" sourceLinked="1"/>
        <c:majorTickMark val="none"/>
        <c:minorTickMark val="none"/>
        <c:tickLblPos val="nextTo"/>
        <c:crossAx val="3623983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03!Weekday</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03'!$BH$7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03'!$BG$8:$BG$14</c:f>
              <c:strCache>
                <c:ptCount val="7"/>
                <c:pt idx="0">
                  <c:v>Sun</c:v>
                </c:pt>
                <c:pt idx="1">
                  <c:v>Mon</c:v>
                </c:pt>
                <c:pt idx="2">
                  <c:v>Tue</c:v>
                </c:pt>
                <c:pt idx="3">
                  <c:v>Wed</c:v>
                </c:pt>
                <c:pt idx="4">
                  <c:v>Thu</c:v>
                </c:pt>
                <c:pt idx="5">
                  <c:v>Fri</c:v>
                </c:pt>
                <c:pt idx="6">
                  <c:v>Sat</c:v>
                </c:pt>
              </c:strCache>
            </c:strRef>
          </c:cat>
          <c:val>
            <c:numRef>
              <c:f>'Analysis 03'!$BH$8:$BH$14</c:f>
              <c:numCache>
                <c:formatCode>[&gt;=1000000]\$0,,"M";[&gt;=1000]\$0,"K";0</c:formatCode>
                <c:ptCount val="7"/>
                <c:pt idx="0">
                  <c:v>331522.64999999979</c:v>
                </c:pt>
                <c:pt idx="1">
                  <c:v>344865.11000000045</c:v>
                </c:pt>
                <c:pt idx="2">
                  <c:v>325739.90999999957</c:v>
                </c:pt>
                <c:pt idx="3">
                  <c:v>322462.66000000003</c:v>
                </c:pt>
                <c:pt idx="4">
                  <c:v>322071.34999999817</c:v>
                </c:pt>
                <c:pt idx="5">
                  <c:v>325811.93999999977</c:v>
                </c:pt>
                <c:pt idx="6">
                  <c:v>325038.44000000204</c:v>
                </c:pt>
              </c:numCache>
            </c:numRef>
          </c:val>
          <c:extLst>
            <c:ext xmlns:c16="http://schemas.microsoft.com/office/drawing/2014/chart" uri="{C3380CC4-5D6E-409C-BE32-E72D297353CC}">
              <c16:uniqueId val="{00000000-E47D-4796-B7C7-76BAD083EEA5}"/>
            </c:ext>
          </c:extLst>
        </c:ser>
        <c:dLbls>
          <c:dLblPos val="outEnd"/>
          <c:showLegendKey val="0"/>
          <c:showVal val="1"/>
          <c:showCatName val="0"/>
          <c:showSerName val="0"/>
          <c:showPercent val="0"/>
          <c:showBubbleSize val="0"/>
        </c:dLbls>
        <c:gapWidth val="219"/>
        <c:overlap val="-27"/>
        <c:axId val="11867696"/>
        <c:axId val="11868176"/>
      </c:barChart>
      <c:catAx>
        <c:axId val="1186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176"/>
        <c:crosses val="autoZero"/>
        <c:auto val="1"/>
        <c:lblAlgn val="ctr"/>
        <c:lblOffset val="100"/>
        <c:noMultiLvlLbl val="0"/>
      </c:catAx>
      <c:valAx>
        <c:axId val="11868176"/>
        <c:scaling>
          <c:orientation val="minMax"/>
        </c:scaling>
        <c:delete val="1"/>
        <c:axPos val="l"/>
        <c:numFmt formatCode="[&gt;=1000000]\$0,,&quot;M&quot;;[&gt;=1000]\$0,&quot;K&quot;;0" sourceLinked="1"/>
        <c:majorTickMark val="none"/>
        <c:minorTickMark val="none"/>
        <c:tickLblPos val="nextTo"/>
        <c:crossAx val="11867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33190025795355E-2"/>
          <c:y val="4.1493775933609957E-2"/>
          <c:w val="0.92433361994840924"/>
          <c:h val="0.71632110301565"/>
        </c:manualLayout>
      </c:layout>
      <c:barChart>
        <c:barDir val="col"/>
        <c:grouping val="clustered"/>
        <c:varyColors val="0"/>
        <c:ser>
          <c:idx val="0"/>
          <c:order val="0"/>
          <c:tx>
            <c:strRef>
              <c:f>'Analysis 03'!$BU$18</c:f>
              <c:strCache>
                <c:ptCount val="1"/>
                <c:pt idx="0">
                  <c:v>Quantity</c:v>
                </c:pt>
              </c:strCache>
            </c:strRef>
          </c:tx>
          <c:spPr>
            <a:solidFill>
              <a:schemeClr val="accent1"/>
            </a:solidFill>
            <a:ln>
              <a:noFill/>
            </a:ln>
            <a:effectLst/>
          </c:spPr>
          <c:invertIfNegative val="0"/>
          <c:cat>
            <c:strRef>
              <c:f>'Analysis 03'!$BT$19:$BT$23</c:f>
              <c:strCache>
                <c:ptCount val="5"/>
                <c:pt idx="0">
                  <c:v>Begin Brew</c:v>
                </c:pt>
                <c:pt idx="1">
                  <c:v>Common Splash</c:v>
                </c:pt>
                <c:pt idx="2">
                  <c:v>Onto Dew</c:v>
                </c:pt>
                <c:pt idx="3">
                  <c:v>Eight Brew</c:v>
                </c:pt>
                <c:pt idx="4">
                  <c:v>Attorney Mist</c:v>
                </c:pt>
              </c:strCache>
            </c:strRef>
          </c:cat>
          <c:val>
            <c:numRef>
              <c:f>'Analysis 03'!$BU$19:$BU$23</c:f>
              <c:numCache>
                <c:formatCode>[&gt;=1000000]\$0,,"M";[&gt;=1000]\$0,"K";0</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6D16-4424-ACAB-9F164D530924}"/>
            </c:ext>
          </c:extLst>
        </c:ser>
        <c:dLbls>
          <c:showLegendKey val="0"/>
          <c:showVal val="0"/>
          <c:showCatName val="0"/>
          <c:showSerName val="0"/>
          <c:showPercent val="0"/>
          <c:showBubbleSize val="0"/>
        </c:dLbls>
        <c:gapWidth val="219"/>
        <c:overlap val="-27"/>
        <c:axId val="1650913936"/>
        <c:axId val="1650921616"/>
      </c:barChart>
      <c:catAx>
        <c:axId val="165091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921616"/>
        <c:crosses val="autoZero"/>
        <c:auto val="1"/>
        <c:lblAlgn val="ctr"/>
        <c:lblOffset val="100"/>
        <c:noMultiLvlLbl val="0"/>
      </c:catAx>
      <c:valAx>
        <c:axId val="1650921616"/>
        <c:scaling>
          <c:orientation val="minMax"/>
        </c:scaling>
        <c:delete val="1"/>
        <c:axPos val="l"/>
        <c:numFmt formatCode="[&gt;=1000000]\$0,,&quot;M&quot;;[&gt;=1000]\$0,&quot;K&quot;;0" sourceLinked="1"/>
        <c:majorTickMark val="none"/>
        <c:minorTickMark val="none"/>
        <c:tickLblPos val="nextTo"/>
        <c:crossAx val="1650913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03!Category</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01268591426071"/>
          <c:y val="3.7037037037037035E-2"/>
          <c:w val="0.75498731408573916"/>
          <c:h val="0.96296296296296291"/>
        </c:manualLayout>
      </c:layout>
      <c:barChart>
        <c:barDir val="bar"/>
        <c:grouping val="clustered"/>
        <c:varyColors val="0"/>
        <c:ser>
          <c:idx val="0"/>
          <c:order val="0"/>
          <c:tx>
            <c:strRef>
              <c:f>'Analysis 03'!$CD$10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03'!$CC$11:$CC$18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'Analysis 03'!$CD$11:$CD$18</c:f>
              <c:numCache>
                <c:formatCode>[&gt;=1000000]\$0,,"M";[&gt;=1000]\$0,"K";0</c:formatCode>
                <c:ptCount val="8"/>
                <c:pt idx="0">
                  <c:v>52455.239999999467</c:v>
                </c:pt>
                <c:pt idx="1">
                  <c:v>86449.160000000265</c:v>
                </c:pt>
                <c:pt idx="2">
                  <c:v>142236.05999999959</c:v>
                </c:pt>
                <c:pt idx="3">
                  <c:v>174072.76000000042</c:v>
                </c:pt>
                <c:pt idx="4">
                  <c:v>339210.4900000029</c:v>
                </c:pt>
                <c:pt idx="5">
                  <c:v>367414.25000000041</c:v>
                </c:pt>
                <c:pt idx="6">
                  <c:v>417457.830000002</c:v>
                </c:pt>
                <c:pt idx="7">
                  <c:v>718216.26999999897</c:v>
                </c:pt>
              </c:numCache>
            </c:numRef>
          </c:val>
          <c:extLst>
            <c:ext xmlns:c16="http://schemas.microsoft.com/office/drawing/2014/chart" uri="{C3380CC4-5D6E-409C-BE32-E72D297353CC}">
              <c16:uniqueId val="{00000000-2958-4EBD-84C4-BD5E7C182EEF}"/>
            </c:ext>
          </c:extLst>
        </c:ser>
        <c:dLbls>
          <c:dLblPos val="outEnd"/>
          <c:showLegendKey val="0"/>
          <c:showVal val="1"/>
          <c:showCatName val="0"/>
          <c:showSerName val="0"/>
          <c:showPercent val="0"/>
          <c:showBubbleSize val="0"/>
        </c:dLbls>
        <c:gapWidth val="182"/>
        <c:axId val="1860393344"/>
        <c:axId val="1860393824"/>
      </c:barChart>
      <c:catAx>
        <c:axId val="1860393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0393824"/>
        <c:crosses val="autoZero"/>
        <c:auto val="1"/>
        <c:lblAlgn val="ctr"/>
        <c:lblOffset val="100"/>
        <c:noMultiLvlLbl val="0"/>
      </c:catAx>
      <c:valAx>
        <c:axId val="1860393824"/>
        <c:scaling>
          <c:orientation val="minMax"/>
        </c:scaling>
        <c:delete val="1"/>
        <c:axPos val="b"/>
        <c:numFmt formatCode="[&gt;=1000000]\$0,,&quot;M&quot;;[&gt;=1000]\$0,&quot;K&quot;;0" sourceLinked="1"/>
        <c:majorTickMark val="none"/>
        <c:minorTickMark val="none"/>
        <c:tickLblPos val="nextTo"/>
        <c:crossAx val="186039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alpha val="98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02!PivotTable2</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85027529453554"/>
          <c:y val="5.6216045283496191E-2"/>
          <c:w val="0.87222375328084001"/>
          <c:h val="0.78989475830084344"/>
        </c:manualLayout>
      </c:layout>
      <c:lineChart>
        <c:grouping val="standard"/>
        <c:varyColors val="0"/>
        <c:ser>
          <c:idx val="0"/>
          <c:order val="0"/>
          <c:tx>
            <c:strRef>
              <c:f>'Analysis 02'!$D$8</c:f>
              <c:strCache>
                <c:ptCount val="1"/>
                <c:pt idx="0">
                  <c:v>Total Revenue</c:v>
                </c:pt>
              </c:strCache>
            </c:strRef>
          </c:tx>
          <c:spPr>
            <a:ln w="28575" cap="rnd">
              <a:solidFill>
                <a:schemeClr val="accent1"/>
              </a:solidFill>
              <a:round/>
            </a:ln>
            <a:effectLst/>
          </c:spPr>
          <c:marker>
            <c:symbol val="none"/>
          </c:marker>
          <c:cat>
            <c:strRef>
              <c:f>'Analysis 02'!$C$9:$C$20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02'!$D$9:$D$20</c:f>
              <c:numCache>
                <c:formatCode>[&gt;=1000000]\$0,,"M";[&gt;=1000]\$0,"K";0</c:formatCode>
                <c:ptCount val="12"/>
                <c:pt idx="0">
                  <c:v>456133.41000000032</c:v>
                </c:pt>
                <c:pt idx="1">
                  <c:v>406413.08999999979</c:v>
                </c:pt>
                <c:pt idx="2">
                  <c:v>465679.03999999963</c:v>
                </c:pt>
                <c:pt idx="3">
                  <c:v>443264.9800000001</c:v>
                </c:pt>
                <c:pt idx="4">
                  <c:v>472907.32999999961</c:v>
                </c:pt>
                <c:pt idx="5">
                  <c:v>452953.7900000005</c:v>
                </c:pt>
                <c:pt idx="6">
                  <c:v>454471.67000000022</c:v>
                </c:pt>
                <c:pt idx="7">
                  <c:v>474567.68000000034</c:v>
                </c:pt>
                <c:pt idx="8">
                  <c:v>446098.16000000021</c:v>
                </c:pt>
                <c:pt idx="9">
                  <c:v>457301.34999999951</c:v>
                </c:pt>
                <c:pt idx="10">
                  <c:v>469844.44999999937</c:v>
                </c:pt>
                <c:pt idx="11">
                  <c:v>447174.52</c:v>
                </c:pt>
              </c:numCache>
            </c:numRef>
          </c:val>
          <c:smooth val="0"/>
          <c:extLst>
            <c:ext xmlns:c16="http://schemas.microsoft.com/office/drawing/2014/chart" uri="{C3380CC4-5D6E-409C-BE32-E72D297353CC}">
              <c16:uniqueId val="{00000000-00F1-4872-8BBF-B35C5CC24D1F}"/>
            </c:ext>
          </c:extLst>
        </c:ser>
        <c:ser>
          <c:idx val="1"/>
          <c:order val="1"/>
          <c:tx>
            <c:strRef>
              <c:f>'Analysis 02'!$E$8</c:f>
              <c:strCache>
                <c:ptCount val="1"/>
                <c:pt idx="0">
                  <c:v>Total Targets</c:v>
                </c:pt>
              </c:strCache>
            </c:strRef>
          </c:tx>
          <c:spPr>
            <a:ln w="28575" cap="rnd">
              <a:solidFill>
                <a:schemeClr val="accent2"/>
              </a:solidFill>
              <a:round/>
            </a:ln>
            <a:effectLst/>
          </c:spPr>
          <c:marker>
            <c:symbol val="none"/>
          </c:marker>
          <c:cat>
            <c:strRef>
              <c:f>'Analysis 02'!$C$9:$C$20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02'!$E$9:$E$20</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0"/>
          <c:extLst>
            <c:ext xmlns:c16="http://schemas.microsoft.com/office/drawing/2014/chart" uri="{C3380CC4-5D6E-409C-BE32-E72D297353CC}">
              <c16:uniqueId val="{00000001-00F1-4872-8BBF-B35C5CC24D1F}"/>
            </c:ext>
          </c:extLst>
        </c:ser>
        <c:dLbls>
          <c:showLegendKey val="0"/>
          <c:showVal val="0"/>
          <c:showCatName val="0"/>
          <c:showSerName val="0"/>
          <c:showPercent val="0"/>
          <c:showBubbleSize val="0"/>
        </c:dLbls>
        <c:smooth val="0"/>
        <c:axId val="1798493824"/>
        <c:axId val="1798489024"/>
      </c:lineChart>
      <c:catAx>
        <c:axId val="179849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8489024"/>
        <c:crosses val="autoZero"/>
        <c:auto val="1"/>
        <c:lblAlgn val="ctr"/>
        <c:lblOffset val="100"/>
        <c:noMultiLvlLbl val="0"/>
      </c:catAx>
      <c:valAx>
        <c:axId val="1798489024"/>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84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59636532775176"/>
          <c:y val="0.10457516339869281"/>
          <c:w val="0.83539519585368283"/>
          <c:h val="0.77648191034944158"/>
        </c:manualLayout>
      </c:layout>
      <c:barChart>
        <c:barDir val="col"/>
        <c:grouping val="clustered"/>
        <c:varyColors val="0"/>
        <c:ser>
          <c:idx val="0"/>
          <c:order val="0"/>
          <c:tx>
            <c:strRef>
              <c:f>'Analysis 02'!$AD$21</c:f>
              <c:strCache>
                <c:ptCount val="1"/>
                <c:pt idx="0">
                  <c:v>Total Revenue</c:v>
                </c:pt>
              </c:strCache>
            </c:strRef>
          </c:tx>
          <c:spPr>
            <a:solidFill>
              <a:schemeClr val="accent1"/>
            </a:solidFill>
            <a:ln>
              <a:noFill/>
            </a:ln>
            <a:effectLst/>
          </c:spPr>
          <c:invertIfNegative val="0"/>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3-DC1C-4188-BA37-3134525751D9}"/>
              </c:ext>
            </c:extLst>
          </c:dPt>
          <c:dPt>
            <c:idx val="3"/>
            <c:invertIfNegative val="0"/>
            <c:bubble3D val="0"/>
            <c:spPr>
              <a:solidFill>
                <a:schemeClr val="accent1">
                  <a:lumMod val="75000"/>
                </a:schemeClr>
              </a:solidFill>
              <a:ln>
                <a:noFill/>
              </a:ln>
              <a:effectLst/>
            </c:spPr>
            <c:extLst>
              <c:ext xmlns:c16="http://schemas.microsoft.com/office/drawing/2014/chart" uri="{C3380CC4-5D6E-409C-BE32-E72D297353CC}">
                <c16:uniqueId val="{00000004-DC1C-4188-BA37-3134525751D9}"/>
              </c:ext>
            </c:extLst>
          </c:dPt>
          <c:dLbls>
            <c:dLbl>
              <c:idx val="0"/>
              <c:tx>
                <c:rich>
                  <a:bodyPr/>
                  <a:lstStyle/>
                  <a:p>
                    <a:fld id="{04C3036C-1E96-4326-A8D6-818D44957FD5}" type="CELLRANGE">
                      <a:rPr lang="en-US"/>
                      <a:pPr/>
                      <a:t>[CELLRANGE]</a:t>
                    </a:fld>
                    <a:fld id="{A867AFE3-57A3-4C13-AAD4-78D90B82F183}" type="VALUE">
                      <a:rPr lang="en-US" baseline="0"/>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DC1C-4188-BA37-3134525751D9}"/>
                </c:ext>
              </c:extLst>
            </c:dLbl>
            <c:dLbl>
              <c:idx val="1"/>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5D737E6-27EF-433F-86B9-11C6BF788683}" type="CELLRANGE">
                      <a:rPr lang="en-US" baseline="0"/>
                      <a:pPr>
                        <a:defRPr/>
                      </a:pPr>
                      <a:t>[CELLRANGE]</a:t>
                    </a:fld>
                    <a:r>
                      <a:rPr lang="en-US" baseline="0"/>
                      <a:t>, </a:t>
                    </a:r>
                    <a:fld id="{A0257B5E-97AE-4412-A834-3DBF7F5C8C0C}"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751041562842619"/>
                      <c:h val="0.1959806494776388"/>
                    </c:manualLayout>
                  </c15:layout>
                  <c15:dlblFieldTable/>
                  <c15:showDataLabelsRange val="1"/>
                </c:ext>
                <c:ext xmlns:c16="http://schemas.microsoft.com/office/drawing/2014/chart" uri="{C3380CC4-5D6E-409C-BE32-E72D297353CC}">
                  <c16:uniqueId val="{00000003-DC1C-4188-BA37-3134525751D9}"/>
                </c:ext>
              </c:extLst>
            </c:dLbl>
            <c:dLbl>
              <c:idx val="2"/>
              <c:tx>
                <c:rich>
                  <a:bodyPr/>
                  <a:lstStyle/>
                  <a:p>
                    <a:fld id="{D5B8158D-D55A-4CFF-B6D0-3DB4CDDDA047}" type="CELLRANGE">
                      <a:rPr lang="en-US"/>
                      <a:pPr/>
                      <a:t>[CELLRANGE]</a:t>
                    </a:fld>
                    <a:r>
                      <a:rPr lang="en-US" baseline="0"/>
                      <a:t>, </a:t>
                    </a:r>
                    <a:fld id="{8213A997-EA27-438D-8D18-B0825D06B48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C1C-4188-BA37-3134525751D9}"/>
                </c:ext>
              </c:extLst>
            </c:dLbl>
            <c:dLbl>
              <c:idx val="3"/>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537076A-40AE-425C-82D8-3870DBF55596}" type="CELLRANGE">
                      <a:rPr lang="en-US" baseline="0"/>
                      <a:pPr>
                        <a:defRPr/>
                      </a:pPr>
                      <a:t>[CELLRANGE]</a:t>
                    </a:fld>
                    <a:r>
                      <a:rPr lang="en-US" baseline="0"/>
                      <a:t>, </a:t>
                    </a:r>
                    <a:fld id="{12945787-33F6-456D-B0FD-9F0BB7FA19C8}"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290282069171734"/>
                      <c:h val="0.2025165971900571"/>
                    </c:manualLayout>
                  </c15:layout>
                  <c15:dlblFieldTable/>
                  <c15:showDataLabelsRange val="1"/>
                </c:ext>
                <c:ext xmlns:c16="http://schemas.microsoft.com/office/drawing/2014/chart" uri="{C3380CC4-5D6E-409C-BE32-E72D297353CC}">
                  <c16:uniqueId val="{00000004-DC1C-4188-BA37-3134525751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02'!$AC$22:$AC$25</c:f>
              <c:strCache>
                <c:ptCount val="4"/>
                <c:pt idx="0">
                  <c:v>Q1</c:v>
                </c:pt>
                <c:pt idx="1">
                  <c:v>Q2</c:v>
                </c:pt>
                <c:pt idx="2">
                  <c:v>Q3</c:v>
                </c:pt>
                <c:pt idx="3">
                  <c:v>Q4</c:v>
                </c:pt>
              </c:strCache>
            </c:strRef>
          </c:cat>
          <c:val>
            <c:numRef>
              <c:f>'Analysis 02'!$AD$22:$AD$25</c:f>
              <c:numCache>
                <c:formatCode>[&gt;=1000000]\$0,,"M";[&gt;=1000]\$0,"K";0</c:formatCode>
                <c:ptCount val="4"/>
                <c:pt idx="0">
                  <c:v>1328225.5399999991</c:v>
                </c:pt>
                <c:pt idx="1">
                  <c:v>1369126.1000000003</c:v>
                </c:pt>
                <c:pt idx="2">
                  <c:v>1375137.5100000019</c:v>
                </c:pt>
                <c:pt idx="3">
                  <c:v>1374320.3200000026</c:v>
                </c:pt>
              </c:numCache>
            </c:numRef>
          </c:val>
          <c:extLst>
            <c:ext xmlns:c15="http://schemas.microsoft.com/office/drawing/2012/chart" uri="{02D57815-91ED-43cb-92C2-25804820EDAC}">
              <c15:datalabelsRange>
                <c15:f>'Analysis 02'!$AE$15:$AE$18</c15:f>
                <c15:dlblRangeCache>
                  <c:ptCount val="4"/>
                  <c:pt idx="1">
                    <c:v>+3.1%</c:v>
                  </c:pt>
                  <c:pt idx="2">
                    <c:v>+0.4%</c:v>
                  </c:pt>
                  <c:pt idx="3">
                    <c:v>-0.1%</c:v>
                  </c:pt>
                </c15:dlblRangeCache>
              </c15:datalabelsRange>
            </c:ext>
            <c:ext xmlns:c16="http://schemas.microsoft.com/office/drawing/2014/chart" uri="{C3380CC4-5D6E-409C-BE32-E72D297353CC}">
              <c16:uniqueId val="{00000000-DC1C-4188-BA37-3134525751D9}"/>
            </c:ext>
          </c:extLst>
        </c:ser>
        <c:ser>
          <c:idx val="1"/>
          <c:order val="1"/>
          <c:tx>
            <c:strRef>
              <c:f>'Analysis 02'!$AE$21</c:f>
              <c:strCache>
                <c:ptCount val="1"/>
                <c:pt idx="0">
                  <c:v>Highlight</c:v>
                </c:pt>
              </c:strCache>
            </c:strRef>
          </c:tx>
          <c:spPr>
            <a:solidFill>
              <a:srgbClr val="1F8CB3"/>
            </a:solidFill>
            <a:ln>
              <a:noFill/>
            </a:ln>
            <a:effectLst/>
          </c:spPr>
          <c:invertIfNegative val="0"/>
          <c:val>
            <c:numRef>
              <c:f>'Analysis 02'!$AE$22:$AE$25</c:f>
              <c:numCache>
                <c:formatCode>General</c:formatCode>
                <c:ptCount val="4"/>
                <c:pt idx="0">
                  <c:v>0</c:v>
                </c:pt>
                <c:pt idx="1">
                  <c:v>1369126.1000000003</c:v>
                </c:pt>
                <c:pt idx="2">
                  <c:v>1375137.5100000019</c:v>
                </c:pt>
                <c:pt idx="3">
                  <c:v>1374320.3200000026</c:v>
                </c:pt>
              </c:numCache>
            </c:numRef>
          </c:val>
          <c:extLst>
            <c:ext xmlns:c16="http://schemas.microsoft.com/office/drawing/2014/chart" uri="{C3380CC4-5D6E-409C-BE32-E72D297353CC}">
              <c16:uniqueId val="{00000002-DC1C-4188-BA37-3134525751D9}"/>
            </c:ext>
          </c:extLst>
        </c:ser>
        <c:dLbls>
          <c:showLegendKey val="0"/>
          <c:showVal val="0"/>
          <c:showCatName val="0"/>
          <c:showSerName val="0"/>
          <c:showPercent val="0"/>
          <c:showBubbleSize val="0"/>
        </c:dLbls>
        <c:gapWidth val="219"/>
        <c:overlap val="100"/>
        <c:axId val="1894165840"/>
        <c:axId val="1894156720"/>
      </c:barChart>
      <c:lineChart>
        <c:grouping val="standard"/>
        <c:varyColors val="0"/>
        <c:ser>
          <c:idx val="2"/>
          <c:order val="2"/>
          <c:tx>
            <c:strRef>
              <c:f>'Analysis 02'!$AF$21</c:f>
              <c:strCache>
                <c:ptCount val="1"/>
                <c:pt idx="0">
                  <c:v>Average</c:v>
                </c:pt>
              </c:strCache>
            </c:strRef>
          </c:tx>
          <c:spPr>
            <a:ln w="19050" cap="rnd">
              <a:solidFill>
                <a:schemeClr val="bg1">
                  <a:lumMod val="50000"/>
                </a:schemeClr>
              </a:solidFill>
              <a:prstDash val="lgDashDot"/>
              <a:round/>
            </a:ln>
            <a:effectLst/>
          </c:spPr>
          <c:marker>
            <c:symbol val="none"/>
          </c:marker>
          <c:val>
            <c:numRef>
              <c:f>'Analysis 02'!$AF$22:$AF$25</c:f>
              <c:numCache>
                <c:formatCode>[&gt;=1000000]\$0,,"M";[&gt;=1000]\$0,"K";0</c:formatCode>
                <c:ptCount val="4"/>
                <c:pt idx="0">
                  <c:v>1361702.3675000011</c:v>
                </c:pt>
                <c:pt idx="1">
                  <c:v>1361702.3675000011</c:v>
                </c:pt>
                <c:pt idx="2">
                  <c:v>1361702.3675000011</c:v>
                </c:pt>
                <c:pt idx="3">
                  <c:v>1361702.3675000011</c:v>
                </c:pt>
              </c:numCache>
            </c:numRef>
          </c:val>
          <c:smooth val="0"/>
          <c:extLst>
            <c:ext xmlns:c16="http://schemas.microsoft.com/office/drawing/2014/chart" uri="{C3380CC4-5D6E-409C-BE32-E72D297353CC}">
              <c16:uniqueId val="{00000005-DC1C-4188-BA37-3134525751D9}"/>
            </c:ext>
          </c:extLst>
        </c:ser>
        <c:dLbls>
          <c:showLegendKey val="0"/>
          <c:showVal val="0"/>
          <c:showCatName val="0"/>
          <c:showSerName val="0"/>
          <c:showPercent val="0"/>
          <c:showBubbleSize val="0"/>
        </c:dLbls>
        <c:marker val="1"/>
        <c:smooth val="0"/>
        <c:axId val="1894165840"/>
        <c:axId val="1894156720"/>
      </c:lineChart>
      <c:catAx>
        <c:axId val="1894165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156720"/>
        <c:crosses val="autoZero"/>
        <c:auto val="1"/>
        <c:lblAlgn val="ctr"/>
        <c:lblOffset val="100"/>
        <c:noMultiLvlLbl val="0"/>
      </c:catAx>
      <c:valAx>
        <c:axId val="1894156720"/>
        <c:scaling>
          <c:orientation val="minMax"/>
        </c:scaling>
        <c:delete val="1"/>
        <c:axPos val="l"/>
        <c:numFmt formatCode="[&gt;=1000000]\$0,,&quot;M&quot;;[&gt;=1000]\$0,&quot;K&quot;;0" sourceLinked="1"/>
        <c:majorTickMark val="out"/>
        <c:minorTickMark val="none"/>
        <c:tickLblPos val="nextTo"/>
        <c:crossAx val="1894165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02'!$AK$22</c:f>
              <c:strCache>
                <c:ptCount val="1"/>
                <c:pt idx="0">
                  <c:v>Total Revenue</c:v>
                </c:pt>
              </c:strCache>
            </c:strRef>
          </c:tx>
          <c:spPr>
            <a:solidFill>
              <a:schemeClr val="accent1"/>
            </a:solidFill>
            <a:ln>
              <a:noFill/>
            </a:ln>
            <a:effectLst/>
          </c:spPr>
          <c:invertIfNegative val="0"/>
          <c:dLbls>
            <c:dLbl>
              <c:idx val="0"/>
              <c:tx>
                <c:rich>
                  <a:bodyPr/>
                  <a:lstStyle/>
                  <a:p>
                    <a:fld id="{C8ECB5B9-315F-42FE-83D8-AF39A1FF8F24}" type="CELLRANGE">
                      <a:rPr lang="en-US" baseline="0"/>
                      <a:pPr/>
                      <a:t>[CELLRANGE]</a:t>
                    </a:fld>
                    <a:r>
                      <a:rPr lang="en-US" baseline="0"/>
                      <a:t>, </a:t>
                    </a:r>
                    <a:fld id="{5E560EBD-D956-4D0C-AE7A-8C37954FECE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7D54-483A-B4ED-1F0CCBAD5410}"/>
                </c:ext>
              </c:extLst>
            </c:dLbl>
            <c:dLbl>
              <c:idx val="1"/>
              <c:tx>
                <c:rich>
                  <a:bodyPr/>
                  <a:lstStyle/>
                  <a:p>
                    <a:fld id="{88B18734-21BD-4C44-B5DB-43839F4B2EAD}" type="CELLRANGE">
                      <a:rPr lang="en-US"/>
                      <a:pPr/>
                      <a:t>[CELLRANGE]</a:t>
                    </a:fld>
                    <a:r>
                      <a:rPr lang="en-US" baseline="0"/>
                      <a:t>, </a:t>
                    </a:r>
                    <a:fld id="{2887AD4F-4CEF-4146-8438-D56920A538F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D54-483A-B4ED-1F0CCBAD5410}"/>
                </c:ext>
              </c:extLst>
            </c:dLbl>
            <c:dLbl>
              <c:idx val="2"/>
              <c:tx>
                <c:rich>
                  <a:bodyPr/>
                  <a:lstStyle/>
                  <a:p>
                    <a:fld id="{CC0BFDFB-8276-4E00-B338-DECF14544ACF}" type="CELLRANGE">
                      <a:rPr lang="en-US"/>
                      <a:pPr/>
                      <a:t>[CELLRANGE]</a:t>
                    </a:fld>
                    <a:r>
                      <a:rPr lang="en-US" baseline="0"/>
                      <a:t>, </a:t>
                    </a:r>
                    <a:fld id="{48583DC2-E2E3-48A8-8358-3A7C9BE01CF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D54-483A-B4ED-1F0CCBAD5410}"/>
                </c:ext>
              </c:extLst>
            </c:dLbl>
            <c:dLbl>
              <c:idx val="3"/>
              <c:tx>
                <c:rich>
                  <a:bodyPr/>
                  <a:lstStyle/>
                  <a:p>
                    <a:fld id="{96F6546B-3370-4B89-A06F-2E727CD32BE8}" type="CELLRANGE">
                      <a:rPr lang="en-US"/>
                      <a:pPr/>
                      <a:t>[CELLRANGE]</a:t>
                    </a:fld>
                    <a:r>
                      <a:rPr lang="en-US" baseline="0"/>
                      <a:t>, </a:t>
                    </a:r>
                    <a:fld id="{475D4017-F133-4F67-80B0-A20216EBE87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D54-483A-B4ED-1F0CCBAD5410}"/>
                </c:ext>
              </c:extLst>
            </c:dLbl>
            <c:dLbl>
              <c:idx val="4"/>
              <c:tx>
                <c:rich>
                  <a:bodyPr/>
                  <a:lstStyle/>
                  <a:p>
                    <a:fld id="{E1BD847C-422E-449A-B9B9-11D9564403C0}" type="CELLRANGE">
                      <a:rPr lang="en-US"/>
                      <a:pPr/>
                      <a:t>[CELLRANGE]</a:t>
                    </a:fld>
                    <a:r>
                      <a:rPr lang="en-US" baseline="0"/>
                      <a:t>, </a:t>
                    </a:r>
                    <a:fld id="{B55FC30F-867F-47A8-BFAB-AA5DF714B9F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D54-483A-B4ED-1F0CCBAD5410}"/>
                </c:ext>
              </c:extLst>
            </c:dLbl>
            <c:dLbl>
              <c:idx val="5"/>
              <c:tx>
                <c:rich>
                  <a:bodyPr/>
                  <a:lstStyle/>
                  <a:p>
                    <a:fld id="{28482FE5-B8A6-4C03-9ACA-E0EDB582B7A3}" type="CELLRANGE">
                      <a:rPr lang="en-US"/>
                      <a:pPr/>
                      <a:t>[CELLRANGE]</a:t>
                    </a:fld>
                    <a:r>
                      <a:rPr lang="en-US" baseline="0"/>
                      <a:t>, </a:t>
                    </a:r>
                    <a:fld id="{51FC27AE-C67F-436E-8842-1E7D6485AF8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D54-483A-B4ED-1F0CCBAD54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02'!$AJ$23:$AJ$28</c:f>
              <c:strCache>
                <c:ptCount val="6"/>
                <c:pt idx="0">
                  <c:v>Sun</c:v>
                </c:pt>
                <c:pt idx="1">
                  <c:v>Mon</c:v>
                </c:pt>
                <c:pt idx="2">
                  <c:v>Tue</c:v>
                </c:pt>
                <c:pt idx="3">
                  <c:v>Wed</c:v>
                </c:pt>
                <c:pt idx="4">
                  <c:v>Thu</c:v>
                </c:pt>
                <c:pt idx="5">
                  <c:v>Fri</c:v>
                </c:pt>
              </c:strCache>
            </c:strRef>
          </c:cat>
          <c:val>
            <c:numRef>
              <c:f>'Analysis 02'!$AK$23:$AK$28</c:f>
              <c:numCache>
                <c:formatCode>[&gt;=1000000]\$0,,"M";[&gt;=1000]\$0,"K";0</c:formatCode>
                <c:ptCount val="6"/>
                <c:pt idx="0">
                  <c:v>789076.96999999892</c:v>
                </c:pt>
                <c:pt idx="1">
                  <c:v>791696.94000000018</c:v>
                </c:pt>
                <c:pt idx="2">
                  <c:v>770976.25999999966</c:v>
                </c:pt>
                <c:pt idx="3">
                  <c:v>782904.52999999991</c:v>
                </c:pt>
                <c:pt idx="4">
                  <c:v>766510.08999999845</c:v>
                </c:pt>
                <c:pt idx="5">
                  <c:v>772880.16999999993</c:v>
                </c:pt>
              </c:numCache>
            </c:numRef>
          </c:val>
          <c:extLst>
            <c:ext xmlns:c15="http://schemas.microsoft.com/office/drawing/2012/chart" uri="{02D57815-91ED-43cb-92C2-25804820EDAC}">
              <c15:datalabelsRange>
                <c15:f>'Analysis 02'!$AL$13:$AL$19</c15:f>
                <c15:dlblRangeCache>
                  <c:ptCount val="7"/>
                  <c:pt idx="1">
                    <c:v>+0.3%</c:v>
                  </c:pt>
                  <c:pt idx="2">
                    <c:v>-2.6%</c:v>
                  </c:pt>
                  <c:pt idx="3">
                    <c:v>+1.5%</c:v>
                  </c:pt>
                  <c:pt idx="4">
                    <c:v>-2.1%</c:v>
                  </c:pt>
                  <c:pt idx="5">
                    <c:v>+0.8%</c:v>
                  </c:pt>
                  <c:pt idx="6">
                    <c:v>-0.0%</c:v>
                  </c:pt>
                </c15:dlblRangeCache>
              </c15:datalabelsRange>
            </c:ext>
            <c:ext xmlns:c16="http://schemas.microsoft.com/office/drawing/2014/chart" uri="{C3380CC4-5D6E-409C-BE32-E72D297353CC}">
              <c16:uniqueId val="{00000000-7D54-483A-B4ED-1F0CCBAD5410}"/>
            </c:ext>
          </c:extLst>
        </c:ser>
        <c:ser>
          <c:idx val="1"/>
          <c:order val="1"/>
          <c:tx>
            <c:strRef>
              <c:f>'Analysis 02'!$AL$22</c:f>
              <c:strCache>
                <c:ptCount val="1"/>
                <c:pt idx="0">
                  <c:v>Highlight</c:v>
                </c:pt>
              </c:strCache>
            </c:strRef>
          </c:tx>
          <c:spPr>
            <a:solidFill>
              <a:srgbClr val="1F8CB4"/>
            </a:solidFill>
            <a:ln>
              <a:noFill/>
            </a:ln>
            <a:effectLst/>
          </c:spPr>
          <c:invertIfNegative val="0"/>
          <c:val>
            <c:numRef>
              <c:f>'Analysis 02'!$AL$23:$AL$28</c:f>
              <c:numCache>
                <c:formatCode>General</c:formatCode>
                <c:ptCount val="6"/>
                <c:pt idx="0">
                  <c:v>789076.96999999892</c:v>
                </c:pt>
                <c:pt idx="1">
                  <c:v>791696.94000000018</c:v>
                </c:pt>
                <c:pt idx="2">
                  <c:v>0</c:v>
                </c:pt>
                <c:pt idx="3">
                  <c:v>782904.52999999991</c:v>
                </c:pt>
                <c:pt idx="4">
                  <c:v>0</c:v>
                </c:pt>
                <c:pt idx="5">
                  <c:v>0</c:v>
                </c:pt>
              </c:numCache>
            </c:numRef>
          </c:val>
          <c:extLst>
            <c:ext xmlns:c16="http://schemas.microsoft.com/office/drawing/2014/chart" uri="{C3380CC4-5D6E-409C-BE32-E72D297353CC}">
              <c16:uniqueId val="{00000001-7D54-483A-B4ED-1F0CCBAD5410}"/>
            </c:ext>
          </c:extLst>
        </c:ser>
        <c:dLbls>
          <c:showLegendKey val="0"/>
          <c:showVal val="0"/>
          <c:showCatName val="0"/>
          <c:showSerName val="0"/>
          <c:showPercent val="0"/>
          <c:showBubbleSize val="0"/>
        </c:dLbls>
        <c:gapWidth val="219"/>
        <c:overlap val="100"/>
        <c:axId val="1671751199"/>
        <c:axId val="1671752159"/>
      </c:barChart>
      <c:lineChart>
        <c:grouping val="standard"/>
        <c:varyColors val="0"/>
        <c:ser>
          <c:idx val="2"/>
          <c:order val="2"/>
          <c:tx>
            <c:strRef>
              <c:f>'Analysis 02'!$AM$22</c:f>
              <c:strCache>
                <c:ptCount val="1"/>
                <c:pt idx="0">
                  <c:v>Average</c:v>
                </c:pt>
              </c:strCache>
            </c:strRef>
          </c:tx>
          <c:spPr>
            <a:ln w="28575" cap="rnd">
              <a:solidFill>
                <a:schemeClr val="accent3"/>
              </a:solidFill>
              <a:prstDash val="dashDot"/>
              <a:round/>
            </a:ln>
            <a:effectLst/>
          </c:spPr>
          <c:marker>
            <c:symbol val="none"/>
          </c:marker>
          <c:val>
            <c:numRef>
              <c:f>'Analysis 02'!$AM$23:$AM$28</c:f>
              <c:numCache>
                <c:formatCode>[&gt;=1000000]\$0,,"M";[&gt;=1000]\$0,"K";0</c:formatCode>
                <c:ptCount val="6"/>
                <c:pt idx="0">
                  <c:v>779007.49333333282</c:v>
                </c:pt>
                <c:pt idx="1">
                  <c:v>779007.49333333282</c:v>
                </c:pt>
                <c:pt idx="2">
                  <c:v>779007.49333333282</c:v>
                </c:pt>
                <c:pt idx="3">
                  <c:v>779007.49333333282</c:v>
                </c:pt>
                <c:pt idx="4">
                  <c:v>779007.49333333282</c:v>
                </c:pt>
                <c:pt idx="5">
                  <c:v>779007.49333333282</c:v>
                </c:pt>
              </c:numCache>
            </c:numRef>
          </c:val>
          <c:smooth val="0"/>
          <c:extLst>
            <c:ext xmlns:c16="http://schemas.microsoft.com/office/drawing/2014/chart" uri="{C3380CC4-5D6E-409C-BE32-E72D297353CC}">
              <c16:uniqueId val="{00000002-7D54-483A-B4ED-1F0CCBAD5410}"/>
            </c:ext>
          </c:extLst>
        </c:ser>
        <c:dLbls>
          <c:showLegendKey val="0"/>
          <c:showVal val="0"/>
          <c:showCatName val="0"/>
          <c:showSerName val="0"/>
          <c:showPercent val="0"/>
          <c:showBubbleSize val="0"/>
        </c:dLbls>
        <c:marker val="1"/>
        <c:smooth val="0"/>
        <c:axId val="1671751199"/>
        <c:axId val="1671752159"/>
      </c:lineChart>
      <c:catAx>
        <c:axId val="167175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1752159"/>
        <c:crosses val="autoZero"/>
        <c:auto val="1"/>
        <c:lblAlgn val="ctr"/>
        <c:lblOffset val="100"/>
        <c:noMultiLvlLbl val="0"/>
      </c:catAx>
      <c:valAx>
        <c:axId val="1671752159"/>
        <c:scaling>
          <c:orientation val="minMax"/>
        </c:scaling>
        <c:delete val="1"/>
        <c:axPos val="l"/>
        <c:numFmt formatCode="[&gt;=1000000]\$0,,&quot;M&quot;;[&gt;=1000]\$0,&quot;K&quot;;0" sourceLinked="1"/>
        <c:majorTickMark val="none"/>
        <c:minorTickMark val="none"/>
        <c:tickLblPos val="nextTo"/>
        <c:crossAx val="16717511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03'!$G$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Drop" dropStyle="combo" dx="31" fmlaLink="'Analysis 03'!$G$4" fmlaRange="'Analysis 03'!$I$3:$I$4" noThreeD="1" sel="2" val="0"/>
</file>

<file path=xl/ctrlProps/ctrlProp4.xml><?xml version="1.0" encoding="utf-8"?>
<formControlPr xmlns="http://schemas.microsoft.com/office/spreadsheetml/2009/9/main" objectType="Radio" firstButton="1" fmlaLink="'Analysis 03'!$BX$6"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Store Dashboard'!A1"/><Relationship Id="rId3" Type="http://schemas.openxmlformats.org/officeDocument/2006/relationships/image" Target="../media/image2.png"/><Relationship Id="rId7" Type="http://schemas.openxmlformats.org/officeDocument/2006/relationships/image" Target="../media/image5.emf"/><Relationship Id="rId12" Type="http://schemas.openxmlformats.org/officeDocument/2006/relationships/hyperlink" Target="#'Time Fram'!A1"/><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image" Target="../media/image4.png"/><Relationship Id="rId10"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hart" Target="../charts/chart10.xml"/><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5.emf"/><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10.emf"/><Relationship Id="rId11" Type="http://schemas.openxmlformats.org/officeDocument/2006/relationships/image" Target="../media/image14.emf"/><Relationship Id="rId5" Type="http://schemas.openxmlformats.org/officeDocument/2006/relationships/image" Target="../media/image9.emf"/><Relationship Id="rId15" Type="http://schemas.openxmlformats.org/officeDocument/2006/relationships/hyperlink" Target="#'Profit View'!A1"/><Relationship Id="rId10" Type="http://schemas.openxmlformats.org/officeDocument/2006/relationships/chart" Target="../charts/chart9.xml"/><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hyperlink" Target="#'Store Dashboard'!A1"/></Relationships>
</file>

<file path=xl/drawings/_rels/drawing3.xml.rels><?xml version="1.0" encoding="UTF-8" standalone="yes"?>
<Relationships xmlns="http://schemas.openxmlformats.org/package/2006/relationships"><Relationship Id="rId8" Type="http://schemas.openxmlformats.org/officeDocument/2006/relationships/hyperlink" Target="#'Profit View'!A1"/><Relationship Id="rId3" Type="http://schemas.openxmlformats.org/officeDocument/2006/relationships/image" Target="../media/image26.png"/><Relationship Id="rId7" Type="http://schemas.openxmlformats.org/officeDocument/2006/relationships/hyperlink" Target="#'Time Fram'!A1"/><Relationship Id="rId2" Type="http://schemas.microsoft.com/office/2011/relationships/webextension" Target="../webextensions/webextension1.xml"/><Relationship Id="rId1" Type="http://schemas.openxmlformats.org/officeDocument/2006/relationships/image" Target="../media/image25.jpeg"/><Relationship Id="rId6" Type="http://schemas.openxmlformats.org/officeDocument/2006/relationships/image" Target="../media/image29.emf"/><Relationship Id="rId5" Type="http://schemas.openxmlformats.org/officeDocument/2006/relationships/image" Target="../media/image28.emf"/><Relationship Id="rId4" Type="http://schemas.openxmlformats.org/officeDocument/2006/relationships/image" Target="../media/image27.emf"/></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 Id="rId9"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absolute">
    <xdr:from>
      <xdr:col>15</xdr:col>
      <xdr:colOff>457200</xdr:colOff>
      <xdr:row>3</xdr:row>
      <xdr:rowOff>31750</xdr:rowOff>
    </xdr:from>
    <xdr:to>
      <xdr:col>24</xdr:col>
      <xdr:colOff>273050</xdr:colOff>
      <xdr:row>33</xdr:row>
      <xdr:rowOff>139700</xdr:rowOff>
    </xdr:to>
    <xdr:sp macro="" textlink="">
      <xdr:nvSpPr>
        <xdr:cNvPr id="2" name="Moon 1">
          <a:extLst>
            <a:ext uri="{FF2B5EF4-FFF2-40B4-BE49-F238E27FC236}">
              <a16:creationId xmlns:a16="http://schemas.microsoft.com/office/drawing/2014/main" id="{0DF60C6B-E569-4F02-AA89-2CA9E00815E6}"/>
            </a:ext>
          </a:extLst>
        </xdr:cNvPr>
        <xdr:cNvSpPr/>
      </xdr:nvSpPr>
      <xdr:spPr>
        <a:xfrm rot="10800000">
          <a:off x="9118600" y="222250"/>
          <a:ext cx="4622800" cy="5632450"/>
        </a:xfrm>
        <a:prstGeom prst="moon">
          <a:avLst>
            <a:gd name="adj" fmla="val 49952"/>
          </a:avLst>
        </a:prstGeom>
        <a:solidFill>
          <a:schemeClr val="accent1">
            <a:lumMod val="50000"/>
          </a:schemeClr>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15</xdr:col>
      <xdr:colOff>558800</xdr:colOff>
      <xdr:row>3</xdr:row>
      <xdr:rowOff>12700</xdr:rowOff>
    </xdr:from>
    <xdr:to>
      <xdr:col>24</xdr:col>
      <xdr:colOff>298450</xdr:colOff>
      <xdr:row>33</xdr:row>
      <xdr:rowOff>177800</xdr:rowOff>
    </xdr:to>
    <xdr:sp macro="" textlink="">
      <xdr:nvSpPr>
        <xdr:cNvPr id="4" name="Moon 3">
          <a:extLst>
            <a:ext uri="{FF2B5EF4-FFF2-40B4-BE49-F238E27FC236}">
              <a16:creationId xmlns:a16="http://schemas.microsoft.com/office/drawing/2014/main" id="{AFC508E7-E753-4F86-8FC9-100C3EF5CAD3}"/>
            </a:ext>
          </a:extLst>
        </xdr:cNvPr>
        <xdr:cNvSpPr/>
      </xdr:nvSpPr>
      <xdr:spPr>
        <a:xfrm rot="10800000">
          <a:off x="9220200" y="203200"/>
          <a:ext cx="4546600" cy="5689600"/>
        </a:xfrm>
        <a:prstGeom prst="moon">
          <a:avLst>
            <a:gd name="adj" fmla="val 50943"/>
          </a:avLst>
        </a:prstGeom>
        <a:solidFill>
          <a:schemeClr val="tx2">
            <a:lumMod val="20000"/>
            <a:lumOff val="80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solidFill>
              <a:schemeClr val="accent6"/>
            </a:solidFill>
          </a:endParaRPr>
        </a:p>
      </xdr:txBody>
    </xdr:sp>
    <xdr:clientData/>
  </xdr:twoCellAnchor>
  <xdr:twoCellAnchor>
    <xdr:from>
      <xdr:col>4</xdr:col>
      <xdr:colOff>95250</xdr:colOff>
      <xdr:row>11</xdr:row>
      <xdr:rowOff>12700</xdr:rowOff>
    </xdr:from>
    <xdr:to>
      <xdr:col>7</xdr:col>
      <xdr:colOff>558800</xdr:colOff>
      <xdr:row>23</xdr:row>
      <xdr:rowOff>69850</xdr:rowOff>
    </xdr:to>
    <xdr:sp macro="" textlink="">
      <xdr:nvSpPr>
        <xdr:cNvPr id="6154" name="Rectangle 6153">
          <a:extLst>
            <a:ext uri="{FF2B5EF4-FFF2-40B4-BE49-F238E27FC236}">
              <a16:creationId xmlns:a16="http://schemas.microsoft.com/office/drawing/2014/main" id="{982F2F59-4A27-4536-AD8A-1EF16E167BD7}"/>
            </a:ext>
          </a:extLst>
        </xdr:cNvPr>
        <xdr:cNvSpPr/>
      </xdr:nvSpPr>
      <xdr:spPr>
        <a:xfrm>
          <a:off x="2533650" y="2038350"/>
          <a:ext cx="2292350" cy="22669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25400</xdr:colOff>
      <xdr:row>10</xdr:row>
      <xdr:rowOff>177800</xdr:rowOff>
    </xdr:from>
    <xdr:to>
      <xdr:col>13</xdr:col>
      <xdr:colOff>177800</xdr:colOff>
      <xdr:row>23</xdr:row>
      <xdr:rowOff>25400</xdr:rowOff>
    </xdr:to>
    <xdr:sp macro="" textlink="">
      <xdr:nvSpPr>
        <xdr:cNvPr id="6152" name="Rectangle 6151">
          <a:extLst>
            <a:ext uri="{FF2B5EF4-FFF2-40B4-BE49-F238E27FC236}">
              <a16:creationId xmlns:a16="http://schemas.microsoft.com/office/drawing/2014/main" id="{82FA7957-FFBD-CD6F-9684-11F441F371D3}"/>
            </a:ext>
          </a:extLst>
        </xdr:cNvPr>
        <xdr:cNvSpPr/>
      </xdr:nvSpPr>
      <xdr:spPr>
        <a:xfrm>
          <a:off x="4902200" y="2019300"/>
          <a:ext cx="3200400" cy="22415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482600</xdr:colOff>
      <xdr:row>11</xdr:row>
      <xdr:rowOff>6350</xdr:rowOff>
    </xdr:from>
    <xdr:to>
      <xdr:col>4</xdr:col>
      <xdr:colOff>50800</xdr:colOff>
      <xdr:row>23</xdr:row>
      <xdr:rowOff>82550</xdr:rowOff>
    </xdr:to>
    <xdr:sp macro="" textlink="">
      <xdr:nvSpPr>
        <xdr:cNvPr id="6153" name="Rectangle 6152">
          <a:extLst>
            <a:ext uri="{FF2B5EF4-FFF2-40B4-BE49-F238E27FC236}">
              <a16:creationId xmlns:a16="http://schemas.microsoft.com/office/drawing/2014/main" id="{27399B72-EE83-48F9-A234-92FFEB860D36}"/>
            </a:ext>
          </a:extLst>
        </xdr:cNvPr>
        <xdr:cNvSpPr/>
      </xdr:nvSpPr>
      <xdr:spPr>
        <a:xfrm>
          <a:off x="1092200" y="2032000"/>
          <a:ext cx="1397000" cy="2286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495300</xdr:colOff>
      <xdr:row>23</xdr:row>
      <xdr:rowOff>139700</xdr:rowOff>
    </xdr:from>
    <xdr:to>
      <xdr:col>8</xdr:col>
      <xdr:colOff>425450</xdr:colOff>
      <xdr:row>31</xdr:row>
      <xdr:rowOff>158750</xdr:rowOff>
    </xdr:to>
    <xdr:sp macro="" textlink="">
      <xdr:nvSpPr>
        <xdr:cNvPr id="6155" name="Rectangle 6154">
          <a:extLst>
            <a:ext uri="{FF2B5EF4-FFF2-40B4-BE49-F238E27FC236}">
              <a16:creationId xmlns:a16="http://schemas.microsoft.com/office/drawing/2014/main" id="{A0EB3771-A317-4B74-A801-49DA30111E14}"/>
            </a:ext>
          </a:extLst>
        </xdr:cNvPr>
        <xdr:cNvSpPr/>
      </xdr:nvSpPr>
      <xdr:spPr>
        <a:xfrm>
          <a:off x="1104900" y="4375150"/>
          <a:ext cx="4197350" cy="14922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501650</xdr:colOff>
      <xdr:row>23</xdr:row>
      <xdr:rowOff>139700</xdr:rowOff>
    </xdr:from>
    <xdr:to>
      <xdr:col>13</xdr:col>
      <xdr:colOff>165100</xdr:colOff>
      <xdr:row>31</xdr:row>
      <xdr:rowOff>171450</xdr:rowOff>
    </xdr:to>
    <xdr:sp macro="" textlink="">
      <xdr:nvSpPr>
        <xdr:cNvPr id="6156" name="Rectangle 6155">
          <a:extLst>
            <a:ext uri="{FF2B5EF4-FFF2-40B4-BE49-F238E27FC236}">
              <a16:creationId xmlns:a16="http://schemas.microsoft.com/office/drawing/2014/main" id="{E35231E4-8052-4A5A-AFCC-90BDC58801BA}"/>
            </a:ext>
          </a:extLst>
        </xdr:cNvPr>
        <xdr:cNvSpPr/>
      </xdr:nvSpPr>
      <xdr:spPr>
        <a:xfrm>
          <a:off x="5378450" y="4375150"/>
          <a:ext cx="2711450" cy="15049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1</xdr:col>
      <xdr:colOff>171450</xdr:colOff>
      <xdr:row>3</xdr:row>
      <xdr:rowOff>107950</xdr:rowOff>
    </xdr:from>
    <xdr:to>
      <xdr:col>15</xdr:col>
      <xdr:colOff>571500</xdr:colOff>
      <xdr:row>6</xdr:row>
      <xdr:rowOff>57150</xdr:rowOff>
    </xdr:to>
    <xdr:sp macro="" textlink="">
      <xdr:nvSpPr>
        <xdr:cNvPr id="5" name="Rectangle 4">
          <a:extLst>
            <a:ext uri="{FF2B5EF4-FFF2-40B4-BE49-F238E27FC236}">
              <a16:creationId xmlns:a16="http://schemas.microsoft.com/office/drawing/2014/main" id="{E7D2F05B-A26B-4B1B-8DA1-38CD9E30E5B4}"/>
            </a:ext>
          </a:extLst>
        </xdr:cNvPr>
        <xdr:cNvSpPr/>
      </xdr:nvSpPr>
      <xdr:spPr>
        <a:xfrm>
          <a:off x="781050" y="660400"/>
          <a:ext cx="8934450" cy="501650"/>
        </a:xfrm>
        <a:prstGeom prst="rect">
          <a:avLst/>
        </a:prstGeom>
        <a:solidFill>
          <a:schemeClr val="bg1"/>
        </a:solidFill>
        <a:ln>
          <a:solidFill>
            <a:schemeClr val="bg1"/>
          </a:solidFill>
        </a:ln>
        <a:effectLst>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8</xdr:col>
          <xdr:colOff>571500</xdr:colOff>
          <xdr:row>11</xdr:row>
          <xdr:rowOff>82550</xdr:rowOff>
        </xdr:from>
        <xdr:to>
          <xdr:col>9</xdr:col>
          <xdr:colOff>215900</xdr:colOff>
          <xdr:row>12</xdr:row>
          <xdr:rowOff>120650</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387350</xdr:colOff>
          <xdr:row>11</xdr:row>
          <xdr:rowOff>95250</xdr:rowOff>
        </xdr:from>
        <xdr:to>
          <xdr:col>11</xdr:col>
          <xdr:colOff>31750</xdr:colOff>
          <xdr:row>12</xdr:row>
          <xdr:rowOff>133350</xdr:rowOff>
        </xdr:to>
        <xdr:sp macro="" textlink="">
          <xdr:nvSpPr>
            <xdr:cNvPr id="6148" name="Option Button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279400</xdr:colOff>
          <xdr:row>11</xdr:row>
          <xdr:rowOff>95250</xdr:rowOff>
        </xdr:from>
        <xdr:to>
          <xdr:col>13</xdr:col>
          <xdr:colOff>6350</xdr:colOff>
          <xdr:row>12</xdr:row>
          <xdr:rowOff>152400</xdr:rowOff>
        </xdr:to>
        <xdr:sp macro="" textlink="">
          <xdr:nvSpPr>
            <xdr:cNvPr id="6149" name="Drop Down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44450</xdr:colOff>
      <xdr:row>16</xdr:row>
      <xdr:rowOff>152400</xdr:rowOff>
    </xdr:from>
    <xdr:to>
      <xdr:col>13</xdr:col>
      <xdr:colOff>114300</xdr:colOff>
      <xdr:row>23</xdr:row>
      <xdr:rowOff>12700</xdr:rowOff>
    </xdr:to>
    <xdr:graphicFrame macro="">
      <xdr:nvGraphicFramePr>
        <xdr:cNvPr id="26" name="Chart 25">
          <a:extLst>
            <a:ext uri="{FF2B5EF4-FFF2-40B4-BE49-F238E27FC236}">
              <a16:creationId xmlns:a16="http://schemas.microsoft.com/office/drawing/2014/main" id="{418A7B3A-353B-46DD-9221-AE102D210A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247650</xdr:colOff>
      <xdr:row>7</xdr:row>
      <xdr:rowOff>12700</xdr:rowOff>
    </xdr:from>
    <xdr:to>
      <xdr:col>13</xdr:col>
      <xdr:colOff>146050</xdr:colOff>
      <xdr:row>10</xdr:row>
      <xdr:rowOff>72250</xdr:rowOff>
    </xdr:to>
    <xdr:sp macro="" textlink="">
      <xdr:nvSpPr>
        <xdr:cNvPr id="27" name="Rectangle: Rounded Corners 26">
          <a:extLst>
            <a:ext uri="{FF2B5EF4-FFF2-40B4-BE49-F238E27FC236}">
              <a16:creationId xmlns:a16="http://schemas.microsoft.com/office/drawing/2014/main" id="{809E6B49-E9D5-2AC0-6A07-BC4CBF2CD484}"/>
            </a:ext>
          </a:extLst>
        </xdr:cNvPr>
        <xdr:cNvSpPr/>
      </xdr:nvSpPr>
      <xdr:spPr>
        <a:xfrm>
          <a:off x="6343650" y="1301750"/>
          <a:ext cx="1727200" cy="612000"/>
        </a:xfrm>
        <a:prstGeom prst="roundRect">
          <a:avLst/>
        </a:prstGeom>
        <a:gradFill flip="none" rotWithShape="1">
          <a:gsLst>
            <a:gs pos="0">
              <a:schemeClr val="accent6"/>
            </a:gs>
            <a:gs pos="33000">
              <a:srgbClr val="333F50"/>
            </a:gs>
            <a:gs pos="100000">
              <a:srgbClr val="333F50"/>
            </a:gs>
          </a:gsLst>
          <a:path path="circle">
            <a:fillToRect l="100000" b="100000"/>
          </a:path>
          <a:tileRect t="-100000" r="-100000"/>
        </a:gradFill>
        <a:ln>
          <a:solidFill>
            <a:schemeClr val="accent6"/>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190500</xdr:colOff>
      <xdr:row>7</xdr:row>
      <xdr:rowOff>38100</xdr:rowOff>
    </xdr:from>
    <xdr:to>
      <xdr:col>9</xdr:col>
      <xdr:colOff>590550</xdr:colOff>
      <xdr:row>10</xdr:row>
      <xdr:rowOff>76200</xdr:rowOff>
    </xdr:to>
    <xdr:sp macro="" textlink="">
      <xdr:nvSpPr>
        <xdr:cNvPr id="28" name="Rectangle: Rounded Corners 27">
          <a:extLst>
            <a:ext uri="{FF2B5EF4-FFF2-40B4-BE49-F238E27FC236}">
              <a16:creationId xmlns:a16="http://schemas.microsoft.com/office/drawing/2014/main" id="{046C577A-A9F1-4646-898C-3114384126E1}"/>
            </a:ext>
          </a:extLst>
        </xdr:cNvPr>
        <xdr:cNvSpPr/>
      </xdr:nvSpPr>
      <xdr:spPr>
        <a:xfrm>
          <a:off x="4457700" y="1327150"/>
          <a:ext cx="1619250" cy="590550"/>
        </a:xfrm>
        <a:prstGeom prst="roundRect">
          <a:avLst/>
        </a:prstGeom>
        <a:gradFill flip="none" rotWithShape="1">
          <a:gsLst>
            <a:gs pos="0">
              <a:schemeClr val="accent2"/>
            </a:gs>
            <a:gs pos="33000">
              <a:srgbClr val="333F50"/>
            </a:gs>
            <a:gs pos="100000">
              <a:srgbClr val="333F50"/>
            </a:gs>
          </a:gsLst>
          <a:path path="circle">
            <a:fillToRect l="100000" b="100000"/>
          </a:path>
          <a:tileRect t="-100000" r="-100000"/>
        </a:gradFill>
        <a:ln>
          <a:solidFill>
            <a:schemeClr val="accent6"/>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177800</xdr:colOff>
      <xdr:row>7</xdr:row>
      <xdr:rowOff>38100</xdr:rowOff>
    </xdr:from>
    <xdr:to>
      <xdr:col>6</xdr:col>
      <xdr:colOff>552450</xdr:colOff>
      <xdr:row>10</xdr:row>
      <xdr:rowOff>97650</xdr:rowOff>
    </xdr:to>
    <xdr:sp macro="" textlink="">
      <xdr:nvSpPr>
        <xdr:cNvPr id="29" name="Rectangle: Rounded Corners 28">
          <a:extLst>
            <a:ext uri="{FF2B5EF4-FFF2-40B4-BE49-F238E27FC236}">
              <a16:creationId xmlns:a16="http://schemas.microsoft.com/office/drawing/2014/main" id="{57E04693-DD7D-46D2-8E8E-078F9DC40CCA}"/>
            </a:ext>
          </a:extLst>
        </xdr:cNvPr>
        <xdr:cNvSpPr/>
      </xdr:nvSpPr>
      <xdr:spPr>
        <a:xfrm>
          <a:off x="2616200" y="1327150"/>
          <a:ext cx="1593850" cy="612000"/>
        </a:xfrm>
        <a:prstGeom prst="roundRect">
          <a:avLst/>
        </a:prstGeom>
        <a:gradFill flip="none" rotWithShape="1">
          <a:gsLst>
            <a:gs pos="0">
              <a:schemeClr val="bg1"/>
            </a:gs>
            <a:gs pos="33000">
              <a:srgbClr val="333F50"/>
            </a:gs>
            <a:gs pos="100000">
              <a:srgbClr val="333F50"/>
            </a:gs>
          </a:gsLst>
          <a:path path="circle">
            <a:fillToRect l="100000" b="100000"/>
          </a:path>
          <a:tileRect t="-100000" r="-100000"/>
        </a:gradFill>
        <a:ln>
          <a:solidFill>
            <a:schemeClr val="accent6"/>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139700</xdr:colOff>
      <xdr:row>7</xdr:row>
      <xdr:rowOff>38100</xdr:rowOff>
    </xdr:from>
    <xdr:to>
      <xdr:col>4</xdr:col>
      <xdr:colOff>0</xdr:colOff>
      <xdr:row>10</xdr:row>
      <xdr:rowOff>97650</xdr:rowOff>
    </xdr:to>
    <xdr:sp macro="" textlink="">
      <xdr:nvSpPr>
        <xdr:cNvPr id="30" name="Rectangle: Rounded Corners 29">
          <a:extLst>
            <a:ext uri="{FF2B5EF4-FFF2-40B4-BE49-F238E27FC236}">
              <a16:creationId xmlns:a16="http://schemas.microsoft.com/office/drawing/2014/main" id="{130213DC-63DB-43CF-8B4B-B545EFACF67F}"/>
            </a:ext>
          </a:extLst>
        </xdr:cNvPr>
        <xdr:cNvSpPr/>
      </xdr:nvSpPr>
      <xdr:spPr>
        <a:xfrm>
          <a:off x="749300" y="1327150"/>
          <a:ext cx="1689100" cy="612000"/>
        </a:xfrm>
        <a:prstGeom prst="roundRect">
          <a:avLst/>
        </a:prstGeom>
        <a:gradFill flip="none" rotWithShape="1">
          <a:gsLst>
            <a:gs pos="0">
              <a:schemeClr val="accent1"/>
            </a:gs>
            <a:gs pos="33000">
              <a:srgbClr val="333F50"/>
            </a:gs>
            <a:gs pos="100000">
              <a:srgbClr val="333F50"/>
            </a:gs>
          </a:gsLst>
          <a:path path="circle">
            <a:fillToRect l="100000" b="100000"/>
          </a:path>
          <a:tileRect t="-100000" r="-100000"/>
        </a:gradFill>
        <a:ln>
          <a:solidFill>
            <a:schemeClr val="accent6"/>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260350</xdr:colOff>
      <xdr:row>7</xdr:row>
      <xdr:rowOff>101600</xdr:rowOff>
    </xdr:from>
    <xdr:to>
      <xdr:col>5</xdr:col>
      <xdr:colOff>82750</xdr:colOff>
      <xdr:row>9</xdr:row>
      <xdr:rowOff>165300</xdr:rowOff>
    </xdr:to>
    <xdr:sp macro="" textlink="">
      <xdr:nvSpPr>
        <xdr:cNvPr id="32" name="Oval 31">
          <a:extLst>
            <a:ext uri="{FF2B5EF4-FFF2-40B4-BE49-F238E27FC236}">
              <a16:creationId xmlns:a16="http://schemas.microsoft.com/office/drawing/2014/main" id="{51EAD411-9FE0-E108-A189-B01D67E67DA9}"/>
            </a:ext>
          </a:extLst>
        </xdr:cNvPr>
        <xdr:cNvSpPr/>
      </xdr:nvSpPr>
      <xdr:spPr>
        <a:xfrm>
          <a:off x="2698750" y="1390650"/>
          <a:ext cx="432000" cy="432000"/>
        </a:xfrm>
        <a:prstGeom prst="ellipse">
          <a:avLst/>
        </a:prstGeom>
        <a:solidFill>
          <a:schemeClr val="bg2">
            <a:lumMod val="7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234950</xdr:colOff>
      <xdr:row>7</xdr:row>
      <xdr:rowOff>101600</xdr:rowOff>
    </xdr:from>
    <xdr:to>
      <xdr:col>8</xdr:col>
      <xdr:colOff>57350</xdr:colOff>
      <xdr:row>9</xdr:row>
      <xdr:rowOff>165300</xdr:rowOff>
    </xdr:to>
    <xdr:sp macro="" textlink="">
      <xdr:nvSpPr>
        <xdr:cNvPr id="33" name="Oval 32">
          <a:extLst>
            <a:ext uri="{FF2B5EF4-FFF2-40B4-BE49-F238E27FC236}">
              <a16:creationId xmlns:a16="http://schemas.microsoft.com/office/drawing/2014/main" id="{AACA864B-2126-B47A-EDDC-4E1EE4B5D4B6}"/>
            </a:ext>
          </a:extLst>
        </xdr:cNvPr>
        <xdr:cNvSpPr/>
      </xdr:nvSpPr>
      <xdr:spPr>
        <a:xfrm>
          <a:off x="4502150" y="1390650"/>
          <a:ext cx="432000" cy="432000"/>
        </a:xfrm>
        <a:prstGeom prst="ellipse">
          <a:avLst/>
        </a:prstGeom>
        <a:solidFill>
          <a:schemeClr val="accent2">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10</xdr:col>
      <xdr:colOff>323850</xdr:colOff>
      <xdr:row>7</xdr:row>
      <xdr:rowOff>127000</xdr:rowOff>
    </xdr:from>
    <xdr:to>
      <xdr:col>11</xdr:col>
      <xdr:colOff>146250</xdr:colOff>
      <xdr:row>10</xdr:row>
      <xdr:rowOff>6550</xdr:rowOff>
    </xdr:to>
    <xdr:sp macro="" textlink="">
      <xdr:nvSpPr>
        <xdr:cNvPr id="34" name="Oval 33">
          <a:extLst>
            <a:ext uri="{FF2B5EF4-FFF2-40B4-BE49-F238E27FC236}">
              <a16:creationId xmlns:a16="http://schemas.microsoft.com/office/drawing/2014/main" id="{30A8FDE8-3704-9D4F-91BF-CD83505BC406}"/>
            </a:ext>
          </a:extLst>
        </xdr:cNvPr>
        <xdr:cNvSpPr/>
      </xdr:nvSpPr>
      <xdr:spPr>
        <a:xfrm>
          <a:off x="6419850" y="1416050"/>
          <a:ext cx="432000" cy="432000"/>
        </a:xfrm>
        <a:prstGeom prst="ellipse">
          <a:avLst/>
        </a:prstGeom>
        <a:solidFill>
          <a:schemeClr val="accent6">
            <a:alpha val="4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7</xdr:col>
      <xdr:colOff>260350</xdr:colOff>
      <xdr:row>7</xdr:row>
      <xdr:rowOff>120650</xdr:rowOff>
    </xdr:from>
    <xdr:to>
      <xdr:col>8</xdr:col>
      <xdr:colOff>38100</xdr:colOff>
      <xdr:row>9</xdr:row>
      <xdr:rowOff>114741</xdr:rowOff>
    </xdr:to>
    <xdr:pic>
      <xdr:nvPicPr>
        <xdr:cNvPr id="38" name="Picture 37">
          <a:extLst>
            <a:ext uri="{FF2B5EF4-FFF2-40B4-BE49-F238E27FC236}">
              <a16:creationId xmlns:a16="http://schemas.microsoft.com/office/drawing/2014/main" id="{0AB123C2-10C7-9B46-376A-39C4FE30CC1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27550" y="1409700"/>
          <a:ext cx="387350" cy="362391"/>
        </a:xfrm>
        <a:prstGeom prst="rect">
          <a:avLst/>
        </a:prstGeom>
      </xdr:spPr>
    </xdr:pic>
    <xdr:clientData/>
  </xdr:twoCellAnchor>
  <xdr:twoCellAnchor editAs="oneCell">
    <xdr:from>
      <xdr:col>10</xdr:col>
      <xdr:colOff>368299</xdr:colOff>
      <xdr:row>7</xdr:row>
      <xdr:rowOff>165100</xdr:rowOff>
    </xdr:from>
    <xdr:to>
      <xdr:col>11</xdr:col>
      <xdr:colOff>76200</xdr:colOff>
      <xdr:row>9</xdr:row>
      <xdr:rowOff>106231</xdr:rowOff>
    </xdr:to>
    <xdr:pic>
      <xdr:nvPicPr>
        <xdr:cNvPr id="40" name="Picture 39">
          <a:extLst>
            <a:ext uri="{FF2B5EF4-FFF2-40B4-BE49-F238E27FC236}">
              <a16:creationId xmlns:a16="http://schemas.microsoft.com/office/drawing/2014/main" id="{4739DAE2-E401-93E7-1466-72030808EE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64299" y="1454150"/>
          <a:ext cx="317501" cy="309431"/>
        </a:xfrm>
        <a:prstGeom prst="rect">
          <a:avLst/>
        </a:prstGeom>
      </xdr:spPr>
    </xdr:pic>
    <xdr:clientData/>
  </xdr:twoCellAnchor>
  <xdr:twoCellAnchor>
    <xdr:from>
      <xdr:col>2</xdr:col>
      <xdr:colOff>152400</xdr:colOff>
      <xdr:row>9</xdr:row>
      <xdr:rowOff>6350</xdr:rowOff>
    </xdr:from>
    <xdr:to>
      <xdr:col>3</xdr:col>
      <xdr:colOff>228600</xdr:colOff>
      <xdr:row>10</xdr:row>
      <xdr:rowOff>69850</xdr:rowOff>
    </xdr:to>
    <xdr:sp macro="" textlink="">
      <xdr:nvSpPr>
        <xdr:cNvPr id="43" name="TextBox 42">
          <a:extLst>
            <a:ext uri="{FF2B5EF4-FFF2-40B4-BE49-F238E27FC236}">
              <a16:creationId xmlns:a16="http://schemas.microsoft.com/office/drawing/2014/main" id="{AF1F0671-A928-14EE-0AF3-9C3C50D73E24}"/>
            </a:ext>
          </a:extLst>
        </xdr:cNvPr>
        <xdr:cNvSpPr txBox="1"/>
      </xdr:nvSpPr>
      <xdr:spPr>
        <a:xfrm>
          <a:off x="1371600" y="1663700"/>
          <a:ext cx="6858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solidFill>
            </a:rPr>
            <a:t>COGS</a:t>
          </a:r>
        </a:p>
      </xdr:txBody>
    </xdr:sp>
    <xdr:clientData/>
  </xdr:twoCellAnchor>
  <xdr:twoCellAnchor>
    <xdr:from>
      <xdr:col>5</xdr:col>
      <xdr:colOff>127000</xdr:colOff>
      <xdr:row>8</xdr:row>
      <xdr:rowOff>139700</xdr:rowOff>
    </xdr:from>
    <xdr:to>
      <xdr:col>6</xdr:col>
      <xdr:colOff>514350</xdr:colOff>
      <xdr:row>9</xdr:row>
      <xdr:rowOff>133350</xdr:rowOff>
    </xdr:to>
    <xdr:sp macro="" textlink="">
      <xdr:nvSpPr>
        <xdr:cNvPr id="44" name="TextBox 43">
          <a:extLst>
            <a:ext uri="{FF2B5EF4-FFF2-40B4-BE49-F238E27FC236}">
              <a16:creationId xmlns:a16="http://schemas.microsoft.com/office/drawing/2014/main" id="{FDD7553F-E503-43D5-8237-010B3814F717}"/>
            </a:ext>
          </a:extLst>
        </xdr:cNvPr>
        <xdr:cNvSpPr txBox="1"/>
      </xdr:nvSpPr>
      <xdr:spPr>
        <a:xfrm>
          <a:off x="3175000" y="1612900"/>
          <a:ext cx="996950"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solidFill>
            </a:rPr>
            <a:t>Total</a:t>
          </a:r>
          <a:r>
            <a:rPr lang="en-IN" sz="1100" kern="1200" baseline="0">
              <a:solidFill>
                <a:schemeClr val="bg1"/>
              </a:solidFill>
            </a:rPr>
            <a:t> Revenue</a:t>
          </a:r>
          <a:endParaRPr lang="en-IN" sz="1100" kern="1200">
            <a:solidFill>
              <a:schemeClr val="bg1"/>
            </a:solidFill>
          </a:endParaRPr>
        </a:p>
      </xdr:txBody>
    </xdr:sp>
    <xdr:clientData/>
  </xdr:twoCellAnchor>
  <xdr:twoCellAnchor>
    <xdr:from>
      <xdr:col>8</xdr:col>
      <xdr:colOff>82550</xdr:colOff>
      <xdr:row>8</xdr:row>
      <xdr:rowOff>171450</xdr:rowOff>
    </xdr:from>
    <xdr:to>
      <xdr:col>9</xdr:col>
      <xdr:colOff>419100</xdr:colOff>
      <xdr:row>10</xdr:row>
      <xdr:rowOff>0</xdr:rowOff>
    </xdr:to>
    <xdr:sp macro="" textlink="">
      <xdr:nvSpPr>
        <xdr:cNvPr id="45" name="TextBox 44">
          <a:extLst>
            <a:ext uri="{FF2B5EF4-FFF2-40B4-BE49-F238E27FC236}">
              <a16:creationId xmlns:a16="http://schemas.microsoft.com/office/drawing/2014/main" id="{D3665729-3677-4324-963C-7B59EC512410}"/>
            </a:ext>
          </a:extLst>
        </xdr:cNvPr>
        <xdr:cNvSpPr txBox="1"/>
      </xdr:nvSpPr>
      <xdr:spPr>
        <a:xfrm>
          <a:off x="4959350" y="1644650"/>
          <a:ext cx="94615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solidFill>
            </a:rPr>
            <a:t>Profit</a:t>
          </a:r>
          <a:r>
            <a:rPr lang="en-IN" sz="1100" kern="1200" baseline="0">
              <a:solidFill>
                <a:schemeClr val="bg1"/>
              </a:solidFill>
            </a:rPr>
            <a:t> Margin</a:t>
          </a:r>
          <a:endParaRPr lang="en-IN" sz="1100" kern="1200">
            <a:solidFill>
              <a:schemeClr val="bg1"/>
            </a:solidFill>
          </a:endParaRPr>
        </a:p>
      </xdr:txBody>
    </xdr:sp>
    <xdr:clientData/>
  </xdr:twoCellAnchor>
  <xdr:twoCellAnchor editAs="oneCell">
    <xdr:from>
      <xdr:col>1</xdr:col>
      <xdr:colOff>247651</xdr:colOff>
      <xdr:row>8</xdr:row>
      <xdr:rowOff>44450</xdr:rowOff>
    </xdr:from>
    <xdr:to>
      <xdr:col>2</xdr:col>
      <xdr:colOff>12700</xdr:colOff>
      <xdr:row>9</xdr:row>
      <xdr:rowOff>114981</xdr:rowOff>
    </xdr:to>
    <xdr:pic>
      <xdr:nvPicPr>
        <xdr:cNvPr id="36" name="Picture 35">
          <a:extLst>
            <a:ext uri="{FF2B5EF4-FFF2-40B4-BE49-F238E27FC236}">
              <a16:creationId xmlns:a16="http://schemas.microsoft.com/office/drawing/2014/main" id="{FF3B85FA-A391-1899-41F2-FB7DBD6F38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57251" y="1517650"/>
          <a:ext cx="374649" cy="254681"/>
        </a:xfrm>
        <a:prstGeom prst="rect">
          <a:avLst/>
        </a:prstGeom>
      </xdr:spPr>
    </xdr:pic>
    <xdr:clientData/>
  </xdr:twoCellAnchor>
  <xdr:twoCellAnchor>
    <xdr:from>
      <xdr:col>1</xdr:col>
      <xdr:colOff>203200</xdr:colOff>
      <xdr:row>7</xdr:row>
      <xdr:rowOff>146050</xdr:rowOff>
    </xdr:from>
    <xdr:to>
      <xdr:col>2</xdr:col>
      <xdr:colOff>25600</xdr:colOff>
      <xdr:row>10</xdr:row>
      <xdr:rowOff>25600</xdr:rowOff>
    </xdr:to>
    <xdr:sp macro="" textlink="">
      <xdr:nvSpPr>
        <xdr:cNvPr id="31" name="Oval 30">
          <a:extLst>
            <a:ext uri="{FF2B5EF4-FFF2-40B4-BE49-F238E27FC236}">
              <a16:creationId xmlns:a16="http://schemas.microsoft.com/office/drawing/2014/main" id="{CE403BC0-B011-3A2A-B6CC-933391A637EF}"/>
            </a:ext>
          </a:extLst>
        </xdr:cNvPr>
        <xdr:cNvSpPr/>
      </xdr:nvSpPr>
      <xdr:spPr>
        <a:xfrm>
          <a:off x="812800" y="1435100"/>
          <a:ext cx="432000" cy="432000"/>
        </a:xfrm>
        <a:prstGeom prst="ellipse">
          <a:avLst/>
        </a:prstGeom>
        <a:solidFill>
          <a:srgbClr val="4472C4">
            <a:alpha val="4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4</xdr:col>
      <xdr:colOff>279399</xdr:colOff>
      <xdr:row>7</xdr:row>
      <xdr:rowOff>76200</xdr:rowOff>
    </xdr:from>
    <xdr:to>
      <xdr:col>5</xdr:col>
      <xdr:colOff>38100</xdr:colOff>
      <xdr:row>9</xdr:row>
      <xdr:rowOff>158750</xdr:rowOff>
    </xdr:to>
    <xdr:pic>
      <xdr:nvPicPr>
        <xdr:cNvPr id="42" name="Picture 41">
          <a:extLst>
            <a:ext uri="{FF2B5EF4-FFF2-40B4-BE49-F238E27FC236}">
              <a16:creationId xmlns:a16="http://schemas.microsoft.com/office/drawing/2014/main" id="{F36E47D0-115E-D62B-FA15-FBC59C8074A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717799" y="1365250"/>
          <a:ext cx="368301" cy="450850"/>
        </a:xfrm>
        <a:prstGeom prst="rect">
          <a:avLst/>
        </a:prstGeom>
      </xdr:spPr>
    </xdr:pic>
    <xdr:clientData/>
  </xdr:twoCellAnchor>
  <xdr:twoCellAnchor>
    <xdr:from>
      <xdr:col>11</xdr:col>
      <xdr:colOff>152400</xdr:colOff>
      <xdr:row>8</xdr:row>
      <xdr:rowOff>177800</xdr:rowOff>
    </xdr:from>
    <xdr:to>
      <xdr:col>13</xdr:col>
      <xdr:colOff>12700</xdr:colOff>
      <xdr:row>10</xdr:row>
      <xdr:rowOff>31750</xdr:rowOff>
    </xdr:to>
    <xdr:sp macro="" textlink="">
      <xdr:nvSpPr>
        <xdr:cNvPr id="46" name="TextBox 45">
          <a:extLst>
            <a:ext uri="{FF2B5EF4-FFF2-40B4-BE49-F238E27FC236}">
              <a16:creationId xmlns:a16="http://schemas.microsoft.com/office/drawing/2014/main" id="{91D4DD77-2276-4574-8955-4855F7EB83E9}"/>
            </a:ext>
          </a:extLst>
        </xdr:cNvPr>
        <xdr:cNvSpPr txBox="1"/>
      </xdr:nvSpPr>
      <xdr:spPr>
        <a:xfrm>
          <a:off x="6858000" y="1651000"/>
          <a:ext cx="10795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solidFill>
            </a:rPr>
            <a:t>%</a:t>
          </a:r>
          <a:r>
            <a:rPr lang="en-IN" sz="1100" kern="1200" baseline="0">
              <a:solidFill>
                <a:schemeClr val="bg1"/>
              </a:solidFill>
            </a:rPr>
            <a:t> Profit Margin</a:t>
          </a:r>
        </a:p>
        <a:p>
          <a:endParaRPr lang="en-IN" sz="1100" kern="1200">
            <a:solidFill>
              <a:schemeClr val="bg1"/>
            </a:solidFill>
          </a:endParaRPr>
        </a:p>
      </xdr:txBody>
    </xdr:sp>
    <xdr:clientData/>
  </xdr:twoCellAnchor>
  <xdr:twoCellAnchor>
    <xdr:from>
      <xdr:col>2</xdr:col>
      <xdr:colOff>298450</xdr:colOff>
      <xdr:row>7</xdr:row>
      <xdr:rowOff>107950</xdr:rowOff>
    </xdr:from>
    <xdr:to>
      <xdr:col>3</xdr:col>
      <xdr:colOff>495300</xdr:colOff>
      <xdr:row>9</xdr:row>
      <xdr:rowOff>0</xdr:rowOff>
    </xdr:to>
    <xdr:sp macro="" textlink="">
      <xdr:nvSpPr>
        <xdr:cNvPr id="47" name="TextBox 46">
          <a:extLst>
            <a:ext uri="{FF2B5EF4-FFF2-40B4-BE49-F238E27FC236}">
              <a16:creationId xmlns:a16="http://schemas.microsoft.com/office/drawing/2014/main" id="{36B878A7-B537-FB91-30A9-B26E2E5FB3A3}"/>
            </a:ext>
          </a:extLst>
        </xdr:cNvPr>
        <xdr:cNvSpPr txBox="1"/>
      </xdr:nvSpPr>
      <xdr:spPr>
        <a:xfrm>
          <a:off x="1517650" y="1397000"/>
          <a:ext cx="8064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kern="1200">
            <a:solidFill>
              <a:sysClr val="windowText" lastClr="000000"/>
            </a:solidFill>
          </a:endParaRPr>
        </a:p>
      </xdr:txBody>
    </xdr:sp>
    <xdr:clientData/>
  </xdr:twoCellAnchor>
  <xdr:twoCellAnchor>
    <xdr:from>
      <xdr:col>2</xdr:col>
      <xdr:colOff>95250</xdr:colOff>
      <xdr:row>7</xdr:row>
      <xdr:rowOff>101600</xdr:rowOff>
    </xdr:from>
    <xdr:to>
      <xdr:col>3</xdr:col>
      <xdr:colOff>495300</xdr:colOff>
      <xdr:row>9</xdr:row>
      <xdr:rowOff>27324</xdr:rowOff>
    </xdr:to>
    <xdr:sp macro="" textlink="'Analysis 03'!S12">
      <xdr:nvSpPr>
        <xdr:cNvPr id="54" name="TextBox 53">
          <a:extLst>
            <a:ext uri="{FF2B5EF4-FFF2-40B4-BE49-F238E27FC236}">
              <a16:creationId xmlns:a16="http://schemas.microsoft.com/office/drawing/2014/main" id="{CB4382F8-BAAA-8333-02D4-F1BF27E9C767}"/>
            </a:ext>
          </a:extLst>
        </xdr:cNvPr>
        <xdr:cNvSpPr txBox="1"/>
      </xdr:nvSpPr>
      <xdr:spPr>
        <a:xfrm>
          <a:off x="1314450" y="1390650"/>
          <a:ext cx="1009650" cy="294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5079961-2D6E-4BDA-909B-7DA26FB197B6}" type="TxLink">
            <a:rPr lang="en-US" sz="1400" b="0" i="0" u="none" strike="noStrike" kern="1200">
              <a:solidFill>
                <a:schemeClr val="bg1"/>
              </a:solidFill>
              <a:latin typeface="Calibri"/>
              <a:ea typeface="Calibri"/>
              <a:cs typeface="Calibri"/>
            </a:rPr>
            <a:pPr/>
            <a:t>$3.1M</a:t>
          </a:fld>
          <a:endParaRPr lang="en-IN" sz="1400" kern="1200">
            <a:solidFill>
              <a:schemeClr val="bg1"/>
            </a:solidFill>
          </a:endParaRPr>
        </a:p>
      </xdr:txBody>
    </xdr:sp>
    <xdr:clientData/>
  </xdr:twoCellAnchor>
  <xdr:twoCellAnchor>
    <xdr:from>
      <xdr:col>5</xdr:col>
      <xdr:colOff>215900</xdr:colOff>
      <xdr:row>7</xdr:row>
      <xdr:rowOff>76199</xdr:rowOff>
    </xdr:from>
    <xdr:to>
      <xdr:col>6</xdr:col>
      <xdr:colOff>527050</xdr:colOff>
      <xdr:row>9</xdr:row>
      <xdr:rowOff>27516</xdr:rowOff>
    </xdr:to>
    <xdr:sp macro="" textlink="'Analysis 03'!T12">
      <xdr:nvSpPr>
        <xdr:cNvPr id="56" name="TextBox 55">
          <a:extLst>
            <a:ext uri="{FF2B5EF4-FFF2-40B4-BE49-F238E27FC236}">
              <a16:creationId xmlns:a16="http://schemas.microsoft.com/office/drawing/2014/main" id="{1DF506D9-C75E-2423-0718-E08768CACA51}"/>
            </a:ext>
          </a:extLst>
        </xdr:cNvPr>
        <xdr:cNvSpPr txBox="1"/>
      </xdr:nvSpPr>
      <xdr:spPr>
        <a:xfrm>
          <a:off x="3263900" y="1365249"/>
          <a:ext cx="920750" cy="319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419501D-C518-4415-BAB1-2F8C8E6CDECD}" type="TxLink">
            <a:rPr lang="en-US" sz="1400" b="0" i="0" u="none" strike="noStrike" kern="1200">
              <a:solidFill>
                <a:schemeClr val="bg1"/>
              </a:solidFill>
              <a:latin typeface="Calibri"/>
              <a:ea typeface="Calibri"/>
              <a:cs typeface="Calibri"/>
            </a:rPr>
            <a:pPr/>
            <a:t>$5.4M</a:t>
          </a:fld>
          <a:endParaRPr lang="en-IN" sz="1400" kern="1200">
            <a:solidFill>
              <a:schemeClr val="bg1"/>
            </a:solidFill>
          </a:endParaRPr>
        </a:p>
      </xdr:txBody>
    </xdr:sp>
    <xdr:clientData/>
  </xdr:twoCellAnchor>
  <xdr:twoCellAnchor>
    <xdr:from>
      <xdr:col>8</xdr:col>
      <xdr:colOff>171450</xdr:colOff>
      <xdr:row>7</xdr:row>
      <xdr:rowOff>50800</xdr:rowOff>
    </xdr:from>
    <xdr:to>
      <xdr:col>9</xdr:col>
      <xdr:colOff>552450</xdr:colOff>
      <xdr:row>9</xdr:row>
      <xdr:rowOff>0</xdr:rowOff>
    </xdr:to>
    <xdr:sp macro="" textlink="'Analysis 03'!U12">
      <xdr:nvSpPr>
        <xdr:cNvPr id="57" name="TextBox 56">
          <a:extLst>
            <a:ext uri="{FF2B5EF4-FFF2-40B4-BE49-F238E27FC236}">
              <a16:creationId xmlns:a16="http://schemas.microsoft.com/office/drawing/2014/main" id="{D5FF105A-3F56-45B6-BC52-9B2B645EEC7D}"/>
            </a:ext>
          </a:extLst>
        </xdr:cNvPr>
        <xdr:cNvSpPr txBox="1"/>
      </xdr:nvSpPr>
      <xdr:spPr>
        <a:xfrm>
          <a:off x="5048250" y="1339850"/>
          <a:ext cx="9906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F72A01-1D6C-4C87-9676-1028F4633168}" type="TxLink">
            <a:rPr lang="en-US" sz="1400" b="0" i="0" u="none" strike="noStrike" kern="1200">
              <a:solidFill>
                <a:schemeClr val="bg1"/>
              </a:solidFill>
              <a:latin typeface="Calibri"/>
              <a:ea typeface="Calibri"/>
              <a:cs typeface="Calibri"/>
            </a:rPr>
            <a:pPr/>
            <a:t>$2.3M</a:t>
          </a:fld>
          <a:endParaRPr lang="en-IN" sz="1400" kern="1200">
            <a:solidFill>
              <a:schemeClr val="bg1"/>
            </a:solidFill>
          </a:endParaRPr>
        </a:p>
      </xdr:txBody>
    </xdr:sp>
    <xdr:clientData/>
  </xdr:twoCellAnchor>
  <xdr:twoCellAnchor>
    <xdr:from>
      <xdr:col>11</xdr:col>
      <xdr:colOff>215900</xdr:colOff>
      <xdr:row>7</xdr:row>
      <xdr:rowOff>88900</xdr:rowOff>
    </xdr:from>
    <xdr:to>
      <xdr:col>13</xdr:col>
      <xdr:colOff>76200</xdr:colOff>
      <xdr:row>9</xdr:row>
      <xdr:rowOff>6349</xdr:rowOff>
    </xdr:to>
    <xdr:sp macro="" textlink="'Analysis 03'!V12">
      <xdr:nvSpPr>
        <xdr:cNvPr id="58" name="TextBox 57">
          <a:extLst>
            <a:ext uri="{FF2B5EF4-FFF2-40B4-BE49-F238E27FC236}">
              <a16:creationId xmlns:a16="http://schemas.microsoft.com/office/drawing/2014/main" id="{1E168438-8913-AF0F-C70C-F8AC6371EC8A}"/>
            </a:ext>
          </a:extLst>
        </xdr:cNvPr>
        <xdr:cNvSpPr txBox="1"/>
      </xdr:nvSpPr>
      <xdr:spPr>
        <a:xfrm>
          <a:off x="6921500" y="1377950"/>
          <a:ext cx="1079500"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F1D192F-6F5F-4B32-96AF-CB77913EC642}" type="TxLink">
            <a:rPr lang="en-US" sz="1400" b="0" i="0" u="none" strike="noStrike" kern="1200" baseline="0">
              <a:solidFill>
                <a:schemeClr val="bg1"/>
              </a:solidFill>
              <a:latin typeface="Calibri"/>
              <a:ea typeface="Calibri"/>
              <a:cs typeface="Calibri"/>
            </a:rPr>
            <a:pPr/>
            <a:t>42.18%</a:t>
          </a:fld>
          <a:endParaRPr lang="en-IN" sz="1400" kern="1200">
            <a:solidFill>
              <a:schemeClr val="bg1"/>
            </a:solidFill>
          </a:endParaRPr>
        </a:p>
      </xdr:txBody>
    </xdr:sp>
    <xdr:clientData/>
  </xdr:twoCellAnchor>
  <xdr:twoCellAnchor>
    <xdr:from>
      <xdr:col>13</xdr:col>
      <xdr:colOff>266700</xdr:colOff>
      <xdr:row>7</xdr:row>
      <xdr:rowOff>31750</xdr:rowOff>
    </xdr:from>
    <xdr:to>
      <xdr:col>18</xdr:col>
      <xdr:colOff>355600</xdr:colOff>
      <xdr:row>31</xdr:row>
      <xdr:rowOff>165100</xdr:rowOff>
    </xdr:to>
    <xdr:grpSp>
      <xdr:nvGrpSpPr>
        <xdr:cNvPr id="6151" name="Group 6150">
          <a:extLst>
            <a:ext uri="{FF2B5EF4-FFF2-40B4-BE49-F238E27FC236}">
              <a16:creationId xmlns:a16="http://schemas.microsoft.com/office/drawing/2014/main" id="{FEDAF9DE-A3FA-B7C7-5F96-798F7FE0288B}"/>
            </a:ext>
          </a:extLst>
        </xdr:cNvPr>
        <xdr:cNvGrpSpPr/>
      </xdr:nvGrpSpPr>
      <xdr:grpSpPr>
        <a:xfrm>
          <a:off x="7708900" y="958850"/>
          <a:ext cx="3136900" cy="4552950"/>
          <a:chOff x="8400782" y="1289050"/>
          <a:chExt cx="2654568" cy="4953000"/>
        </a:xfrm>
        <a:solidFill>
          <a:schemeClr val="accent1">
            <a:lumMod val="75000"/>
          </a:schemeClr>
        </a:solidFill>
      </xdr:grpSpPr>
      <xdr:grpSp>
        <xdr:nvGrpSpPr>
          <xdr:cNvPr id="6144" name="Group 6143">
            <a:extLst>
              <a:ext uri="{FF2B5EF4-FFF2-40B4-BE49-F238E27FC236}">
                <a16:creationId xmlns:a16="http://schemas.microsoft.com/office/drawing/2014/main" id="{B5BA5CAD-0CD2-702A-38A0-0F40DDFC1F74}"/>
              </a:ext>
            </a:extLst>
          </xdr:cNvPr>
          <xdr:cNvGrpSpPr/>
        </xdr:nvGrpSpPr>
        <xdr:grpSpPr>
          <a:xfrm>
            <a:off x="8400782" y="1289050"/>
            <a:ext cx="2343416" cy="4953000"/>
            <a:chOff x="8509605" y="1344445"/>
            <a:chExt cx="2507645" cy="4679216"/>
          </a:xfrm>
          <a:grpFill/>
        </xdr:grpSpPr>
        <xdr:sp macro="" textlink="">
          <xdr:nvSpPr>
            <xdr:cNvPr id="59" name="Rectangle: Diagonal Corners Rounded 58">
              <a:extLst>
                <a:ext uri="{FF2B5EF4-FFF2-40B4-BE49-F238E27FC236}">
                  <a16:creationId xmlns:a16="http://schemas.microsoft.com/office/drawing/2014/main" id="{61EC6D20-51AA-FDCC-3E51-48604AD925D5}"/>
                </a:ext>
              </a:extLst>
            </xdr:cNvPr>
            <xdr:cNvSpPr/>
          </xdr:nvSpPr>
          <xdr:spPr>
            <a:xfrm>
              <a:off x="8509605" y="1344445"/>
              <a:ext cx="1784350" cy="4679216"/>
            </a:xfrm>
            <a:prstGeom prst="round2DiagRect">
              <a:avLst>
                <a:gd name="adj1" fmla="val 7543"/>
                <a:gd name="adj2" fmla="val 0"/>
              </a:avLst>
            </a:prstGeom>
            <a:grp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60" name="Rectangle 59">
              <a:extLst>
                <a:ext uri="{FF2B5EF4-FFF2-40B4-BE49-F238E27FC236}">
                  <a16:creationId xmlns:a16="http://schemas.microsoft.com/office/drawing/2014/main" id="{460436FB-0CA9-93C9-826F-26A97CA48FB9}"/>
                </a:ext>
              </a:extLst>
            </xdr:cNvPr>
            <xdr:cNvSpPr/>
          </xdr:nvSpPr>
          <xdr:spPr>
            <a:xfrm>
              <a:off x="9734550" y="1657350"/>
              <a:ext cx="793750" cy="39624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61" name="Rectangle 60">
              <a:extLst>
                <a:ext uri="{FF2B5EF4-FFF2-40B4-BE49-F238E27FC236}">
                  <a16:creationId xmlns:a16="http://schemas.microsoft.com/office/drawing/2014/main" id="{063C7931-D713-524C-DFF2-FF87B0DA292C}"/>
                </a:ext>
              </a:extLst>
            </xdr:cNvPr>
            <xdr:cNvSpPr/>
          </xdr:nvSpPr>
          <xdr:spPr>
            <a:xfrm>
              <a:off x="9906000" y="1917700"/>
              <a:ext cx="869950" cy="344805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62" name="Rectangle 61">
              <a:extLst>
                <a:ext uri="{FF2B5EF4-FFF2-40B4-BE49-F238E27FC236}">
                  <a16:creationId xmlns:a16="http://schemas.microsoft.com/office/drawing/2014/main" id="{0CAEF6D5-793D-F47E-2D2E-2D03ABE1728B}"/>
                </a:ext>
              </a:extLst>
            </xdr:cNvPr>
            <xdr:cNvSpPr/>
          </xdr:nvSpPr>
          <xdr:spPr>
            <a:xfrm>
              <a:off x="10147300" y="2165350"/>
              <a:ext cx="869950" cy="295275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sp macro="" textlink="">
        <xdr:nvSpPr>
          <xdr:cNvPr id="6150" name="Oval 6149">
            <a:extLst>
              <a:ext uri="{FF2B5EF4-FFF2-40B4-BE49-F238E27FC236}">
                <a16:creationId xmlns:a16="http://schemas.microsoft.com/office/drawing/2014/main" id="{F0088D16-3A33-5818-1871-A20F0B9D291D}"/>
              </a:ext>
            </a:extLst>
          </xdr:cNvPr>
          <xdr:cNvSpPr/>
        </xdr:nvSpPr>
        <xdr:spPr>
          <a:xfrm>
            <a:off x="10426700" y="2438400"/>
            <a:ext cx="628650" cy="260350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8</xdr:col>
      <xdr:colOff>152400</xdr:colOff>
      <xdr:row>11</xdr:row>
      <xdr:rowOff>63500</xdr:rowOff>
    </xdr:from>
    <xdr:to>
      <xdr:col>9</xdr:col>
      <xdr:colOff>25400</xdr:colOff>
      <xdr:row>12</xdr:row>
      <xdr:rowOff>88900</xdr:rowOff>
    </xdr:to>
    <xdr:sp macro="" textlink="">
      <xdr:nvSpPr>
        <xdr:cNvPr id="6157" name="TextBox 6156">
          <a:extLst>
            <a:ext uri="{FF2B5EF4-FFF2-40B4-BE49-F238E27FC236}">
              <a16:creationId xmlns:a16="http://schemas.microsoft.com/office/drawing/2014/main" id="{D90FB98D-2227-51CE-05E9-0EDD77F7B70D}"/>
            </a:ext>
          </a:extLst>
        </xdr:cNvPr>
        <xdr:cNvSpPr txBox="1"/>
      </xdr:nvSpPr>
      <xdr:spPr>
        <a:xfrm>
          <a:off x="5029200" y="2089150"/>
          <a:ext cx="4826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ysClr val="windowText" lastClr="000000"/>
              </a:solidFill>
            </a:rPr>
            <a:t>Top</a:t>
          </a:r>
        </a:p>
      </xdr:txBody>
    </xdr:sp>
    <xdr:clientData/>
  </xdr:twoCellAnchor>
  <xdr:twoCellAnchor>
    <xdr:from>
      <xdr:col>9</xdr:col>
      <xdr:colOff>381000</xdr:colOff>
      <xdr:row>11</xdr:row>
      <xdr:rowOff>76200</xdr:rowOff>
    </xdr:from>
    <xdr:to>
      <xdr:col>10</xdr:col>
      <xdr:colOff>400050</xdr:colOff>
      <xdr:row>12</xdr:row>
      <xdr:rowOff>165100</xdr:rowOff>
    </xdr:to>
    <xdr:sp macro="" textlink="">
      <xdr:nvSpPr>
        <xdr:cNvPr id="6158" name="TextBox 6157">
          <a:extLst>
            <a:ext uri="{FF2B5EF4-FFF2-40B4-BE49-F238E27FC236}">
              <a16:creationId xmlns:a16="http://schemas.microsoft.com/office/drawing/2014/main" id="{A278301D-D922-B294-58F1-D4209ED386F6}"/>
            </a:ext>
          </a:extLst>
        </xdr:cNvPr>
        <xdr:cNvSpPr txBox="1"/>
      </xdr:nvSpPr>
      <xdr:spPr>
        <a:xfrm>
          <a:off x="5867400" y="2101850"/>
          <a:ext cx="62865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ysClr val="windowText" lastClr="000000"/>
              </a:solidFill>
            </a:rPr>
            <a:t>Bottom</a:t>
          </a:r>
        </a:p>
      </xdr:txBody>
    </xdr:sp>
    <xdr:clientData/>
  </xdr:twoCellAnchor>
  <xdr:twoCellAnchor>
    <xdr:from>
      <xdr:col>8</xdr:col>
      <xdr:colOff>463550</xdr:colOff>
      <xdr:row>12</xdr:row>
      <xdr:rowOff>177800</xdr:rowOff>
    </xdr:from>
    <xdr:to>
      <xdr:col>12</xdr:col>
      <xdr:colOff>584200</xdr:colOff>
      <xdr:row>14</xdr:row>
      <xdr:rowOff>76200</xdr:rowOff>
    </xdr:to>
    <xdr:sp macro="" textlink="'Analysis 03'!O21">
      <xdr:nvSpPr>
        <xdr:cNvPr id="6159" name="TextBox 6158">
          <a:extLst>
            <a:ext uri="{FF2B5EF4-FFF2-40B4-BE49-F238E27FC236}">
              <a16:creationId xmlns:a16="http://schemas.microsoft.com/office/drawing/2014/main" id="{ACA73A5E-07FD-79D9-143F-DB695AEEF5C2}"/>
            </a:ext>
          </a:extLst>
        </xdr:cNvPr>
        <xdr:cNvSpPr txBox="1"/>
      </xdr:nvSpPr>
      <xdr:spPr>
        <a:xfrm>
          <a:off x="5340350" y="2387600"/>
          <a:ext cx="25590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D148B0-AC61-40A7-8F09-93D013084870}" type="TxLink">
            <a:rPr lang="en-US" sz="1200" b="1" i="0" u="none" strike="noStrike" kern="1200">
              <a:solidFill>
                <a:schemeClr val="accent6"/>
              </a:solidFill>
              <a:latin typeface="Calibri"/>
              <a:ea typeface="Calibri"/>
              <a:cs typeface="Calibri"/>
            </a:rPr>
            <a:pPr/>
            <a:t>Bottom 5 Profitable Locations</a:t>
          </a:fld>
          <a:endParaRPr lang="en-IN" sz="1200" b="1" kern="1200">
            <a:solidFill>
              <a:schemeClr val="accent6"/>
            </a:solidFill>
          </a:endParaRPr>
        </a:p>
      </xdr:txBody>
    </xdr:sp>
    <xdr:clientData/>
  </xdr:twoCellAnchor>
  <xdr:twoCellAnchor>
    <xdr:from>
      <xdr:col>8</xdr:col>
      <xdr:colOff>285750</xdr:colOff>
      <xdr:row>13</xdr:row>
      <xdr:rowOff>57150</xdr:rowOff>
    </xdr:from>
    <xdr:to>
      <xdr:col>8</xdr:col>
      <xdr:colOff>444500</xdr:colOff>
      <xdr:row>14</xdr:row>
      <xdr:rowOff>25400</xdr:rowOff>
    </xdr:to>
    <xdr:sp macro="" textlink="">
      <xdr:nvSpPr>
        <xdr:cNvPr id="6161" name="Oval 6160">
          <a:extLst>
            <a:ext uri="{FF2B5EF4-FFF2-40B4-BE49-F238E27FC236}">
              <a16:creationId xmlns:a16="http://schemas.microsoft.com/office/drawing/2014/main" id="{8CC7F622-5DBE-F4F8-0B4E-7AEA84DABF12}"/>
            </a:ext>
          </a:extLst>
        </xdr:cNvPr>
        <xdr:cNvSpPr/>
      </xdr:nvSpPr>
      <xdr:spPr>
        <a:xfrm>
          <a:off x="5162550" y="2451100"/>
          <a:ext cx="158750" cy="152400"/>
        </a:xfrm>
        <a:prstGeom prst="ellipse">
          <a:avLst/>
        </a:prstGeom>
        <a:solidFill>
          <a:schemeClr val="tx2">
            <a:lumMod val="50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387350</xdr:colOff>
      <xdr:row>14</xdr:row>
      <xdr:rowOff>101600</xdr:rowOff>
    </xdr:from>
    <xdr:to>
      <xdr:col>10</xdr:col>
      <xdr:colOff>44450</xdr:colOff>
      <xdr:row>16</xdr:row>
      <xdr:rowOff>171450</xdr:rowOff>
    </xdr:to>
    <xdr:sp macro="" textlink="'Analysis 03'!O22">
      <xdr:nvSpPr>
        <xdr:cNvPr id="6162" name="TextBox 6161">
          <a:extLst>
            <a:ext uri="{FF2B5EF4-FFF2-40B4-BE49-F238E27FC236}">
              <a16:creationId xmlns:a16="http://schemas.microsoft.com/office/drawing/2014/main" id="{381E51C7-79DC-3DE1-FCBD-9E9D1A446C0E}"/>
            </a:ext>
          </a:extLst>
        </xdr:cNvPr>
        <xdr:cNvSpPr txBox="1"/>
      </xdr:nvSpPr>
      <xdr:spPr>
        <a:xfrm>
          <a:off x="5264150" y="2679700"/>
          <a:ext cx="87630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B22937-6632-4353-BF9A-C7CD4834B957}" type="TxLink">
            <a:rPr lang="en-US" sz="1100" b="0" i="0" u="none" strike="noStrike" kern="1200">
              <a:solidFill>
                <a:schemeClr val="tx2"/>
              </a:solidFill>
              <a:latin typeface="Calibri"/>
              <a:ea typeface="Calibri"/>
              <a:cs typeface="Calibri"/>
            </a:rPr>
            <a:pPr/>
            <a:t>Total Sales Locations</a:t>
          </a:fld>
          <a:endParaRPr lang="en-IN" sz="1100" kern="1200">
            <a:solidFill>
              <a:schemeClr val="tx2"/>
            </a:solidFill>
          </a:endParaRPr>
        </a:p>
      </xdr:txBody>
    </xdr:sp>
    <xdr:clientData/>
  </xdr:twoCellAnchor>
  <xdr:twoCellAnchor>
    <xdr:from>
      <xdr:col>9</xdr:col>
      <xdr:colOff>508000</xdr:colOff>
      <xdr:row>14</xdr:row>
      <xdr:rowOff>127000</xdr:rowOff>
    </xdr:from>
    <xdr:to>
      <xdr:col>10</xdr:col>
      <xdr:colOff>495300</xdr:colOff>
      <xdr:row>16</xdr:row>
      <xdr:rowOff>50800</xdr:rowOff>
    </xdr:to>
    <xdr:sp macro="" textlink="'Analysis 03'!O23">
      <xdr:nvSpPr>
        <xdr:cNvPr id="6163" name="TextBox 6162">
          <a:extLst>
            <a:ext uri="{FF2B5EF4-FFF2-40B4-BE49-F238E27FC236}">
              <a16:creationId xmlns:a16="http://schemas.microsoft.com/office/drawing/2014/main" id="{3F4B55DA-0F16-FA7D-F339-7E7A00811AF1}"/>
            </a:ext>
          </a:extLst>
        </xdr:cNvPr>
        <xdr:cNvSpPr txBox="1"/>
      </xdr:nvSpPr>
      <xdr:spPr>
        <a:xfrm>
          <a:off x="5994400" y="2705100"/>
          <a:ext cx="5969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7704A8-0FD2-4582-893C-63418F5CE0E5}" type="TxLink">
            <a:rPr lang="en-US" sz="1800" b="1" i="0" u="none" strike="noStrike" kern="1200">
              <a:solidFill>
                <a:srgbClr val="1F8CB4"/>
              </a:solidFill>
              <a:latin typeface="Calibri"/>
              <a:ea typeface="Calibri"/>
              <a:cs typeface="Calibri"/>
            </a:rPr>
            <a:pPr/>
            <a:t>20</a:t>
          </a:fld>
          <a:endParaRPr lang="en-IN" sz="1800" b="1" kern="1200">
            <a:solidFill>
              <a:srgbClr val="1F8CB4"/>
            </a:solidFill>
          </a:endParaRPr>
        </a:p>
      </xdr:txBody>
    </xdr:sp>
    <xdr:clientData/>
  </xdr:twoCellAnchor>
  <xdr:twoCellAnchor>
    <xdr:from>
      <xdr:col>8</xdr:col>
      <xdr:colOff>368300</xdr:colOff>
      <xdr:row>15</xdr:row>
      <xdr:rowOff>6350</xdr:rowOff>
    </xdr:from>
    <xdr:to>
      <xdr:col>8</xdr:col>
      <xdr:colOff>419100</xdr:colOff>
      <xdr:row>16</xdr:row>
      <xdr:rowOff>95250</xdr:rowOff>
    </xdr:to>
    <xdr:sp macro="" textlink="">
      <xdr:nvSpPr>
        <xdr:cNvPr id="6164" name="Rectangle 6163">
          <a:extLst>
            <a:ext uri="{FF2B5EF4-FFF2-40B4-BE49-F238E27FC236}">
              <a16:creationId xmlns:a16="http://schemas.microsoft.com/office/drawing/2014/main" id="{A53BA3CC-4F34-CCB3-8445-B948856AA864}"/>
            </a:ext>
          </a:extLst>
        </xdr:cNvPr>
        <xdr:cNvSpPr/>
      </xdr:nvSpPr>
      <xdr:spPr>
        <a:xfrm>
          <a:off x="5245100" y="2768600"/>
          <a:ext cx="50800" cy="273050"/>
        </a:xfrm>
        <a:prstGeom prst="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165100</xdr:colOff>
      <xdr:row>11</xdr:row>
      <xdr:rowOff>25400</xdr:rowOff>
    </xdr:from>
    <xdr:to>
      <xdr:col>1</xdr:col>
      <xdr:colOff>419100</xdr:colOff>
      <xdr:row>23</xdr:row>
      <xdr:rowOff>69850</xdr:rowOff>
    </xdr:to>
    <xdr:sp macro="" textlink="">
      <xdr:nvSpPr>
        <xdr:cNvPr id="6166" name="TextBox 6165">
          <a:extLst>
            <a:ext uri="{FF2B5EF4-FFF2-40B4-BE49-F238E27FC236}">
              <a16:creationId xmlns:a16="http://schemas.microsoft.com/office/drawing/2014/main" id="{5863FEA8-0084-4008-6C76-C56B6B74192A}"/>
            </a:ext>
          </a:extLst>
        </xdr:cNvPr>
        <xdr:cNvSpPr txBox="1"/>
      </xdr:nvSpPr>
      <xdr:spPr>
        <a:xfrm>
          <a:off x="774700" y="2051050"/>
          <a:ext cx="254000" cy="2254250"/>
        </a:xfrm>
        <a:prstGeom prst="rect">
          <a:avLst/>
        </a:prstGeom>
        <a:gradFill>
          <a:gsLst>
            <a:gs pos="0">
              <a:schemeClr val="accent1"/>
            </a:gs>
            <a:gs pos="59000">
              <a:srgbClr val="1F8CB4"/>
            </a:gs>
            <a:gs pos="99000">
              <a:srgbClr val="1F8CB3"/>
            </a:gs>
          </a:gsLst>
          <a:path path="circle">
            <a:fillToRect l="100000" b="100000"/>
          </a:path>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r>
            <a:rPr lang="en-IN" sz="1200" kern="1200" baseline="0"/>
            <a:t>            </a:t>
          </a:r>
          <a:r>
            <a:rPr lang="en-IN" sz="1400" kern="1200" baseline="0">
              <a:solidFill>
                <a:schemeClr val="bg1"/>
              </a:solidFill>
            </a:rPr>
            <a:t>Customer    Analysis</a:t>
          </a:r>
          <a:endParaRPr lang="en-IN" sz="1400" kern="1200">
            <a:solidFill>
              <a:schemeClr val="bg1"/>
            </a:solidFill>
          </a:endParaRPr>
        </a:p>
      </xdr:txBody>
    </xdr:sp>
    <xdr:clientData/>
  </xdr:twoCellAnchor>
  <xdr:twoCellAnchor>
    <xdr:from>
      <xdr:col>1</xdr:col>
      <xdr:colOff>177800</xdr:colOff>
      <xdr:row>23</xdr:row>
      <xdr:rowOff>139700</xdr:rowOff>
    </xdr:from>
    <xdr:to>
      <xdr:col>1</xdr:col>
      <xdr:colOff>444500</xdr:colOff>
      <xdr:row>31</xdr:row>
      <xdr:rowOff>152400</xdr:rowOff>
    </xdr:to>
    <xdr:sp macro="" textlink="">
      <xdr:nvSpPr>
        <xdr:cNvPr id="6167" name="TextBox 6166">
          <a:extLst>
            <a:ext uri="{FF2B5EF4-FFF2-40B4-BE49-F238E27FC236}">
              <a16:creationId xmlns:a16="http://schemas.microsoft.com/office/drawing/2014/main" id="{B06B8504-FF02-7DF8-562E-7B5AD597863F}"/>
            </a:ext>
          </a:extLst>
        </xdr:cNvPr>
        <xdr:cNvSpPr txBox="1"/>
      </xdr:nvSpPr>
      <xdr:spPr>
        <a:xfrm>
          <a:off x="787400" y="4375150"/>
          <a:ext cx="266700" cy="1485900"/>
        </a:xfrm>
        <a:prstGeom prst="rect">
          <a:avLst/>
        </a:prstGeom>
        <a:gradFill>
          <a:gsLst>
            <a:gs pos="0">
              <a:schemeClr val="accent1"/>
            </a:gs>
            <a:gs pos="59000">
              <a:srgbClr val="1F8CB4"/>
            </a:gs>
            <a:gs pos="99000">
              <a:srgbClr val="1F8CB3"/>
            </a:gs>
          </a:gsLst>
          <a:path path="circle">
            <a:fillToRect l="100000" b="100000"/>
          </a:path>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r>
            <a:rPr lang="en-IN" sz="1400" kern="1200" baseline="0">
              <a:solidFill>
                <a:schemeClr val="bg1"/>
              </a:solidFill>
            </a:rPr>
            <a:t>     Time  Frame</a:t>
          </a:r>
          <a:endParaRPr lang="en-IN" sz="1400" kern="1200">
            <a:solidFill>
              <a:schemeClr val="bg1"/>
            </a:solidFill>
          </a:endParaRPr>
        </a:p>
      </xdr:txBody>
    </xdr:sp>
    <xdr:clientData/>
  </xdr:twoCellAnchor>
  <xdr:twoCellAnchor>
    <xdr:from>
      <xdr:col>4</xdr:col>
      <xdr:colOff>0</xdr:colOff>
      <xdr:row>15</xdr:row>
      <xdr:rowOff>95250</xdr:rowOff>
    </xdr:from>
    <xdr:to>
      <xdr:col>8</xdr:col>
      <xdr:colOff>6350</xdr:colOff>
      <xdr:row>23</xdr:row>
      <xdr:rowOff>31750</xdr:rowOff>
    </xdr:to>
    <xdr:graphicFrame macro="">
      <xdr:nvGraphicFramePr>
        <xdr:cNvPr id="3" name="Chart 2">
          <a:extLst>
            <a:ext uri="{FF2B5EF4-FFF2-40B4-BE49-F238E27FC236}">
              <a16:creationId xmlns:a16="http://schemas.microsoft.com/office/drawing/2014/main" id="{7CAF2A02-67F8-430F-8177-B357A6FDC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247650</xdr:colOff>
      <xdr:row>12</xdr:row>
      <xdr:rowOff>146050</xdr:rowOff>
    </xdr:from>
    <xdr:to>
      <xdr:col>6</xdr:col>
      <xdr:colOff>25400</xdr:colOff>
      <xdr:row>15</xdr:row>
      <xdr:rowOff>31750</xdr:rowOff>
    </xdr:to>
    <xdr:sp macro="" textlink="'Analysis 03'!O22">
      <xdr:nvSpPr>
        <xdr:cNvPr id="6" name="TextBox 5">
          <a:extLst>
            <a:ext uri="{FF2B5EF4-FFF2-40B4-BE49-F238E27FC236}">
              <a16:creationId xmlns:a16="http://schemas.microsoft.com/office/drawing/2014/main" id="{B0F46D4B-FF44-C10D-89BB-B5C7715AB1FB}"/>
            </a:ext>
          </a:extLst>
        </xdr:cNvPr>
        <xdr:cNvSpPr txBox="1"/>
      </xdr:nvSpPr>
      <xdr:spPr>
        <a:xfrm>
          <a:off x="2686050" y="2355850"/>
          <a:ext cx="9969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tx2"/>
              </a:solidFill>
            </a:rPr>
            <a:t>Average</a:t>
          </a:r>
          <a:r>
            <a:rPr lang="en-IN" sz="1100" kern="1200" baseline="0">
              <a:solidFill>
                <a:schemeClr val="tx2"/>
              </a:solidFill>
            </a:rPr>
            <a:t> Customer Age</a:t>
          </a:r>
          <a:endParaRPr lang="en-IN" sz="1100" kern="1200">
            <a:solidFill>
              <a:schemeClr val="tx2"/>
            </a:solidFill>
          </a:endParaRPr>
        </a:p>
      </xdr:txBody>
    </xdr:sp>
    <xdr:clientData/>
  </xdr:twoCellAnchor>
  <xdr:twoCellAnchor>
    <xdr:from>
      <xdr:col>4</xdr:col>
      <xdr:colOff>209550</xdr:colOff>
      <xdr:row>13</xdr:row>
      <xdr:rowOff>50800</xdr:rowOff>
    </xdr:from>
    <xdr:to>
      <xdr:col>4</xdr:col>
      <xdr:colOff>260350</xdr:colOff>
      <xdr:row>14</xdr:row>
      <xdr:rowOff>139700</xdr:rowOff>
    </xdr:to>
    <xdr:sp macro="" textlink="">
      <xdr:nvSpPr>
        <xdr:cNvPr id="7" name="Rectangle 6">
          <a:extLst>
            <a:ext uri="{FF2B5EF4-FFF2-40B4-BE49-F238E27FC236}">
              <a16:creationId xmlns:a16="http://schemas.microsoft.com/office/drawing/2014/main" id="{F1505845-EF63-0E1F-F207-B53BD4B6A552}"/>
            </a:ext>
          </a:extLst>
        </xdr:cNvPr>
        <xdr:cNvSpPr/>
      </xdr:nvSpPr>
      <xdr:spPr>
        <a:xfrm>
          <a:off x="2647950" y="2444750"/>
          <a:ext cx="50800" cy="273050"/>
        </a:xfrm>
        <a:prstGeom prst="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469900</xdr:colOff>
      <xdr:row>11</xdr:row>
      <xdr:rowOff>19050</xdr:rowOff>
    </xdr:from>
    <xdr:to>
      <xdr:col>7</xdr:col>
      <xdr:colOff>368300</xdr:colOff>
      <xdr:row>12</xdr:row>
      <xdr:rowOff>101600</xdr:rowOff>
    </xdr:to>
    <xdr:sp macro="" textlink="'Analysis 03'!O21">
      <xdr:nvSpPr>
        <xdr:cNvPr id="8" name="TextBox 7">
          <a:extLst>
            <a:ext uri="{FF2B5EF4-FFF2-40B4-BE49-F238E27FC236}">
              <a16:creationId xmlns:a16="http://schemas.microsoft.com/office/drawing/2014/main" id="{F281820A-052B-0900-2571-CCF183670138}"/>
            </a:ext>
          </a:extLst>
        </xdr:cNvPr>
        <xdr:cNvSpPr txBox="1"/>
      </xdr:nvSpPr>
      <xdr:spPr>
        <a:xfrm>
          <a:off x="2908300" y="2044700"/>
          <a:ext cx="1727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kern="1200">
              <a:solidFill>
                <a:schemeClr val="accent6"/>
              </a:solidFill>
            </a:rPr>
            <a:t>Profit</a:t>
          </a:r>
          <a:r>
            <a:rPr lang="en-IN" sz="1200" b="1" kern="1200" baseline="0">
              <a:solidFill>
                <a:schemeClr val="accent6"/>
              </a:solidFill>
            </a:rPr>
            <a:t> by Customer Age</a:t>
          </a:r>
          <a:endParaRPr lang="en-IN" sz="1200" b="1" kern="1200">
            <a:solidFill>
              <a:schemeClr val="accent6"/>
            </a:solidFill>
          </a:endParaRPr>
        </a:p>
      </xdr:txBody>
    </xdr:sp>
    <xdr:clientData/>
  </xdr:twoCellAnchor>
  <xdr:twoCellAnchor>
    <xdr:from>
      <xdr:col>4</xdr:col>
      <xdr:colOff>292100</xdr:colOff>
      <xdr:row>11</xdr:row>
      <xdr:rowOff>88900</xdr:rowOff>
    </xdr:from>
    <xdr:to>
      <xdr:col>4</xdr:col>
      <xdr:colOff>450850</xdr:colOff>
      <xdr:row>12</xdr:row>
      <xdr:rowOff>57150</xdr:rowOff>
    </xdr:to>
    <xdr:sp macro="" textlink="">
      <xdr:nvSpPr>
        <xdr:cNvPr id="9" name="Oval 8">
          <a:extLst>
            <a:ext uri="{FF2B5EF4-FFF2-40B4-BE49-F238E27FC236}">
              <a16:creationId xmlns:a16="http://schemas.microsoft.com/office/drawing/2014/main" id="{245C8BAB-7C58-19AD-335A-57FF4C788F05}"/>
            </a:ext>
          </a:extLst>
        </xdr:cNvPr>
        <xdr:cNvSpPr/>
      </xdr:nvSpPr>
      <xdr:spPr>
        <a:xfrm>
          <a:off x="2730500" y="2114550"/>
          <a:ext cx="158750" cy="152400"/>
        </a:xfrm>
        <a:prstGeom prst="ellipse">
          <a:avLst/>
        </a:prstGeom>
        <a:solidFill>
          <a:schemeClr val="tx2">
            <a:lumMod val="50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5</xdr:col>
      <xdr:colOff>590550</xdr:colOff>
      <xdr:row>12</xdr:row>
      <xdr:rowOff>177800</xdr:rowOff>
    </xdr:from>
    <xdr:to>
      <xdr:col>6</xdr:col>
      <xdr:colOff>558800</xdr:colOff>
      <xdr:row>14</xdr:row>
      <xdr:rowOff>146050</xdr:rowOff>
    </xdr:to>
    <xdr:sp macro="" textlink="'Analysis 03'!AD9">
      <xdr:nvSpPr>
        <xdr:cNvPr id="10" name="TextBox 9">
          <a:extLst>
            <a:ext uri="{FF2B5EF4-FFF2-40B4-BE49-F238E27FC236}">
              <a16:creationId xmlns:a16="http://schemas.microsoft.com/office/drawing/2014/main" id="{8317A32E-38DA-CE2B-97C1-8805B50CCB5E}"/>
            </a:ext>
          </a:extLst>
        </xdr:cNvPr>
        <xdr:cNvSpPr txBox="1"/>
      </xdr:nvSpPr>
      <xdr:spPr>
        <a:xfrm>
          <a:off x="3638550" y="2387600"/>
          <a:ext cx="577850" cy="336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F66BAE5-159F-4B66-8F77-D4880BE7AC8B}" type="TxLink">
            <a:rPr lang="en-US" sz="1800" b="1" i="0" u="none" strike="noStrike" kern="1200">
              <a:solidFill>
                <a:srgbClr val="1F8CB4"/>
              </a:solidFill>
              <a:latin typeface="Calibri"/>
              <a:ea typeface="Calibri"/>
              <a:cs typeface="Calibri"/>
            </a:rPr>
            <a:pPr/>
            <a:t>46</a:t>
          </a:fld>
          <a:endParaRPr lang="en-IN" sz="1800" b="1" kern="1200">
            <a:solidFill>
              <a:srgbClr val="1F8CB4"/>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539751</xdr:colOff>
          <xdr:row>12</xdr:row>
          <xdr:rowOff>177800</xdr:rowOff>
        </xdr:from>
        <xdr:to>
          <xdr:col>3</xdr:col>
          <xdr:colOff>596901</xdr:colOff>
          <xdr:row>20</xdr:row>
          <xdr:rowOff>139700</xdr:rowOff>
        </xdr:to>
        <xdr:pic>
          <xdr:nvPicPr>
            <xdr:cNvPr id="12" name="Picture 11">
              <a:extLst>
                <a:ext uri="{FF2B5EF4-FFF2-40B4-BE49-F238E27FC236}">
                  <a16:creationId xmlns:a16="http://schemas.microsoft.com/office/drawing/2014/main" id="{B911FB43-C18E-4B97-0149-08853A488DEA}"/>
                </a:ext>
              </a:extLst>
            </xdr:cNvPr>
            <xdr:cNvPicPr>
              <a:picLocks noChangeAspect="1" noChangeArrowheads="1"/>
              <a:extLst>
                <a:ext uri="{84589F7E-364E-4C9E-8A38-B11213B215E9}">
                  <a14:cameraTool cellRange="'Gender Chart'!$D$11:$M$20" spid="_x0000_s6260"/>
                </a:ext>
              </a:extLst>
            </xdr:cNvPicPr>
          </xdr:nvPicPr>
          <xdr:blipFill>
            <a:blip xmlns:r="http://schemas.openxmlformats.org/officeDocument/2006/relationships" r:embed="rId7"/>
            <a:srcRect/>
            <a:stretch>
              <a:fillRect/>
            </a:stretch>
          </xdr:blipFill>
          <xdr:spPr bwMode="auto">
            <a:xfrm>
              <a:off x="1149351" y="2387600"/>
              <a:ext cx="1276350" cy="14351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76200</xdr:colOff>
      <xdr:row>11</xdr:row>
      <xdr:rowOff>44450</xdr:rowOff>
    </xdr:from>
    <xdr:to>
      <xdr:col>3</xdr:col>
      <xdr:colOff>552450</xdr:colOff>
      <xdr:row>12</xdr:row>
      <xdr:rowOff>101600</xdr:rowOff>
    </xdr:to>
    <xdr:sp macro="" textlink="">
      <xdr:nvSpPr>
        <xdr:cNvPr id="13" name="TextBox 12">
          <a:extLst>
            <a:ext uri="{FF2B5EF4-FFF2-40B4-BE49-F238E27FC236}">
              <a16:creationId xmlns:a16="http://schemas.microsoft.com/office/drawing/2014/main" id="{E83D8E0F-113A-B003-93A5-1FDC3457D799}"/>
            </a:ext>
          </a:extLst>
        </xdr:cNvPr>
        <xdr:cNvSpPr txBox="1"/>
      </xdr:nvSpPr>
      <xdr:spPr>
        <a:xfrm>
          <a:off x="1295400" y="2070100"/>
          <a:ext cx="108585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i="0" u="none" strike="noStrike" kern="1200">
              <a:solidFill>
                <a:schemeClr val="accent1"/>
              </a:solidFill>
              <a:latin typeface="Calibri"/>
              <a:ea typeface="Calibri"/>
              <a:cs typeface="Calibri"/>
            </a:rPr>
            <a:t>Profit</a:t>
          </a:r>
          <a:r>
            <a:rPr lang="en-IN" sz="1000" b="1" i="0" u="none" strike="noStrike" kern="1200" baseline="0">
              <a:solidFill>
                <a:schemeClr val="accent1"/>
              </a:solidFill>
              <a:latin typeface="Calibri"/>
              <a:ea typeface="Calibri"/>
              <a:cs typeface="Calibri"/>
            </a:rPr>
            <a:t> by Gender</a:t>
          </a:r>
          <a:endParaRPr lang="en-IN" sz="1000" b="1" i="0" u="none" strike="noStrike" kern="1200">
            <a:solidFill>
              <a:schemeClr val="accent1"/>
            </a:solidFill>
            <a:latin typeface="Calibri"/>
            <a:ea typeface="Calibri"/>
            <a:cs typeface="Calibri"/>
          </a:endParaRPr>
        </a:p>
      </xdr:txBody>
    </xdr:sp>
    <xdr:clientData/>
  </xdr:twoCellAnchor>
  <xdr:twoCellAnchor>
    <xdr:from>
      <xdr:col>2</xdr:col>
      <xdr:colOff>19050</xdr:colOff>
      <xdr:row>11</xdr:row>
      <xdr:rowOff>114300</xdr:rowOff>
    </xdr:from>
    <xdr:to>
      <xdr:col>2</xdr:col>
      <xdr:colOff>127000</xdr:colOff>
      <xdr:row>12</xdr:row>
      <xdr:rowOff>25400</xdr:rowOff>
    </xdr:to>
    <xdr:sp macro="" textlink="">
      <xdr:nvSpPr>
        <xdr:cNvPr id="14" name="Oval 13">
          <a:extLst>
            <a:ext uri="{FF2B5EF4-FFF2-40B4-BE49-F238E27FC236}">
              <a16:creationId xmlns:a16="http://schemas.microsoft.com/office/drawing/2014/main" id="{0F80DDC2-FDB8-394A-2444-42F0D924A759}"/>
            </a:ext>
          </a:extLst>
        </xdr:cNvPr>
        <xdr:cNvSpPr/>
      </xdr:nvSpPr>
      <xdr:spPr>
        <a:xfrm>
          <a:off x="1238250" y="2139950"/>
          <a:ext cx="107950" cy="95250"/>
        </a:xfrm>
        <a:prstGeom prst="ellipse">
          <a:avLst/>
        </a:prstGeom>
        <a:solidFill>
          <a:schemeClr val="tx2">
            <a:lumMod val="50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900" kern="1200"/>
        </a:p>
      </xdr:txBody>
    </xdr:sp>
    <xdr:clientData/>
  </xdr:twoCellAnchor>
  <xdr:twoCellAnchor>
    <xdr:from>
      <xdr:col>1</xdr:col>
      <xdr:colOff>577850</xdr:colOff>
      <xdr:row>22</xdr:row>
      <xdr:rowOff>50800</xdr:rowOff>
    </xdr:from>
    <xdr:to>
      <xdr:col>2</xdr:col>
      <xdr:colOff>95250</xdr:colOff>
      <xdr:row>22</xdr:row>
      <xdr:rowOff>133350</xdr:rowOff>
    </xdr:to>
    <xdr:sp macro="" textlink="">
      <xdr:nvSpPr>
        <xdr:cNvPr id="15" name="Rectangle 14">
          <a:extLst>
            <a:ext uri="{FF2B5EF4-FFF2-40B4-BE49-F238E27FC236}">
              <a16:creationId xmlns:a16="http://schemas.microsoft.com/office/drawing/2014/main" id="{24A17A87-8047-58E7-734B-B1310EDBD96D}"/>
            </a:ext>
          </a:extLst>
        </xdr:cNvPr>
        <xdr:cNvSpPr/>
      </xdr:nvSpPr>
      <xdr:spPr>
        <a:xfrm>
          <a:off x="1187450" y="4102100"/>
          <a:ext cx="127000" cy="82550"/>
        </a:xfrm>
        <a:prstGeom prst="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solidFill>
              <a:schemeClr val="accent6"/>
            </a:solidFill>
          </a:endParaRPr>
        </a:p>
      </xdr:txBody>
    </xdr:sp>
    <xdr:clientData/>
  </xdr:twoCellAnchor>
  <xdr:twoCellAnchor>
    <xdr:from>
      <xdr:col>1</xdr:col>
      <xdr:colOff>584200</xdr:colOff>
      <xdr:row>21</xdr:row>
      <xdr:rowOff>6350</xdr:rowOff>
    </xdr:from>
    <xdr:to>
      <xdr:col>2</xdr:col>
      <xdr:colOff>88900</xdr:colOff>
      <xdr:row>21</xdr:row>
      <xdr:rowOff>120650</xdr:rowOff>
    </xdr:to>
    <xdr:sp macro="" textlink="">
      <xdr:nvSpPr>
        <xdr:cNvPr id="16" name="Oval 15">
          <a:extLst>
            <a:ext uri="{FF2B5EF4-FFF2-40B4-BE49-F238E27FC236}">
              <a16:creationId xmlns:a16="http://schemas.microsoft.com/office/drawing/2014/main" id="{EA7A7607-7C14-4E6D-D1A8-9015A6E12E4E}"/>
            </a:ext>
          </a:extLst>
        </xdr:cNvPr>
        <xdr:cNvSpPr/>
      </xdr:nvSpPr>
      <xdr:spPr>
        <a:xfrm>
          <a:off x="1193800" y="3873500"/>
          <a:ext cx="114300" cy="114300"/>
        </a:xfrm>
        <a:prstGeom prst="ellipse">
          <a:avLst/>
        </a:prstGeom>
        <a:solidFill>
          <a:srgbClr val="000092"/>
        </a:solidFill>
        <a:ln>
          <a:solidFill>
            <a:srgbClr val="0B058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101600</xdr:colOff>
      <xdr:row>20</xdr:row>
      <xdr:rowOff>133350</xdr:rowOff>
    </xdr:from>
    <xdr:to>
      <xdr:col>2</xdr:col>
      <xdr:colOff>590550</xdr:colOff>
      <xdr:row>21</xdr:row>
      <xdr:rowOff>158750</xdr:rowOff>
    </xdr:to>
    <xdr:sp macro="" textlink="">
      <xdr:nvSpPr>
        <xdr:cNvPr id="17" name="TextBox 16">
          <a:extLst>
            <a:ext uri="{FF2B5EF4-FFF2-40B4-BE49-F238E27FC236}">
              <a16:creationId xmlns:a16="http://schemas.microsoft.com/office/drawing/2014/main" id="{26C1A71B-EDB5-5865-BA84-EDD9F68E3A14}"/>
            </a:ext>
          </a:extLst>
        </xdr:cNvPr>
        <xdr:cNvSpPr txBox="1"/>
      </xdr:nvSpPr>
      <xdr:spPr>
        <a:xfrm>
          <a:off x="1320800" y="3816350"/>
          <a:ext cx="4889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0" i="0" u="none" strike="noStrike" kern="1200">
              <a:solidFill>
                <a:srgbClr val="000000"/>
              </a:solidFill>
              <a:latin typeface="Calibri"/>
              <a:ea typeface="Calibri"/>
              <a:cs typeface="Calibri"/>
            </a:rPr>
            <a:t>Male</a:t>
          </a:r>
        </a:p>
      </xdr:txBody>
    </xdr:sp>
    <xdr:clientData/>
  </xdr:twoCellAnchor>
  <xdr:twoCellAnchor>
    <xdr:from>
      <xdr:col>2</xdr:col>
      <xdr:colOff>88900</xdr:colOff>
      <xdr:row>21</xdr:row>
      <xdr:rowOff>158750</xdr:rowOff>
    </xdr:from>
    <xdr:to>
      <xdr:col>3</xdr:col>
      <xdr:colOff>234950</xdr:colOff>
      <xdr:row>23</xdr:row>
      <xdr:rowOff>12700</xdr:rowOff>
    </xdr:to>
    <xdr:sp macro="" textlink="">
      <xdr:nvSpPr>
        <xdr:cNvPr id="18" name="TextBox 17">
          <a:extLst>
            <a:ext uri="{FF2B5EF4-FFF2-40B4-BE49-F238E27FC236}">
              <a16:creationId xmlns:a16="http://schemas.microsoft.com/office/drawing/2014/main" id="{880405D2-196D-3877-7FBD-A29833BD7009}"/>
            </a:ext>
          </a:extLst>
        </xdr:cNvPr>
        <xdr:cNvSpPr txBox="1"/>
      </xdr:nvSpPr>
      <xdr:spPr>
        <a:xfrm>
          <a:off x="1308100" y="4025900"/>
          <a:ext cx="7556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0" i="0" u="none" strike="noStrike" kern="1200">
              <a:solidFill>
                <a:schemeClr val="tx1"/>
              </a:solidFill>
              <a:latin typeface="Calibri"/>
              <a:ea typeface="Calibri"/>
              <a:cs typeface="Calibri"/>
            </a:rPr>
            <a:t>Female</a:t>
          </a:r>
        </a:p>
      </xdr:txBody>
    </xdr:sp>
    <xdr:clientData/>
  </xdr:twoCellAnchor>
  <xdr:twoCellAnchor>
    <xdr:from>
      <xdr:col>2</xdr:col>
      <xdr:colOff>584200</xdr:colOff>
      <xdr:row>20</xdr:row>
      <xdr:rowOff>146050</xdr:rowOff>
    </xdr:from>
    <xdr:to>
      <xdr:col>4</xdr:col>
      <xdr:colOff>0</xdr:colOff>
      <xdr:row>22</xdr:row>
      <xdr:rowOff>6350</xdr:rowOff>
    </xdr:to>
    <xdr:sp macro="" textlink="'Analysis 03'!AG13">
      <xdr:nvSpPr>
        <xdr:cNvPr id="19" name="TextBox 18">
          <a:extLst>
            <a:ext uri="{FF2B5EF4-FFF2-40B4-BE49-F238E27FC236}">
              <a16:creationId xmlns:a16="http://schemas.microsoft.com/office/drawing/2014/main" id="{01B38D73-9AA0-FBCD-265B-E0EAE39315FB}"/>
            </a:ext>
          </a:extLst>
        </xdr:cNvPr>
        <xdr:cNvSpPr txBox="1"/>
      </xdr:nvSpPr>
      <xdr:spPr>
        <a:xfrm>
          <a:off x="1803400" y="3829050"/>
          <a:ext cx="635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6AD8ECF-9D10-44DB-93D9-7B8D394DDF66}" type="TxLink">
            <a:rPr lang="en-US" sz="1100" b="1" i="0" u="none" strike="noStrike" kern="1200">
              <a:solidFill>
                <a:srgbClr val="0B058D"/>
              </a:solidFill>
              <a:latin typeface="Calibri"/>
              <a:ea typeface="Calibri"/>
              <a:cs typeface="Calibri"/>
            </a:rPr>
            <a:pPr/>
            <a:t>51.5%</a:t>
          </a:fld>
          <a:endParaRPr lang="en-IN" sz="1000" b="1" i="0" u="none" strike="noStrike" kern="1200">
            <a:solidFill>
              <a:srgbClr val="0B058D"/>
            </a:solidFill>
            <a:latin typeface="Calibri"/>
            <a:ea typeface="Calibri"/>
            <a:cs typeface="Calibri"/>
          </a:endParaRPr>
        </a:p>
      </xdr:txBody>
    </xdr:sp>
    <xdr:clientData/>
  </xdr:twoCellAnchor>
  <xdr:twoCellAnchor>
    <xdr:from>
      <xdr:col>2</xdr:col>
      <xdr:colOff>571500</xdr:colOff>
      <xdr:row>21</xdr:row>
      <xdr:rowOff>171450</xdr:rowOff>
    </xdr:from>
    <xdr:to>
      <xdr:col>3</xdr:col>
      <xdr:colOff>520700</xdr:colOff>
      <xdr:row>23</xdr:row>
      <xdr:rowOff>19050</xdr:rowOff>
    </xdr:to>
    <xdr:sp macro="" textlink="'Analysis 03'!AG12">
      <xdr:nvSpPr>
        <xdr:cNvPr id="20" name="TextBox 19">
          <a:extLst>
            <a:ext uri="{FF2B5EF4-FFF2-40B4-BE49-F238E27FC236}">
              <a16:creationId xmlns:a16="http://schemas.microsoft.com/office/drawing/2014/main" id="{EA8A5C38-C4BB-0EEF-71A6-C13311076735}"/>
            </a:ext>
          </a:extLst>
        </xdr:cNvPr>
        <xdr:cNvSpPr txBox="1"/>
      </xdr:nvSpPr>
      <xdr:spPr>
        <a:xfrm>
          <a:off x="1790700" y="4038600"/>
          <a:ext cx="55880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E86F13-FB9B-4CC0-B298-C1A3AE583AF6}" type="TxLink">
            <a:rPr lang="en-US" sz="1100" b="1" i="0" u="none" strike="noStrike" kern="1200">
              <a:solidFill>
                <a:schemeClr val="accent6">
                  <a:lumMod val="75000"/>
                </a:schemeClr>
              </a:solidFill>
              <a:latin typeface="Calibri"/>
              <a:ea typeface="Calibri"/>
              <a:cs typeface="Calibri"/>
            </a:rPr>
            <a:pPr/>
            <a:t>48.5%</a:t>
          </a:fld>
          <a:endParaRPr lang="en-IN" sz="1000" b="1" i="0" u="none" strike="noStrike" kern="1200">
            <a:solidFill>
              <a:schemeClr val="accent6">
                <a:lumMod val="75000"/>
              </a:schemeClr>
            </a:solidFill>
            <a:latin typeface="Calibri"/>
            <a:ea typeface="Calibri"/>
            <a:cs typeface="Calibri"/>
          </a:endParaRPr>
        </a:p>
      </xdr:txBody>
    </xdr:sp>
    <xdr:clientData/>
  </xdr:twoCellAnchor>
  <xdr:twoCellAnchor>
    <xdr:from>
      <xdr:col>1</xdr:col>
      <xdr:colOff>539750</xdr:colOff>
      <xdr:row>25</xdr:row>
      <xdr:rowOff>120650</xdr:rowOff>
    </xdr:from>
    <xdr:to>
      <xdr:col>8</xdr:col>
      <xdr:colOff>431800</xdr:colOff>
      <xdr:row>31</xdr:row>
      <xdr:rowOff>139700</xdr:rowOff>
    </xdr:to>
    <xdr:graphicFrame macro="">
      <xdr:nvGraphicFramePr>
        <xdr:cNvPr id="21" name="Chart 20">
          <a:extLst>
            <a:ext uri="{FF2B5EF4-FFF2-40B4-BE49-F238E27FC236}">
              <a16:creationId xmlns:a16="http://schemas.microsoft.com/office/drawing/2014/main" id="{7FF0523A-5287-421F-8906-8674558DB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260350</xdr:colOff>
      <xdr:row>23</xdr:row>
      <xdr:rowOff>158750</xdr:rowOff>
    </xdr:from>
    <xdr:to>
      <xdr:col>6</xdr:col>
      <xdr:colOff>463550</xdr:colOff>
      <xdr:row>25</xdr:row>
      <xdr:rowOff>57150</xdr:rowOff>
    </xdr:to>
    <xdr:sp macro="" textlink="">
      <xdr:nvSpPr>
        <xdr:cNvPr id="22" name="TextBox 21">
          <a:extLst>
            <a:ext uri="{FF2B5EF4-FFF2-40B4-BE49-F238E27FC236}">
              <a16:creationId xmlns:a16="http://schemas.microsoft.com/office/drawing/2014/main" id="{AFFE7D80-9EF5-0B92-79F3-898286DC48BB}"/>
            </a:ext>
          </a:extLst>
        </xdr:cNvPr>
        <xdr:cNvSpPr txBox="1"/>
      </xdr:nvSpPr>
      <xdr:spPr>
        <a:xfrm>
          <a:off x="1479550" y="4394200"/>
          <a:ext cx="26416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i="0" u="none" strike="noStrike" kern="1200">
              <a:solidFill>
                <a:schemeClr val="tx1"/>
              </a:solidFill>
              <a:latin typeface="Calibri"/>
              <a:ea typeface="Calibri"/>
              <a:cs typeface="Calibri"/>
            </a:rPr>
            <a:t>Profit Trend and </a:t>
          </a:r>
          <a:r>
            <a:rPr lang="en-IN" sz="1200" b="1" i="0" u="none" strike="noStrike" kern="1200">
              <a:solidFill>
                <a:schemeClr val="accent6">
                  <a:lumMod val="75000"/>
                </a:schemeClr>
              </a:solidFill>
              <a:latin typeface="Calibri"/>
              <a:ea typeface="Calibri"/>
              <a:cs typeface="Calibri"/>
            </a:rPr>
            <a:t>MoM Growth Rate</a:t>
          </a:r>
        </a:p>
      </xdr:txBody>
    </xdr:sp>
    <xdr:clientData/>
  </xdr:twoCellAnchor>
  <xdr:twoCellAnchor>
    <xdr:from>
      <xdr:col>8</xdr:col>
      <xdr:colOff>514350</xdr:colOff>
      <xdr:row>25</xdr:row>
      <xdr:rowOff>101600</xdr:rowOff>
    </xdr:from>
    <xdr:to>
      <xdr:col>13</xdr:col>
      <xdr:colOff>152400</xdr:colOff>
      <xdr:row>31</xdr:row>
      <xdr:rowOff>139700</xdr:rowOff>
    </xdr:to>
    <xdr:graphicFrame macro="">
      <xdr:nvGraphicFramePr>
        <xdr:cNvPr id="23" name="Chart 22">
          <a:extLst>
            <a:ext uri="{FF2B5EF4-FFF2-40B4-BE49-F238E27FC236}">
              <a16:creationId xmlns:a16="http://schemas.microsoft.com/office/drawing/2014/main" id="{6D098FF9-B2DD-4C79-9DBA-0320862ED6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44450</xdr:colOff>
      <xdr:row>24</xdr:row>
      <xdr:rowOff>38100</xdr:rowOff>
    </xdr:from>
    <xdr:to>
      <xdr:col>2</xdr:col>
      <xdr:colOff>203200</xdr:colOff>
      <xdr:row>25</xdr:row>
      <xdr:rowOff>6350</xdr:rowOff>
    </xdr:to>
    <xdr:sp macro="" textlink="">
      <xdr:nvSpPr>
        <xdr:cNvPr id="24" name="Oval 23">
          <a:extLst>
            <a:ext uri="{FF2B5EF4-FFF2-40B4-BE49-F238E27FC236}">
              <a16:creationId xmlns:a16="http://schemas.microsoft.com/office/drawing/2014/main" id="{5D3D094E-2DC7-C557-16AA-5A31F96849BF}"/>
            </a:ext>
          </a:extLst>
        </xdr:cNvPr>
        <xdr:cNvSpPr/>
      </xdr:nvSpPr>
      <xdr:spPr>
        <a:xfrm>
          <a:off x="1263650" y="4457700"/>
          <a:ext cx="158750" cy="152400"/>
        </a:xfrm>
        <a:prstGeom prst="ellipse">
          <a:avLst/>
        </a:prstGeom>
        <a:solidFill>
          <a:schemeClr val="tx2">
            <a:lumMod val="50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0</xdr:colOff>
      <xdr:row>35</xdr:row>
      <xdr:rowOff>19050</xdr:rowOff>
    </xdr:from>
    <xdr:to>
      <xdr:col>0</xdr:col>
      <xdr:colOff>0</xdr:colOff>
      <xdr:row>35</xdr:row>
      <xdr:rowOff>171450</xdr:rowOff>
    </xdr:to>
    <xdr:sp macro="" textlink="">
      <xdr:nvSpPr>
        <xdr:cNvPr id="25" name="Oval 24">
          <a:extLst>
            <a:ext uri="{FF2B5EF4-FFF2-40B4-BE49-F238E27FC236}">
              <a16:creationId xmlns:a16="http://schemas.microsoft.com/office/drawing/2014/main" id="{15749170-13DA-FE60-E455-BD7C272DC65B}"/>
            </a:ext>
          </a:extLst>
        </xdr:cNvPr>
        <xdr:cNvSpPr/>
      </xdr:nvSpPr>
      <xdr:spPr>
        <a:xfrm>
          <a:off x="0" y="6464300"/>
          <a:ext cx="0" cy="152400"/>
        </a:xfrm>
        <a:prstGeom prst="ellipse">
          <a:avLst/>
        </a:prstGeom>
        <a:solidFill>
          <a:schemeClr val="tx2">
            <a:lumMod val="50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19050</xdr:colOff>
      <xdr:row>24</xdr:row>
      <xdr:rowOff>57150</xdr:rowOff>
    </xdr:from>
    <xdr:to>
      <xdr:col>9</xdr:col>
      <xdr:colOff>177800</xdr:colOff>
      <xdr:row>25</xdr:row>
      <xdr:rowOff>25400</xdr:rowOff>
    </xdr:to>
    <xdr:sp macro="" textlink="">
      <xdr:nvSpPr>
        <xdr:cNvPr id="35" name="Oval 34">
          <a:extLst>
            <a:ext uri="{FF2B5EF4-FFF2-40B4-BE49-F238E27FC236}">
              <a16:creationId xmlns:a16="http://schemas.microsoft.com/office/drawing/2014/main" id="{127A71F1-2D07-7090-EA96-43AD4D15EA2D}"/>
            </a:ext>
          </a:extLst>
        </xdr:cNvPr>
        <xdr:cNvSpPr/>
      </xdr:nvSpPr>
      <xdr:spPr>
        <a:xfrm>
          <a:off x="5505450" y="4476750"/>
          <a:ext cx="158750" cy="152400"/>
        </a:xfrm>
        <a:prstGeom prst="ellipse">
          <a:avLst/>
        </a:prstGeom>
        <a:solidFill>
          <a:schemeClr val="tx2">
            <a:lumMod val="50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209550</xdr:colOff>
      <xdr:row>23</xdr:row>
      <xdr:rowOff>177800</xdr:rowOff>
    </xdr:from>
    <xdr:to>
      <xdr:col>11</xdr:col>
      <xdr:colOff>527050</xdr:colOff>
      <xdr:row>25</xdr:row>
      <xdr:rowOff>57150</xdr:rowOff>
    </xdr:to>
    <xdr:sp macro="" textlink="">
      <xdr:nvSpPr>
        <xdr:cNvPr id="37" name="TextBox 36">
          <a:extLst>
            <a:ext uri="{FF2B5EF4-FFF2-40B4-BE49-F238E27FC236}">
              <a16:creationId xmlns:a16="http://schemas.microsoft.com/office/drawing/2014/main" id="{4FF4A9A3-6EB2-71CF-53A7-7D4B1BA3B195}"/>
            </a:ext>
          </a:extLst>
        </xdr:cNvPr>
        <xdr:cNvSpPr txBox="1"/>
      </xdr:nvSpPr>
      <xdr:spPr>
        <a:xfrm>
          <a:off x="5695950" y="4413250"/>
          <a:ext cx="15367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i="0" u="none" strike="noStrike" kern="1200">
              <a:solidFill>
                <a:schemeClr val="tx1"/>
              </a:solidFill>
              <a:latin typeface="Calibri"/>
              <a:ea typeface="Calibri"/>
              <a:cs typeface="Calibri"/>
            </a:rPr>
            <a:t>Profit by</a:t>
          </a:r>
          <a:r>
            <a:rPr lang="en-IN" sz="1200" b="1" i="0" u="none" strike="noStrike" kern="1200" baseline="0">
              <a:solidFill>
                <a:schemeClr val="tx1"/>
              </a:solidFill>
              <a:latin typeface="Calibri"/>
              <a:ea typeface="Calibri"/>
              <a:cs typeface="Calibri"/>
            </a:rPr>
            <a:t> </a:t>
          </a:r>
          <a:r>
            <a:rPr lang="en-IN" sz="1200" b="1" i="0" u="none" strike="noStrike" kern="1200" baseline="0">
              <a:solidFill>
                <a:schemeClr val="accent6">
                  <a:lumMod val="75000"/>
                </a:schemeClr>
              </a:solidFill>
              <a:latin typeface="Calibri"/>
              <a:ea typeface="Calibri"/>
              <a:cs typeface="Calibri"/>
            </a:rPr>
            <a:t>Weekday</a:t>
          </a:r>
          <a:endParaRPr lang="en-IN" sz="1200" b="1" i="0" u="none" strike="noStrike" kern="1200">
            <a:solidFill>
              <a:schemeClr val="accent6">
                <a:lumMod val="75000"/>
              </a:schemeClr>
            </a:solidFill>
            <a:latin typeface="Calibri"/>
            <a:ea typeface="Calibri"/>
            <a:cs typeface="Calibri"/>
          </a:endParaRPr>
        </a:p>
      </xdr:txBody>
    </xdr:sp>
    <xdr:clientData/>
  </xdr:twoCellAnchor>
  <xdr:twoCellAnchor>
    <xdr:from>
      <xdr:col>13</xdr:col>
      <xdr:colOff>374650</xdr:colOff>
      <xdr:row>7</xdr:row>
      <xdr:rowOff>171450</xdr:rowOff>
    </xdr:from>
    <xdr:to>
      <xdr:col>13</xdr:col>
      <xdr:colOff>533400</xdr:colOff>
      <xdr:row>8</xdr:row>
      <xdr:rowOff>139700</xdr:rowOff>
    </xdr:to>
    <xdr:sp macro="" textlink="">
      <xdr:nvSpPr>
        <xdr:cNvPr id="11" name="Oval 10">
          <a:extLst>
            <a:ext uri="{FF2B5EF4-FFF2-40B4-BE49-F238E27FC236}">
              <a16:creationId xmlns:a16="http://schemas.microsoft.com/office/drawing/2014/main" id="{62B547BA-BAD6-1CB9-F47A-58253628152A}"/>
            </a:ext>
          </a:extLst>
        </xdr:cNvPr>
        <xdr:cNvSpPr/>
      </xdr:nvSpPr>
      <xdr:spPr>
        <a:xfrm>
          <a:off x="8299450" y="1460500"/>
          <a:ext cx="158750" cy="152400"/>
        </a:xfrm>
        <a:prstGeom prst="ellipse">
          <a:avLst/>
        </a:prstGeom>
        <a:solidFill>
          <a:schemeClr val="bg1">
            <a:lumMod val="95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13</xdr:col>
      <xdr:colOff>476250</xdr:colOff>
      <xdr:row>7</xdr:row>
      <xdr:rowOff>127000</xdr:rowOff>
    </xdr:from>
    <xdr:to>
      <xdr:col>15</xdr:col>
      <xdr:colOff>190500</xdr:colOff>
      <xdr:row>9</xdr:row>
      <xdr:rowOff>6350</xdr:rowOff>
    </xdr:to>
    <xdr:sp macro="" textlink="'Analysis 03'!O22">
      <xdr:nvSpPr>
        <xdr:cNvPr id="39" name="TextBox 38">
          <a:extLst>
            <a:ext uri="{FF2B5EF4-FFF2-40B4-BE49-F238E27FC236}">
              <a16:creationId xmlns:a16="http://schemas.microsoft.com/office/drawing/2014/main" id="{9B92E465-BD8B-3094-BA78-DA21E168DBC0}"/>
            </a:ext>
          </a:extLst>
        </xdr:cNvPr>
        <xdr:cNvSpPr txBox="1"/>
      </xdr:nvSpPr>
      <xdr:spPr>
        <a:xfrm>
          <a:off x="8401050" y="1416050"/>
          <a:ext cx="933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lumMod val="85000"/>
                </a:schemeClr>
              </a:solidFill>
            </a:rPr>
            <a:t>Product</a:t>
          </a:r>
          <a:r>
            <a:rPr lang="en-IN" sz="1100" kern="1200" baseline="0">
              <a:solidFill>
                <a:schemeClr val="bg1">
                  <a:lumMod val="85000"/>
                </a:schemeClr>
              </a:solidFill>
            </a:rPr>
            <a:t> Sold</a:t>
          </a:r>
          <a:endParaRPr lang="en-IN" sz="1100" kern="1200">
            <a:solidFill>
              <a:schemeClr val="bg1">
                <a:lumMod val="85000"/>
              </a:schemeClr>
            </a:solidFill>
          </a:endParaRPr>
        </a:p>
      </xdr:txBody>
    </xdr:sp>
    <xdr:clientData/>
  </xdr:twoCellAnchor>
  <xdr:twoCellAnchor>
    <xdr:from>
      <xdr:col>13</xdr:col>
      <xdr:colOff>476250</xdr:colOff>
      <xdr:row>8</xdr:row>
      <xdr:rowOff>158750</xdr:rowOff>
    </xdr:from>
    <xdr:to>
      <xdr:col>15</xdr:col>
      <xdr:colOff>190500</xdr:colOff>
      <xdr:row>11</xdr:row>
      <xdr:rowOff>57150</xdr:rowOff>
    </xdr:to>
    <xdr:sp macro="" textlink="'Analysis 03'!O22">
      <xdr:nvSpPr>
        <xdr:cNvPr id="48" name="TextBox 47">
          <a:extLst>
            <a:ext uri="{FF2B5EF4-FFF2-40B4-BE49-F238E27FC236}">
              <a16:creationId xmlns:a16="http://schemas.microsoft.com/office/drawing/2014/main" id="{518043B4-7A78-EE7F-4CF2-37635E4A3D21}"/>
            </a:ext>
          </a:extLst>
        </xdr:cNvPr>
        <xdr:cNvSpPr txBox="1"/>
      </xdr:nvSpPr>
      <xdr:spPr>
        <a:xfrm>
          <a:off x="8401050" y="1631950"/>
          <a:ext cx="933450" cy="450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lumMod val="75000"/>
                </a:schemeClr>
              </a:solidFill>
            </a:rPr>
            <a:t>Product</a:t>
          </a:r>
          <a:r>
            <a:rPr lang="en-IN" sz="1100" kern="1200" baseline="0">
              <a:solidFill>
                <a:schemeClr val="bg1">
                  <a:lumMod val="75000"/>
                </a:schemeClr>
              </a:solidFill>
            </a:rPr>
            <a:t> Return Rate</a:t>
          </a:r>
          <a:endParaRPr lang="en-IN" sz="1100" kern="1200">
            <a:solidFill>
              <a:schemeClr val="bg1">
                <a:lumMod val="75000"/>
              </a:schemeClr>
            </a:solidFill>
          </a:endParaRPr>
        </a:p>
      </xdr:txBody>
    </xdr:sp>
    <xdr:clientData/>
  </xdr:twoCellAnchor>
  <xdr:twoCellAnchor>
    <xdr:from>
      <xdr:col>13</xdr:col>
      <xdr:colOff>488950</xdr:colOff>
      <xdr:row>10</xdr:row>
      <xdr:rowOff>171450</xdr:rowOff>
    </xdr:from>
    <xdr:to>
      <xdr:col>15</xdr:col>
      <xdr:colOff>260350</xdr:colOff>
      <xdr:row>13</xdr:row>
      <xdr:rowOff>120650</xdr:rowOff>
    </xdr:to>
    <xdr:sp macro="" textlink="'Analysis 03'!O22">
      <xdr:nvSpPr>
        <xdr:cNvPr id="49" name="TextBox 48">
          <a:extLst>
            <a:ext uri="{FF2B5EF4-FFF2-40B4-BE49-F238E27FC236}">
              <a16:creationId xmlns:a16="http://schemas.microsoft.com/office/drawing/2014/main" id="{13870310-5846-E472-EA02-EB544AE48724}"/>
            </a:ext>
          </a:extLst>
        </xdr:cNvPr>
        <xdr:cNvSpPr txBox="1"/>
      </xdr:nvSpPr>
      <xdr:spPr>
        <a:xfrm>
          <a:off x="8413750" y="2012950"/>
          <a:ext cx="990600" cy="50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lumMod val="75000"/>
                </a:schemeClr>
              </a:solidFill>
            </a:rPr>
            <a:t>Product</a:t>
          </a:r>
          <a:r>
            <a:rPr lang="en-IN" sz="1100" kern="1200" baseline="0">
              <a:solidFill>
                <a:schemeClr val="bg1">
                  <a:lumMod val="75000"/>
                </a:schemeClr>
              </a:solidFill>
            </a:rPr>
            <a:t> Refund Rate</a:t>
          </a:r>
          <a:endParaRPr lang="en-IN" sz="1100" kern="1200">
            <a:solidFill>
              <a:schemeClr val="bg1">
                <a:lumMod val="75000"/>
              </a:schemeClr>
            </a:solidFill>
          </a:endParaRPr>
        </a:p>
      </xdr:txBody>
    </xdr:sp>
    <xdr:clientData/>
  </xdr:twoCellAnchor>
  <xdr:twoCellAnchor>
    <xdr:from>
      <xdr:col>13</xdr:col>
      <xdr:colOff>412750</xdr:colOff>
      <xdr:row>9</xdr:row>
      <xdr:rowOff>44450</xdr:rowOff>
    </xdr:from>
    <xdr:to>
      <xdr:col>13</xdr:col>
      <xdr:colOff>476250</xdr:colOff>
      <xdr:row>10</xdr:row>
      <xdr:rowOff>177800</xdr:rowOff>
    </xdr:to>
    <xdr:sp macro="" textlink="">
      <xdr:nvSpPr>
        <xdr:cNvPr id="50" name="Rectangle 49">
          <a:extLst>
            <a:ext uri="{FF2B5EF4-FFF2-40B4-BE49-F238E27FC236}">
              <a16:creationId xmlns:a16="http://schemas.microsoft.com/office/drawing/2014/main" id="{1B314C4A-3728-B6C8-1E62-A44DE47ADF5C}"/>
            </a:ext>
          </a:extLst>
        </xdr:cNvPr>
        <xdr:cNvSpPr/>
      </xdr:nvSpPr>
      <xdr:spPr>
        <a:xfrm flipH="1">
          <a:off x="8337550" y="1701800"/>
          <a:ext cx="63500" cy="317500"/>
        </a:xfrm>
        <a:prstGeom prst="rect">
          <a:avLst/>
        </a:prstGeom>
        <a:solidFill>
          <a:srgbClr val="0B05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solidFill>
              <a:sysClr val="windowText" lastClr="000000"/>
            </a:solidFill>
          </a:endParaRPr>
        </a:p>
      </xdr:txBody>
    </xdr:sp>
    <xdr:clientData/>
  </xdr:twoCellAnchor>
  <xdr:twoCellAnchor>
    <xdr:from>
      <xdr:col>13</xdr:col>
      <xdr:colOff>406400</xdr:colOff>
      <xdr:row>11</xdr:row>
      <xdr:rowOff>63500</xdr:rowOff>
    </xdr:from>
    <xdr:to>
      <xdr:col>13</xdr:col>
      <xdr:colOff>476250</xdr:colOff>
      <xdr:row>13</xdr:row>
      <xdr:rowOff>31750</xdr:rowOff>
    </xdr:to>
    <xdr:sp macro="" textlink="">
      <xdr:nvSpPr>
        <xdr:cNvPr id="51" name="Rectangle 50">
          <a:extLst>
            <a:ext uri="{FF2B5EF4-FFF2-40B4-BE49-F238E27FC236}">
              <a16:creationId xmlns:a16="http://schemas.microsoft.com/office/drawing/2014/main" id="{065A3737-8CA3-4207-B6FD-491443BF8638}"/>
            </a:ext>
          </a:extLst>
        </xdr:cNvPr>
        <xdr:cNvSpPr/>
      </xdr:nvSpPr>
      <xdr:spPr>
        <a:xfrm flipH="1">
          <a:off x="8331200" y="2089150"/>
          <a:ext cx="69850" cy="336550"/>
        </a:xfrm>
        <a:prstGeom prst="rect">
          <a:avLst/>
        </a:prstGeom>
        <a:solidFill>
          <a:srgbClr val="0000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solidFill>
              <a:sysClr val="windowText" lastClr="000000"/>
            </a:solidFill>
          </a:endParaRPr>
        </a:p>
      </xdr:txBody>
    </xdr:sp>
    <xdr:clientData/>
  </xdr:twoCellAnchor>
  <xdr:twoCellAnchor>
    <xdr:from>
      <xdr:col>15</xdr:col>
      <xdr:colOff>158750</xdr:colOff>
      <xdr:row>7</xdr:row>
      <xdr:rowOff>63500</xdr:rowOff>
    </xdr:from>
    <xdr:to>
      <xdr:col>16</xdr:col>
      <xdr:colOff>133350</xdr:colOff>
      <xdr:row>9</xdr:row>
      <xdr:rowOff>44450</xdr:rowOff>
    </xdr:to>
    <xdr:sp macro="" textlink="'Analysis 03'!BM13">
      <xdr:nvSpPr>
        <xdr:cNvPr id="52" name="TextBox 51">
          <a:extLst>
            <a:ext uri="{FF2B5EF4-FFF2-40B4-BE49-F238E27FC236}">
              <a16:creationId xmlns:a16="http://schemas.microsoft.com/office/drawing/2014/main" id="{67140608-85DE-747C-5653-4897AF0147BB}"/>
            </a:ext>
          </a:extLst>
        </xdr:cNvPr>
        <xdr:cNvSpPr txBox="1"/>
      </xdr:nvSpPr>
      <xdr:spPr>
        <a:xfrm>
          <a:off x="9302750" y="1352550"/>
          <a:ext cx="58420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CAC8627-FF05-47EE-8876-3B65558FDBD4}" type="TxLink">
            <a:rPr lang="en-US" sz="1800" b="0" i="0" u="none" strike="noStrike" kern="1200">
              <a:solidFill>
                <a:schemeClr val="bg1">
                  <a:lumMod val="95000"/>
                </a:schemeClr>
              </a:solidFill>
              <a:latin typeface="Calibri"/>
              <a:ea typeface="Calibri"/>
              <a:cs typeface="Calibri"/>
            </a:rPr>
            <a:pPr/>
            <a:t>100</a:t>
          </a:fld>
          <a:endParaRPr lang="en-IN" sz="1800" b="0" i="0" u="none" strike="noStrike" kern="1200">
            <a:solidFill>
              <a:schemeClr val="bg1">
                <a:lumMod val="95000"/>
              </a:schemeClr>
            </a:solidFill>
            <a:latin typeface="Calibri"/>
            <a:ea typeface="Calibri"/>
            <a:cs typeface="Calibri"/>
          </a:endParaRPr>
        </a:p>
      </xdr:txBody>
    </xdr:sp>
    <xdr:clientData/>
  </xdr:twoCellAnchor>
  <xdr:twoCellAnchor>
    <xdr:from>
      <xdr:col>15</xdr:col>
      <xdr:colOff>120650</xdr:colOff>
      <xdr:row>9</xdr:row>
      <xdr:rowOff>6350</xdr:rowOff>
    </xdr:from>
    <xdr:to>
      <xdr:col>16</xdr:col>
      <xdr:colOff>266700</xdr:colOff>
      <xdr:row>10</xdr:row>
      <xdr:rowOff>171450</xdr:rowOff>
    </xdr:to>
    <xdr:sp macro="" textlink="'Analysis 03'!BN13">
      <xdr:nvSpPr>
        <xdr:cNvPr id="53" name="TextBox 52">
          <a:extLst>
            <a:ext uri="{FF2B5EF4-FFF2-40B4-BE49-F238E27FC236}">
              <a16:creationId xmlns:a16="http://schemas.microsoft.com/office/drawing/2014/main" id="{A6896577-FCE5-2C1D-9B34-C7CC61B1E85E}"/>
            </a:ext>
          </a:extLst>
        </xdr:cNvPr>
        <xdr:cNvSpPr txBox="1"/>
      </xdr:nvSpPr>
      <xdr:spPr>
        <a:xfrm>
          <a:off x="9264650" y="1663700"/>
          <a:ext cx="75565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CA037E-6FE6-416D-8614-A9EDF566240D}" type="TxLink">
            <a:rPr lang="en-US" sz="1800" b="0" i="0" u="none" strike="noStrike" kern="1200">
              <a:solidFill>
                <a:schemeClr val="bg1"/>
              </a:solidFill>
              <a:latin typeface="Calibri"/>
              <a:ea typeface="Calibri"/>
              <a:cs typeface="Calibri"/>
            </a:rPr>
            <a:pPr/>
            <a:t>8.03%</a:t>
          </a:fld>
          <a:endParaRPr lang="en-IN" sz="1800" b="0" i="0" u="none" strike="noStrike" kern="1200">
            <a:solidFill>
              <a:schemeClr val="bg1"/>
            </a:solidFill>
            <a:latin typeface="Calibri"/>
            <a:ea typeface="Calibri"/>
            <a:cs typeface="Calibri"/>
          </a:endParaRPr>
        </a:p>
      </xdr:txBody>
    </xdr:sp>
    <xdr:clientData/>
  </xdr:twoCellAnchor>
  <xdr:twoCellAnchor>
    <xdr:from>
      <xdr:col>15</xdr:col>
      <xdr:colOff>107950</xdr:colOff>
      <xdr:row>11</xdr:row>
      <xdr:rowOff>44450</xdr:rowOff>
    </xdr:from>
    <xdr:to>
      <xdr:col>16</xdr:col>
      <xdr:colOff>254000</xdr:colOff>
      <xdr:row>13</xdr:row>
      <xdr:rowOff>25400</xdr:rowOff>
    </xdr:to>
    <xdr:sp macro="" textlink="'Analysis 03'!BO13">
      <xdr:nvSpPr>
        <xdr:cNvPr id="63" name="TextBox 62">
          <a:extLst>
            <a:ext uri="{FF2B5EF4-FFF2-40B4-BE49-F238E27FC236}">
              <a16:creationId xmlns:a16="http://schemas.microsoft.com/office/drawing/2014/main" id="{1012443E-6B5A-A0DA-9BCF-923AAB14ACE0}"/>
            </a:ext>
          </a:extLst>
        </xdr:cNvPr>
        <xdr:cNvSpPr txBox="1"/>
      </xdr:nvSpPr>
      <xdr:spPr>
        <a:xfrm>
          <a:off x="9251950" y="2070100"/>
          <a:ext cx="75565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D1A545-64C4-4A04-A025-22C130CF92A9}" type="TxLink">
            <a:rPr lang="en-US" sz="1800" b="0" i="0" u="none" strike="noStrike" kern="1200">
              <a:solidFill>
                <a:schemeClr val="bg1"/>
              </a:solidFill>
              <a:latin typeface="Calibri"/>
              <a:ea typeface="Calibri"/>
              <a:cs typeface="Calibri"/>
            </a:rPr>
            <a:pPr/>
            <a:t>8.05%</a:t>
          </a:fld>
          <a:endParaRPr lang="en-IN" sz="1800" b="0" i="0" u="none" strike="noStrike" kern="1200">
            <a:solidFill>
              <a:schemeClr val="bg1"/>
            </a:solidFill>
            <a:latin typeface="Calibri"/>
            <a:ea typeface="Calibri"/>
            <a:cs typeface="Calibri"/>
          </a:endParaRPr>
        </a:p>
      </xdr:txBody>
    </xdr:sp>
    <xdr:clientData/>
  </xdr:twoCellAnchor>
  <xdr:twoCellAnchor>
    <xdr:from>
      <xdr:col>13</xdr:col>
      <xdr:colOff>412750</xdr:colOff>
      <xdr:row>13</xdr:row>
      <xdr:rowOff>171450</xdr:rowOff>
    </xdr:from>
    <xdr:to>
      <xdr:col>14</xdr:col>
      <xdr:colOff>463550</xdr:colOff>
      <xdr:row>15</xdr:row>
      <xdr:rowOff>120650</xdr:rowOff>
    </xdr:to>
    <xdr:sp macro="" textlink="'Analysis 03'!O22">
      <xdr:nvSpPr>
        <xdr:cNvPr id="6145" name="TextBox 6144">
          <a:extLst>
            <a:ext uri="{FF2B5EF4-FFF2-40B4-BE49-F238E27FC236}">
              <a16:creationId xmlns:a16="http://schemas.microsoft.com/office/drawing/2014/main" id="{CBD75F14-D331-6B72-402B-6B53C23838A5}"/>
            </a:ext>
          </a:extLst>
        </xdr:cNvPr>
        <xdr:cNvSpPr txBox="1"/>
      </xdr:nvSpPr>
      <xdr:spPr>
        <a:xfrm>
          <a:off x="8337550" y="2565400"/>
          <a:ext cx="6604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lumMod val="75000"/>
                </a:schemeClr>
              </a:solidFill>
            </a:rPr>
            <a:t>Profit</a:t>
          </a:r>
        </a:p>
      </xdr:txBody>
    </xdr:sp>
    <xdr:clientData/>
  </xdr:twoCellAnchor>
  <xdr:twoCellAnchor>
    <xdr:from>
      <xdr:col>15</xdr:col>
      <xdr:colOff>152400</xdr:colOff>
      <xdr:row>13</xdr:row>
      <xdr:rowOff>152400</xdr:rowOff>
    </xdr:from>
    <xdr:to>
      <xdr:col>16</xdr:col>
      <xdr:colOff>234950</xdr:colOff>
      <xdr:row>15</xdr:row>
      <xdr:rowOff>44450</xdr:rowOff>
    </xdr:to>
    <xdr:sp macro="" textlink="'Analysis 03'!O22">
      <xdr:nvSpPr>
        <xdr:cNvPr id="6146" name="TextBox 6145">
          <a:extLst>
            <a:ext uri="{FF2B5EF4-FFF2-40B4-BE49-F238E27FC236}">
              <a16:creationId xmlns:a16="http://schemas.microsoft.com/office/drawing/2014/main" id="{99700F2D-D3A8-69B8-8D72-E3D0D7963B76}"/>
            </a:ext>
          </a:extLst>
        </xdr:cNvPr>
        <xdr:cNvSpPr txBox="1"/>
      </xdr:nvSpPr>
      <xdr:spPr>
        <a:xfrm>
          <a:off x="9296400" y="2546350"/>
          <a:ext cx="6921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solidFill>
                <a:schemeClr val="bg1">
                  <a:lumMod val="75000"/>
                </a:schemeClr>
              </a:solidFill>
            </a:rPr>
            <a:t>Quantity</a:t>
          </a:r>
        </a:p>
      </xdr:txBody>
    </xdr:sp>
    <xdr:clientData/>
  </xdr:twoCellAnchor>
  <xdr:twoCellAnchor>
    <xdr:from>
      <xdr:col>13</xdr:col>
      <xdr:colOff>317500</xdr:colOff>
      <xdr:row>13</xdr:row>
      <xdr:rowOff>133350</xdr:rowOff>
    </xdr:from>
    <xdr:to>
      <xdr:col>17</xdr:col>
      <xdr:colOff>327100</xdr:colOff>
      <xdr:row>13</xdr:row>
      <xdr:rowOff>133350</xdr:rowOff>
    </xdr:to>
    <xdr:cxnSp macro="">
      <xdr:nvCxnSpPr>
        <xdr:cNvPr id="6169" name="Straight Connector 6168">
          <a:extLst>
            <a:ext uri="{FF2B5EF4-FFF2-40B4-BE49-F238E27FC236}">
              <a16:creationId xmlns:a16="http://schemas.microsoft.com/office/drawing/2014/main" id="{E95F9B7E-5361-22CA-5B9C-B0A947BE0C5A}"/>
            </a:ext>
          </a:extLst>
        </xdr:cNvPr>
        <xdr:cNvCxnSpPr/>
      </xdr:nvCxnSpPr>
      <xdr:spPr>
        <a:xfrm>
          <a:off x="8242300" y="2527300"/>
          <a:ext cx="2448000" cy="0"/>
        </a:xfrm>
        <a:prstGeom prst="line">
          <a:avLst/>
        </a:prstGeom>
        <a:ln w="25400">
          <a:gradFill flip="none" rotWithShape="1">
            <a:gsLst>
              <a:gs pos="82000">
                <a:srgbClr val="2F5597">
                  <a:alpha val="37000"/>
                </a:srgbClr>
              </a:gs>
              <a:gs pos="50000">
                <a:srgbClr val="DFE7F5"/>
              </a:gs>
              <a:gs pos="8000">
                <a:srgbClr val="2F5597">
                  <a:alpha val="68000"/>
                </a:srgb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14</xdr:col>
          <xdr:colOff>304800</xdr:colOff>
          <xdr:row>14</xdr:row>
          <xdr:rowOff>0</xdr:rowOff>
        </xdr:from>
        <xdr:to>
          <xdr:col>14</xdr:col>
          <xdr:colOff>552450</xdr:colOff>
          <xdr:row>15</xdr:row>
          <xdr:rowOff>25400</xdr:rowOff>
        </xdr:to>
        <xdr:sp macro="" textlink="">
          <xdr:nvSpPr>
            <xdr:cNvPr id="6192" name="Option Button 48" hidden="1">
              <a:extLst>
                <a:ext uri="{63B3BB69-23CF-44E3-9099-C40C66FF867C}">
                  <a14:compatExt spid="_x0000_s6192"/>
                </a:ext>
                <a:ext uri="{FF2B5EF4-FFF2-40B4-BE49-F238E27FC236}">
                  <a16:creationId xmlns:a16="http://schemas.microsoft.com/office/drawing/2014/main" id="{00000000-0008-0000-00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241300</xdr:colOff>
          <xdr:row>13</xdr:row>
          <xdr:rowOff>177800</xdr:rowOff>
        </xdr:from>
        <xdr:to>
          <xdr:col>16</xdr:col>
          <xdr:colOff>488950</xdr:colOff>
          <xdr:row>15</xdr:row>
          <xdr:rowOff>19050</xdr:rowOff>
        </xdr:to>
        <xdr:sp macro="" textlink="">
          <xdr:nvSpPr>
            <xdr:cNvPr id="6193" name="Option Button 49" hidden="1">
              <a:extLst>
                <a:ext uri="{63B3BB69-23CF-44E3-9099-C40C66FF867C}">
                  <a14:compatExt spid="_x0000_s6193"/>
                </a:ext>
                <a:ext uri="{FF2B5EF4-FFF2-40B4-BE49-F238E27FC236}">
                  <a16:creationId xmlns:a16="http://schemas.microsoft.com/office/drawing/2014/main" id="{00000000-0008-0000-00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13</xdr:row>
          <xdr:rowOff>171450</xdr:rowOff>
        </xdr:from>
        <xdr:to>
          <xdr:col>16</xdr:col>
          <xdr:colOff>590550</xdr:colOff>
          <xdr:row>15</xdr:row>
          <xdr:rowOff>69850</xdr:rowOff>
        </xdr:to>
        <xdr:sp macro="" textlink="">
          <xdr:nvSpPr>
            <xdr:cNvPr id="6203" name="Group Box 59" hidden="1">
              <a:extLst>
                <a:ext uri="{63B3BB69-23CF-44E3-9099-C40C66FF867C}">
                  <a14:compatExt spid="_x0000_s6203"/>
                </a:ext>
                <a:ext uri="{FF2B5EF4-FFF2-40B4-BE49-F238E27FC236}">
                  <a16:creationId xmlns:a16="http://schemas.microsoft.com/office/drawing/2014/main" id="{00000000-0008-0000-0000-00003B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13</xdr:col>
      <xdr:colOff>374650</xdr:colOff>
      <xdr:row>14</xdr:row>
      <xdr:rowOff>6350</xdr:rowOff>
    </xdr:from>
    <xdr:to>
      <xdr:col>16</xdr:col>
      <xdr:colOff>596900</xdr:colOff>
      <xdr:row>15</xdr:row>
      <xdr:rowOff>57150</xdr:rowOff>
    </xdr:to>
    <xdr:sp macro="" textlink="">
      <xdr:nvSpPr>
        <xdr:cNvPr id="6174" name="Rectangle 6173">
          <a:extLst>
            <a:ext uri="{FF2B5EF4-FFF2-40B4-BE49-F238E27FC236}">
              <a16:creationId xmlns:a16="http://schemas.microsoft.com/office/drawing/2014/main" id="{14287D78-4E2E-302E-4E1E-11BB7CFB38A1}"/>
            </a:ext>
          </a:extLst>
        </xdr:cNvPr>
        <xdr:cNvSpPr/>
      </xdr:nvSpPr>
      <xdr:spPr>
        <a:xfrm>
          <a:off x="8299450" y="2584450"/>
          <a:ext cx="2051050" cy="234950"/>
        </a:xfrm>
        <a:prstGeom prst="rect">
          <a:avLst/>
        </a:prstGeom>
        <a:noFill/>
        <a:ln w="60325">
          <a:solidFill>
            <a:srgbClr val="2F559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13</xdr:col>
      <xdr:colOff>266700</xdr:colOff>
      <xdr:row>17</xdr:row>
      <xdr:rowOff>38100</xdr:rowOff>
    </xdr:from>
    <xdr:to>
      <xdr:col>18</xdr:col>
      <xdr:colOff>69850</xdr:colOff>
      <xdr:row>22</xdr:row>
      <xdr:rowOff>19050</xdr:rowOff>
    </xdr:to>
    <xdr:graphicFrame macro="">
      <xdr:nvGraphicFramePr>
        <xdr:cNvPr id="6175" name="Chart 6174">
          <a:extLst>
            <a:ext uri="{FF2B5EF4-FFF2-40B4-BE49-F238E27FC236}">
              <a16:creationId xmlns:a16="http://schemas.microsoft.com/office/drawing/2014/main" id="{93590EF4-DB1D-429C-9E99-5B80D4A03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463550</xdr:colOff>
      <xdr:row>15</xdr:row>
      <xdr:rowOff>63500</xdr:rowOff>
    </xdr:from>
    <xdr:to>
      <xdr:col>17</xdr:col>
      <xdr:colOff>342900</xdr:colOff>
      <xdr:row>17</xdr:row>
      <xdr:rowOff>0</xdr:rowOff>
    </xdr:to>
    <xdr:sp macro="" textlink="'Analysis 03'!BZ6">
      <xdr:nvSpPr>
        <xdr:cNvPr id="6176" name="TextBox 6175">
          <a:extLst>
            <a:ext uri="{FF2B5EF4-FFF2-40B4-BE49-F238E27FC236}">
              <a16:creationId xmlns:a16="http://schemas.microsoft.com/office/drawing/2014/main" id="{D7ADC65E-5F4F-D1A5-C6B1-1EAAB7229016}"/>
            </a:ext>
          </a:extLst>
        </xdr:cNvPr>
        <xdr:cNvSpPr txBox="1"/>
      </xdr:nvSpPr>
      <xdr:spPr>
        <a:xfrm>
          <a:off x="8388350" y="2825750"/>
          <a:ext cx="23177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89608F-AA9F-43B3-9C69-FD5AA24F9685}" type="TxLink">
            <a:rPr lang="en-US" sz="1200" b="0" i="0" u="none" strike="noStrike" kern="1200">
              <a:solidFill>
                <a:schemeClr val="accent2"/>
              </a:solidFill>
              <a:latin typeface="Calibri"/>
              <a:ea typeface="Calibri"/>
              <a:cs typeface="Calibri"/>
            </a:rPr>
            <a:pPr/>
            <a:t>Quantity Contrubuting to Profit</a:t>
          </a:fld>
          <a:endParaRPr lang="en-IN" sz="1200" b="1" i="0" u="none" strike="noStrike" kern="1200">
            <a:solidFill>
              <a:schemeClr val="accent2"/>
            </a:solidFill>
            <a:latin typeface="Calibri"/>
            <a:ea typeface="Calibri"/>
            <a:cs typeface="Calibri"/>
          </a:endParaRPr>
        </a:p>
      </xdr:txBody>
    </xdr:sp>
    <xdr:clientData/>
  </xdr:twoCellAnchor>
  <xdr:twoCellAnchor>
    <xdr:from>
      <xdr:col>13</xdr:col>
      <xdr:colOff>419100</xdr:colOff>
      <xdr:row>22</xdr:row>
      <xdr:rowOff>146050</xdr:rowOff>
    </xdr:from>
    <xdr:to>
      <xdr:col>17</xdr:col>
      <xdr:colOff>428700</xdr:colOff>
      <xdr:row>22</xdr:row>
      <xdr:rowOff>146050</xdr:rowOff>
    </xdr:to>
    <xdr:cxnSp macro="">
      <xdr:nvCxnSpPr>
        <xdr:cNvPr id="6177" name="Straight Connector 6176">
          <a:extLst>
            <a:ext uri="{FF2B5EF4-FFF2-40B4-BE49-F238E27FC236}">
              <a16:creationId xmlns:a16="http://schemas.microsoft.com/office/drawing/2014/main" id="{C9CA7DAC-96AD-F9E3-4FEE-A81D80A64D08}"/>
            </a:ext>
          </a:extLst>
        </xdr:cNvPr>
        <xdr:cNvCxnSpPr/>
      </xdr:nvCxnSpPr>
      <xdr:spPr>
        <a:xfrm>
          <a:off x="8343900" y="4197350"/>
          <a:ext cx="2448000" cy="0"/>
        </a:xfrm>
        <a:prstGeom prst="line">
          <a:avLst/>
        </a:prstGeom>
        <a:ln w="25400">
          <a:gradFill flip="none" rotWithShape="1">
            <a:gsLst>
              <a:gs pos="82000">
                <a:srgbClr val="2F5597">
                  <a:alpha val="37000"/>
                </a:srgbClr>
              </a:gs>
              <a:gs pos="50000">
                <a:srgbClr val="DFE7F5"/>
              </a:gs>
              <a:gs pos="8000">
                <a:srgbClr val="2F5597">
                  <a:alpha val="68000"/>
                </a:srgb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330200</xdr:colOff>
      <xdr:row>15</xdr:row>
      <xdr:rowOff>139700</xdr:rowOff>
    </xdr:from>
    <xdr:to>
      <xdr:col>13</xdr:col>
      <xdr:colOff>488950</xdr:colOff>
      <xdr:row>16</xdr:row>
      <xdr:rowOff>107950</xdr:rowOff>
    </xdr:to>
    <xdr:sp macro="" textlink="">
      <xdr:nvSpPr>
        <xdr:cNvPr id="6178" name="Oval 6177">
          <a:extLst>
            <a:ext uri="{FF2B5EF4-FFF2-40B4-BE49-F238E27FC236}">
              <a16:creationId xmlns:a16="http://schemas.microsoft.com/office/drawing/2014/main" id="{D2D97B21-D83A-E53E-2427-A2921F62FF5C}"/>
            </a:ext>
          </a:extLst>
        </xdr:cNvPr>
        <xdr:cNvSpPr/>
      </xdr:nvSpPr>
      <xdr:spPr>
        <a:xfrm>
          <a:off x="8255000" y="2901950"/>
          <a:ext cx="158750" cy="152400"/>
        </a:xfrm>
        <a:prstGeom prst="ellipse">
          <a:avLst/>
        </a:prstGeom>
        <a:solidFill>
          <a:schemeClr val="accent1">
            <a:lumMod val="60000"/>
            <a:lumOff val="40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13</xdr:col>
      <xdr:colOff>349250</xdr:colOff>
      <xdr:row>23</xdr:row>
      <xdr:rowOff>38100</xdr:rowOff>
    </xdr:from>
    <xdr:to>
      <xdr:col>13</xdr:col>
      <xdr:colOff>508000</xdr:colOff>
      <xdr:row>24</xdr:row>
      <xdr:rowOff>6350</xdr:rowOff>
    </xdr:to>
    <xdr:sp macro="" textlink="">
      <xdr:nvSpPr>
        <xdr:cNvPr id="6180" name="Oval 6179">
          <a:extLst>
            <a:ext uri="{FF2B5EF4-FFF2-40B4-BE49-F238E27FC236}">
              <a16:creationId xmlns:a16="http://schemas.microsoft.com/office/drawing/2014/main" id="{C41E412A-7F6B-863C-AA82-2FAD68E53A0E}"/>
            </a:ext>
          </a:extLst>
        </xdr:cNvPr>
        <xdr:cNvSpPr/>
      </xdr:nvSpPr>
      <xdr:spPr>
        <a:xfrm>
          <a:off x="8274050" y="4273550"/>
          <a:ext cx="158750" cy="152400"/>
        </a:xfrm>
        <a:prstGeom prst="ellipse">
          <a:avLst/>
        </a:prstGeom>
        <a:solidFill>
          <a:schemeClr val="accent1">
            <a:lumMod val="60000"/>
            <a:lumOff val="40000"/>
            <a:alpha val="3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13</xdr:col>
      <xdr:colOff>527050</xdr:colOff>
      <xdr:row>22</xdr:row>
      <xdr:rowOff>152400</xdr:rowOff>
    </xdr:from>
    <xdr:to>
      <xdr:col>16</xdr:col>
      <xdr:colOff>203200</xdr:colOff>
      <xdr:row>24</xdr:row>
      <xdr:rowOff>31750</xdr:rowOff>
    </xdr:to>
    <xdr:sp macro="" textlink="'Analysis 03'!BZ6">
      <xdr:nvSpPr>
        <xdr:cNvPr id="6181" name="TextBox 6180">
          <a:extLst>
            <a:ext uri="{FF2B5EF4-FFF2-40B4-BE49-F238E27FC236}">
              <a16:creationId xmlns:a16="http://schemas.microsoft.com/office/drawing/2014/main" id="{7B205C63-420F-3C5E-F16A-EC6152CB6B05}"/>
            </a:ext>
          </a:extLst>
        </xdr:cNvPr>
        <xdr:cNvSpPr txBox="1"/>
      </xdr:nvSpPr>
      <xdr:spPr>
        <a:xfrm>
          <a:off x="8451850" y="4203700"/>
          <a:ext cx="15049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none" strike="noStrike" kern="1200">
              <a:solidFill>
                <a:schemeClr val="accent2"/>
              </a:solidFill>
              <a:latin typeface="Calibri"/>
              <a:ea typeface="Calibri"/>
              <a:cs typeface="Calibri"/>
            </a:rPr>
            <a:t>Profit</a:t>
          </a:r>
          <a:r>
            <a:rPr lang="en-IN" sz="1200" b="1" i="0" u="none" strike="noStrike" kern="1200" baseline="0">
              <a:solidFill>
                <a:schemeClr val="accent2"/>
              </a:solidFill>
              <a:latin typeface="Calibri"/>
              <a:ea typeface="Calibri"/>
              <a:cs typeface="Calibri"/>
            </a:rPr>
            <a:t> by Category</a:t>
          </a:r>
        </a:p>
        <a:p>
          <a:endParaRPr lang="en-IN" sz="1200" b="1" i="0" u="none" strike="noStrike" kern="1200">
            <a:solidFill>
              <a:schemeClr val="accent2"/>
            </a:solidFill>
            <a:latin typeface="Calibri"/>
            <a:ea typeface="Calibri"/>
            <a:cs typeface="Calibri"/>
          </a:endParaRPr>
        </a:p>
      </xdr:txBody>
    </xdr:sp>
    <xdr:clientData/>
  </xdr:twoCellAnchor>
  <xdr:twoCellAnchor>
    <xdr:from>
      <xdr:col>13</xdr:col>
      <xdr:colOff>279400</xdr:colOff>
      <xdr:row>24</xdr:row>
      <xdr:rowOff>63500</xdr:rowOff>
    </xdr:from>
    <xdr:to>
      <xdr:col>17</xdr:col>
      <xdr:colOff>139700</xdr:colOff>
      <xdr:row>31</xdr:row>
      <xdr:rowOff>63500</xdr:rowOff>
    </xdr:to>
    <xdr:graphicFrame macro="">
      <xdr:nvGraphicFramePr>
        <xdr:cNvPr id="6182" name="Chart 6181">
          <a:extLst>
            <a:ext uri="{FF2B5EF4-FFF2-40B4-BE49-F238E27FC236}">
              <a16:creationId xmlns:a16="http://schemas.microsoft.com/office/drawing/2014/main" id="{A72EB2FE-AF27-4C8F-A416-5796A52585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400050</xdr:colOff>
      <xdr:row>0</xdr:row>
      <xdr:rowOff>38100</xdr:rowOff>
    </xdr:from>
    <xdr:to>
      <xdr:col>0</xdr:col>
      <xdr:colOff>584200</xdr:colOff>
      <xdr:row>34</xdr:row>
      <xdr:rowOff>0</xdr:rowOff>
    </xdr:to>
    <xdr:sp macro="" textlink="">
      <xdr:nvSpPr>
        <xdr:cNvPr id="6183" name="Rectangle 6182">
          <a:extLst>
            <a:ext uri="{FF2B5EF4-FFF2-40B4-BE49-F238E27FC236}">
              <a16:creationId xmlns:a16="http://schemas.microsoft.com/office/drawing/2014/main" id="{4074FDED-7579-6E7D-C92A-E0A7E9CD2092}"/>
            </a:ext>
          </a:extLst>
        </xdr:cNvPr>
        <xdr:cNvSpPr/>
      </xdr:nvSpPr>
      <xdr:spPr>
        <a:xfrm>
          <a:off x="400050" y="38100"/>
          <a:ext cx="184150" cy="6223000"/>
        </a:xfrm>
        <a:prstGeom prst="rect">
          <a:avLst/>
        </a:prstGeom>
        <a:solidFill>
          <a:schemeClr val="tx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20</xdr:col>
      <xdr:colOff>82550</xdr:colOff>
      <xdr:row>2</xdr:row>
      <xdr:rowOff>38100</xdr:rowOff>
    </xdr:from>
    <xdr:to>
      <xdr:col>21</xdr:col>
      <xdr:colOff>114300</xdr:colOff>
      <xdr:row>33</xdr:row>
      <xdr:rowOff>31750</xdr:rowOff>
    </xdr:to>
    <xdr:sp macro="" textlink="">
      <xdr:nvSpPr>
        <xdr:cNvPr id="6184" name="Rectangle 6183">
          <a:extLst>
            <a:ext uri="{FF2B5EF4-FFF2-40B4-BE49-F238E27FC236}">
              <a16:creationId xmlns:a16="http://schemas.microsoft.com/office/drawing/2014/main" id="{BC7F0832-FB79-6692-2B8E-12BACC81291F}"/>
            </a:ext>
          </a:extLst>
        </xdr:cNvPr>
        <xdr:cNvSpPr/>
      </xdr:nvSpPr>
      <xdr:spPr>
        <a:xfrm>
          <a:off x="11582400" y="165100"/>
          <a:ext cx="171450" cy="5581650"/>
        </a:xfrm>
        <a:prstGeom prst="rect">
          <a:avLst/>
        </a:prstGeom>
        <a:solidFill>
          <a:srgbClr val="4472C4"/>
        </a:solidFill>
        <a:ln>
          <a:solidFill>
            <a:srgbClr val="2F559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15</xdr:col>
      <xdr:colOff>247650</xdr:colOff>
      <xdr:row>33</xdr:row>
      <xdr:rowOff>6350</xdr:rowOff>
    </xdr:from>
    <xdr:to>
      <xdr:col>21</xdr:col>
      <xdr:colOff>127000</xdr:colOff>
      <xdr:row>33</xdr:row>
      <xdr:rowOff>165100</xdr:rowOff>
    </xdr:to>
    <xdr:sp macro="" textlink="">
      <xdr:nvSpPr>
        <xdr:cNvPr id="6185" name="Rectangle 6184">
          <a:extLst>
            <a:ext uri="{FF2B5EF4-FFF2-40B4-BE49-F238E27FC236}">
              <a16:creationId xmlns:a16="http://schemas.microsoft.com/office/drawing/2014/main" id="{1DA2D4DD-779E-F4A6-0920-D7A8DDE046CC}"/>
            </a:ext>
          </a:extLst>
        </xdr:cNvPr>
        <xdr:cNvSpPr/>
      </xdr:nvSpPr>
      <xdr:spPr>
        <a:xfrm>
          <a:off x="8909050" y="5721350"/>
          <a:ext cx="2857500" cy="158750"/>
        </a:xfrm>
        <a:prstGeom prst="rect">
          <a:avLst/>
        </a:prstGeom>
        <a:solidFill>
          <a:srgbClr val="4472C4"/>
        </a:solidFill>
        <a:ln>
          <a:solidFill>
            <a:srgbClr val="2F559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215900</xdr:colOff>
      <xdr:row>3</xdr:row>
      <xdr:rowOff>139700</xdr:rowOff>
    </xdr:from>
    <xdr:to>
      <xdr:col>5</xdr:col>
      <xdr:colOff>590550</xdr:colOff>
      <xdr:row>6</xdr:row>
      <xdr:rowOff>0</xdr:rowOff>
    </xdr:to>
    <xdr:sp macro="" textlink="'Analysis 03'!O21">
      <xdr:nvSpPr>
        <xdr:cNvPr id="6186" name="TextBox 6185">
          <a:extLst>
            <a:ext uri="{FF2B5EF4-FFF2-40B4-BE49-F238E27FC236}">
              <a16:creationId xmlns:a16="http://schemas.microsoft.com/office/drawing/2014/main" id="{0F5C5143-C675-EC8E-B77D-074AD8866C5A}"/>
            </a:ext>
          </a:extLst>
        </xdr:cNvPr>
        <xdr:cNvSpPr txBox="1"/>
      </xdr:nvSpPr>
      <xdr:spPr>
        <a:xfrm>
          <a:off x="342900" y="330200"/>
          <a:ext cx="281305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kern="1200">
              <a:gradFill>
                <a:gsLst>
                  <a:gs pos="100000">
                    <a:srgbClr val="0070C0"/>
                  </a:gs>
                  <a:gs pos="45000">
                    <a:schemeClr val="accent1">
                      <a:lumMod val="60000"/>
                      <a:lumOff val="40000"/>
                    </a:schemeClr>
                  </a:gs>
                  <a:gs pos="13000">
                    <a:srgbClr val="00B0F0"/>
                  </a:gs>
                </a:gsLst>
                <a:lin ang="0" scaled="1"/>
              </a:gradFill>
            </a:rPr>
            <a:t>Kix</a:t>
          </a:r>
          <a:r>
            <a:rPr lang="en-IN" sz="2000" b="1" kern="1200" baseline="0">
              <a:gradFill>
                <a:gsLst>
                  <a:gs pos="100000">
                    <a:srgbClr val="0070C0"/>
                  </a:gs>
                  <a:gs pos="45000">
                    <a:schemeClr val="accent1">
                      <a:lumMod val="60000"/>
                      <a:lumOff val="40000"/>
                    </a:schemeClr>
                  </a:gs>
                  <a:gs pos="13000">
                    <a:srgbClr val="00B0F0"/>
                  </a:gs>
                </a:gsLst>
                <a:lin ang="0" scaled="1"/>
              </a:gradFill>
            </a:rPr>
            <a:t> Business Dashboard</a:t>
          </a:r>
          <a:endParaRPr lang="en-IN" sz="2000" b="1" kern="1200">
            <a:gradFill>
              <a:gsLst>
                <a:gs pos="100000">
                  <a:srgbClr val="0070C0"/>
                </a:gs>
                <a:gs pos="45000">
                  <a:schemeClr val="accent1">
                    <a:lumMod val="60000"/>
                    <a:lumOff val="40000"/>
                  </a:schemeClr>
                </a:gs>
                <a:gs pos="13000">
                  <a:srgbClr val="00B0F0"/>
                </a:gs>
              </a:gsLst>
              <a:lin ang="0" scaled="1"/>
            </a:gradFill>
          </a:endParaRPr>
        </a:p>
      </xdr:txBody>
    </xdr:sp>
    <xdr:clientData/>
  </xdr:twoCellAnchor>
  <xdr:twoCellAnchor>
    <xdr:from>
      <xdr:col>18</xdr:col>
      <xdr:colOff>12700</xdr:colOff>
      <xdr:row>4</xdr:row>
      <xdr:rowOff>25400</xdr:rowOff>
    </xdr:from>
    <xdr:to>
      <xdr:col>19</xdr:col>
      <xdr:colOff>336550</xdr:colOff>
      <xdr:row>5</xdr:row>
      <xdr:rowOff>139700</xdr:rowOff>
    </xdr:to>
    <xdr:sp macro="[0]!ToggleVisibility" textlink="">
      <xdr:nvSpPr>
        <xdr:cNvPr id="6191" name="Rectangle: Rounded Corners 6190">
          <a:extLst>
            <a:ext uri="{FF2B5EF4-FFF2-40B4-BE49-F238E27FC236}">
              <a16:creationId xmlns:a16="http://schemas.microsoft.com/office/drawing/2014/main" id="{3F59FCC0-855B-BA5C-79C1-93F3F8A09B77}"/>
            </a:ext>
          </a:extLst>
        </xdr:cNvPr>
        <xdr:cNvSpPr/>
      </xdr:nvSpPr>
      <xdr:spPr>
        <a:xfrm>
          <a:off x="10502900" y="400050"/>
          <a:ext cx="933450" cy="298450"/>
        </a:xfrm>
        <a:prstGeom prst="roundRect">
          <a:avLst/>
        </a:prstGeom>
        <a:solidFill>
          <a:srgbClr val="00B05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IN" sz="1100" kern="1200"/>
            <a:t>Open Filter</a:t>
          </a:r>
        </a:p>
      </xdr:txBody>
    </xdr:sp>
    <xdr:clientData/>
  </xdr:twoCellAnchor>
  <xdr:twoCellAnchor>
    <xdr:from>
      <xdr:col>16</xdr:col>
      <xdr:colOff>133350</xdr:colOff>
      <xdr:row>4</xdr:row>
      <xdr:rowOff>19050</xdr:rowOff>
    </xdr:from>
    <xdr:to>
      <xdr:col>19</xdr:col>
      <xdr:colOff>330200</xdr:colOff>
      <xdr:row>32</xdr:row>
      <xdr:rowOff>0</xdr:rowOff>
    </xdr:to>
    <xdr:grpSp>
      <xdr:nvGrpSpPr>
        <xdr:cNvPr id="6206" name="Group 6205" hidden="1">
          <a:extLst>
            <a:ext uri="{FF2B5EF4-FFF2-40B4-BE49-F238E27FC236}">
              <a16:creationId xmlns:a16="http://schemas.microsoft.com/office/drawing/2014/main" id="{A56DABAD-89E7-8044-BA5C-77041E5217C1}"/>
            </a:ext>
          </a:extLst>
        </xdr:cNvPr>
        <xdr:cNvGrpSpPr/>
      </xdr:nvGrpSpPr>
      <xdr:grpSpPr>
        <a:xfrm>
          <a:off x="9404350" y="393700"/>
          <a:ext cx="2025650" cy="5137150"/>
          <a:chOff x="9404350" y="393700"/>
          <a:chExt cx="2025650" cy="5137150"/>
        </a:xfrm>
      </xdr:grpSpPr>
      <xdr:sp macro="" textlink="">
        <xdr:nvSpPr>
          <xdr:cNvPr id="6190" name="Rectangle: Rounded Corners 6189" hidden="1">
            <a:extLst>
              <a:ext uri="{FF2B5EF4-FFF2-40B4-BE49-F238E27FC236}">
                <a16:creationId xmlns:a16="http://schemas.microsoft.com/office/drawing/2014/main" id="{7F0C842D-B5A4-8DCC-16F8-341F56E59CE7}"/>
              </a:ext>
            </a:extLst>
          </xdr:cNvPr>
          <xdr:cNvSpPr/>
        </xdr:nvSpPr>
        <xdr:spPr>
          <a:xfrm>
            <a:off x="9404350" y="946150"/>
            <a:ext cx="2025650" cy="4584700"/>
          </a:xfrm>
          <a:prstGeom prst="roundRect">
            <a:avLst>
              <a:gd name="adj" fmla="val 9668"/>
            </a:avLst>
          </a:prstGeom>
          <a:solidFill>
            <a:srgbClr val="8497B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mc:AlternateContent xmlns:mc="http://schemas.openxmlformats.org/markup-compatibility/2006" xmlns:a14="http://schemas.microsoft.com/office/drawing/2010/main">
        <mc:Choice Requires="a14">
          <xdr:graphicFrame macro="">
            <xdr:nvGraphicFramePr>
              <xdr:cNvPr id="6188" name="Month Name 3" hidden="1">
                <a:extLst>
                  <a:ext uri="{FF2B5EF4-FFF2-40B4-BE49-F238E27FC236}">
                    <a16:creationId xmlns:a16="http://schemas.microsoft.com/office/drawing/2014/main" id="{A6828704-0A24-49B4-840B-69878BA23B11}"/>
                  </a:ext>
                </a:extLst>
              </xdr:cNvPr>
              <xdr:cNvGraphicFramePr/>
            </xdr:nvGraphicFramePr>
            <xdr:xfrm>
              <a:off x="9436100" y="1028700"/>
              <a:ext cx="1955800" cy="2000250"/>
            </xdr:xfrm>
            <a:graphic>
              <a:graphicData uri="http://schemas.microsoft.com/office/drawing/2010/slicer">
                <sle:slicer xmlns:sle="http://schemas.microsoft.com/office/drawing/2010/slicer" name="Month Name 3"/>
              </a:graphicData>
            </a:graphic>
          </xdr:graphicFrame>
        </mc:Choice>
        <mc:Fallback xmlns="">
          <xdr:sp macro="" textlink="">
            <xdr:nvSpPr>
              <xdr:cNvPr id="0" name=""/>
              <xdr:cNvSpPr>
                <a:spLocks noTextEdit="1"/>
              </xdr:cNvSpPr>
            </xdr:nvSpPr>
            <xdr:spPr>
              <a:xfrm>
                <a:off x="9436100" y="1028700"/>
                <a:ext cx="1955800" cy="2000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189" name="Category 1" hidden="1">
                <a:extLst>
                  <a:ext uri="{FF2B5EF4-FFF2-40B4-BE49-F238E27FC236}">
                    <a16:creationId xmlns:a16="http://schemas.microsoft.com/office/drawing/2014/main" id="{AE7DBD77-3532-4FF3-91D3-0FD77AACC34F}"/>
                  </a:ext>
                </a:extLst>
              </xdr:cNvPr>
              <xdr:cNvGraphicFramePr/>
            </xdr:nvGraphicFramePr>
            <xdr:xfrm>
              <a:off x="9525000" y="2971800"/>
              <a:ext cx="1790700" cy="243840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525000" y="2971800"/>
                <a:ext cx="1790700" cy="2438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Visibility" textlink="">
        <xdr:nvSpPr>
          <xdr:cNvPr id="6204" name="Rectangle: Rounded Corners 6203" hidden="1">
            <a:extLst>
              <a:ext uri="{FF2B5EF4-FFF2-40B4-BE49-F238E27FC236}">
                <a16:creationId xmlns:a16="http://schemas.microsoft.com/office/drawing/2014/main" id="{8DEC2202-2D20-CA74-2A2B-DB3A8D91588C}"/>
              </a:ext>
            </a:extLst>
          </xdr:cNvPr>
          <xdr:cNvSpPr/>
        </xdr:nvSpPr>
        <xdr:spPr>
          <a:xfrm>
            <a:off x="10496550" y="393700"/>
            <a:ext cx="933450" cy="298450"/>
          </a:xfrm>
          <a:prstGeom prst="roundRect">
            <a:avLst/>
          </a:prstGeom>
          <a:solidFill>
            <a:srgbClr val="C00000">
              <a:alpha val="7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Close Filter</a:t>
            </a:r>
          </a:p>
        </xdr:txBody>
      </xdr:sp>
    </xdr:grpSp>
    <xdr:clientData/>
  </xdr:twoCellAnchor>
  <xdr:twoCellAnchor>
    <xdr:from>
      <xdr:col>6</xdr:col>
      <xdr:colOff>82550</xdr:colOff>
      <xdr:row>4</xdr:row>
      <xdr:rowOff>50800</xdr:rowOff>
    </xdr:from>
    <xdr:to>
      <xdr:col>7</xdr:col>
      <xdr:colOff>438150</xdr:colOff>
      <xdr:row>5</xdr:row>
      <xdr:rowOff>152400</xdr:rowOff>
    </xdr:to>
    <xdr:sp macro="" textlink="">
      <xdr:nvSpPr>
        <xdr:cNvPr id="41" name="Rectangle: Diagonal Corners Rounded 40">
          <a:hlinkClick xmlns:r="http://schemas.openxmlformats.org/officeDocument/2006/relationships" r:id="rId12"/>
          <a:extLst>
            <a:ext uri="{FF2B5EF4-FFF2-40B4-BE49-F238E27FC236}">
              <a16:creationId xmlns:a16="http://schemas.microsoft.com/office/drawing/2014/main" id="{47DF1325-A609-0734-3171-F67103AE3B86}"/>
            </a:ext>
          </a:extLst>
        </xdr:cNvPr>
        <xdr:cNvSpPr/>
      </xdr:nvSpPr>
      <xdr:spPr>
        <a:xfrm>
          <a:off x="3257550" y="425450"/>
          <a:ext cx="965200" cy="285750"/>
        </a:xfrm>
        <a:prstGeom prst="round2DiagRect">
          <a:avLst/>
        </a:prstGeom>
        <a:solidFill>
          <a:schemeClr val="bg2">
            <a:lumMod val="75000"/>
          </a:schemeClr>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Time</a:t>
          </a:r>
          <a:r>
            <a:rPr lang="en-IN" sz="1100" kern="1200" baseline="0"/>
            <a:t> Frame</a:t>
          </a:r>
          <a:endParaRPr lang="en-IN" sz="1100" kern="1200"/>
        </a:p>
      </xdr:txBody>
    </xdr:sp>
    <xdr:clientData/>
  </xdr:twoCellAnchor>
  <xdr:twoCellAnchor>
    <xdr:from>
      <xdr:col>9</xdr:col>
      <xdr:colOff>152400</xdr:colOff>
      <xdr:row>4</xdr:row>
      <xdr:rowOff>38100</xdr:rowOff>
    </xdr:from>
    <xdr:to>
      <xdr:col>10</xdr:col>
      <xdr:colOff>508000</xdr:colOff>
      <xdr:row>5</xdr:row>
      <xdr:rowOff>139700</xdr:rowOff>
    </xdr:to>
    <xdr:sp macro="" textlink="">
      <xdr:nvSpPr>
        <xdr:cNvPr id="55" name="Rectangle: Diagonal Corners Rounded 54">
          <a:hlinkClick xmlns:r="http://schemas.openxmlformats.org/officeDocument/2006/relationships" r:id="rId13"/>
          <a:extLst>
            <a:ext uri="{FF2B5EF4-FFF2-40B4-BE49-F238E27FC236}">
              <a16:creationId xmlns:a16="http://schemas.microsoft.com/office/drawing/2014/main" id="{861ADDB3-CC19-6384-2CEA-CC342731FDF2}"/>
            </a:ext>
          </a:extLst>
        </xdr:cNvPr>
        <xdr:cNvSpPr/>
      </xdr:nvSpPr>
      <xdr:spPr>
        <a:xfrm>
          <a:off x="5156200" y="412750"/>
          <a:ext cx="965200" cy="285750"/>
        </a:xfrm>
        <a:prstGeom prst="round2DiagRect">
          <a:avLst/>
        </a:prstGeom>
        <a:solidFill>
          <a:schemeClr val="bg2">
            <a:lumMod val="75000"/>
          </a:schemeClr>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Store</a:t>
          </a:r>
        </a:p>
      </xdr:txBody>
    </xdr:sp>
    <xdr:clientData/>
  </xdr:twoCellAnchor>
  <xdr:twoCellAnchor>
    <xdr:from>
      <xdr:col>12</xdr:col>
      <xdr:colOff>323850</xdr:colOff>
      <xdr:row>4</xdr:row>
      <xdr:rowOff>12700</xdr:rowOff>
    </xdr:from>
    <xdr:to>
      <xdr:col>14</xdr:col>
      <xdr:colOff>69850</xdr:colOff>
      <xdr:row>5</xdr:row>
      <xdr:rowOff>114300</xdr:rowOff>
    </xdr:to>
    <xdr:sp macro="" textlink="">
      <xdr:nvSpPr>
        <xdr:cNvPr id="6160" name="Rectangle: Diagonal Corners Rounded 6159">
          <a:extLst>
            <a:ext uri="{FF2B5EF4-FFF2-40B4-BE49-F238E27FC236}">
              <a16:creationId xmlns:a16="http://schemas.microsoft.com/office/drawing/2014/main" id="{14882FC8-69F6-FCFC-BE48-9DD8CFF36D2F}"/>
            </a:ext>
          </a:extLst>
        </xdr:cNvPr>
        <xdr:cNvSpPr/>
      </xdr:nvSpPr>
      <xdr:spPr>
        <a:xfrm>
          <a:off x="7156450" y="387350"/>
          <a:ext cx="965200" cy="285750"/>
        </a:xfrm>
        <a:prstGeom prst="round2DiagRect">
          <a:avLst/>
        </a:prstGeom>
        <a:solidFill>
          <a:srgbClr val="2F5597"/>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Profit</a:t>
          </a:r>
          <a:r>
            <a:rPr lang="en-IN" sz="1100" kern="1200" baseline="0"/>
            <a:t> View</a:t>
          </a:r>
          <a:endParaRPr lang="en-IN"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434132</xdr:colOff>
      <xdr:row>10</xdr:row>
      <xdr:rowOff>123111</xdr:rowOff>
    </xdr:from>
    <xdr:to>
      <xdr:col>19</xdr:col>
      <xdr:colOff>168469</xdr:colOff>
      <xdr:row>31</xdr:row>
      <xdr:rowOff>19438</xdr:rowOff>
    </xdr:to>
    <xdr:sp macro="" textlink="">
      <xdr:nvSpPr>
        <xdr:cNvPr id="20" name="Rectangle: Rounded Corners 19">
          <a:extLst>
            <a:ext uri="{FF2B5EF4-FFF2-40B4-BE49-F238E27FC236}">
              <a16:creationId xmlns:a16="http://schemas.microsoft.com/office/drawing/2014/main" id="{A9218097-7299-54A9-3322-64CFFFBDA64D}"/>
            </a:ext>
          </a:extLst>
        </xdr:cNvPr>
        <xdr:cNvSpPr/>
      </xdr:nvSpPr>
      <xdr:spPr>
        <a:xfrm>
          <a:off x="9570356" y="1347754"/>
          <a:ext cx="2170664" cy="3706327"/>
        </a:xfrm>
        <a:prstGeom prst="roundRect">
          <a:avLst/>
        </a:prstGeom>
        <a:solidFill>
          <a:srgbClr val="8497B0"/>
        </a:solidFill>
        <a:ln>
          <a:noFill/>
        </a:ln>
        <a:effectLst>
          <a:outerShdw blurRad="50800" dist="38100" dir="16200000" rotWithShape="0">
            <a:srgbClr val="00B050">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181429</xdr:colOff>
      <xdr:row>8</xdr:row>
      <xdr:rowOff>19438</xdr:rowOff>
    </xdr:from>
    <xdr:to>
      <xdr:col>15</xdr:col>
      <xdr:colOff>200868</xdr:colOff>
      <xdr:row>33</xdr:row>
      <xdr:rowOff>6479</xdr:rowOff>
    </xdr:to>
    <xdr:sp macro="" textlink="">
      <xdr:nvSpPr>
        <xdr:cNvPr id="54" name="Rectangle 53">
          <a:extLst>
            <a:ext uri="{FF2B5EF4-FFF2-40B4-BE49-F238E27FC236}">
              <a16:creationId xmlns:a16="http://schemas.microsoft.com/office/drawing/2014/main" id="{0C3B8304-52BF-E11D-60B3-7C1093A7A9EB}"/>
            </a:ext>
          </a:extLst>
        </xdr:cNvPr>
        <xdr:cNvSpPr/>
      </xdr:nvSpPr>
      <xdr:spPr>
        <a:xfrm>
          <a:off x="4445000" y="1470867"/>
          <a:ext cx="4892092" cy="4522755"/>
        </a:xfrm>
        <a:prstGeom prst="rect">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44450</xdr:colOff>
      <xdr:row>6</xdr:row>
      <xdr:rowOff>6350</xdr:rowOff>
    </xdr:from>
    <xdr:to>
      <xdr:col>3</xdr:col>
      <xdr:colOff>114300</xdr:colOff>
      <xdr:row>24</xdr:row>
      <xdr:rowOff>133350</xdr:rowOff>
    </xdr:to>
    <xdr:sp macro="" textlink="">
      <xdr:nvSpPr>
        <xdr:cNvPr id="3" name="Oval 2">
          <a:extLst>
            <a:ext uri="{FF2B5EF4-FFF2-40B4-BE49-F238E27FC236}">
              <a16:creationId xmlns:a16="http://schemas.microsoft.com/office/drawing/2014/main" id="{9ECF292B-F11D-4099-9336-DB2177ABA9C2}"/>
            </a:ext>
          </a:extLst>
        </xdr:cNvPr>
        <xdr:cNvSpPr/>
      </xdr:nvSpPr>
      <xdr:spPr>
        <a:xfrm>
          <a:off x="44450" y="1111250"/>
          <a:ext cx="1898650" cy="3441700"/>
        </a:xfrm>
        <a:prstGeom prst="ellipse">
          <a:avLst/>
        </a:prstGeom>
        <a:solidFill>
          <a:schemeClr val="bg1">
            <a:lumMod val="85000"/>
          </a:schemeClr>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0</xdr:col>
      <xdr:colOff>97193</xdr:colOff>
      <xdr:row>4</xdr:row>
      <xdr:rowOff>115725</xdr:rowOff>
    </xdr:from>
    <xdr:to>
      <xdr:col>15</xdr:col>
      <xdr:colOff>84234</xdr:colOff>
      <xdr:row>7</xdr:row>
      <xdr:rowOff>67646</xdr:rowOff>
    </xdr:to>
    <xdr:sp macro="" textlink="">
      <xdr:nvSpPr>
        <xdr:cNvPr id="5" name="Rectangle 4">
          <a:extLst>
            <a:ext uri="{FF2B5EF4-FFF2-40B4-BE49-F238E27FC236}">
              <a16:creationId xmlns:a16="http://schemas.microsoft.com/office/drawing/2014/main" id="{565C58B3-6E71-4C79-B55A-165BE92ED6AD}"/>
            </a:ext>
          </a:extLst>
        </xdr:cNvPr>
        <xdr:cNvSpPr/>
      </xdr:nvSpPr>
      <xdr:spPr>
        <a:xfrm>
          <a:off x="97193" y="841439"/>
          <a:ext cx="9123265" cy="496207"/>
        </a:xfrm>
        <a:prstGeom prst="rect">
          <a:avLst/>
        </a:prstGeom>
        <a:solidFill>
          <a:schemeClr val="bg1"/>
        </a:solidFill>
        <a:ln>
          <a:solidFill>
            <a:schemeClr val="bg1"/>
          </a:solidFill>
        </a:ln>
        <a:effectLst>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226786</xdr:colOff>
      <xdr:row>7</xdr:row>
      <xdr:rowOff>168469</xdr:rowOff>
    </xdr:from>
    <xdr:to>
      <xdr:col>15</xdr:col>
      <xdr:colOff>213827</xdr:colOff>
      <xdr:row>34</xdr:row>
      <xdr:rowOff>38878</xdr:rowOff>
    </xdr:to>
    <xdr:sp macro="" textlink="">
      <xdr:nvSpPr>
        <xdr:cNvPr id="7" name="Rectangle: Single Corner Rounded 6">
          <a:extLst>
            <a:ext uri="{FF2B5EF4-FFF2-40B4-BE49-F238E27FC236}">
              <a16:creationId xmlns:a16="http://schemas.microsoft.com/office/drawing/2014/main" id="{79EA880B-EA3D-4BB1-A43E-25775A4117FE}"/>
            </a:ext>
          </a:extLst>
        </xdr:cNvPr>
        <xdr:cNvSpPr/>
      </xdr:nvSpPr>
      <xdr:spPr>
        <a:xfrm>
          <a:off x="4490357" y="848826"/>
          <a:ext cx="4859694" cy="4768981"/>
        </a:xfrm>
        <a:prstGeom prst="round1Rect">
          <a:avLst/>
        </a:prstGeom>
        <a:solidFill>
          <a:schemeClr val="bg1"/>
        </a:solidFill>
        <a:ln>
          <a:solidFill>
            <a:schemeClr val="bg1"/>
          </a:solid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252705</xdr:colOff>
      <xdr:row>23</xdr:row>
      <xdr:rowOff>142552</xdr:rowOff>
    </xdr:from>
    <xdr:to>
      <xdr:col>15</xdr:col>
      <xdr:colOff>84235</xdr:colOff>
      <xdr:row>33</xdr:row>
      <xdr:rowOff>142552</xdr:rowOff>
    </xdr:to>
    <xdr:graphicFrame macro="">
      <xdr:nvGraphicFramePr>
        <xdr:cNvPr id="24" name="Chart 23">
          <a:extLst>
            <a:ext uri="{FF2B5EF4-FFF2-40B4-BE49-F238E27FC236}">
              <a16:creationId xmlns:a16="http://schemas.microsoft.com/office/drawing/2014/main" id="{95D78A44-8835-4A1F-90D4-A59A9BF16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220307</xdr:colOff>
      <xdr:row>14</xdr:row>
      <xdr:rowOff>12958</xdr:rowOff>
    </xdr:from>
    <xdr:to>
      <xdr:col>15</xdr:col>
      <xdr:colOff>97194</xdr:colOff>
      <xdr:row>23</xdr:row>
      <xdr:rowOff>110153</xdr:rowOff>
    </xdr:to>
    <xdr:graphicFrame macro="">
      <xdr:nvGraphicFramePr>
        <xdr:cNvPr id="25" name="Chart 24">
          <a:extLst>
            <a:ext uri="{FF2B5EF4-FFF2-40B4-BE49-F238E27FC236}">
              <a16:creationId xmlns:a16="http://schemas.microsoft.com/office/drawing/2014/main" id="{D0F4EC60-5384-42C6-8BF6-5C5D537149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291582</xdr:colOff>
      <xdr:row>11</xdr:row>
      <xdr:rowOff>155510</xdr:rowOff>
    </xdr:from>
    <xdr:to>
      <xdr:col>11</xdr:col>
      <xdr:colOff>272143</xdr:colOff>
      <xdr:row>13</xdr:row>
      <xdr:rowOff>97193</xdr:rowOff>
    </xdr:to>
    <xdr:sp macro="" textlink="">
      <xdr:nvSpPr>
        <xdr:cNvPr id="26" name="TextBox 25">
          <a:extLst>
            <a:ext uri="{FF2B5EF4-FFF2-40B4-BE49-F238E27FC236}">
              <a16:creationId xmlns:a16="http://schemas.microsoft.com/office/drawing/2014/main" id="{E966C8D7-5677-1E96-1ACD-A5B365F8D135}"/>
            </a:ext>
          </a:extLst>
        </xdr:cNvPr>
        <xdr:cNvSpPr txBox="1"/>
      </xdr:nvSpPr>
      <xdr:spPr>
        <a:xfrm>
          <a:off x="4555153" y="2151224"/>
          <a:ext cx="2416888" cy="30454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t>Revenue</a:t>
          </a:r>
          <a:r>
            <a:rPr lang="en-IN" sz="1200" kern="1200" baseline="0"/>
            <a:t> Vs Target by Month</a:t>
          </a:r>
          <a:endParaRPr lang="en-IN" sz="1200" kern="1200"/>
        </a:p>
      </xdr:txBody>
    </xdr:sp>
    <xdr:clientData/>
  </xdr:twoCellAnchor>
  <xdr:twoCellAnchor>
    <xdr:from>
      <xdr:col>7</xdr:col>
      <xdr:colOff>388776</xdr:colOff>
      <xdr:row>13</xdr:row>
      <xdr:rowOff>77756</xdr:rowOff>
    </xdr:from>
    <xdr:to>
      <xdr:col>9</xdr:col>
      <xdr:colOff>291581</xdr:colOff>
      <xdr:row>13</xdr:row>
      <xdr:rowOff>77756</xdr:rowOff>
    </xdr:to>
    <xdr:cxnSp macro="">
      <xdr:nvCxnSpPr>
        <xdr:cNvPr id="28" name="Straight Connector 27">
          <a:extLst>
            <a:ext uri="{FF2B5EF4-FFF2-40B4-BE49-F238E27FC236}">
              <a16:creationId xmlns:a16="http://schemas.microsoft.com/office/drawing/2014/main" id="{EE7CB50A-0567-F6AC-043A-9E29D8701044}"/>
            </a:ext>
          </a:extLst>
        </xdr:cNvPr>
        <xdr:cNvCxnSpPr/>
      </xdr:nvCxnSpPr>
      <xdr:spPr>
        <a:xfrm>
          <a:off x="4652347" y="2436327"/>
          <a:ext cx="1120969" cy="0"/>
        </a:xfrm>
        <a:prstGeom prst="line">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12</xdr:col>
          <xdr:colOff>557244</xdr:colOff>
          <xdr:row>9</xdr:row>
          <xdr:rowOff>103674</xdr:rowOff>
        </xdr:from>
        <xdr:to>
          <xdr:col>14</xdr:col>
          <xdr:colOff>207347</xdr:colOff>
          <xdr:row>11</xdr:row>
          <xdr:rowOff>12959</xdr:rowOff>
        </xdr:to>
        <xdr:pic>
          <xdr:nvPicPr>
            <xdr:cNvPr id="32" name="Picture 31">
              <a:extLst>
                <a:ext uri="{FF2B5EF4-FFF2-40B4-BE49-F238E27FC236}">
                  <a16:creationId xmlns:a16="http://schemas.microsoft.com/office/drawing/2014/main" id="{92250CD4-982F-7AAC-309D-29BAE8813DED}"/>
                </a:ext>
              </a:extLst>
            </xdr:cNvPr>
            <xdr:cNvPicPr>
              <a:picLocks noChangeAspect="1" noChangeArrowheads="1"/>
              <a:extLst>
                <a:ext uri="{84589F7E-364E-4C9E-8A38-B11213B215E9}">
                  <a14:cameraTool cellRange="'Analysis 02'!$U$13" spid="_x0000_s22605"/>
                </a:ext>
              </a:extLst>
            </xdr:cNvPicPr>
          </xdr:nvPicPr>
          <xdr:blipFill>
            <a:blip xmlns:r="http://schemas.openxmlformats.org/officeDocument/2006/relationships" r:embed="rId3"/>
            <a:srcRect/>
            <a:stretch>
              <a:fillRect/>
            </a:stretch>
          </xdr:blipFill>
          <xdr:spPr bwMode="auto">
            <a:xfrm>
              <a:off x="7866224" y="1736531"/>
              <a:ext cx="868266" cy="27214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537807</xdr:colOff>
      <xdr:row>8</xdr:row>
      <xdr:rowOff>45358</xdr:rowOff>
    </xdr:from>
    <xdr:to>
      <xdr:col>9</xdr:col>
      <xdr:colOff>427653</xdr:colOff>
      <xdr:row>9</xdr:row>
      <xdr:rowOff>77755</xdr:rowOff>
    </xdr:to>
    <xdr:sp macro="" textlink="">
      <xdr:nvSpPr>
        <xdr:cNvPr id="33" name="TextBox 32">
          <a:extLst>
            <a:ext uri="{FF2B5EF4-FFF2-40B4-BE49-F238E27FC236}">
              <a16:creationId xmlns:a16="http://schemas.microsoft.com/office/drawing/2014/main" id="{17D39094-3AC6-8F3B-BD90-04402605AC30}"/>
            </a:ext>
          </a:extLst>
        </xdr:cNvPr>
        <xdr:cNvSpPr txBox="1"/>
      </xdr:nvSpPr>
      <xdr:spPr>
        <a:xfrm>
          <a:off x="4801378" y="1496787"/>
          <a:ext cx="1108010" cy="2138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t>Total</a:t>
          </a:r>
          <a:r>
            <a:rPr lang="en-IN" sz="1200" kern="1200" baseline="0"/>
            <a:t> Revenue</a:t>
          </a:r>
          <a:endParaRPr lang="en-IN" sz="1200" kern="1200"/>
        </a:p>
      </xdr:txBody>
    </xdr:sp>
    <xdr:clientData/>
  </xdr:twoCellAnchor>
  <xdr:twoCellAnchor>
    <xdr:from>
      <xdr:col>10</xdr:col>
      <xdr:colOff>84235</xdr:colOff>
      <xdr:row>8</xdr:row>
      <xdr:rowOff>32398</xdr:rowOff>
    </xdr:from>
    <xdr:to>
      <xdr:col>11</xdr:col>
      <xdr:colOff>473010</xdr:colOff>
      <xdr:row>9</xdr:row>
      <xdr:rowOff>51837</xdr:rowOff>
    </xdr:to>
    <xdr:sp macro="" textlink="">
      <xdr:nvSpPr>
        <xdr:cNvPr id="34" name="TextBox 33">
          <a:extLst>
            <a:ext uri="{FF2B5EF4-FFF2-40B4-BE49-F238E27FC236}">
              <a16:creationId xmlns:a16="http://schemas.microsoft.com/office/drawing/2014/main" id="{3A81E881-8A20-891A-49B9-1EC66EC64954}"/>
            </a:ext>
          </a:extLst>
        </xdr:cNvPr>
        <xdr:cNvSpPr txBox="1"/>
      </xdr:nvSpPr>
      <xdr:spPr>
        <a:xfrm>
          <a:off x="6175051" y="1483827"/>
          <a:ext cx="997857" cy="20086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t>Total</a:t>
          </a:r>
          <a:r>
            <a:rPr lang="en-IN" sz="1200" kern="1200" baseline="0"/>
            <a:t> Target</a:t>
          </a:r>
          <a:endParaRPr lang="en-IN" sz="1200" kern="1200"/>
        </a:p>
      </xdr:txBody>
    </xdr:sp>
    <xdr:clientData/>
  </xdr:twoCellAnchor>
  <xdr:twoCellAnchor>
    <xdr:from>
      <xdr:col>12</xdr:col>
      <xdr:colOff>460051</xdr:colOff>
      <xdr:row>8</xdr:row>
      <xdr:rowOff>19438</xdr:rowOff>
    </xdr:from>
    <xdr:to>
      <xdr:col>14</xdr:col>
      <xdr:colOff>200866</xdr:colOff>
      <xdr:row>9</xdr:row>
      <xdr:rowOff>71276</xdr:rowOff>
    </xdr:to>
    <xdr:sp macro="" textlink="">
      <xdr:nvSpPr>
        <xdr:cNvPr id="35" name="TextBox 34">
          <a:extLst>
            <a:ext uri="{FF2B5EF4-FFF2-40B4-BE49-F238E27FC236}">
              <a16:creationId xmlns:a16="http://schemas.microsoft.com/office/drawing/2014/main" id="{2F2AF453-B53A-F160-9025-39EA2686FFB1}"/>
            </a:ext>
          </a:extLst>
        </xdr:cNvPr>
        <xdr:cNvSpPr txBox="1"/>
      </xdr:nvSpPr>
      <xdr:spPr>
        <a:xfrm>
          <a:off x="7769031" y="1470867"/>
          <a:ext cx="958978" cy="233266"/>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t>Varience %</a:t>
          </a:r>
        </a:p>
      </xdr:txBody>
    </xdr:sp>
    <xdr:clientData/>
  </xdr:twoCellAnchor>
  <mc:AlternateContent xmlns:mc="http://schemas.openxmlformats.org/markup-compatibility/2006">
    <mc:Choice xmlns:a14="http://schemas.microsoft.com/office/drawing/2010/main" Requires="a14">
      <xdr:twoCellAnchor editAs="oneCell">
        <xdr:from>
          <xdr:col>10</xdr:col>
          <xdr:colOff>97194</xdr:colOff>
          <xdr:row>9</xdr:row>
          <xdr:rowOff>71276</xdr:rowOff>
        </xdr:from>
        <xdr:to>
          <xdr:col>11</xdr:col>
          <xdr:colOff>291580</xdr:colOff>
          <xdr:row>10</xdr:row>
          <xdr:rowOff>174949</xdr:rowOff>
        </xdr:to>
        <xdr:pic>
          <xdr:nvPicPr>
            <xdr:cNvPr id="42" name="Picture 41">
              <a:extLst>
                <a:ext uri="{FF2B5EF4-FFF2-40B4-BE49-F238E27FC236}">
                  <a16:creationId xmlns:a16="http://schemas.microsoft.com/office/drawing/2014/main" id="{FFBA014E-57B5-17AA-7D46-FB3A1ABB3009}"/>
                </a:ext>
              </a:extLst>
            </xdr:cNvPr>
            <xdr:cNvPicPr>
              <a:picLocks noChangeAspect="1" noChangeArrowheads="1"/>
              <a:extLst>
                <a:ext uri="{84589F7E-364E-4C9E-8A38-B11213B215E9}">
                  <a14:cameraTool cellRange="'Analysis 02'!$T$16" spid="_x0000_s22606"/>
                </a:ext>
              </a:extLst>
            </xdr:cNvPicPr>
          </xdr:nvPicPr>
          <xdr:blipFill>
            <a:blip xmlns:r="http://schemas.openxmlformats.org/officeDocument/2006/relationships" r:embed="rId4"/>
            <a:srcRect/>
            <a:stretch>
              <a:fillRect/>
            </a:stretch>
          </xdr:blipFill>
          <xdr:spPr bwMode="auto">
            <a:xfrm>
              <a:off x="6188010" y="1704133"/>
              <a:ext cx="803468" cy="28510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485970</xdr:colOff>
          <xdr:row>9</xdr:row>
          <xdr:rowOff>84234</xdr:rowOff>
        </xdr:from>
        <xdr:to>
          <xdr:col>9</xdr:col>
          <xdr:colOff>246224</xdr:colOff>
          <xdr:row>11</xdr:row>
          <xdr:rowOff>19438</xdr:rowOff>
        </xdr:to>
        <xdr:pic>
          <xdr:nvPicPr>
            <xdr:cNvPr id="44" name="Picture 43">
              <a:extLst>
                <a:ext uri="{FF2B5EF4-FFF2-40B4-BE49-F238E27FC236}">
                  <a16:creationId xmlns:a16="http://schemas.microsoft.com/office/drawing/2014/main" id="{6ABE30FF-E1DF-700F-F4E9-A84A18EE667B}"/>
                </a:ext>
              </a:extLst>
            </xdr:cNvPr>
            <xdr:cNvPicPr>
              <a:picLocks noChangeAspect="1" noChangeArrowheads="1"/>
              <a:extLst>
                <a:ext uri="{84589F7E-364E-4C9E-8A38-B11213B215E9}">
                  <a14:cameraTool cellRange="'Analysis 02'!$S$16" spid="_x0000_s22607"/>
                </a:ext>
              </a:extLst>
            </xdr:cNvPicPr>
          </xdr:nvPicPr>
          <xdr:blipFill>
            <a:blip xmlns:r="http://schemas.openxmlformats.org/officeDocument/2006/relationships" r:embed="rId5"/>
            <a:srcRect/>
            <a:stretch>
              <a:fillRect/>
            </a:stretch>
          </xdr:blipFill>
          <xdr:spPr bwMode="auto">
            <a:xfrm>
              <a:off x="4749541" y="1717091"/>
              <a:ext cx="978418" cy="29806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511888</xdr:colOff>
      <xdr:row>8</xdr:row>
      <xdr:rowOff>116632</xdr:rowOff>
    </xdr:from>
    <xdr:to>
      <xdr:col>7</xdr:col>
      <xdr:colOff>511888</xdr:colOff>
      <xdr:row>10</xdr:row>
      <xdr:rowOff>168469</xdr:rowOff>
    </xdr:to>
    <xdr:cxnSp macro="">
      <xdr:nvCxnSpPr>
        <xdr:cNvPr id="46" name="Straight Connector 45">
          <a:extLst>
            <a:ext uri="{FF2B5EF4-FFF2-40B4-BE49-F238E27FC236}">
              <a16:creationId xmlns:a16="http://schemas.microsoft.com/office/drawing/2014/main" id="{390F995D-78E0-0DEC-CCBF-2E482B7E4987}"/>
            </a:ext>
          </a:extLst>
        </xdr:cNvPr>
        <xdr:cNvCxnSpPr/>
      </xdr:nvCxnSpPr>
      <xdr:spPr>
        <a:xfrm>
          <a:off x="4775459" y="1568061"/>
          <a:ext cx="0" cy="414694"/>
        </a:xfrm>
        <a:prstGeom prst="line">
          <a:avLst/>
        </a:prstGeom>
        <a:ln w="254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379185</xdr:colOff>
      <xdr:row>8</xdr:row>
      <xdr:rowOff>113523</xdr:rowOff>
    </xdr:from>
    <xdr:to>
      <xdr:col>12</xdr:col>
      <xdr:colOff>379185</xdr:colOff>
      <xdr:row>10</xdr:row>
      <xdr:rowOff>165360</xdr:rowOff>
    </xdr:to>
    <xdr:cxnSp macro="">
      <xdr:nvCxnSpPr>
        <xdr:cNvPr id="50" name="Straight Connector 49">
          <a:extLst>
            <a:ext uri="{FF2B5EF4-FFF2-40B4-BE49-F238E27FC236}">
              <a16:creationId xmlns:a16="http://schemas.microsoft.com/office/drawing/2014/main" id="{4305B029-BEDB-191A-BFA1-711B375CEDA8}"/>
            </a:ext>
          </a:extLst>
        </xdr:cNvPr>
        <xdr:cNvCxnSpPr/>
      </xdr:nvCxnSpPr>
      <xdr:spPr>
        <a:xfrm>
          <a:off x="7688165" y="1564952"/>
          <a:ext cx="0" cy="414694"/>
        </a:xfrm>
        <a:prstGeom prst="line">
          <a:avLst/>
        </a:prstGeom>
        <a:ln w="254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65056</xdr:colOff>
      <xdr:row>8</xdr:row>
      <xdr:rowOff>97453</xdr:rowOff>
    </xdr:from>
    <xdr:to>
      <xdr:col>10</xdr:col>
      <xdr:colOff>65056</xdr:colOff>
      <xdr:row>10</xdr:row>
      <xdr:rowOff>149290</xdr:rowOff>
    </xdr:to>
    <xdr:cxnSp macro="">
      <xdr:nvCxnSpPr>
        <xdr:cNvPr id="51" name="Straight Connector 50">
          <a:extLst>
            <a:ext uri="{FF2B5EF4-FFF2-40B4-BE49-F238E27FC236}">
              <a16:creationId xmlns:a16="http://schemas.microsoft.com/office/drawing/2014/main" id="{A0903CD3-C469-0F20-B5AE-A9EBE80D4D8B}"/>
            </a:ext>
          </a:extLst>
        </xdr:cNvPr>
        <xdr:cNvCxnSpPr/>
      </xdr:nvCxnSpPr>
      <xdr:spPr>
        <a:xfrm>
          <a:off x="6155872" y="1548882"/>
          <a:ext cx="0" cy="414694"/>
        </a:xfrm>
        <a:prstGeom prst="line">
          <a:avLst/>
        </a:prstGeom>
        <a:ln w="254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155510</xdr:colOff>
      <xdr:row>7</xdr:row>
      <xdr:rowOff>161990</xdr:rowOff>
    </xdr:from>
    <xdr:to>
      <xdr:col>3</xdr:col>
      <xdr:colOff>557244</xdr:colOff>
      <xdr:row>23</xdr:row>
      <xdr:rowOff>64796</xdr:rowOff>
    </xdr:to>
    <xdr:sp macro="" textlink="">
      <xdr:nvSpPr>
        <xdr:cNvPr id="52" name="Rectangle 51">
          <a:extLst>
            <a:ext uri="{FF2B5EF4-FFF2-40B4-BE49-F238E27FC236}">
              <a16:creationId xmlns:a16="http://schemas.microsoft.com/office/drawing/2014/main" id="{69011C56-E61C-6058-7E98-C99EEF801AE1}"/>
            </a:ext>
          </a:extLst>
        </xdr:cNvPr>
        <xdr:cNvSpPr/>
      </xdr:nvSpPr>
      <xdr:spPr>
        <a:xfrm>
          <a:off x="155510" y="816429"/>
          <a:ext cx="2228979" cy="2805663"/>
        </a:xfrm>
        <a:prstGeom prst="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3</xdr:col>
      <xdr:colOff>596123</xdr:colOff>
      <xdr:row>7</xdr:row>
      <xdr:rowOff>178317</xdr:rowOff>
    </xdr:from>
    <xdr:to>
      <xdr:col>7</xdr:col>
      <xdr:colOff>142551</xdr:colOff>
      <xdr:row>23</xdr:row>
      <xdr:rowOff>90714</xdr:rowOff>
    </xdr:to>
    <xdr:sp macro="" textlink="">
      <xdr:nvSpPr>
        <xdr:cNvPr id="53" name="Rectangle 52">
          <a:extLst>
            <a:ext uri="{FF2B5EF4-FFF2-40B4-BE49-F238E27FC236}">
              <a16:creationId xmlns:a16="http://schemas.microsoft.com/office/drawing/2014/main" id="{F8A7E22A-6F09-4241-F5D1-5BBA68C4BB2B}"/>
            </a:ext>
          </a:extLst>
        </xdr:cNvPr>
        <xdr:cNvSpPr/>
      </xdr:nvSpPr>
      <xdr:spPr>
        <a:xfrm>
          <a:off x="2423368" y="1448317"/>
          <a:ext cx="1982754" cy="2815254"/>
        </a:xfrm>
        <a:prstGeom prst="rect">
          <a:avLst/>
        </a:prstGeom>
        <a:solidFill>
          <a:sysClr val="window" lastClr="FFFFFF"/>
        </a:solidFill>
        <a:ln>
          <a:solidFill>
            <a:schemeClr val="bg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4</xdr:col>
          <xdr:colOff>71277</xdr:colOff>
          <xdr:row>18</xdr:row>
          <xdr:rowOff>25919</xdr:rowOff>
        </xdr:from>
        <xdr:to>
          <xdr:col>5</xdr:col>
          <xdr:colOff>485972</xdr:colOff>
          <xdr:row>23</xdr:row>
          <xdr:rowOff>19438</xdr:rowOff>
        </xdr:to>
        <xdr:pic>
          <xdr:nvPicPr>
            <xdr:cNvPr id="56" name="Picture 55">
              <a:extLst>
                <a:ext uri="{FF2B5EF4-FFF2-40B4-BE49-F238E27FC236}">
                  <a16:creationId xmlns:a16="http://schemas.microsoft.com/office/drawing/2014/main" id="{2011ED7E-465A-95F0-E522-0BEE86629DD1}"/>
                </a:ext>
              </a:extLst>
            </xdr:cNvPr>
            <xdr:cNvPicPr>
              <a:picLocks noChangeAspect="1" noChangeArrowheads="1"/>
              <a:extLst>
                <a:ext uri="{84589F7E-364E-4C9E-8A38-B11213B215E9}">
                  <a14:cameraTool cellRange="'Wafle Chart'!$H$23:$Q$32" spid="_x0000_s22608"/>
                </a:ext>
              </a:extLst>
            </xdr:cNvPicPr>
          </xdr:nvPicPr>
          <xdr:blipFill>
            <a:blip xmlns:r="http://schemas.openxmlformats.org/officeDocument/2006/relationships" r:embed="rId6"/>
            <a:srcRect/>
            <a:stretch>
              <a:fillRect/>
            </a:stretch>
          </xdr:blipFill>
          <xdr:spPr bwMode="auto">
            <a:xfrm>
              <a:off x="2507604" y="3291633"/>
              <a:ext cx="1023776" cy="90066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32397</xdr:colOff>
          <xdr:row>10</xdr:row>
          <xdr:rowOff>64796</xdr:rowOff>
        </xdr:from>
        <xdr:to>
          <xdr:col>5</xdr:col>
          <xdr:colOff>465032</xdr:colOff>
          <xdr:row>15</xdr:row>
          <xdr:rowOff>38876</xdr:rowOff>
        </xdr:to>
        <xdr:pic>
          <xdr:nvPicPr>
            <xdr:cNvPr id="58" name="Picture 57">
              <a:extLst>
                <a:ext uri="{FF2B5EF4-FFF2-40B4-BE49-F238E27FC236}">
                  <a16:creationId xmlns:a16="http://schemas.microsoft.com/office/drawing/2014/main" id="{7257CF55-FD12-4BBB-6009-B518169C1F0E}"/>
                </a:ext>
              </a:extLst>
            </xdr:cNvPr>
            <xdr:cNvPicPr>
              <a:picLocks noChangeAspect="1" noChangeArrowheads="1"/>
              <a:extLst>
                <a:ext uri="{84589F7E-364E-4C9E-8A38-B11213B215E9}">
                  <a14:cameraTool cellRange="'Wafle Chart'!$H$10:$Q$19" spid="_x0000_s22609"/>
                </a:ext>
              </a:extLst>
            </xdr:cNvPicPr>
          </xdr:nvPicPr>
          <xdr:blipFill>
            <a:blip xmlns:r="http://schemas.openxmlformats.org/officeDocument/2006/relationships" r:embed="rId7"/>
            <a:srcRect/>
            <a:stretch>
              <a:fillRect/>
            </a:stretch>
          </xdr:blipFill>
          <xdr:spPr bwMode="auto">
            <a:xfrm>
              <a:off x="2468724" y="1879082"/>
              <a:ext cx="1041716" cy="88122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90713</xdr:colOff>
      <xdr:row>8</xdr:row>
      <xdr:rowOff>12958</xdr:rowOff>
    </xdr:from>
    <xdr:to>
      <xdr:col>5</xdr:col>
      <xdr:colOff>129592</xdr:colOff>
      <xdr:row>9</xdr:row>
      <xdr:rowOff>64795</xdr:rowOff>
    </xdr:to>
    <xdr:sp macro="" textlink="">
      <xdr:nvSpPr>
        <xdr:cNvPr id="59" name="TextBox 58">
          <a:extLst>
            <a:ext uri="{FF2B5EF4-FFF2-40B4-BE49-F238E27FC236}">
              <a16:creationId xmlns:a16="http://schemas.microsoft.com/office/drawing/2014/main" id="{DB1774F4-1BD3-3F86-27AE-367116DF4AEB}"/>
            </a:ext>
          </a:extLst>
        </xdr:cNvPr>
        <xdr:cNvSpPr txBox="1"/>
      </xdr:nvSpPr>
      <xdr:spPr>
        <a:xfrm>
          <a:off x="2527040" y="1464387"/>
          <a:ext cx="647960" cy="23326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kern="1200"/>
            <a:t>Revenue</a:t>
          </a:r>
        </a:p>
      </xdr:txBody>
    </xdr:sp>
    <xdr:clientData/>
  </xdr:twoCellAnchor>
  <xdr:twoCellAnchor>
    <xdr:from>
      <xdr:col>0</xdr:col>
      <xdr:colOff>0</xdr:colOff>
      <xdr:row>33</xdr:row>
      <xdr:rowOff>116633</xdr:rowOff>
    </xdr:from>
    <xdr:to>
      <xdr:col>0</xdr:col>
      <xdr:colOff>0</xdr:colOff>
      <xdr:row>34</xdr:row>
      <xdr:rowOff>129593</xdr:rowOff>
    </xdr:to>
    <xdr:sp macro="" textlink="">
      <xdr:nvSpPr>
        <xdr:cNvPr id="60" name="TextBox 59">
          <a:extLst>
            <a:ext uri="{FF2B5EF4-FFF2-40B4-BE49-F238E27FC236}">
              <a16:creationId xmlns:a16="http://schemas.microsoft.com/office/drawing/2014/main" id="{FE1A89FB-05B0-E220-8838-72BF14D9D8AF}"/>
            </a:ext>
          </a:extLst>
        </xdr:cNvPr>
        <xdr:cNvSpPr txBox="1"/>
      </xdr:nvSpPr>
      <xdr:spPr>
        <a:xfrm>
          <a:off x="0" y="6103776"/>
          <a:ext cx="0" cy="19438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kern="1200"/>
            <a:t>Revenue</a:t>
          </a:r>
        </a:p>
      </xdr:txBody>
    </xdr:sp>
    <xdr:clientData/>
  </xdr:twoCellAnchor>
  <xdr:twoCellAnchor>
    <xdr:from>
      <xdr:col>4</xdr:col>
      <xdr:colOff>136070</xdr:colOff>
      <xdr:row>15</xdr:row>
      <xdr:rowOff>77755</xdr:rowOff>
    </xdr:from>
    <xdr:to>
      <xdr:col>5</xdr:col>
      <xdr:colOff>174948</xdr:colOff>
      <xdr:row>16</xdr:row>
      <xdr:rowOff>84235</xdr:rowOff>
    </xdr:to>
    <xdr:sp macro="" textlink="">
      <xdr:nvSpPr>
        <xdr:cNvPr id="61" name="TextBox 60">
          <a:extLst>
            <a:ext uri="{FF2B5EF4-FFF2-40B4-BE49-F238E27FC236}">
              <a16:creationId xmlns:a16="http://schemas.microsoft.com/office/drawing/2014/main" id="{D903E295-E51C-B4B6-B8CE-11F8AFCEC5E8}"/>
            </a:ext>
          </a:extLst>
        </xdr:cNvPr>
        <xdr:cNvSpPr txBox="1"/>
      </xdr:nvSpPr>
      <xdr:spPr>
        <a:xfrm>
          <a:off x="2572397" y="2799184"/>
          <a:ext cx="647959" cy="18790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kern="1200"/>
            <a:t>Revenue</a:t>
          </a:r>
        </a:p>
      </xdr:txBody>
    </xdr:sp>
    <xdr:clientData/>
  </xdr:twoCellAnchor>
  <xdr:twoCellAnchor>
    <xdr:from>
      <xdr:col>5</xdr:col>
      <xdr:colOff>473010</xdr:colOff>
      <xdr:row>10</xdr:row>
      <xdr:rowOff>6480</xdr:rowOff>
    </xdr:from>
    <xdr:to>
      <xdr:col>7</xdr:col>
      <xdr:colOff>77755</xdr:colOff>
      <xdr:row>12</xdr:row>
      <xdr:rowOff>142551</xdr:rowOff>
    </xdr:to>
    <xdr:sp macro="" textlink="">
      <xdr:nvSpPr>
        <xdr:cNvPr id="62" name="TextBox 61">
          <a:extLst>
            <a:ext uri="{FF2B5EF4-FFF2-40B4-BE49-F238E27FC236}">
              <a16:creationId xmlns:a16="http://schemas.microsoft.com/office/drawing/2014/main" id="{52045855-8406-2A72-E5F0-7A7421EB53C3}"/>
            </a:ext>
          </a:extLst>
        </xdr:cNvPr>
        <xdr:cNvSpPr txBox="1"/>
      </xdr:nvSpPr>
      <xdr:spPr>
        <a:xfrm>
          <a:off x="3518418" y="1820766"/>
          <a:ext cx="822908" cy="49892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kern="1200"/>
            <a:t>Revenue By</a:t>
          </a:r>
        </a:p>
        <a:p>
          <a:pPr algn="ctr"/>
          <a:r>
            <a:rPr lang="en-IN" sz="1200" kern="1200">
              <a:solidFill>
                <a:schemeClr val="accent1"/>
              </a:solidFill>
            </a:rPr>
            <a:t>Weekends</a:t>
          </a:r>
        </a:p>
      </xdr:txBody>
    </xdr:sp>
    <xdr:clientData/>
  </xdr:twoCellAnchor>
  <xdr:twoCellAnchor>
    <xdr:from>
      <xdr:col>5</xdr:col>
      <xdr:colOff>518367</xdr:colOff>
      <xdr:row>18</xdr:row>
      <xdr:rowOff>103673</xdr:rowOff>
    </xdr:from>
    <xdr:to>
      <xdr:col>7</xdr:col>
      <xdr:colOff>129590</xdr:colOff>
      <xdr:row>21</xdr:row>
      <xdr:rowOff>6479</xdr:rowOff>
    </xdr:to>
    <xdr:sp macro="" textlink="">
      <xdr:nvSpPr>
        <xdr:cNvPr id="63" name="TextBox 62">
          <a:extLst>
            <a:ext uri="{FF2B5EF4-FFF2-40B4-BE49-F238E27FC236}">
              <a16:creationId xmlns:a16="http://schemas.microsoft.com/office/drawing/2014/main" id="{AF63A625-A6DF-0996-DEBB-EA18FD826BD2}"/>
            </a:ext>
          </a:extLst>
        </xdr:cNvPr>
        <xdr:cNvSpPr txBox="1"/>
      </xdr:nvSpPr>
      <xdr:spPr>
        <a:xfrm>
          <a:off x="3563775" y="3369387"/>
          <a:ext cx="829386" cy="44709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kern="1200"/>
            <a:t>Revenue By</a:t>
          </a:r>
        </a:p>
        <a:p>
          <a:pPr algn="ctr"/>
          <a:r>
            <a:rPr lang="en-IN" sz="1200" kern="1200">
              <a:solidFill>
                <a:schemeClr val="accent2">
                  <a:lumMod val="50000"/>
                </a:schemeClr>
              </a:solidFill>
            </a:rPr>
            <a:t>Weekdays</a:t>
          </a:r>
        </a:p>
        <a:p>
          <a:pPr algn="ctr"/>
          <a:endParaRPr lang="en-IN" sz="1000" kern="12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103673</xdr:colOff>
          <xdr:row>20</xdr:row>
          <xdr:rowOff>161990</xdr:rowOff>
        </xdr:from>
        <xdr:to>
          <xdr:col>7</xdr:col>
          <xdr:colOff>168470</xdr:colOff>
          <xdr:row>22</xdr:row>
          <xdr:rowOff>64795</xdr:rowOff>
        </xdr:to>
        <xdr:pic>
          <xdr:nvPicPr>
            <xdr:cNvPr id="65" name="Picture 64">
              <a:extLst>
                <a:ext uri="{FF2B5EF4-FFF2-40B4-BE49-F238E27FC236}">
                  <a16:creationId xmlns:a16="http://schemas.microsoft.com/office/drawing/2014/main" id="{17502BAF-92D2-D298-A852-5B1472B068CC}"/>
                </a:ext>
              </a:extLst>
            </xdr:cNvPr>
            <xdr:cNvPicPr>
              <a:picLocks noChangeAspect="1" noChangeArrowheads="1"/>
              <a:extLst>
                <a:ext uri="{84589F7E-364E-4C9E-8A38-B11213B215E9}">
                  <a14:cameraTool cellRange="'Wafle Chart'!$E$4" spid="_x0000_s22610"/>
                </a:ext>
              </a:extLst>
            </xdr:cNvPicPr>
          </xdr:nvPicPr>
          <xdr:blipFill>
            <a:blip xmlns:r="http://schemas.openxmlformats.org/officeDocument/2006/relationships" r:embed="rId8"/>
            <a:srcRect/>
            <a:stretch>
              <a:fillRect/>
            </a:stretch>
          </xdr:blipFill>
          <xdr:spPr bwMode="auto">
            <a:xfrm>
              <a:off x="3758163" y="3790561"/>
              <a:ext cx="673878" cy="26566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45356</xdr:colOff>
          <xdr:row>12</xdr:row>
          <xdr:rowOff>77756</xdr:rowOff>
        </xdr:from>
        <xdr:to>
          <xdr:col>7</xdr:col>
          <xdr:colOff>51707</xdr:colOff>
          <xdr:row>14</xdr:row>
          <xdr:rowOff>58317</xdr:rowOff>
        </xdr:to>
        <xdr:pic>
          <xdr:nvPicPr>
            <xdr:cNvPr id="66" name="Picture 65">
              <a:extLst>
                <a:ext uri="{FF2B5EF4-FFF2-40B4-BE49-F238E27FC236}">
                  <a16:creationId xmlns:a16="http://schemas.microsoft.com/office/drawing/2014/main" id="{65F494C0-DB9A-0090-14BF-5726695DA0F4}"/>
                </a:ext>
              </a:extLst>
            </xdr:cNvPr>
            <xdr:cNvPicPr>
              <a:picLocks noChangeAspect="1" noChangeArrowheads="1"/>
              <a:extLst>
                <a:ext uri="{84589F7E-364E-4C9E-8A38-B11213B215E9}">
                  <a14:cameraTool cellRange="'Wafle Chart'!$E$5" spid="_x0000_s22611"/>
                </a:ext>
              </a:extLst>
            </xdr:cNvPicPr>
          </xdr:nvPicPr>
          <xdr:blipFill>
            <a:blip xmlns:r="http://schemas.openxmlformats.org/officeDocument/2006/relationships" r:embed="rId9"/>
            <a:srcRect/>
            <a:stretch>
              <a:fillRect/>
            </a:stretch>
          </xdr:blipFill>
          <xdr:spPr bwMode="auto">
            <a:xfrm>
              <a:off x="3699846" y="2254899"/>
              <a:ext cx="615432" cy="34341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103672</xdr:colOff>
      <xdr:row>9</xdr:row>
      <xdr:rowOff>6479</xdr:rowOff>
    </xdr:from>
    <xdr:to>
      <xdr:col>5</xdr:col>
      <xdr:colOff>278623</xdr:colOff>
      <xdr:row>10</xdr:row>
      <xdr:rowOff>19437</xdr:rowOff>
    </xdr:to>
    <xdr:sp macro="" textlink="">
      <xdr:nvSpPr>
        <xdr:cNvPr id="67" name="TextBox 66">
          <a:extLst>
            <a:ext uri="{FF2B5EF4-FFF2-40B4-BE49-F238E27FC236}">
              <a16:creationId xmlns:a16="http://schemas.microsoft.com/office/drawing/2014/main" id="{C04C4AF4-8ECE-062B-E3C8-100087606481}"/>
            </a:ext>
          </a:extLst>
        </xdr:cNvPr>
        <xdr:cNvSpPr txBox="1"/>
      </xdr:nvSpPr>
      <xdr:spPr>
        <a:xfrm>
          <a:off x="2539999" y="1639336"/>
          <a:ext cx="784032" cy="19438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kern="1200"/>
            <a:t>Generated</a:t>
          </a:r>
        </a:p>
      </xdr:txBody>
    </xdr:sp>
    <xdr:clientData/>
  </xdr:twoCellAnchor>
  <xdr:twoCellAnchor>
    <xdr:from>
      <xdr:col>4</xdr:col>
      <xdr:colOff>129590</xdr:colOff>
      <xdr:row>16</xdr:row>
      <xdr:rowOff>64797</xdr:rowOff>
    </xdr:from>
    <xdr:to>
      <xdr:col>5</xdr:col>
      <xdr:colOff>285102</xdr:colOff>
      <xdr:row>17</xdr:row>
      <xdr:rowOff>129592</xdr:rowOff>
    </xdr:to>
    <xdr:sp macro="" textlink="">
      <xdr:nvSpPr>
        <xdr:cNvPr id="68" name="TextBox 67">
          <a:extLst>
            <a:ext uri="{FF2B5EF4-FFF2-40B4-BE49-F238E27FC236}">
              <a16:creationId xmlns:a16="http://schemas.microsoft.com/office/drawing/2014/main" id="{C2B7D4FB-EFB1-0E4F-BE05-C080B069AB15}"/>
            </a:ext>
          </a:extLst>
        </xdr:cNvPr>
        <xdr:cNvSpPr txBox="1"/>
      </xdr:nvSpPr>
      <xdr:spPr>
        <a:xfrm>
          <a:off x="2565917" y="2967654"/>
          <a:ext cx="764593" cy="24622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kern="1200"/>
            <a:t>Generated</a:t>
          </a:r>
        </a:p>
      </xdr:txBody>
    </xdr:sp>
    <xdr:clientData/>
  </xdr:twoCellAnchor>
  <xdr:twoCellAnchor>
    <xdr:from>
      <xdr:col>0</xdr:col>
      <xdr:colOff>200867</xdr:colOff>
      <xdr:row>12</xdr:row>
      <xdr:rowOff>174949</xdr:rowOff>
    </xdr:from>
    <xdr:to>
      <xdr:col>3</xdr:col>
      <xdr:colOff>485969</xdr:colOff>
      <xdr:row>20</xdr:row>
      <xdr:rowOff>6480</xdr:rowOff>
    </xdr:to>
    <xdr:graphicFrame macro="">
      <xdr:nvGraphicFramePr>
        <xdr:cNvPr id="70" name="Chart 69">
          <a:extLst>
            <a:ext uri="{FF2B5EF4-FFF2-40B4-BE49-F238E27FC236}">
              <a16:creationId xmlns:a16="http://schemas.microsoft.com/office/drawing/2014/main" id="{FA321E33-E752-4D7B-A015-365260F38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174948</xdr:colOff>
      <xdr:row>8</xdr:row>
      <xdr:rowOff>9848</xdr:rowOff>
    </xdr:from>
    <xdr:to>
      <xdr:col>3</xdr:col>
      <xdr:colOff>427653</xdr:colOff>
      <xdr:row>10</xdr:row>
      <xdr:rowOff>71275</xdr:rowOff>
    </xdr:to>
    <xdr:sp macro="" textlink="">
      <xdr:nvSpPr>
        <xdr:cNvPr id="71" name="TextBox 70">
          <a:extLst>
            <a:ext uri="{FF2B5EF4-FFF2-40B4-BE49-F238E27FC236}">
              <a16:creationId xmlns:a16="http://schemas.microsoft.com/office/drawing/2014/main" id="{420D54D3-150C-892E-A1C4-E30AD1ED7A52}"/>
            </a:ext>
          </a:extLst>
        </xdr:cNvPr>
        <xdr:cNvSpPr txBox="1"/>
      </xdr:nvSpPr>
      <xdr:spPr>
        <a:xfrm>
          <a:off x="174948" y="1461277"/>
          <a:ext cx="2079950" cy="42428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0" kern="1200"/>
            <a:t>Revenue</a:t>
          </a:r>
          <a:r>
            <a:rPr lang="en-IN" sz="1050" b="0" kern="1200" baseline="0"/>
            <a:t> by Quater Vs Percentage Chainge</a:t>
          </a:r>
          <a:endParaRPr lang="en-IN" sz="1050" b="0" kern="1200"/>
        </a:p>
      </xdr:txBody>
    </xdr:sp>
    <xdr:clientData/>
  </xdr:twoCellAnchor>
  <xdr:twoCellAnchor>
    <xdr:from>
      <xdr:col>0</xdr:col>
      <xdr:colOff>168470</xdr:colOff>
      <xdr:row>10</xdr:row>
      <xdr:rowOff>77755</xdr:rowOff>
    </xdr:from>
    <xdr:to>
      <xdr:col>3</xdr:col>
      <xdr:colOff>418063</xdr:colOff>
      <xdr:row>12</xdr:row>
      <xdr:rowOff>149030</xdr:rowOff>
    </xdr:to>
    <xdr:sp macro="" textlink="'Analysis 02'!AD34">
      <xdr:nvSpPr>
        <xdr:cNvPr id="72" name="TextBox 71">
          <a:extLst>
            <a:ext uri="{FF2B5EF4-FFF2-40B4-BE49-F238E27FC236}">
              <a16:creationId xmlns:a16="http://schemas.microsoft.com/office/drawing/2014/main" id="{76762F47-EFA4-E992-575F-6239E2FBA62D}"/>
            </a:ext>
          </a:extLst>
        </xdr:cNvPr>
        <xdr:cNvSpPr txBox="1"/>
      </xdr:nvSpPr>
      <xdr:spPr>
        <a:xfrm>
          <a:off x="168470" y="1892041"/>
          <a:ext cx="2076838" cy="43413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905218-AFE6-4723-9032-3AA025FCF109}" type="TxLink">
            <a:rPr lang="en-US" sz="1100" b="0" i="0" u="none" strike="noStrike" kern="1200">
              <a:solidFill>
                <a:schemeClr val="accent1">
                  <a:lumMod val="50000"/>
                </a:schemeClr>
              </a:solidFill>
              <a:latin typeface="Calibri"/>
              <a:ea typeface="Calibri"/>
              <a:cs typeface="Calibri"/>
            </a:rPr>
            <a:pPr/>
            <a:t>The line in the chart indicates $13,61,702 average Revenue</a:t>
          </a:fld>
          <a:endParaRPr lang="en-IN" sz="1000" kern="1200">
            <a:solidFill>
              <a:schemeClr val="accent1">
                <a:lumMod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45357</xdr:colOff>
          <xdr:row>16</xdr:row>
          <xdr:rowOff>12959</xdr:rowOff>
        </xdr:from>
        <xdr:to>
          <xdr:col>6</xdr:col>
          <xdr:colOff>261257</xdr:colOff>
          <xdr:row>17</xdr:row>
          <xdr:rowOff>19309</xdr:rowOff>
        </xdr:to>
        <xdr:pic>
          <xdr:nvPicPr>
            <xdr:cNvPr id="74" name="Picture 73">
              <a:extLst>
                <a:ext uri="{FF2B5EF4-FFF2-40B4-BE49-F238E27FC236}">
                  <a16:creationId xmlns:a16="http://schemas.microsoft.com/office/drawing/2014/main" id="{34E40601-45D6-46F7-492C-7C714FE73C00}"/>
                </a:ext>
              </a:extLst>
            </xdr:cNvPr>
            <xdr:cNvPicPr>
              <a:picLocks noChangeAspect="1" noChangeArrowheads="1"/>
              <a:extLst>
                <a:ext uri="{84589F7E-364E-4C9E-8A38-B11213B215E9}">
                  <a14:cameraTool cellRange="'Analysis 02'!$T$22" spid="_x0000_s22612"/>
                </a:ext>
              </a:extLst>
            </xdr:cNvPicPr>
          </xdr:nvPicPr>
          <xdr:blipFill>
            <a:blip xmlns:r="http://schemas.openxmlformats.org/officeDocument/2006/relationships" r:embed="rId11"/>
            <a:srcRect/>
            <a:stretch>
              <a:fillRect/>
            </a:stretch>
          </xdr:blipFill>
          <xdr:spPr bwMode="auto">
            <a:xfrm>
              <a:off x="3090765" y="2915816"/>
              <a:ext cx="824982" cy="18777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602602</xdr:colOff>
          <xdr:row>8</xdr:row>
          <xdr:rowOff>149030</xdr:rowOff>
        </xdr:from>
        <xdr:to>
          <xdr:col>6</xdr:col>
          <xdr:colOff>209421</xdr:colOff>
          <xdr:row>9</xdr:row>
          <xdr:rowOff>155380</xdr:rowOff>
        </xdr:to>
        <xdr:pic>
          <xdr:nvPicPr>
            <xdr:cNvPr id="76" name="Picture 75">
              <a:extLst>
                <a:ext uri="{FF2B5EF4-FFF2-40B4-BE49-F238E27FC236}">
                  <a16:creationId xmlns:a16="http://schemas.microsoft.com/office/drawing/2014/main" id="{F470DC64-3AD6-7A6C-8ED6-0C4F335A3888}"/>
                </a:ext>
              </a:extLst>
            </xdr:cNvPr>
            <xdr:cNvPicPr>
              <a:picLocks noChangeAspect="1" noChangeArrowheads="1"/>
              <a:extLst>
                <a:ext uri="{84589F7E-364E-4C9E-8A38-B11213B215E9}">
                  <a14:cameraTool cellRange="'Analysis 02'!$T$23" spid="_x0000_s22613"/>
                </a:ext>
              </a:extLst>
            </xdr:cNvPicPr>
          </xdr:nvPicPr>
          <xdr:blipFill>
            <a:blip xmlns:r="http://schemas.openxmlformats.org/officeDocument/2006/relationships" r:embed="rId12"/>
            <a:srcRect/>
            <a:stretch>
              <a:fillRect/>
            </a:stretch>
          </xdr:blipFill>
          <xdr:spPr bwMode="auto">
            <a:xfrm>
              <a:off x="3038929" y="1600459"/>
              <a:ext cx="824982" cy="1877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161990</xdr:colOff>
      <xdr:row>22</xdr:row>
      <xdr:rowOff>12960</xdr:rowOff>
    </xdr:from>
    <xdr:to>
      <xdr:col>0</xdr:col>
      <xdr:colOff>259183</xdr:colOff>
      <xdr:row>22</xdr:row>
      <xdr:rowOff>110152</xdr:rowOff>
    </xdr:to>
    <xdr:sp macro="" textlink="">
      <xdr:nvSpPr>
        <xdr:cNvPr id="77" name="Oval 76">
          <a:extLst>
            <a:ext uri="{FF2B5EF4-FFF2-40B4-BE49-F238E27FC236}">
              <a16:creationId xmlns:a16="http://schemas.microsoft.com/office/drawing/2014/main" id="{3C876164-A3A1-1369-B9DE-9B3118342E1F}"/>
            </a:ext>
          </a:extLst>
        </xdr:cNvPr>
        <xdr:cNvSpPr/>
      </xdr:nvSpPr>
      <xdr:spPr>
        <a:xfrm>
          <a:off x="161990" y="4004389"/>
          <a:ext cx="97193" cy="97192"/>
        </a:xfrm>
        <a:prstGeom prst="ellipse">
          <a:avLst/>
        </a:prstGeom>
        <a:solidFill>
          <a:schemeClr val="accent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158879</xdr:colOff>
      <xdr:row>20</xdr:row>
      <xdr:rowOff>132960</xdr:rowOff>
    </xdr:from>
    <xdr:to>
      <xdr:col>0</xdr:col>
      <xdr:colOff>265663</xdr:colOff>
      <xdr:row>21</xdr:row>
      <xdr:rowOff>45356</xdr:rowOff>
    </xdr:to>
    <xdr:sp macro="" textlink="">
      <xdr:nvSpPr>
        <xdr:cNvPr id="78" name="Oval 77">
          <a:extLst>
            <a:ext uri="{FF2B5EF4-FFF2-40B4-BE49-F238E27FC236}">
              <a16:creationId xmlns:a16="http://schemas.microsoft.com/office/drawing/2014/main" id="{39C18EFB-D487-240D-B802-FB48EC611112}"/>
            </a:ext>
          </a:extLst>
        </xdr:cNvPr>
        <xdr:cNvSpPr/>
      </xdr:nvSpPr>
      <xdr:spPr>
        <a:xfrm>
          <a:off x="158879" y="3761531"/>
          <a:ext cx="106784" cy="93825"/>
        </a:xfrm>
        <a:prstGeom prst="ellipse">
          <a:avLst/>
        </a:prstGeom>
        <a:solidFill>
          <a:srgbClr val="1F8CB3"/>
        </a:solidFill>
        <a:ln>
          <a:solidFill>
            <a:srgbClr val="1F8CB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414695</xdr:colOff>
      <xdr:row>22</xdr:row>
      <xdr:rowOff>51837</xdr:rowOff>
    </xdr:from>
    <xdr:to>
      <xdr:col>3</xdr:col>
      <xdr:colOff>447092</xdr:colOff>
      <xdr:row>22</xdr:row>
      <xdr:rowOff>71275</xdr:rowOff>
    </xdr:to>
    <xdr:cxnSp macro="">
      <xdr:nvCxnSpPr>
        <xdr:cNvPr id="80" name="Straight Connector 79">
          <a:extLst>
            <a:ext uri="{FF2B5EF4-FFF2-40B4-BE49-F238E27FC236}">
              <a16:creationId xmlns:a16="http://schemas.microsoft.com/office/drawing/2014/main" id="{0CB3001D-BFCA-C7A4-4492-7AC1FCFD31A3}"/>
            </a:ext>
          </a:extLst>
        </xdr:cNvPr>
        <xdr:cNvCxnSpPr/>
      </xdr:nvCxnSpPr>
      <xdr:spPr>
        <a:xfrm>
          <a:off x="1632858" y="4043266"/>
          <a:ext cx="641479" cy="19438"/>
        </a:xfrm>
        <a:prstGeom prst="line">
          <a:avLst/>
        </a:prstGeom>
        <a:ln w="22225">
          <a:solidFill>
            <a:schemeClr val="bg1">
              <a:lumMod val="50000"/>
            </a:schemeClr>
          </a:solidFill>
          <a:prstDash val="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288472</xdr:colOff>
      <xdr:row>21</xdr:row>
      <xdr:rowOff>129590</xdr:rowOff>
    </xdr:from>
    <xdr:to>
      <xdr:col>1</xdr:col>
      <xdr:colOff>524847</xdr:colOff>
      <xdr:row>22</xdr:row>
      <xdr:rowOff>110152</xdr:rowOff>
    </xdr:to>
    <xdr:sp macro="" textlink="">
      <xdr:nvSpPr>
        <xdr:cNvPr id="82" name="TextBox 81">
          <a:extLst>
            <a:ext uri="{FF2B5EF4-FFF2-40B4-BE49-F238E27FC236}">
              <a16:creationId xmlns:a16="http://schemas.microsoft.com/office/drawing/2014/main" id="{254E015C-59AA-8CEC-256E-620F167D197E}"/>
            </a:ext>
          </a:extLst>
        </xdr:cNvPr>
        <xdr:cNvSpPr txBox="1"/>
      </xdr:nvSpPr>
      <xdr:spPr>
        <a:xfrm>
          <a:off x="288472" y="3939590"/>
          <a:ext cx="845457" cy="16199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kern="1200"/>
            <a:t>Below</a:t>
          </a:r>
          <a:r>
            <a:rPr lang="en-IN" sz="800" kern="1200" baseline="0"/>
            <a:t> Average</a:t>
          </a:r>
          <a:endParaRPr lang="en-IN" sz="800" kern="1200"/>
        </a:p>
      </xdr:txBody>
    </xdr:sp>
    <xdr:clientData/>
  </xdr:twoCellAnchor>
  <xdr:twoCellAnchor>
    <xdr:from>
      <xdr:col>0</xdr:col>
      <xdr:colOff>311281</xdr:colOff>
      <xdr:row>20</xdr:row>
      <xdr:rowOff>84234</xdr:rowOff>
    </xdr:from>
    <xdr:to>
      <xdr:col>1</xdr:col>
      <xdr:colOff>544285</xdr:colOff>
      <xdr:row>21</xdr:row>
      <xdr:rowOff>84234</xdr:rowOff>
    </xdr:to>
    <xdr:sp macro="" textlink="">
      <xdr:nvSpPr>
        <xdr:cNvPr id="84" name="TextBox 83">
          <a:extLst>
            <a:ext uri="{FF2B5EF4-FFF2-40B4-BE49-F238E27FC236}">
              <a16:creationId xmlns:a16="http://schemas.microsoft.com/office/drawing/2014/main" id="{20E4B0C9-0E59-0780-F524-3378B8D2113F}"/>
            </a:ext>
          </a:extLst>
        </xdr:cNvPr>
        <xdr:cNvSpPr txBox="1"/>
      </xdr:nvSpPr>
      <xdr:spPr>
        <a:xfrm>
          <a:off x="311281" y="3712805"/>
          <a:ext cx="842086" cy="18142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kern="1200" baseline="0"/>
            <a:t>Above Average</a:t>
          </a:r>
          <a:endParaRPr lang="en-IN" sz="800" kern="1200"/>
        </a:p>
      </xdr:txBody>
    </xdr:sp>
    <xdr:clientData/>
  </xdr:twoCellAnchor>
  <xdr:twoCellAnchor>
    <xdr:from>
      <xdr:col>2</xdr:col>
      <xdr:colOff>334090</xdr:colOff>
      <xdr:row>20</xdr:row>
      <xdr:rowOff>158878</xdr:rowOff>
    </xdr:from>
    <xdr:to>
      <xdr:col>3</xdr:col>
      <xdr:colOff>567094</xdr:colOff>
      <xdr:row>21</xdr:row>
      <xdr:rowOff>158878</xdr:rowOff>
    </xdr:to>
    <xdr:sp macro="" textlink="">
      <xdr:nvSpPr>
        <xdr:cNvPr id="85" name="TextBox 84">
          <a:extLst>
            <a:ext uri="{FF2B5EF4-FFF2-40B4-BE49-F238E27FC236}">
              <a16:creationId xmlns:a16="http://schemas.microsoft.com/office/drawing/2014/main" id="{FB4308CD-65C7-B8D0-D176-0B95F7A37E94}"/>
            </a:ext>
          </a:extLst>
        </xdr:cNvPr>
        <xdr:cNvSpPr txBox="1"/>
      </xdr:nvSpPr>
      <xdr:spPr>
        <a:xfrm>
          <a:off x="1552253" y="3787449"/>
          <a:ext cx="842086" cy="18142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kern="1200" baseline="0"/>
            <a:t>Average Line</a:t>
          </a:r>
          <a:endParaRPr lang="en-IN" sz="800" kern="1200"/>
        </a:p>
      </xdr:txBody>
    </xdr:sp>
    <xdr:clientData/>
  </xdr:twoCellAnchor>
  <xdr:twoCellAnchor>
    <xdr:from>
      <xdr:col>0</xdr:col>
      <xdr:colOff>149031</xdr:colOff>
      <xdr:row>23</xdr:row>
      <xdr:rowOff>110152</xdr:rowOff>
    </xdr:from>
    <xdr:to>
      <xdr:col>7</xdr:col>
      <xdr:colOff>200868</xdr:colOff>
      <xdr:row>34</xdr:row>
      <xdr:rowOff>32398</xdr:rowOff>
    </xdr:to>
    <xdr:sp macro="" textlink="">
      <xdr:nvSpPr>
        <xdr:cNvPr id="86" name="Rectangle 85">
          <a:extLst>
            <a:ext uri="{FF2B5EF4-FFF2-40B4-BE49-F238E27FC236}">
              <a16:creationId xmlns:a16="http://schemas.microsoft.com/office/drawing/2014/main" id="{9D32BBFB-3F8B-0D5C-B320-5BF8E549121C}"/>
            </a:ext>
          </a:extLst>
        </xdr:cNvPr>
        <xdr:cNvSpPr/>
      </xdr:nvSpPr>
      <xdr:spPr>
        <a:xfrm>
          <a:off x="149031" y="3667448"/>
          <a:ext cx="4315408" cy="1917960"/>
        </a:xfrm>
        <a:prstGeom prst="rect">
          <a:avLst/>
        </a:prstGeom>
        <a:solidFill>
          <a:schemeClr val="bg1"/>
        </a:solidFill>
        <a:ln>
          <a:solidFill>
            <a:schemeClr val="bg1">
              <a:lumMod val="75000"/>
            </a:schemeClr>
          </a:solidFill>
        </a:ln>
        <a:effectLst>
          <a:outerShdw blurRad="50800" dist="38100" dir="18900000" algn="bl" rotWithShape="0">
            <a:schemeClr val="tx2">
              <a:lumMod val="60000"/>
              <a:lumOff val="4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515518</xdr:colOff>
      <xdr:row>32</xdr:row>
      <xdr:rowOff>174949</xdr:rowOff>
    </xdr:from>
    <xdr:to>
      <xdr:col>2</xdr:col>
      <xdr:colOff>139441</xdr:colOff>
      <xdr:row>33</xdr:row>
      <xdr:rowOff>155510</xdr:rowOff>
    </xdr:to>
    <xdr:sp macro="" textlink="">
      <xdr:nvSpPr>
        <xdr:cNvPr id="87" name="TextBox 86">
          <a:extLst>
            <a:ext uri="{FF2B5EF4-FFF2-40B4-BE49-F238E27FC236}">
              <a16:creationId xmlns:a16="http://schemas.microsoft.com/office/drawing/2014/main" id="{50B1AD32-87AB-BADC-6BD4-83A29ED1DCB3}"/>
            </a:ext>
          </a:extLst>
        </xdr:cNvPr>
        <xdr:cNvSpPr txBox="1"/>
      </xdr:nvSpPr>
      <xdr:spPr>
        <a:xfrm>
          <a:off x="515518" y="5365102"/>
          <a:ext cx="842086" cy="16199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kern="1200" baseline="0"/>
            <a:t>Above Average</a:t>
          </a:r>
          <a:endParaRPr lang="en-IN" sz="800" kern="1200"/>
        </a:p>
      </xdr:txBody>
    </xdr:sp>
    <xdr:clientData/>
  </xdr:twoCellAnchor>
  <xdr:twoCellAnchor>
    <xdr:from>
      <xdr:col>2</xdr:col>
      <xdr:colOff>492710</xdr:colOff>
      <xdr:row>32</xdr:row>
      <xdr:rowOff>174949</xdr:rowOff>
    </xdr:from>
    <xdr:to>
      <xdr:col>4</xdr:col>
      <xdr:colOff>120003</xdr:colOff>
      <xdr:row>34</xdr:row>
      <xdr:rowOff>6480</xdr:rowOff>
    </xdr:to>
    <xdr:sp macro="" textlink="">
      <xdr:nvSpPr>
        <xdr:cNvPr id="88" name="TextBox 87">
          <a:extLst>
            <a:ext uri="{FF2B5EF4-FFF2-40B4-BE49-F238E27FC236}">
              <a16:creationId xmlns:a16="http://schemas.microsoft.com/office/drawing/2014/main" id="{176286B0-0612-D9B1-32D3-9B8E443191DD}"/>
            </a:ext>
          </a:extLst>
        </xdr:cNvPr>
        <xdr:cNvSpPr txBox="1"/>
      </xdr:nvSpPr>
      <xdr:spPr>
        <a:xfrm>
          <a:off x="1710873" y="5365102"/>
          <a:ext cx="845457" cy="19438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kern="1200"/>
            <a:t>Below</a:t>
          </a:r>
          <a:r>
            <a:rPr lang="en-IN" sz="800" kern="1200" baseline="0"/>
            <a:t> Average</a:t>
          </a:r>
          <a:endParaRPr lang="en-IN" sz="800" kern="1200"/>
        </a:p>
      </xdr:txBody>
    </xdr:sp>
    <xdr:clientData/>
  </xdr:twoCellAnchor>
  <xdr:twoCellAnchor>
    <xdr:from>
      <xdr:col>4</xdr:col>
      <xdr:colOff>353267</xdr:colOff>
      <xdr:row>33</xdr:row>
      <xdr:rowOff>81124</xdr:rowOff>
    </xdr:from>
    <xdr:to>
      <xdr:col>5</xdr:col>
      <xdr:colOff>385665</xdr:colOff>
      <xdr:row>33</xdr:row>
      <xdr:rowOff>100562</xdr:rowOff>
    </xdr:to>
    <xdr:cxnSp macro="">
      <xdr:nvCxnSpPr>
        <xdr:cNvPr id="89" name="Straight Connector 88">
          <a:extLst>
            <a:ext uri="{FF2B5EF4-FFF2-40B4-BE49-F238E27FC236}">
              <a16:creationId xmlns:a16="http://schemas.microsoft.com/office/drawing/2014/main" id="{F36406AD-F24D-4159-1086-25F97D516D53}"/>
            </a:ext>
          </a:extLst>
        </xdr:cNvPr>
        <xdr:cNvCxnSpPr/>
      </xdr:nvCxnSpPr>
      <xdr:spPr>
        <a:xfrm>
          <a:off x="2789594" y="5452706"/>
          <a:ext cx="641479" cy="19438"/>
        </a:xfrm>
        <a:prstGeom prst="line">
          <a:avLst/>
        </a:prstGeom>
        <a:ln w="22225">
          <a:solidFill>
            <a:schemeClr val="bg1">
              <a:lumMod val="50000"/>
            </a:schemeClr>
          </a:solidFill>
          <a:prstDash val="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363378</xdr:colOff>
      <xdr:row>32</xdr:row>
      <xdr:rowOff>174949</xdr:rowOff>
    </xdr:from>
    <xdr:to>
      <xdr:col>6</xdr:col>
      <xdr:colOff>596122</xdr:colOff>
      <xdr:row>34</xdr:row>
      <xdr:rowOff>6479</xdr:rowOff>
    </xdr:to>
    <xdr:sp macro="" textlink="">
      <xdr:nvSpPr>
        <xdr:cNvPr id="90" name="TextBox 89">
          <a:extLst>
            <a:ext uri="{FF2B5EF4-FFF2-40B4-BE49-F238E27FC236}">
              <a16:creationId xmlns:a16="http://schemas.microsoft.com/office/drawing/2014/main" id="{ECCE718E-9CBF-C533-3828-430B75121327}"/>
            </a:ext>
          </a:extLst>
        </xdr:cNvPr>
        <xdr:cNvSpPr txBox="1"/>
      </xdr:nvSpPr>
      <xdr:spPr>
        <a:xfrm>
          <a:off x="3408786" y="5365102"/>
          <a:ext cx="841826" cy="19438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kern="1200" baseline="0"/>
            <a:t>Average Line</a:t>
          </a:r>
          <a:endParaRPr lang="en-IN" sz="800" kern="1200"/>
        </a:p>
      </xdr:txBody>
    </xdr:sp>
    <xdr:clientData/>
  </xdr:twoCellAnchor>
  <xdr:twoCellAnchor>
    <xdr:from>
      <xdr:col>0</xdr:col>
      <xdr:colOff>401993</xdr:colOff>
      <xdr:row>33</xdr:row>
      <xdr:rowOff>58573</xdr:rowOff>
    </xdr:from>
    <xdr:to>
      <xdr:col>0</xdr:col>
      <xdr:colOff>508777</xdr:colOff>
      <xdr:row>33</xdr:row>
      <xdr:rowOff>152398</xdr:rowOff>
    </xdr:to>
    <xdr:sp macro="" textlink="">
      <xdr:nvSpPr>
        <xdr:cNvPr id="91" name="Oval 90">
          <a:extLst>
            <a:ext uri="{FF2B5EF4-FFF2-40B4-BE49-F238E27FC236}">
              <a16:creationId xmlns:a16="http://schemas.microsoft.com/office/drawing/2014/main" id="{D131DC24-8B15-94EA-6174-F124B4DF0D33}"/>
            </a:ext>
          </a:extLst>
        </xdr:cNvPr>
        <xdr:cNvSpPr/>
      </xdr:nvSpPr>
      <xdr:spPr>
        <a:xfrm>
          <a:off x="401993" y="5430155"/>
          <a:ext cx="106784" cy="93825"/>
        </a:xfrm>
        <a:prstGeom prst="ellipse">
          <a:avLst/>
        </a:prstGeom>
        <a:solidFill>
          <a:srgbClr val="1F8CB3"/>
        </a:solidFill>
        <a:ln>
          <a:solidFill>
            <a:srgbClr val="1F8CB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369338</xdr:colOff>
      <xdr:row>33</xdr:row>
      <xdr:rowOff>58315</xdr:rowOff>
    </xdr:from>
    <xdr:to>
      <xdr:col>2</xdr:col>
      <xdr:colOff>469900</xdr:colOff>
      <xdr:row>33</xdr:row>
      <xdr:rowOff>142550</xdr:rowOff>
    </xdr:to>
    <xdr:sp macro="" textlink="">
      <xdr:nvSpPr>
        <xdr:cNvPr id="92" name="Oval 91">
          <a:extLst>
            <a:ext uri="{FF2B5EF4-FFF2-40B4-BE49-F238E27FC236}">
              <a16:creationId xmlns:a16="http://schemas.microsoft.com/office/drawing/2014/main" id="{DB1ACBC7-B6F5-86A8-4725-3F7A86EB8425}"/>
            </a:ext>
          </a:extLst>
        </xdr:cNvPr>
        <xdr:cNvSpPr/>
      </xdr:nvSpPr>
      <xdr:spPr>
        <a:xfrm>
          <a:off x="1587501" y="5429897"/>
          <a:ext cx="100562" cy="84235"/>
        </a:xfrm>
        <a:prstGeom prst="ellipse">
          <a:avLst/>
        </a:prstGeom>
        <a:solidFill>
          <a:schemeClr val="accent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197756</xdr:colOff>
      <xdr:row>23</xdr:row>
      <xdr:rowOff>175207</xdr:rowOff>
    </xdr:from>
    <xdr:to>
      <xdr:col>6</xdr:col>
      <xdr:colOff>187908</xdr:colOff>
      <xdr:row>25</xdr:row>
      <xdr:rowOff>0</xdr:rowOff>
    </xdr:to>
    <xdr:sp macro="" textlink="">
      <xdr:nvSpPr>
        <xdr:cNvPr id="93" name="TextBox 92">
          <a:extLst>
            <a:ext uri="{FF2B5EF4-FFF2-40B4-BE49-F238E27FC236}">
              <a16:creationId xmlns:a16="http://schemas.microsoft.com/office/drawing/2014/main" id="{368748F4-0FD1-79C1-7F51-96364F9B3DD7}"/>
            </a:ext>
          </a:extLst>
        </xdr:cNvPr>
        <xdr:cNvSpPr txBox="1"/>
      </xdr:nvSpPr>
      <xdr:spPr>
        <a:xfrm>
          <a:off x="197756" y="4348064"/>
          <a:ext cx="3644642" cy="18765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0" kern="1200"/>
            <a:t>Revenue</a:t>
          </a:r>
          <a:r>
            <a:rPr lang="en-IN" sz="1050" b="0" kern="1200" baseline="0"/>
            <a:t> by Quater Vs Percentage Chainge</a:t>
          </a:r>
          <a:endParaRPr lang="en-IN" sz="1050" b="0" kern="1200"/>
        </a:p>
      </xdr:txBody>
    </xdr:sp>
    <xdr:clientData/>
  </xdr:twoCellAnchor>
  <xdr:twoCellAnchor>
    <xdr:from>
      <xdr:col>0</xdr:col>
      <xdr:colOff>217195</xdr:colOff>
      <xdr:row>25</xdr:row>
      <xdr:rowOff>6480</xdr:rowOff>
    </xdr:from>
    <xdr:to>
      <xdr:col>6</xdr:col>
      <xdr:colOff>239744</xdr:colOff>
      <xdr:row>26</xdr:row>
      <xdr:rowOff>103673</xdr:rowOff>
    </xdr:to>
    <xdr:sp macro="" textlink="'Analysis 02'!AJ34">
      <xdr:nvSpPr>
        <xdr:cNvPr id="94" name="TextBox 93">
          <a:extLst>
            <a:ext uri="{FF2B5EF4-FFF2-40B4-BE49-F238E27FC236}">
              <a16:creationId xmlns:a16="http://schemas.microsoft.com/office/drawing/2014/main" id="{B5A193B2-FAF2-69F7-220A-A6913E5FEEF2}"/>
            </a:ext>
          </a:extLst>
        </xdr:cNvPr>
        <xdr:cNvSpPr txBox="1"/>
      </xdr:nvSpPr>
      <xdr:spPr>
        <a:xfrm>
          <a:off x="217195" y="4542194"/>
          <a:ext cx="3677039" cy="27862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8EB3DC-F4E7-47C3-B197-D46DAD676405}" type="TxLink">
            <a:rPr lang="en-US" sz="1100" b="0" i="0" u="none" strike="noStrike" kern="1200">
              <a:solidFill>
                <a:schemeClr val="accent1">
                  <a:lumMod val="50000"/>
                </a:schemeClr>
              </a:solidFill>
              <a:latin typeface="Calibri"/>
              <a:ea typeface="Calibri"/>
              <a:cs typeface="Calibri"/>
            </a:rPr>
            <a:pPr/>
            <a:t>The line in the chart indicates $7,79,007 average Revenue</a:t>
          </a:fld>
          <a:endParaRPr lang="en-IN" sz="1000" kern="1200">
            <a:solidFill>
              <a:schemeClr val="accent1">
                <a:lumMod val="50000"/>
              </a:schemeClr>
            </a:solidFill>
          </a:endParaRPr>
        </a:p>
      </xdr:txBody>
    </xdr:sp>
    <xdr:clientData/>
  </xdr:twoCellAnchor>
  <xdr:twoCellAnchor>
    <xdr:from>
      <xdr:col>0</xdr:col>
      <xdr:colOff>272143</xdr:colOff>
      <xdr:row>26</xdr:row>
      <xdr:rowOff>45357</xdr:rowOff>
    </xdr:from>
    <xdr:to>
      <xdr:col>6</xdr:col>
      <xdr:colOff>589643</xdr:colOff>
      <xdr:row>33</xdr:row>
      <xdr:rowOff>6479</xdr:rowOff>
    </xdr:to>
    <xdr:graphicFrame macro="">
      <xdr:nvGraphicFramePr>
        <xdr:cNvPr id="6" name="Chart 5">
          <a:extLst>
            <a:ext uri="{FF2B5EF4-FFF2-40B4-BE49-F238E27FC236}">
              <a16:creationId xmlns:a16="http://schemas.microsoft.com/office/drawing/2014/main" id="{3D00845B-12DD-4031-AA85-AA415DD6F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226786</xdr:colOff>
      <xdr:row>4</xdr:row>
      <xdr:rowOff>174950</xdr:rowOff>
    </xdr:from>
    <xdr:to>
      <xdr:col>4</xdr:col>
      <xdr:colOff>603509</xdr:colOff>
      <xdr:row>7</xdr:row>
      <xdr:rowOff>43414</xdr:rowOff>
    </xdr:to>
    <xdr:sp macro="" textlink="'Analysis 03'!O21">
      <xdr:nvSpPr>
        <xdr:cNvPr id="8" name="TextBox 7">
          <a:extLst>
            <a:ext uri="{FF2B5EF4-FFF2-40B4-BE49-F238E27FC236}">
              <a16:creationId xmlns:a16="http://schemas.microsoft.com/office/drawing/2014/main" id="{8807A050-72E3-4320-BC84-E21AD50F091C}"/>
            </a:ext>
          </a:extLst>
        </xdr:cNvPr>
        <xdr:cNvSpPr txBox="1"/>
      </xdr:nvSpPr>
      <xdr:spPr>
        <a:xfrm>
          <a:off x="226786" y="285103"/>
          <a:ext cx="281305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kern="1200">
              <a:gradFill>
                <a:gsLst>
                  <a:gs pos="100000">
                    <a:srgbClr val="0070C0"/>
                  </a:gs>
                  <a:gs pos="45000">
                    <a:schemeClr val="accent1">
                      <a:lumMod val="60000"/>
                      <a:lumOff val="40000"/>
                    </a:schemeClr>
                  </a:gs>
                  <a:gs pos="13000">
                    <a:srgbClr val="00B0F0"/>
                  </a:gs>
                </a:gsLst>
                <a:lin ang="0" scaled="1"/>
              </a:gradFill>
            </a:rPr>
            <a:t>Kix</a:t>
          </a:r>
          <a:r>
            <a:rPr lang="en-IN" sz="2000" b="1" kern="1200" baseline="0">
              <a:gradFill>
                <a:gsLst>
                  <a:gs pos="100000">
                    <a:srgbClr val="0070C0"/>
                  </a:gs>
                  <a:gs pos="45000">
                    <a:schemeClr val="accent1">
                      <a:lumMod val="60000"/>
                      <a:lumOff val="40000"/>
                    </a:schemeClr>
                  </a:gs>
                  <a:gs pos="13000">
                    <a:srgbClr val="00B0F0"/>
                  </a:gs>
                </a:gsLst>
                <a:lin ang="0" scaled="1"/>
              </a:gradFill>
            </a:rPr>
            <a:t> Business Dashboard</a:t>
          </a:r>
          <a:endParaRPr lang="en-IN" sz="2000" b="1" kern="1200">
            <a:gradFill>
              <a:gsLst>
                <a:gs pos="100000">
                  <a:srgbClr val="0070C0"/>
                </a:gs>
                <a:gs pos="45000">
                  <a:schemeClr val="accent1">
                    <a:lumMod val="60000"/>
                    <a:lumOff val="40000"/>
                  </a:schemeClr>
                </a:gs>
                <a:gs pos="13000">
                  <a:srgbClr val="00B0F0"/>
                </a:gs>
              </a:gsLst>
              <a:lin ang="0" scaled="1"/>
            </a:gradFill>
          </a:endParaRPr>
        </a:p>
      </xdr:txBody>
    </xdr:sp>
    <xdr:clientData/>
  </xdr:twoCellAnchor>
  <xdr:twoCellAnchor>
    <xdr:from>
      <xdr:col>5</xdr:col>
      <xdr:colOff>285102</xdr:colOff>
      <xdr:row>5</xdr:row>
      <xdr:rowOff>25918</xdr:rowOff>
    </xdr:from>
    <xdr:to>
      <xdr:col>7</xdr:col>
      <xdr:colOff>32139</xdr:colOff>
      <xdr:row>6</xdr:row>
      <xdr:rowOff>130240</xdr:rowOff>
    </xdr:to>
    <xdr:sp macro="" textlink="">
      <xdr:nvSpPr>
        <xdr:cNvPr id="10" name="Rectangle: Diagonal Corners Rounded 9">
          <a:extLst>
            <a:ext uri="{FF2B5EF4-FFF2-40B4-BE49-F238E27FC236}">
              <a16:creationId xmlns:a16="http://schemas.microsoft.com/office/drawing/2014/main" id="{14E3A270-00E6-4787-BA58-70F30F3CD7DC}"/>
            </a:ext>
          </a:extLst>
        </xdr:cNvPr>
        <xdr:cNvSpPr/>
      </xdr:nvSpPr>
      <xdr:spPr>
        <a:xfrm>
          <a:off x="3330510" y="317500"/>
          <a:ext cx="965200" cy="285750"/>
        </a:xfrm>
        <a:prstGeom prst="round2DiagRect">
          <a:avLst/>
        </a:prstGeom>
        <a:solidFill>
          <a:srgbClr val="2F5597"/>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Time</a:t>
          </a:r>
          <a:r>
            <a:rPr lang="en-IN" sz="1100" kern="1200" baseline="0"/>
            <a:t> Frame</a:t>
          </a:r>
          <a:endParaRPr lang="en-IN" sz="1100" kern="1200"/>
        </a:p>
      </xdr:txBody>
    </xdr:sp>
    <xdr:clientData/>
  </xdr:twoCellAnchor>
  <xdr:twoCellAnchor>
    <xdr:from>
      <xdr:col>8</xdr:col>
      <xdr:colOff>486876</xdr:colOff>
      <xdr:row>5</xdr:row>
      <xdr:rowOff>6479</xdr:rowOff>
    </xdr:from>
    <xdr:to>
      <xdr:col>10</xdr:col>
      <xdr:colOff>233913</xdr:colOff>
      <xdr:row>6</xdr:row>
      <xdr:rowOff>110801</xdr:rowOff>
    </xdr:to>
    <xdr:sp macro="" textlink="">
      <xdr:nvSpPr>
        <xdr:cNvPr id="11" name="Rectangle: Diagonal Corners Rounded 10">
          <a:hlinkClick xmlns:r="http://schemas.openxmlformats.org/officeDocument/2006/relationships" r:id="rId14"/>
          <a:extLst>
            <a:ext uri="{FF2B5EF4-FFF2-40B4-BE49-F238E27FC236}">
              <a16:creationId xmlns:a16="http://schemas.microsoft.com/office/drawing/2014/main" id="{B7444174-1CF2-4C77-83B3-B015A25EA6BE}"/>
            </a:ext>
          </a:extLst>
        </xdr:cNvPr>
        <xdr:cNvSpPr/>
      </xdr:nvSpPr>
      <xdr:spPr>
        <a:xfrm>
          <a:off x="5359529" y="323979"/>
          <a:ext cx="965200" cy="285751"/>
        </a:xfrm>
        <a:prstGeom prst="round2DiagRect">
          <a:avLst/>
        </a:prstGeom>
        <a:solidFill>
          <a:schemeClr val="bg2">
            <a:lumMod val="75000"/>
          </a:schemeClr>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Store</a:t>
          </a:r>
        </a:p>
      </xdr:txBody>
    </xdr:sp>
    <xdr:clientData/>
  </xdr:twoCellAnchor>
  <xdr:twoCellAnchor>
    <xdr:from>
      <xdr:col>11</xdr:col>
      <xdr:colOff>565539</xdr:colOff>
      <xdr:row>4</xdr:row>
      <xdr:rowOff>161990</xdr:rowOff>
    </xdr:from>
    <xdr:to>
      <xdr:col>13</xdr:col>
      <xdr:colOff>312576</xdr:colOff>
      <xdr:row>6</xdr:row>
      <xdr:rowOff>84883</xdr:rowOff>
    </xdr:to>
    <xdr:sp macro="" textlink="">
      <xdr:nvSpPr>
        <xdr:cNvPr id="12" name="Rectangle: Diagonal Corners Rounded 11">
          <a:hlinkClick xmlns:r="http://schemas.openxmlformats.org/officeDocument/2006/relationships" r:id="rId15"/>
          <a:extLst>
            <a:ext uri="{FF2B5EF4-FFF2-40B4-BE49-F238E27FC236}">
              <a16:creationId xmlns:a16="http://schemas.microsoft.com/office/drawing/2014/main" id="{5131F919-A9D8-4FC2-9DE1-5DF4B53488FE}"/>
            </a:ext>
          </a:extLst>
        </xdr:cNvPr>
        <xdr:cNvSpPr/>
      </xdr:nvSpPr>
      <xdr:spPr>
        <a:xfrm>
          <a:off x="7265437" y="298061"/>
          <a:ext cx="965200" cy="285751"/>
        </a:xfrm>
        <a:prstGeom prst="round2DiagRect">
          <a:avLst/>
        </a:prstGeom>
        <a:solidFill>
          <a:schemeClr val="bg1">
            <a:lumMod val="65000"/>
          </a:schemeClr>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Profit</a:t>
          </a:r>
          <a:r>
            <a:rPr lang="en-IN" sz="1100" kern="1200" baseline="0"/>
            <a:t> View</a:t>
          </a:r>
          <a:endParaRPr lang="en-IN" sz="1100" kern="1200"/>
        </a:p>
      </xdr:txBody>
    </xdr:sp>
    <xdr:clientData/>
  </xdr:twoCellAnchor>
  <xdr:twoCellAnchor>
    <xdr:from>
      <xdr:col>0</xdr:col>
      <xdr:colOff>0</xdr:colOff>
      <xdr:row>2</xdr:row>
      <xdr:rowOff>32397</xdr:rowOff>
    </xdr:from>
    <xdr:to>
      <xdr:col>0</xdr:col>
      <xdr:colOff>84234</xdr:colOff>
      <xdr:row>35</xdr:row>
      <xdr:rowOff>142550</xdr:rowOff>
    </xdr:to>
    <xdr:sp macro="" textlink="">
      <xdr:nvSpPr>
        <xdr:cNvPr id="13" name="Rectangle 12">
          <a:extLst>
            <a:ext uri="{FF2B5EF4-FFF2-40B4-BE49-F238E27FC236}">
              <a16:creationId xmlns:a16="http://schemas.microsoft.com/office/drawing/2014/main" id="{88A2B320-08A7-954B-5427-4D930EDBA5E7}"/>
            </a:ext>
          </a:extLst>
        </xdr:cNvPr>
        <xdr:cNvSpPr/>
      </xdr:nvSpPr>
      <xdr:spPr>
        <a:xfrm>
          <a:off x="0" y="110152"/>
          <a:ext cx="84234" cy="5792755"/>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19</xdr:col>
      <xdr:colOff>252704</xdr:colOff>
      <xdr:row>2</xdr:row>
      <xdr:rowOff>3368</xdr:rowOff>
    </xdr:from>
    <xdr:to>
      <xdr:col>19</xdr:col>
      <xdr:colOff>421173</xdr:colOff>
      <xdr:row>35</xdr:row>
      <xdr:rowOff>113521</xdr:rowOff>
    </xdr:to>
    <xdr:sp macro="" textlink="">
      <xdr:nvSpPr>
        <xdr:cNvPr id="14" name="Rectangle 13">
          <a:extLst>
            <a:ext uri="{FF2B5EF4-FFF2-40B4-BE49-F238E27FC236}">
              <a16:creationId xmlns:a16="http://schemas.microsoft.com/office/drawing/2014/main" id="{CFF5DE57-5AE7-9551-EC9A-45BAC8E65215}"/>
            </a:ext>
          </a:extLst>
        </xdr:cNvPr>
        <xdr:cNvSpPr/>
      </xdr:nvSpPr>
      <xdr:spPr>
        <a:xfrm>
          <a:off x="11825255" y="81123"/>
          <a:ext cx="168469" cy="5792755"/>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0</xdr:colOff>
      <xdr:row>35</xdr:row>
      <xdr:rowOff>25919</xdr:rowOff>
    </xdr:from>
    <xdr:to>
      <xdr:col>19</xdr:col>
      <xdr:colOff>440611</xdr:colOff>
      <xdr:row>36</xdr:row>
      <xdr:rowOff>129593</xdr:rowOff>
    </xdr:to>
    <xdr:sp macro="" textlink="">
      <xdr:nvSpPr>
        <xdr:cNvPr id="18" name="Rectangle 17">
          <a:extLst>
            <a:ext uri="{FF2B5EF4-FFF2-40B4-BE49-F238E27FC236}">
              <a16:creationId xmlns:a16="http://schemas.microsoft.com/office/drawing/2014/main" id="{46311BDE-9102-C356-A3E4-C01C00A93051}"/>
            </a:ext>
          </a:extLst>
        </xdr:cNvPr>
        <xdr:cNvSpPr/>
      </xdr:nvSpPr>
      <xdr:spPr>
        <a:xfrm>
          <a:off x="0" y="5786276"/>
          <a:ext cx="12013162" cy="285103"/>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15</xdr:col>
      <xdr:colOff>570202</xdr:colOff>
      <xdr:row>11</xdr:row>
      <xdr:rowOff>90716</xdr:rowOff>
    </xdr:from>
    <xdr:to>
      <xdr:col>18</xdr:col>
      <xdr:colOff>571757</xdr:colOff>
      <xdr:row>30</xdr:row>
      <xdr:rowOff>61881</xdr:rowOff>
    </xdr:to>
    <mc:AlternateContent xmlns:mc="http://schemas.openxmlformats.org/markup-compatibility/2006" xmlns:a14="http://schemas.microsoft.com/office/drawing/2010/main">
      <mc:Choice Requires="a14">
        <xdr:graphicFrame macro="">
          <xdr:nvGraphicFramePr>
            <xdr:cNvPr id="30" name="Store Name 1">
              <a:extLst>
                <a:ext uri="{FF2B5EF4-FFF2-40B4-BE49-F238E27FC236}">
                  <a16:creationId xmlns:a16="http://schemas.microsoft.com/office/drawing/2014/main" id="{8F14C447-2A76-46BF-92E1-B9E154AAB59D}"/>
                </a:ext>
              </a:extLst>
            </xdr:cNvPr>
            <xdr:cNvGraphicFramePr/>
          </xdr:nvGraphicFramePr>
          <xdr:xfrm>
            <a:off x="0" y="0"/>
            <a:ext cx="0" cy="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9706426" y="1496787"/>
              <a:ext cx="1828800" cy="34183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51837</xdr:colOff>
      <xdr:row>6</xdr:row>
      <xdr:rowOff>38877</xdr:rowOff>
    </xdr:from>
    <xdr:to>
      <xdr:col>18</xdr:col>
      <xdr:colOff>356119</xdr:colOff>
      <xdr:row>10</xdr:row>
      <xdr:rowOff>19439</xdr:rowOff>
    </xdr:to>
    <xdr:sp macro="" textlink="">
      <xdr:nvSpPr>
        <xdr:cNvPr id="29" name="Rectangle: Diagonal Corners Rounded 28">
          <a:extLst>
            <a:ext uri="{FF2B5EF4-FFF2-40B4-BE49-F238E27FC236}">
              <a16:creationId xmlns:a16="http://schemas.microsoft.com/office/drawing/2014/main" id="{5AA4DBE6-2356-4049-B233-05B9F7027747}"/>
            </a:ext>
          </a:extLst>
        </xdr:cNvPr>
        <xdr:cNvSpPr/>
      </xdr:nvSpPr>
      <xdr:spPr>
        <a:xfrm>
          <a:off x="9797143" y="537806"/>
          <a:ext cx="1522445" cy="706276"/>
        </a:xfrm>
        <a:prstGeom prst="round2DiagRect">
          <a:avLst/>
        </a:prstGeom>
        <a:solidFill>
          <a:schemeClr val="accent6"/>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kern="1200"/>
            <a:t>Filter By Store Name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76201</xdr:colOff>
      <xdr:row>3</xdr:row>
      <xdr:rowOff>6350</xdr:rowOff>
    </xdr:from>
    <xdr:to>
      <xdr:col>20</xdr:col>
      <xdr:colOff>6351</xdr:colOff>
      <xdr:row>33</xdr:row>
      <xdr:rowOff>171450</xdr:rowOff>
    </xdr:to>
    <xdr:pic>
      <xdr:nvPicPr>
        <xdr:cNvPr id="25" name="Picture 24" descr="Professional businessman standing back ...">
          <a:extLst>
            <a:ext uri="{FF2B5EF4-FFF2-40B4-BE49-F238E27FC236}">
              <a16:creationId xmlns:a16="http://schemas.microsoft.com/office/drawing/2014/main" id="{B5ED8650-6D15-08D0-1F74-877716CDA8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1" y="139700"/>
          <a:ext cx="2171700" cy="554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4</xdr:row>
      <xdr:rowOff>38100</xdr:rowOff>
    </xdr:from>
    <xdr:to>
      <xdr:col>16</xdr:col>
      <xdr:colOff>50800</xdr:colOff>
      <xdr:row>6</xdr:row>
      <xdr:rowOff>171450</xdr:rowOff>
    </xdr:to>
    <xdr:sp macro="" textlink="">
      <xdr:nvSpPr>
        <xdr:cNvPr id="3" name="Rectangle 2">
          <a:extLst>
            <a:ext uri="{FF2B5EF4-FFF2-40B4-BE49-F238E27FC236}">
              <a16:creationId xmlns:a16="http://schemas.microsoft.com/office/drawing/2014/main" id="{2BB37364-BDC6-C3D9-5B71-27204396437A}"/>
            </a:ext>
          </a:extLst>
        </xdr:cNvPr>
        <xdr:cNvSpPr/>
      </xdr:nvSpPr>
      <xdr:spPr>
        <a:xfrm>
          <a:off x="247650" y="215900"/>
          <a:ext cx="9118600" cy="501650"/>
        </a:xfrm>
        <a:prstGeom prst="rect">
          <a:avLst/>
        </a:prstGeom>
        <a:solidFill>
          <a:schemeClr val="bg1"/>
        </a:solidFill>
        <a:ln>
          <a:solidFill>
            <a:schemeClr val="bg1"/>
          </a:solidFill>
        </a:ln>
        <a:effectLst>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82550</xdr:colOff>
      <xdr:row>7</xdr:row>
      <xdr:rowOff>57150</xdr:rowOff>
    </xdr:from>
    <xdr:to>
      <xdr:col>17</xdr:col>
      <xdr:colOff>82550</xdr:colOff>
      <xdr:row>33</xdr:row>
      <xdr:rowOff>44450</xdr:rowOff>
    </xdr:to>
    <xdr:sp macro="" textlink="">
      <xdr:nvSpPr>
        <xdr:cNvPr id="5" name="Rectangle: Single Corner Rounded 4">
          <a:extLst>
            <a:ext uri="{FF2B5EF4-FFF2-40B4-BE49-F238E27FC236}">
              <a16:creationId xmlns:a16="http://schemas.microsoft.com/office/drawing/2014/main" id="{28F1F849-A007-5A59-F659-F47B9DC2ED71}"/>
            </a:ext>
          </a:extLst>
        </xdr:cNvPr>
        <xdr:cNvSpPr/>
      </xdr:nvSpPr>
      <xdr:spPr>
        <a:xfrm>
          <a:off x="254000" y="787400"/>
          <a:ext cx="9753600" cy="4775200"/>
        </a:xfrm>
        <a:prstGeom prst="round1Rect">
          <a:avLst>
            <a:gd name="adj" fmla="val 6383"/>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5</xdr:col>
      <xdr:colOff>190500</xdr:colOff>
      <xdr:row>8</xdr:row>
      <xdr:rowOff>114300</xdr:rowOff>
    </xdr:from>
    <xdr:to>
      <xdr:col>16</xdr:col>
      <xdr:colOff>596900</xdr:colOff>
      <xdr:row>33</xdr:row>
      <xdr:rowOff>0</xdr:rowOff>
    </xdr:to>
    <xdr:sp macro="" textlink="">
      <xdr:nvSpPr>
        <xdr:cNvPr id="6" name="Rectangle: Single Corner Rounded 5">
          <a:extLst>
            <a:ext uri="{FF2B5EF4-FFF2-40B4-BE49-F238E27FC236}">
              <a16:creationId xmlns:a16="http://schemas.microsoft.com/office/drawing/2014/main" id="{5B82A2D5-5558-4286-B165-2D865C5DA8FF}"/>
            </a:ext>
          </a:extLst>
        </xdr:cNvPr>
        <xdr:cNvSpPr/>
      </xdr:nvSpPr>
      <xdr:spPr>
        <a:xfrm>
          <a:off x="2800350" y="1028700"/>
          <a:ext cx="7112000" cy="4489450"/>
        </a:xfrm>
        <a:prstGeom prst="round1Rect">
          <a:avLst>
            <a:gd name="adj" fmla="val 2506"/>
          </a:avLst>
        </a:prstGeom>
        <a:solidFill>
          <a:schemeClr val="bg1"/>
        </a:solidFill>
        <a:ln>
          <a:solidFill>
            <a:schemeClr val="bg1"/>
          </a:solid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5</xdr:col>
      <xdr:colOff>317500</xdr:colOff>
      <xdr:row>9</xdr:row>
      <xdr:rowOff>25400</xdr:rowOff>
    </xdr:from>
    <xdr:to>
      <xdr:col>16</xdr:col>
      <xdr:colOff>495300</xdr:colOff>
      <xdr:row>32</xdr:row>
      <xdr:rowOff>76200</xdr:rowOff>
    </xdr:to>
    <mc:AlternateContent xmlns:mc="http://schemas.openxmlformats.org/markup-compatibility/2006">
      <mc:Choice xmlns:we="http://schemas.microsoft.com/office/webextensions/webextension/2010/11" Requires="we">
        <xdr:graphicFrame macro="">
          <xdr:nvGraphicFramePr>
            <xdr:cNvPr id="11" name="Add-in 10">
              <a:extLst>
                <a:ext uri="{FF2B5EF4-FFF2-40B4-BE49-F238E27FC236}">
                  <a16:creationId xmlns:a16="http://schemas.microsoft.com/office/drawing/2014/main" id="{12A571EF-52AD-4F6B-B079-D1744400D4C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11" name="Add-in 10">
              <a:extLst>
                <a:ext uri="{FF2B5EF4-FFF2-40B4-BE49-F238E27FC236}">
                  <a16:creationId xmlns:a16="http://schemas.microsoft.com/office/drawing/2014/main" id="{12A571EF-52AD-4F6B-B079-D1744400D4C7}"/>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twoCellAnchor>
    <xdr:from>
      <xdr:col>5</xdr:col>
      <xdr:colOff>260350</xdr:colOff>
      <xdr:row>10</xdr:row>
      <xdr:rowOff>114300</xdr:rowOff>
    </xdr:from>
    <xdr:to>
      <xdr:col>6</xdr:col>
      <xdr:colOff>533400</xdr:colOff>
      <xdr:row>11</xdr:row>
      <xdr:rowOff>152400</xdr:rowOff>
    </xdr:to>
    <xdr:sp macro="" textlink="">
      <xdr:nvSpPr>
        <xdr:cNvPr id="13" name="TextBox 12">
          <a:extLst>
            <a:ext uri="{FF2B5EF4-FFF2-40B4-BE49-F238E27FC236}">
              <a16:creationId xmlns:a16="http://schemas.microsoft.com/office/drawing/2014/main" id="{3C1B5C19-0AFB-0D8E-6C2A-9BFD240A77FD}"/>
            </a:ext>
          </a:extLst>
        </xdr:cNvPr>
        <xdr:cNvSpPr txBox="1"/>
      </xdr:nvSpPr>
      <xdr:spPr>
        <a:xfrm>
          <a:off x="2870200" y="1397000"/>
          <a:ext cx="882650" cy="22225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Store</a:t>
          </a:r>
        </a:p>
      </xdr:txBody>
    </xdr:sp>
    <xdr:clientData/>
  </xdr:twoCellAnchor>
  <xdr:twoCellAnchor>
    <xdr:from>
      <xdr:col>1</xdr:col>
      <xdr:colOff>107950</xdr:colOff>
      <xdr:row>19</xdr:row>
      <xdr:rowOff>146050</xdr:rowOff>
    </xdr:from>
    <xdr:to>
      <xdr:col>5</xdr:col>
      <xdr:colOff>133350</xdr:colOff>
      <xdr:row>23</xdr:row>
      <xdr:rowOff>133350</xdr:rowOff>
    </xdr:to>
    <xdr:sp macro="" textlink="">
      <xdr:nvSpPr>
        <xdr:cNvPr id="15" name="Rectangle 14">
          <a:extLst>
            <a:ext uri="{FF2B5EF4-FFF2-40B4-BE49-F238E27FC236}">
              <a16:creationId xmlns:a16="http://schemas.microsoft.com/office/drawing/2014/main" id="{58811FD5-778A-59CC-853F-206956135A55}"/>
            </a:ext>
          </a:extLst>
        </xdr:cNvPr>
        <xdr:cNvSpPr/>
      </xdr:nvSpPr>
      <xdr:spPr>
        <a:xfrm>
          <a:off x="279400" y="3086100"/>
          <a:ext cx="2463800" cy="723900"/>
        </a:xfrm>
        <a:prstGeom prst="rect">
          <a:avLst/>
        </a:prstGeom>
        <a:solidFill>
          <a:schemeClr val="bg1">
            <a:lumMod val="9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133350</xdr:colOff>
      <xdr:row>24</xdr:row>
      <xdr:rowOff>79374</xdr:rowOff>
    </xdr:from>
    <xdr:to>
      <xdr:col>5</xdr:col>
      <xdr:colOff>114300</xdr:colOff>
      <xdr:row>28</xdr:row>
      <xdr:rowOff>82549</xdr:rowOff>
    </xdr:to>
    <xdr:sp macro="" textlink="">
      <xdr:nvSpPr>
        <xdr:cNvPr id="16" name="Rectangle 15">
          <a:extLst>
            <a:ext uri="{FF2B5EF4-FFF2-40B4-BE49-F238E27FC236}">
              <a16:creationId xmlns:a16="http://schemas.microsoft.com/office/drawing/2014/main" id="{290E674F-6BF3-A3E0-EF82-A56C3850C7BF}"/>
            </a:ext>
          </a:extLst>
        </xdr:cNvPr>
        <xdr:cNvSpPr/>
      </xdr:nvSpPr>
      <xdr:spPr>
        <a:xfrm>
          <a:off x="304800" y="3940174"/>
          <a:ext cx="2419350" cy="739775"/>
        </a:xfrm>
        <a:prstGeom prst="rect">
          <a:avLst/>
        </a:prstGeom>
        <a:solidFill>
          <a:schemeClr val="bg1">
            <a:lumMod val="9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165100</xdr:colOff>
      <xdr:row>29</xdr:row>
      <xdr:rowOff>0</xdr:rowOff>
    </xdr:from>
    <xdr:to>
      <xdr:col>5</xdr:col>
      <xdr:colOff>120650</xdr:colOff>
      <xdr:row>32</xdr:row>
      <xdr:rowOff>133350</xdr:rowOff>
    </xdr:to>
    <xdr:sp macro="" textlink="">
      <xdr:nvSpPr>
        <xdr:cNvPr id="17" name="Rectangle 16">
          <a:extLst>
            <a:ext uri="{FF2B5EF4-FFF2-40B4-BE49-F238E27FC236}">
              <a16:creationId xmlns:a16="http://schemas.microsoft.com/office/drawing/2014/main" id="{57C820CF-D990-303D-4F7A-F96D400BF749}"/>
            </a:ext>
          </a:extLst>
        </xdr:cNvPr>
        <xdr:cNvSpPr/>
      </xdr:nvSpPr>
      <xdr:spPr>
        <a:xfrm>
          <a:off x="336550" y="4781550"/>
          <a:ext cx="2393950" cy="685800"/>
        </a:xfrm>
        <a:prstGeom prst="rect">
          <a:avLst/>
        </a:prstGeom>
        <a:solidFill>
          <a:schemeClr val="bg1">
            <a:lumMod val="9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298450</xdr:colOff>
      <xdr:row>26</xdr:row>
      <xdr:rowOff>9524</xdr:rowOff>
    </xdr:from>
    <xdr:to>
      <xdr:col>1</xdr:col>
      <xdr:colOff>431800</xdr:colOff>
      <xdr:row>26</xdr:row>
      <xdr:rowOff>139700</xdr:rowOff>
    </xdr:to>
    <xdr:sp macro="" textlink="">
      <xdr:nvSpPr>
        <xdr:cNvPr id="19" name="Oval 18">
          <a:extLst>
            <a:ext uri="{FF2B5EF4-FFF2-40B4-BE49-F238E27FC236}">
              <a16:creationId xmlns:a16="http://schemas.microsoft.com/office/drawing/2014/main" id="{A7D78B61-2342-1B8D-A6D1-EBE131A6056D}"/>
            </a:ext>
          </a:extLst>
        </xdr:cNvPr>
        <xdr:cNvSpPr/>
      </xdr:nvSpPr>
      <xdr:spPr>
        <a:xfrm flipV="1">
          <a:off x="469900" y="4238624"/>
          <a:ext cx="133350" cy="130176"/>
        </a:xfrm>
        <a:prstGeom prst="ellipse">
          <a:avLst/>
        </a:prstGeom>
        <a:solidFill>
          <a:schemeClr val="accent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469900</xdr:colOff>
      <xdr:row>21</xdr:row>
      <xdr:rowOff>31750</xdr:rowOff>
    </xdr:from>
    <xdr:to>
      <xdr:col>3</xdr:col>
      <xdr:colOff>463550</xdr:colOff>
      <xdr:row>22</xdr:row>
      <xdr:rowOff>127000</xdr:rowOff>
    </xdr:to>
    <xdr:sp macro="" textlink="">
      <xdr:nvSpPr>
        <xdr:cNvPr id="21" name="TextBox 20">
          <a:extLst>
            <a:ext uri="{FF2B5EF4-FFF2-40B4-BE49-F238E27FC236}">
              <a16:creationId xmlns:a16="http://schemas.microsoft.com/office/drawing/2014/main" id="{E931B268-30C1-3478-44B2-3BA6DAE8366F}"/>
            </a:ext>
          </a:extLst>
        </xdr:cNvPr>
        <xdr:cNvSpPr txBox="1"/>
      </xdr:nvSpPr>
      <xdr:spPr>
        <a:xfrm>
          <a:off x="641350" y="3340100"/>
          <a:ext cx="1212850" cy="279400"/>
        </a:xfrm>
        <a:prstGeom prst="rect">
          <a:avLst/>
        </a:prstGeom>
        <a:solidFill>
          <a:schemeClr val="bg1">
            <a:lumMod val="95000"/>
          </a:schemeClr>
        </a:solidFill>
        <a:ln w="9525" cmpd="sng">
          <a:solidFill>
            <a:schemeClr val="bg1">
              <a:lumMod val="9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kern="1200"/>
            <a:t>Total Revenue</a:t>
          </a:r>
        </a:p>
      </xdr:txBody>
    </xdr:sp>
    <xdr:clientData/>
  </xdr:twoCellAnchor>
  <xdr:twoCellAnchor>
    <xdr:from>
      <xdr:col>1</xdr:col>
      <xdr:colOff>476250</xdr:colOff>
      <xdr:row>25</xdr:row>
      <xdr:rowOff>101600</xdr:rowOff>
    </xdr:from>
    <xdr:to>
      <xdr:col>3</xdr:col>
      <xdr:colOff>323850</xdr:colOff>
      <xdr:row>27</xdr:row>
      <xdr:rowOff>38100</xdr:rowOff>
    </xdr:to>
    <xdr:sp macro="" textlink="">
      <xdr:nvSpPr>
        <xdr:cNvPr id="22" name="TextBox 21">
          <a:extLst>
            <a:ext uri="{FF2B5EF4-FFF2-40B4-BE49-F238E27FC236}">
              <a16:creationId xmlns:a16="http://schemas.microsoft.com/office/drawing/2014/main" id="{C53B1FBA-69B1-8BEA-D361-44C15566D8C8}"/>
            </a:ext>
          </a:extLst>
        </xdr:cNvPr>
        <xdr:cNvSpPr txBox="1"/>
      </xdr:nvSpPr>
      <xdr:spPr>
        <a:xfrm>
          <a:off x="647700" y="4146550"/>
          <a:ext cx="1066800" cy="304800"/>
        </a:xfrm>
        <a:prstGeom prst="rect">
          <a:avLst/>
        </a:prstGeom>
        <a:solidFill>
          <a:schemeClr val="bg1">
            <a:lumMod val="95000"/>
          </a:schemeClr>
        </a:solidFill>
        <a:ln w="9525" cmpd="sng">
          <a:solidFill>
            <a:schemeClr val="bg1">
              <a:lumMod val="9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kern="1200"/>
            <a:t>Total Target</a:t>
          </a:r>
        </a:p>
      </xdr:txBody>
    </xdr:sp>
    <xdr:clientData/>
  </xdr:twoCellAnchor>
  <xdr:twoCellAnchor>
    <xdr:from>
      <xdr:col>1</xdr:col>
      <xdr:colOff>488950</xdr:colOff>
      <xdr:row>30</xdr:row>
      <xdr:rowOff>6350</xdr:rowOff>
    </xdr:from>
    <xdr:to>
      <xdr:col>3</xdr:col>
      <xdr:colOff>190500</xdr:colOff>
      <xdr:row>31</xdr:row>
      <xdr:rowOff>82550</xdr:rowOff>
    </xdr:to>
    <xdr:sp macro="" textlink="">
      <xdr:nvSpPr>
        <xdr:cNvPr id="23" name="TextBox 22">
          <a:extLst>
            <a:ext uri="{FF2B5EF4-FFF2-40B4-BE49-F238E27FC236}">
              <a16:creationId xmlns:a16="http://schemas.microsoft.com/office/drawing/2014/main" id="{402E3A62-2B0D-540A-F7E5-66580A9DF5EB}"/>
            </a:ext>
          </a:extLst>
        </xdr:cNvPr>
        <xdr:cNvSpPr txBox="1"/>
      </xdr:nvSpPr>
      <xdr:spPr>
        <a:xfrm>
          <a:off x="660400" y="4972050"/>
          <a:ext cx="920750" cy="260350"/>
        </a:xfrm>
        <a:prstGeom prst="rect">
          <a:avLst/>
        </a:prstGeom>
        <a:solidFill>
          <a:schemeClr val="bg1">
            <a:lumMod val="95000"/>
          </a:schemeClr>
        </a:solidFill>
        <a:ln w="9525" cmpd="sng">
          <a:solidFill>
            <a:schemeClr val="bg1">
              <a:lumMod val="9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kern="1200"/>
            <a:t>Varience</a:t>
          </a:r>
          <a:r>
            <a:rPr lang="en-IN" sz="1200" b="1" kern="1200" baseline="0"/>
            <a:t> %</a:t>
          </a:r>
          <a:endParaRPr lang="en-IN" sz="1200" b="1" kern="1200"/>
        </a:p>
      </xdr:txBody>
    </xdr:sp>
    <xdr:clientData/>
  </xdr:twoCellAnchor>
  <xdr:twoCellAnchor editAs="oneCell">
    <xdr:from>
      <xdr:col>1</xdr:col>
      <xdr:colOff>203200</xdr:colOff>
      <xdr:row>8</xdr:row>
      <xdr:rowOff>57150</xdr:rowOff>
    </xdr:from>
    <xdr:to>
      <xdr:col>5</xdr:col>
      <xdr:colOff>107950</xdr:colOff>
      <xdr:row>19</xdr:row>
      <xdr:rowOff>50800</xdr:rowOff>
    </xdr:to>
    <mc:AlternateContent xmlns:mc="http://schemas.openxmlformats.org/markup-compatibility/2006" xmlns:a14="http://schemas.microsoft.com/office/drawing/2010/main">
      <mc:Choice Requires="a14">
        <xdr:graphicFrame macro="">
          <xdr:nvGraphicFramePr>
            <xdr:cNvPr id="9" name="Month Name 1">
              <a:extLst>
                <a:ext uri="{FF2B5EF4-FFF2-40B4-BE49-F238E27FC236}">
                  <a16:creationId xmlns:a16="http://schemas.microsoft.com/office/drawing/2014/main" id="{FF9BB4C3-A5A6-4D4D-85CA-64BBEBCCAEF4}"/>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374650" y="971550"/>
              <a:ext cx="2343150" cy="2019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xdr:col>
          <xdr:colOff>431800</xdr:colOff>
          <xdr:row>29</xdr:row>
          <xdr:rowOff>120650</xdr:rowOff>
        </xdr:from>
        <xdr:to>
          <xdr:col>4</xdr:col>
          <xdr:colOff>584200</xdr:colOff>
          <xdr:row>31</xdr:row>
          <xdr:rowOff>120650</xdr:rowOff>
        </xdr:to>
        <xdr:pic>
          <xdr:nvPicPr>
            <xdr:cNvPr id="31" name="Picture 30">
              <a:extLst>
                <a:ext uri="{FF2B5EF4-FFF2-40B4-BE49-F238E27FC236}">
                  <a16:creationId xmlns:a16="http://schemas.microsoft.com/office/drawing/2014/main" id="{0F06BD96-7A6A-4374-2DBD-6AC60E8212D5}"/>
                </a:ext>
              </a:extLst>
            </xdr:cNvPr>
            <xdr:cNvPicPr>
              <a:picLocks noChangeAspect="1" noChangeArrowheads="1"/>
              <a:extLst>
                <a:ext uri="{84589F7E-364E-4C9E-8A38-B11213B215E9}">
                  <a14:cameraTool cellRange="'Analysis 01'!$K$29" spid="_x0000_s2869"/>
                </a:ext>
              </a:extLst>
            </xdr:cNvPicPr>
          </xdr:nvPicPr>
          <xdr:blipFill>
            <a:blip xmlns:r="http://schemas.openxmlformats.org/officeDocument/2006/relationships" r:embed="rId4"/>
            <a:srcRect/>
            <a:stretch>
              <a:fillRect/>
            </a:stretch>
          </xdr:blipFill>
          <xdr:spPr bwMode="auto">
            <a:xfrm>
              <a:off x="1822450" y="4902200"/>
              <a:ext cx="762000" cy="368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152400</xdr:rowOff>
        </xdr:from>
        <xdr:to>
          <xdr:col>4</xdr:col>
          <xdr:colOff>527050</xdr:colOff>
          <xdr:row>22</xdr:row>
          <xdr:rowOff>165100</xdr:rowOff>
        </xdr:to>
        <xdr:pic>
          <xdr:nvPicPr>
            <xdr:cNvPr id="37" name="Picture 36">
              <a:extLst>
                <a:ext uri="{FF2B5EF4-FFF2-40B4-BE49-F238E27FC236}">
                  <a16:creationId xmlns:a16="http://schemas.microsoft.com/office/drawing/2014/main" id="{7A26F171-E3BF-DA93-D7D6-CEB29A5C0EDE}"/>
                </a:ext>
              </a:extLst>
            </xdr:cNvPr>
            <xdr:cNvPicPr>
              <a:picLocks noChangeAspect="1" noChangeArrowheads="1"/>
              <a:extLst>
                <a:ext uri="{84589F7E-364E-4C9E-8A38-B11213B215E9}">
                  <a14:cameraTool cellRange="'Analysis 01'!$I$31" spid="_x0000_s2870"/>
                </a:ext>
              </a:extLst>
            </xdr:cNvPicPr>
          </xdr:nvPicPr>
          <xdr:blipFill>
            <a:blip xmlns:r="http://schemas.openxmlformats.org/officeDocument/2006/relationships" r:embed="rId5"/>
            <a:srcRect/>
            <a:stretch>
              <a:fillRect/>
            </a:stretch>
          </xdr:blipFill>
          <xdr:spPr bwMode="auto">
            <a:xfrm>
              <a:off x="1524000" y="3276600"/>
              <a:ext cx="1003300" cy="381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355600</xdr:colOff>
          <xdr:row>25</xdr:row>
          <xdr:rowOff>63500</xdr:rowOff>
        </xdr:from>
        <xdr:to>
          <xdr:col>4</xdr:col>
          <xdr:colOff>596900</xdr:colOff>
          <xdr:row>27</xdr:row>
          <xdr:rowOff>127000</xdr:rowOff>
        </xdr:to>
        <xdr:pic>
          <xdr:nvPicPr>
            <xdr:cNvPr id="38" name="Picture 37">
              <a:extLst>
                <a:ext uri="{FF2B5EF4-FFF2-40B4-BE49-F238E27FC236}">
                  <a16:creationId xmlns:a16="http://schemas.microsoft.com/office/drawing/2014/main" id="{3C76DB1D-A0EA-E3A9-E8FA-AA72655ED80F}"/>
                </a:ext>
              </a:extLst>
            </xdr:cNvPr>
            <xdr:cNvPicPr>
              <a:picLocks noChangeAspect="1" noChangeArrowheads="1"/>
              <a:extLst>
                <a:ext uri="{84589F7E-364E-4C9E-8A38-B11213B215E9}">
                  <a14:cameraTool cellRange="'Analysis 01'!$J$31" spid="_x0000_s2871"/>
                </a:ext>
              </a:extLst>
            </xdr:cNvPicPr>
          </xdr:nvPicPr>
          <xdr:blipFill>
            <a:blip xmlns:r="http://schemas.openxmlformats.org/officeDocument/2006/relationships" r:embed="rId6"/>
            <a:srcRect/>
            <a:stretch>
              <a:fillRect/>
            </a:stretch>
          </xdr:blipFill>
          <xdr:spPr bwMode="auto">
            <a:xfrm>
              <a:off x="1746250" y="4108450"/>
              <a:ext cx="850900" cy="4318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177800</xdr:colOff>
      <xdr:row>4</xdr:row>
      <xdr:rowOff>76200</xdr:rowOff>
    </xdr:from>
    <xdr:to>
      <xdr:col>6</xdr:col>
      <xdr:colOff>457200</xdr:colOff>
      <xdr:row>6</xdr:row>
      <xdr:rowOff>120650</xdr:rowOff>
    </xdr:to>
    <xdr:sp macro="" textlink="'Analysis 03'!O21">
      <xdr:nvSpPr>
        <xdr:cNvPr id="7" name="TextBox 6">
          <a:extLst>
            <a:ext uri="{FF2B5EF4-FFF2-40B4-BE49-F238E27FC236}">
              <a16:creationId xmlns:a16="http://schemas.microsoft.com/office/drawing/2014/main" id="{D00692AF-A948-406A-96A6-CC40F9F847AA}"/>
            </a:ext>
          </a:extLst>
        </xdr:cNvPr>
        <xdr:cNvSpPr txBox="1"/>
      </xdr:nvSpPr>
      <xdr:spPr>
        <a:xfrm>
          <a:off x="349250" y="254000"/>
          <a:ext cx="33274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kern="1200">
              <a:gradFill>
                <a:gsLst>
                  <a:gs pos="100000">
                    <a:srgbClr val="0070C0"/>
                  </a:gs>
                  <a:gs pos="45000">
                    <a:schemeClr val="accent1">
                      <a:lumMod val="60000"/>
                      <a:lumOff val="40000"/>
                    </a:schemeClr>
                  </a:gs>
                  <a:gs pos="13000">
                    <a:srgbClr val="00B0F0"/>
                  </a:gs>
                </a:gsLst>
                <a:lin ang="0" scaled="1"/>
              </a:gradFill>
            </a:rPr>
            <a:t>Kix</a:t>
          </a:r>
          <a:r>
            <a:rPr lang="en-IN" sz="2000" b="1" kern="1200" baseline="0">
              <a:gradFill>
                <a:gsLst>
                  <a:gs pos="100000">
                    <a:srgbClr val="0070C0"/>
                  </a:gs>
                  <a:gs pos="45000">
                    <a:schemeClr val="accent1">
                      <a:lumMod val="60000"/>
                      <a:lumOff val="40000"/>
                    </a:schemeClr>
                  </a:gs>
                  <a:gs pos="13000">
                    <a:srgbClr val="00B0F0"/>
                  </a:gs>
                </a:gsLst>
                <a:lin ang="0" scaled="1"/>
              </a:gradFill>
            </a:rPr>
            <a:t> Business Dashboard</a:t>
          </a:r>
          <a:endParaRPr lang="en-IN" sz="2000" b="1" kern="1200">
            <a:gradFill>
              <a:gsLst>
                <a:gs pos="100000">
                  <a:srgbClr val="0070C0"/>
                </a:gs>
                <a:gs pos="45000">
                  <a:schemeClr val="accent1">
                    <a:lumMod val="60000"/>
                    <a:lumOff val="40000"/>
                  </a:schemeClr>
                </a:gs>
                <a:gs pos="13000">
                  <a:srgbClr val="00B0F0"/>
                </a:gs>
              </a:gsLst>
              <a:lin ang="0" scaled="1"/>
            </a:gradFill>
          </a:endParaRPr>
        </a:p>
      </xdr:txBody>
    </xdr:sp>
    <xdr:clientData/>
  </xdr:twoCellAnchor>
  <xdr:twoCellAnchor>
    <xdr:from>
      <xdr:col>1</xdr:col>
      <xdr:colOff>323850</xdr:colOff>
      <xdr:row>21</xdr:row>
      <xdr:rowOff>136524</xdr:rowOff>
    </xdr:from>
    <xdr:to>
      <xdr:col>1</xdr:col>
      <xdr:colOff>457200</xdr:colOff>
      <xdr:row>22</xdr:row>
      <xdr:rowOff>82550</xdr:rowOff>
    </xdr:to>
    <xdr:sp macro="" textlink="">
      <xdr:nvSpPr>
        <xdr:cNvPr id="8" name="Oval 7">
          <a:extLst>
            <a:ext uri="{FF2B5EF4-FFF2-40B4-BE49-F238E27FC236}">
              <a16:creationId xmlns:a16="http://schemas.microsoft.com/office/drawing/2014/main" id="{71A2F04E-B2E9-CB04-08DD-DD54514DE8D9}"/>
            </a:ext>
          </a:extLst>
        </xdr:cNvPr>
        <xdr:cNvSpPr/>
      </xdr:nvSpPr>
      <xdr:spPr>
        <a:xfrm flipV="1">
          <a:off x="495300" y="3444874"/>
          <a:ext cx="133350" cy="130176"/>
        </a:xfrm>
        <a:prstGeom prst="ellipse">
          <a:avLst/>
        </a:prstGeom>
        <a:solidFill>
          <a:schemeClr val="accent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311150</xdr:colOff>
      <xdr:row>30</xdr:row>
      <xdr:rowOff>92074</xdr:rowOff>
    </xdr:from>
    <xdr:to>
      <xdr:col>1</xdr:col>
      <xdr:colOff>444500</xdr:colOff>
      <xdr:row>31</xdr:row>
      <xdr:rowOff>38100</xdr:rowOff>
    </xdr:to>
    <xdr:sp macro="" textlink="">
      <xdr:nvSpPr>
        <xdr:cNvPr id="10" name="Oval 9">
          <a:extLst>
            <a:ext uri="{FF2B5EF4-FFF2-40B4-BE49-F238E27FC236}">
              <a16:creationId xmlns:a16="http://schemas.microsoft.com/office/drawing/2014/main" id="{47A2792B-C8C3-28EB-C0BB-B73D8EE0143C}"/>
            </a:ext>
          </a:extLst>
        </xdr:cNvPr>
        <xdr:cNvSpPr/>
      </xdr:nvSpPr>
      <xdr:spPr>
        <a:xfrm flipV="1">
          <a:off x="482600" y="5057774"/>
          <a:ext cx="133350" cy="130176"/>
        </a:xfrm>
        <a:prstGeom prst="ellipse">
          <a:avLst/>
        </a:prstGeom>
        <a:solidFill>
          <a:schemeClr val="accent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20</xdr:col>
      <xdr:colOff>19050</xdr:colOff>
      <xdr:row>3</xdr:row>
      <xdr:rowOff>0</xdr:rowOff>
    </xdr:from>
    <xdr:to>
      <xdr:col>20</xdr:col>
      <xdr:colOff>184150</xdr:colOff>
      <xdr:row>35</xdr:row>
      <xdr:rowOff>0</xdr:rowOff>
    </xdr:to>
    <xdr:sp macro="" textlink="">
      <xdr:nvSpPr>
        <xdr:cNvPr id="12" name="Rectangle 11">
          <a:extLst>
            <a:ext uri="{FF2B5EF4-FFF2-40B4-BE49-F238E27FC236}">
              <a16:creationId xmlns:a16="http://schemas.microsoft.com/office/drawing/2014/main" id="{3E936232-1B7B-B0D9-5F24-F02D01E68885}"/>
            </a:ext>
          </a:extLst>
        </xdr:cNvPr>
        <xdr:cNvSpPr/>
      </xdr:nvSpPr>
      <xdr:spPr>
        <a:xfrm>
          <a:off x="11576050" y="133350"/>
          <a:ext cx="165100" cy="57531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158750</xdr:colOff>
      <xdr:row>34</xdr:row>
      <xdr:rowOff>6350</xdr:rowOff>
    </xdr:from>
    <xdr:to>
      <xdr:col>20</xdr:col>
      <xdr:colOff>165100</xdr:colOff>
      <xdr:row>35</xdr:row>
      <xdr:rowOff>82550</xdr:rowOff>
    </xdr:to>
    <xdr:sp macro="" textlink="">
      <xdr:nvSpPr>
        <xdr:cNvPr id="14" name="Rectangle 13">
          <a:extLst>
            <a:ext uri="{FF2B5EF4-FFF2-40B4-BE49-F238E27FC236}">
              <a16:creationId xmlns:a16="http://schemas.microsoft.com/office/drawing/2014/main" id="{174FDAF1-2000-9504-2B61-0C2147C9F94D}"/>
            </a:ext>
          </a:extLst>
        </xdr:cNvPr>
        <xdr:cNvSpPr/>
      </xdr:nvSpPr>
      <xdr:spPr>
        <a:xfrm flipV="1">
          <a:off x="158750" y="5708650"/>
          <a:ext cx="11563350" cy="26035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6</xdr:col>
      <xdr:colOff>336550</xdr:colOff>
      <xdr:row>4</xdr:row>
      <xdr:rowOff>127000</xdr:rowOff>
    </xdr:from>
    <xdr:to>
      <xdr:col>8</xdr:col>
      <xdr:colOff>82550</xdr:colOff>
      <xdr:row>6</xdr:row>
      <xdr:rowOff>44450</xdr:rowOff>
    </xdr:to>
    <xdr:sp macro="" textlink="">
      <xdr:nvSpPr>
        <xdr:cNvPr id="4" name="Rectangle: Diagonal Corners Rounded 3">
          <a:hlinkClick xmlns:r="http://schemas.openxmlformats.org/officeDocument/2006/relationships" r:id="rId7"/>
          <a:extLst>
            <a:ext uri="{FF2B5EF4-FFF2-40B4-BE49-F238E27FC236}">
              <a16:creationId xmlns:a16="http://schemas.microsoft.com/office/drawing/2014/main" id="{20467084-F30C-4D46-BF3B-B63B04AC5FEE}"/>
            </a:ext>
          </a:extLst>
        </xdr:cNvPr>
        <xdr:cNvSpPr/>
      </xdr:nvSpPr>
      <xdr:spPr>
        <a:xfrm>
          <a:off x="3556000" y="304800"/>
          <a:ext cx="965200" cy="285750"/>
        </a:xfrm>
        <a:prstGeom prst="round2DiagRect">
          <a:avLst/>
        </a:prstGeom>
        <a:solidFill>
          <a:schemeClr val="bg2">
            <a:lumMod val="75000"/>
          </a:schemeClr>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Time</a:t>
          </a:r>
          <a:r>
            <a:rPr lang="en-IN" sz="1100" kern="1200" baseline="0"/>
            <a:t> Frame</a:t>
          </a:r>
          <a:endParaRPr lang="en-IN" sz="1100" kern="1200"/>
        </a:p>
      </xdr:txBody>
    </xdr:sp>
    <xdr:clientData/>
  </xdr:twoCellAnchor>
  <xdr:twoCellAnchor>
    <xdr:from>
      <xdr:col>9</xdr:col>
      <xdr:colOff>546100</xdr:colOff>
      <xdr:row>4</xdr:row>
      <xdr:rowOff>158750</xdr:rowOff>
    </xdr:from>
    <xdr:to>
      <xdr:col>11</xdr:col>
      <xdr:colOff>292100</xdr:colOff>
      <xdr:row>6</xdr:row>
      <xdr:rowOff>76200</xdr:rowOff>
    </xdr:to>
    <xdr:sp macro="" textlink="">
      <xdr:nvSpPr>
        <xdr:cNvPr id="18" name="Rectangle: Diagonal Corners Rounded 17">
          <a:extLst>
            <a:ext uri="{FF2B5EF4-FFF2-40B4-BE49-F238E27FC236}">
              <a16:creationId xmlns:a16="http://schemas.microsoft.com/office/drawing/2014/main" id="{80DD4ABB-9D31-4CF3-8025-5B7333536F14}"/>
            </a:ext>
          </a:extLst>
        </xdr:cNvPr>
        <xdr:cNvSpPr/>
      </xdr:nvSpPr>
      <xdr:spPr>
        <a:xfrm>
          <a:off x="5594350" y="336550"/>
          <a:ext cx="965200" cy="285750"/>
        </a:xfrm>
        <a:prstGeom prst="round2DiagRect">
          <a:avLst/>
        </a:prstGeom>
        <a:solidFill>
          <a:srgbClr val="2F5597"/>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Store</a:t>
          </a:r>
        </a:p>
      </xdr:txBody>
    </xdr:sp>
    <xdr:clientData/>
  </xdr:twoCellAnchor>
  <xdr:twoCellAnchor>
    <xdr:from>
      <xdr:col>13</xdr:col>
      <xdr:colOff>50800</xdr:colOff>
      <xdr:row>4</xdr:row>
      <xdr:rowOff>114300</xdr:rowOff>
    </xdr:from>
    <xdr:to>
      <xdr:col>14</xdr:col>
      <xdr:colOff>406400</xdr:colOff>
      <xdr:row>6</xdr:row>
      <xdr:rowOff>31750</xdr:rowOff>
    </xdr:to>
    <xdr:sp macro="" textlink="">
      <xdr:nvSpPr>
        <xdr:cNvPr id="20" name="Rectangle: Diagonal Corners Rounded 19">
          <a:hlinkClick xmlns:r="http://schemas.openxmlformats.org/officeDocument/2006/relationships" r:id="rId8"/>
          <a:extLst>
            <a:ext uri="{FF2B5EF4-FFF2-40B4-BE49-F238E27FC236}">
              <a16:creationId xmlns:a16="http://schemas.microsoft.com/office/drawing/2014/main" id="{C3EC29A0-ECA0-4596-B3CA-6A47EB577FBF}"/>
            </a:ext>
          </a:extLst>
        </xdr:cNvPr>
        <xdr:cNvSpPr/>
      </xdr:nvSpPr>
      <xdr:spPr>
        <a:xfrm>
          <a:off x="7537450" y="292100"/>
          <a:ext cx="965200" cy="285750"/>
        </a:xfrm>
        <a:prstGeom prst="round2DiagRect">
          <a:avLst/>
        </a:prstGeom>
        <a:solidFill>
          <a:schemeClr val="bg1">
            <a:lumMod val="75000"/>
          </a:schemeClr>
        </a:solidFill>
        <a:ln>
          <a:noFill/>
        </a:ln>
        <a:effectLst>
          <a:outerShdw blurRad="50800" dist="50800" dir="5400000" algn="ctr" rotWithShape="0">
            <a:srgbClr val="8497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Profit</a:t>
          </a:r>
          <a:r>
            <a:rPr lang="en-IN" sz="1100" kern="1200" baseline="0"/>
            <a:t> View</a:t>
          </a:r>
          <a:endParaRPr lang="en-IN"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276225</xdr:colOff>
      <xdr:row>17</xdr:row>
      <xdr:rowOff>158750</xdr:rowOff>
    </xdr:from>
    <xdr:to>
      <xdr:col>9</xdr:col>
      <xdr:colOff>558800</xdr:colOff>
      <xdr:row>28</xdr:row>
      <xdr:rowOff>152400</xdr:rowOff>
    </xdr:to>
    <xdr:graphicFrame macro="">
      <xdr:nvGraphicFramePr>
        <xdr:cNvPr id="2" name="Chart 1">
          <a:extLst>
            <a:ext uri="{FF2B5EF4-FFF2-40B4-BE49-F238E27FC236}">
              <a16:creationId xmlns:a16="http://schemas.microsoft.com/office/drawing/2014/main" id="{7021A33E-9C20-BD68-DCC1-8141ED1742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88900</xdr:colOff>
      <xdr:row>13</xdr:row>
      <xdr:rowOff>146050</xdr:rowOff>
    </xdr:from>
    <xdr:to>
      <xdr:col>29</xdr:col>
      <xdr:colOff>444500</xdr:colOff>
      <xdr:row>23</xdr:row>
      <xdr:rowOff>165100</xdr:rowOff>
    </xdr:to>
    <xdr:graphicFrame macro="">
      <xdr:nvGraphicFramePr>
        <xdr:cNvPr id="3" name="Chart 2">
          <a:extLst>
            <a:ext uri="{FF2B5EF4-FFF2-40B4-BE49-F238E27FC236}">
              <a16:creationId xmlns:a16="http://schemas.microsoft.com/office/drawing/2014/main" id="{FFB79C5E-935F-5694-4103-B3410D77E9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48</xdr:col>
      <xdr:colOff>193675</xdr:colOff>
      <xdr:row>7</xdr:row>
      <xdr:rowOff>50800</xdr:rowOff>
    </xdr:from>
    <xdr:to>
      <xdr:col>55</xdr:col>
      <xdr:colOff>498475</xdr:colOff>
      <xdr:row>21</xdr:row>
      <xdr:rowOff>177800</xdr:rowOff>
    </xdr:to>
    <xdr:graphicFrame macro="">
      <xdr:nvGraphicFramePr>
        <xdr:cNvPr id="4" name="Chart 3">
          <a:extLst>
            <a:ext uri="{FF2B5EF4-FFF2-40B4-BE49-F238E27FC236}">
              <a16:creationId xmlns:a16="http://schemas.microsoft.com/office/drawing/2014/main" id="{BEE985A0-0CB2-83B3-CA75-3D31FBA976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57</xdr:col>
      <xdr:colOff>254000</xdr:colOff>
      <xdr:row>19</xdr:row>
      <xdr:rowOff>38100</xdr:rowOff>
    </xdr:from>
    <xdr:to>
      <xdr:col>61</xdr:col>
      <xdr:colOff>120650</xdr:colOff>
      <xdr:row>29</xdr:row>
      <xdr:rowOff>38100</xdr:rowOff>
    </xdr:to>
    <xdr:graphicFrame macro="">
      <xdr:nvGraphicFramePr>
        <xdr:cNvPr id="5" name="Chart 4">
          <a:extLst>
            <a:ext uri="{FF2B5EF4-FFF2-40B4-BE49-F238E27FC236}">
              <a16:creationId xmlns:a16="http://schemas.microsoft.com/office/drawing/2014/main" id="{1E63F7B8-7587-2F9B-8748-A318EC66D9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69</xdr:col>
      <xdr:colOff>539749</xdr:colOff>
      <xdr:row>23</xdr:row>
      <xdr:rowOff>152400</xdr:rowOff>
    </xdr:from>
    <xdr:to>
      <xdr:col>74</xdr:col>
      <xdr:colOff>403224</xdr:colOff>
      <xdr:row>32</xdr:row>
      <xdr:rowOff>25400</xdr:rowOff>
    </xdr:to>
    <xdr:graphicFrame macro="">
      <xdr:nvGraphicFramePr>
        <xdr:cNvPr id="6" name="Chart 5">
          <a:extLst>
            <a:ext uri="{FF2B5EF4-FFF2-40B4-BE49-F238E27FC236}">
              <a16:creationId xmlns:a16="http://schemas.microsoft.com/office/drawing/2014/main" id="{30EB5DCB-CC65-8EF8-F463-63D05A61AB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80</xdr:col>
      <xdr:colOff>266700</xdr:colOff>
      <xdr:row>25</xdr:row>
      <xdr:rowOff>19050</xdr:rowOff>
    </xdr:from>
    <xdr:to>
      <xdr:col>83</xdr:col>
      <xdr:colOff>533400</xdr:colOff>
      <xdr:row>34</xdr:row>
      <xdr:rowOff>50800</xdr:rowOff>
    </xdr:to>
    <xdr:graphicFrame macro="">
      <xdr:nvGraphicFramePr>
        <xdr:cNvPr id="7" name="Chart 6">
          <a:extLst>
            <a:ext uri="{FF2B5EF4-FFF2-40B4-BE49-F238E27FC236}">
              <a16:creationId xmlns:a16="http://schemas.microsoft.com/office/drawing/2014/main" id="{531C356B-5031-32DD-4378-67C702D0BC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190500</xdr:colOff>
      <xdr:row>28</xdr:row>
      <xdr:rowOff>139700</xdr:rowOff>
    </xdr:from>
    <xdr:to>
      <xdr:col>8</xdr:col>
      <xdr:colOff>88900</xdr:colOff>
      <xdr:row>42</xdr:row>
      <xdr:rowOff>85725</xdr:rowOff>
    </xdr:to>
    <mc:AlternateContent xmlns:mc="http://schemas.openxmlformats.org/markup-compatibility/2006" xmlns:a14="http://schemas.microsoft.com/office/drawing/2010/main">
      <mc:Choice Requires="a14">
        <xdr:graphicFrame macro="">
          <xdr:nvGraphicFramePr>
            <xdr:cNvPr id="8" name="Month Name 2">
              <a:extLst>
                <a:ext uri="{FF2B5EF4-FFF2-40B4-BE49-F238E27FC236}">
                  <a16:creationId xmlns:a16="http://schemas.microsoft.com/office/drawing/2014/main" id="{05681F20-086B-568C-06CC-CDE9A236AADF}"/>
                </a:ext>
              </a:extLst>
            </xdr:cNvPr>
            <xdr:cNvGraphicFramePr/>
          </xdr:nvGraphicFramePr>
          <xdr:xfrm>
            <a:off x="0" y="0"/>
            <a:ext cx="0" cy="0"/>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4743450" y="5334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704850</xdr:colOff>
      <xdr:row>33</xdr:row>
      <xdr:rowOff>0</xdr:rowOff>
    </xdr:from>
    <xdr:to>
      <xdr:col>8</xdr:col>
      <xdr:colOff>603250</xdr:colOff>
      <xdr:row>46</xdr:row>
      <xdr:rowOff>130175</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9A5CBE36-079F-4508-65D4-2BA748C61D7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257800" y="61150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266700</xdr:colOff>
      <xdr:row>16</xdr:row>
      <xdr:rowOff>63500</xdr:rowOff>
    </xdr:from>
    <xdr:to>
      <xdr:col>2</xdr:col>
      <xdr:colOff>781050</xdr:colOff>
      <xdr:row>30</xdr:row>
      <xdr:rowOff>9525</xdr:rowOff>
    </xdr:to>
    <mc:AlternateContent xmlns:mc="http://schemas.openxmlformats.org/markup-compatibility/2006" xmlns:a14="http://schemas.microsoft.com/office/drawing/2010/main">
      <mc:Choice Requires="a14">
        <xdr:graphicFrame macro="">
          <xdr:nvGraphicFramePr>
            <xdr:cNvPr id="4" name="Month Name">
              <a:extLst>
                <a:ext uri="{FF2B5EF4-FFF2-40B4-BE49-F238E27FC236}">
                  <a16:creationId xmlns:a16="http://schemas.microsoft.com/office/drawing/2014/main" id="{5E297021-D8E9-EFC9-C9DC-D83CC4EBB2F5}"/>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266700" y="3009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495300</xdr:colOff>
      <xdr:row>17</xdr:row>
      <xdr:rowOff>82550</xdr:rowOff>
    </xdr:from>
    <xdr:to>
      <xdr:col>4</xdr:col>
      <xdr:colOff>774700</xdr:colOff>
      <xdr:row>26</xdr:row>
      <xdr:rowOff>6350</xdr:rowOff>
    </xdr:to>
    <xdr:graphicFrame macro="">
      <xdr:nvGraphicFramePr>
        <xdr:cNvPr id="2" name="Chart 1">
          <a:extLst>
            <a:ext uri="{FF2B5EF4-FFF2-40B4-BE49-F238E27FC236}">
              <a16:creationId xmlns:a16="http://schemas.microsoft.com/office/drawing/2014/main" id="{963BB0E2-0474-B44D-00BC-360C8EA953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107950</xdr:colOff>
      <xdr:row>9</xdr:row>
      <xdr:rowOff>146050</xdr:rowOff>
    </xdr:from>
    <xdr:to>
      <xdr:col>7</xdr:col>
      <xdr:colOff>717550</xdr:colOff>
      <xdr:row>23</xdr:row>
      <xdr:rowOff>92075</xdr:rowOff>
    </xdr:to>
    <mc:AlternateContent xmlns:mc="http://schemas.openxmlformats.org/markup-compatibility/2006" xmlns:a14="http://schemas.microsoft.com/office/drawing/2010/main">
      <mc:Choice Requires="a14">
        <xdr:graphicFrame macro="">
          <xdr:nvGraphicFramePr>
            <xdr:cNvPr id="5" name="Store Name">
              <a:extLst>
                <a:ext uri="{FF2B5EF4-FFF2-40B4-BE49-F238E27FC236}">
                  <a16:creationId xmlns:a16="http://schemas.microsoft.com/office/drawing/2014/main" id="{AFA9B41C-F174-5FF0-4D3F-B74FBCF1F427}"/>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4025900" y="1803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27</xdr:col>
      <xdr:colOff>546100</xdr:colOff>
      <xdr:row>37</xdr:row>
      <xdr:rowOff>63500</xdr:rowOff>
    </xdr:from>
    <xdr:to>
      <xdr:col>32</xdr:col>
      <xdr:colOff>298450</xdr:colOff>
      <xdr:row>47</xdr:row>
      <xdr:rowOff>165100</xdr:rowOff>
    </xdr:to>
    <xdr:graphicFrame macro="">
      <xdr:nvGraphicFramePr>
        <xdr:cNvPr id="6" name="Chart 5">
          <a:extLst>
            <a:ext uri="{FF2B5EF4-FFF2-40B4-BE49-F238E27FC236}">
              <a16:creationId xmlns:a16="http://schemas.microsoft.com/office/drawing/2014/main" id="{8400D974-9AD0-B2D5-B4AF-9212E786A6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346075</xdr:colOff>
      <xdr:row>37</xdr:row>
      <xdr:rowOff>69850</xdr:rowOff>
    </xdr:from>
    <xdr:to>
      <xdr:col>40</xdr:col>
      <xdr:colOff>422275</xdr:colOff>
      <xdr:row>50</xdr:row>
      <xdr:rowOff>6350</xdr:rowOff>
    </xdr:to>
    <xdr:graphicFrame macro="">
      <xdr:nvGraphicFramePr>
        <xdr:cNvPr id="3" name="Chart 2">
          <a:extLst>
            <a:ext uri="{FF2B5EF4-FFF2-40B4-BE49-F238E27FC236}">
              <a16:creationId xmlns:a16="http://schemas.microsoft.com/office/drawing/2014/main" id="{6DE23B2C-1400-F9CA-E211-7B198A6F29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667824075" backgroundQuery="1" createdVersion="8" refreshedVersion="8" minRefreshableVersion="3" recordCount="0" supportSubquery="1" supportAdvancedDrill="1" xr:uid="{725CE20F-C2C8-4FBD-B1BB-707689875EFF}">
  <cacheSource type="external" connectionId="8"/>
  <cacheFields count="1">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673726849" backgroundQuery="1" createdVersion="8" refreshedVersion="8" minRefreshableVersion="3" recordCount="0" supportSubquery="1" supportAdvancedDrill="1" xr:uid="{D6B294EC-6D8E-4129-8ED5-AE0D88F38701}">
  <cacheSource type="external" connectionId="8"/>
  <cacheFields count="2">
    <cacheField name="[Measures].[Total Revenue]" caption="Total Revenue" numFmtId="0" hierarchy="37" level="32767"/>
    <cacheField name="[Dim_date].[Month Name].[Month Name]" caption="Month Name" numFmtId="0" hierarchy="10" level="1">
      <sharedItems count="1">
        <s v="Jun"/>
      </sharedItems>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1"/>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0"/>
      </fieldsUsage>
    </cacheHierarchy>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678240744" backgroundQuery="1" createdVersion="8" refreshedVersion="8" minRefreshableVersion="3" recordCount="0" supportSubquery="1" supportAdvancedDrill="1" xr:uid="{703D99F9-287F-4E76-AC89-DAFB9154243B}">
  <cacheSource type="external" connectionId="8"/>
  <cacheFields count="11">
    <cacheField name="[Measures].[Total Revenue]" caption="Total Revenue" numFmtId="0" hierarchy="37" level="32767"/>
    <cacheField name="[Measures].[COGS]" caption="COGS" numFmtId="0" hierarchy="38" level="32767"/>
    <cacheField name="[Measures].[Profit Margin]" caption="Profit Margin" numFmtId="0" hierarchy="39" level="32767"/>
    <cacheField name="[Measures].[% Profit Margin]" caption="% Profit Margin" numFmtId="0" hierarchy="40" level="32767"/>
    <cacheField name="[Measures].[#Transactions]" caption="#Transactions" numFmtId="0" hierarchy="41" level="32767"/>
    <cacheField name="[Measures].[Total Refund]" caption="Total Refund" numFmtId="0" hierarchy="42" level="32767"/>
    <cacheField name="[Measures].[Refund Rate]" caption="Refund Rate" numFmtId="0" hierarchy="43" level="32767"/>
    <cacheField name="[Measures].[# Products]" caption="# Products" numFmtId="0" hierarchy="44" level="32767"/>
    <cacheField name="[Measures].[Qty Returned]" caption="Qty Returned" numFmtId="0" hierarchy="45" level="32767"/>
    <cacheField name="[Measures].[Total Qty]" caption="Total Qty" numFmtId="0" hierarchy="46" level="32767"/>
    <cacheField name="[Measures].[Total Targets]" caption="Total Targets" numFmtId="0" hierarchy="47" level="32767"/>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0"/>
      </fieldsUsage>
    </cacheHierarchy>
    <cacheHierarchy uniqueName="[Measures].[COGS]" caption="COGS" measure="1" displayFolder="" measureGroup="Calulations" count="0" oneField="1">
      <fieldsUsage count="1">
        <fieldUsage x="1"/>
      </fieldsUsage>
    </cacheHierarchy>
    <cacheHierarchy uniqueName="[Measures].[Profit Margin]" caption="Profit Margin" measure="1" displayFolder="" measureGroup="Calulations" count="0" oneField="1">
      <fieldsUsage count="1">
        <fieldUsage x="2"/>
      </fieldsUsage>
    </cacheHierarchy>
    <cacheHierarchy uniqueName="[Measures].[% Profit Margin]" caption="% Profit Margin" measure="1" displayFolder="" measureGroup="Calulations" count="0" oneField="1">
      <fieldsUsage count="1">
        <fieldUsage x="3"/>
      </fieldsUsage>
    </cacheHierarchy>
    <cacheHierarchy uniqueName="[Measures].[#Transactions]" caption="#Transactions" measure="1" displayFolder="" measureGroup="Calulations" count="0" oneField="1">
      <fieldsUsage count="1">
        <fieldUsage x="4"/>
      </fieldsUsage>
    </cacheHierarchy>
    <cacheHierarchy uniqueName="[Measures].[Total Refund]" caption="Total Refund" measure="1" displayFolder="" measureGroup="Calulations" count="0" oneField="1">
      <fieldsUsage count="1">
        <fieldUsage x="5"/>
      </fieldsUsage>
    </cacheHierarchy>
    <cacheHierarchy uniqueName="[Measures].[Refund Rate]" caption="Refund Rate" measure="1" displayFolder="" measureGroup="Calulations" count="0" oneField="1">
      <fieldsUsage count="1">
        <fieldUsage x="6"/>
      </fieldsUsage>
    </cacheHierarchy>
    <cacheHierarchy uniqueName="[Measures].[# Products]" caption="# Products" measure="1" displayFolder="" measureGroup="Calulations" count="0" oneField="1">
      <fieldsUsage count="1">
        <fieldUsage x="7"/>
      </fieldsUsage>
    </cacheHierarchy>
    <cacheHierarchy uniqueName="[Measures].[Qty Returned]" caption="Qty Returned" measure="1" displayFolder="" measureGroup="Calulations" count="0" oneField="1">
      <fieldsUsage count="1">
        <fieldUsage x="8"/>
      </fieldsUsage>
    </cacheHierarchy>
    <cacheHierarchy uniqueName="[Measures].[Total Qty]" caption="Total Qty" measure="1" displayFolder="" measureGroup="Calulations" count="0" oneField="1">
      <fieldsUsage count="1">
        <fieldUsage x="9"/>
      </fieldsUsage>
    </cacheHierarchy>
    <cacheHierarchy uniqueName="[Measures].[Total Targets]" caption="Total Targets" measure="1" displayFolder="" measureGroup="Calulations" count="0" oneField="1">
      <fieldsUsage count="1">
        <fieldUsage x="10"/>
      </fieldsUsage>
    </cacheHierarchy>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683796294" backgroundQuery="1" createdVersion="8" refreshedVersion="8" minRefreshableVersion="3" recordCount="0" supportSubquery="1" supportAdvancedDrill="1" xr:uid="{0261D162-133A-479E-AE1C-FEBBC8D776E6}">
  <cacheSource type="external" connectionId="8"/>
  <cacheFields count="4">
    <cacheField name="[Measures].[Total Revenue]" caption="Total Revenue" numFmtId="0" hierarchy="37" level="32767"/>
    <cacheField name="[sales_persons_table].[Store Name].[Store Name]" caption="Store Name" numFmtId="0" hierarchy="32" level="1">
      <sharedItems count="10">
        <s v="Barron-Fleming"/>
        <s v="Berg-Trujillo"/>
        <s v="Lee-Myers"/>
        <s v="Lopez"/>
        <s v="Martinez"/>
        <s v="Miller"/>
        <s v="Myers-Lopez"/>
        <s v="Novak PLC"/>
        <s v="Thomas"/>
        <s v="Valdez"/>
      </sharedItems>
    </cacheField>
    <cacheField name="[Dim_date].[Month Name].[Month Name]" caption="Month Name" numFmtId="0" hierarchy="10" level="1">
      <sharedItems containsSemiMixedTypes="0" containsNonDate="0" containsString="0"/>
    </cacheField>
    <cacheField name="[Measures].[Total Targets]" caption="Total Targets" numFmtId="0" hierarchy="47" level="32767"/>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0"/>
      </fieldsUsage>
    </cacheHierarchy>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oneField="1">
      <fieldsUsage count="1">
        <fieldUsage x="3"/>
      </fieldsUsage>
    </cacheHierarchy>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728356485" backgroundQuery="1" createdVersion="8" refreshedVersion="8" minRefreshableVersion="3" recordCount="0" supportSubquery="1" supportAdvancedDrill="1" xr:uid="{A7A6CB49-F225-4F65-9EC2-344BC3753A15}">
  <cacheSource type="external" connectionId="8"/>
  <cacheFields count="2">
    <cacheField name="[Dim_date].[Month Name].[Month Name]" caption="Month Name" numFmtId="0" hierarchy="10" level="1">
      <sharedItems count="12">
        <s v="Jan"/>
        <s v="Feb"/>
        <s v="Mar"/>
        <s v="Apr"/>
        <s v="May"/>
        <s v="Jun"/>
        <s v="Jul"/>
        <s v="Aug"/>
        <s v="Sep"/>
        <s v="Oct"/>
        <s v="Nov"/>
        <s v="Dec"/>
      </sharedItems>
    </cacheField>
    <cacheField name="[Measures].[Profit Margin]" caption="Profit Margin" numFmtId="0" hierarchy="39" level="32767"/>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733333334" backgroundQuery="1" createdVersion="8" refreshedVersion="8" minRefreshableVersion="3" recordCount="0" supportSubquery="1" supportAdvancedDrill="1" xr:uid="{90529482-2C0C-4956-9C19-FA7F80D76DE4}">
  <cacheSource type="external" connectionId="8"/>
  <cacheFields count="2">
    <cacheField name="[Dim_date].[Month Name].[Month Name]" caption="Month Name" numFmtId="0" hierarchy="10" level="1">
      <sharedItems count="12">
        <s v="Jan"/>
        <s v="Feb"/>
        <s v="Mar"/>
        <s v="Apr"/>
        <s v="May"/>
        <s v="Jun"/>
        <s v="Jul"/>
        <s v="Aug"/>
        <s v="Sep"/>
        <s v="Oct"/>
        <s v="Nov"/>
        <s v="Dec"/>
      </sharedItems>
    </cacheField>
    <cacheField name="[Measures].[Profit Margin]" caption="Profit Margin" numFmtId="0" hierarchy="39" level="32767"/>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4247685" backgroundQuery="1" createdVersion="8" refreshedVersion="8" minRefreshableVersion="3" recordCount="0" supportSubquery="1" supportAdvancedDrill="1" xr:uid="{9315D47B-32C8-4E12-B31B-C8D1C889D695}">
  <cacheSource type="external" connectionId="8"/>
  <cacheFields count="3">
    <cacheField name="[Dim_Customers].[Full Name].[Full Name]" caption="Full Name" numFmtId="0" hierarchy="2" level="1">
      <sharedItems count="5">
        <s v="John Brown"/>
        <s v="Judith Simmons"/>
        <s v="Kristine Barrett"/>
        <s v="Laura Gross"/>
        <s v="Paul Noble"/>
      </sharedItems>
    </cacheField>
    <cacheField name="[Measures].[Profit Margin]" caption="Profit Margin" numFmtId="0" hierarchy="39" level="32767"/>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2" memberValueDatatype="130" unbalanced="0"/>
    <cacheHierarchy uniqueName="[Dim_Customers].[Customer ID]" caption="Customer ID" attribute="1" defaultMemberUniqueName="[Dim_Customers].[Customer ID].[All]" allUniqueName="[Dim_Customers].[Customer ID].[All]" dimensionUniqueName="[Dim_Customers]" displayFolder="" count="2"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2"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cacheHierarchy uniqueName="[Dim_Customers].[Customer Age]" caption="Customer Age" attribute="1" defaultMemberUniqueName="[Dim_Customers].[Customer Age].[All]" allUniqueName="[Dim_Customers].[Customer Age].[All]" dimensionUniqueName="[Dim_Customers]" displayFolder="" count="2"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2" memberValueDatatype="130" unbalanced="0"/>
    <cacheHierarchy uniqueName="[Dim_date].[Order Date]" caption="Order Date" attribute="1" time="1" defaultMemberUniqueName="[Dim_date].[Order Date].[All]" allUniqueName="[Dim_date].[Order Date].[All]" dimensionUniqueName="[Dim_date]" displayFolder="" count="2"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umber]" caption="Month Number" attribute="1" defaultMemberUniqueName="[Dim_date].[Month Number].[All]" allUniqueName="[Dim_date].[Month Numbe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Day Name]" caption="Day Name" attribute="1" defaultMemberUniqueName="[Dim_date].[Day Name].[All]" allUniqueName="[Dim_date].[Day Name].[All]" dimensionUniqueName="[Dim_date]" displayFolder="" count="2" memberValueDatatype="130" unbalanced="0"/>
    <cacheHierarchy uniqueName="[Dim_date].[Day of Week]" caption="Day of Week" attribute="1" defaultMemberUniqueName="[Dim_date].[Day of Week].[All]" allUniqueName="[Dim_date].[Day of Week].[All]" dimensionUniqueName="[Dim_date]" displayFolder="" count="2" memberValueDatatype="20" unbalanced="0"/>
    <cacheHierarchy uniqueName="[Dim_date].[Week type]" caption="Week type" attribute="1" defaultMemberUniqueName="[Dim_date].[Week type].[All]" allUniqueName="[Dim_date].[Week type].[All]" dimensionUniqueName="[Dim_date]" displayFolder="" count="2" memberValueDatatype="130" unbalanced="0"/>
    <cacheHierarchy uniqueName="[Dim_date].[Quarter]" caption="Quarter" attribute="1" defaultMemberUniqueName="[Dim_date].[Quarter].[All]" allUniqueName="[Dim_date].[Quarter].[All]" dimensionUniqueName="[Dim_date]" displayFolder="" count="2" memberValueDatatype="13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2"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2" memberValueDatatype="20" unbalanced="0"/>
    <cacheHierarchy uniqueName="[monthly_store_targets  2].[Date]" caption="Date" attribute="1" time="1" defaultMemberUniqueName="[monthly_store_targets  2].[Date].[All]" allUniqueName="[monthly_store_targets  2].[Date].[All]" dimensionUniqueName="[monthly_store_targets  2]" displayFolder="" count="2" memberValueDatatype="7"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Full Name]" caption="Full Name" attribute="1" defaultMemberUniqueName="[sales_persons_table].[Full Name].[All]" allUniqueName="[sales_persons_table].[Full Name].[All]" dimensionUniqueName="[sales_persons_table]" displayFolder="" count="2"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Age]" caption="Age" attribute="1" defaultMemberUniqueName="[sales_persons_table].[Age].[All]" allUniqueName="[sales_persons_table].[Age].[All]" dimensionUniqueName="[sales_persons_table]" displayFolder="" count="2"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49421293" backgroundQuery="1" createdVersion="8" refreshedVersion="8" minRefreshableVersion="3" recordCount="0" supportSubquery="1" supportAdvancedDrill="1" xr:uid="{5DDAE547-F052-43D6-9054-77EA2DAFB9B8}">
  <cacheSource type="external" connectionId="8"/>
  <cacheFields count="4">
    <cacheField name="[products_table].[Product Name].[Product Name]" caption="Product Name" numFmtId="0" hierarchy="2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Profit Margin]" caption="Profit Margin" numFmtId="0" hierarchy="39" level="32767"/>
    <cacheField name="[Measures].[Total Qty]" caption="Total Qty" numFmtId="0" hierarchy="46" level="32767"/>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oneField="1">
      <fieldsUsage count="1">
        <fieldUsage x="2"/>
      </fieldsUsage>
    </cacheHierarchy>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5601852" backgroundQuery="1" createdVersion="8" refreshedVersion="8" minRefreshableVersion="3" recordCount="0" supportSubquery="1" supportAdvancedDrill="1" xr:uid="{1DD05FE7-AC26-4215-B982-82F234552059}">
  <cacheSource type="external" connectionId="8"/>
  <cacheFields count="3">
    <cacheField name="[Dim_Customers].[Full Name].[Full Name]" caption="Full Name" numFmtId="0" hierarchy="2" level="1">
      <sharedItems count="5">
        <s v="Bobby Abbott"/>
        <s v="Christine Hawkins"/>
        <s v="Jeffery Powell"/>
        <s v="Lisa West"/>
        <s v="Travis Ewing"/>
      </sharedItems>
    </cacheField>
    <cacheField name="[Measures].[Profit Margin]" caption="Profit Margin" numFmtId="0" hierarchy="39" level="32767"/>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6261574" backgroundQuery="1" createdVersion="8" refreshedVersion="8" minRefreshableVersion="3" recordCount="0" supportSubquery="1" supportAdvancedDrill="1" xr:uid="{A3AAF33A-34D2-4644-A67D-8B76914B373C}">
  <cacheSource type="external" connectionId="8"/>
  <cacheFields count="4">
    <cacheField name="[Dim_Customers].[Full Name].[Full Name]" caption="Full Name" numFmtId="0" hierarchy="2" level="1">
      <sharedItems count="5">
        <s v="Bobby Abbott"/>
        <s v="Christine Hawkins"/>
        <s v="Jeffery Powell"/>
        <s v="Lisa West"/>
        <s v="Travis Ewing"/>
      </sharedItems>
    </cacheField>
    <cacheField name="[Measures].[Profit Margin]" caption="Profit Margin" numFmtId="0" hierarchy="39" level="32767"/>
    <cacheField name="[Dim_Customers].[Location].[Location]" caption="Location" numFmtId="0" hierarchy="4" level="1">
      <sharedItems count="5">
        <s v="Florida"/>
        <s v="Indiana"/>
        <s v="Maryland"/>
        <s v="New York"/>
        <s v="Wisconsin"/>
      </sharedItems>
    </cacheField>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69097221" backgroundQuery="1" createdVersion="8" refreshedVersion="8" minRefreshableVersion="3" recordCount="0" supportSubquery="1" supportAdvancedDrill="1" xr:uid="{89B50927-70C7-44A3-9609-E60FFBF15FDA}">
  <cacheSource type="external" connectionId="8"/>
  <cacheFields count="4">
    <cacheField name="[products_table].[Product Name].[Product Name]" caption="Product Name" numFmtId="0" hierarchy="26" level="1">
      <sharedItems count="5">
        <s v="Attorney Mist"/>
        <s v="Begin Brew"/>
        <s v="Common Splash"/>
        <s v="Eight Brew"/>
        <s v="Onto Dew"/>
      </sharedItems>
    </cacheField>
    <cacheField name="[Measures].[Profit Margin]" caption="Profit Margin" numFmtId="0" hierarchy="39" level="32767"/>
    <cacheField name="[products_table].[Category].[Category]" caption="Category" numFmtId="0" hierarchy="27" level="1">
      <sharedItems count="8">
        <s v="Alcoholic Beverage"/>
        <s v="Coffee"/>
        <s v="Energy Drink"/>
        <s v="Juice"/>
        <s v="Soft Drink"/>
        <s v="Sports Drink"/>
        <s v="Tea"/>
        <s v="Water"/>
      </sharedItems>
    </cacheField>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75578703" backgroundQuery="1" createdVersion="8" refreshedVersion="8" minRefreshableVersion="3" recordCount="0" supportSubquery="1" supportAdvancedDrill="1" xr:uid="{33C963DA-BEE1-4B16-A895-1A2C0EEE4AC7}">
  <cacheSource type="external" connectionId="8"/>
  <cacheFields count="3">
    <cacheField name="[Measures].[Profit Margin]" caption="Profit Margin" numFmtId="0" hierarchy="39" level="32767"/>
    <cacheField name="[Dim_Customers].[Customer Age Group].[Customer Age Group]" caption="Customer Age Group" numFmtId="0" hierarchy="6" level="1">
      <sharedItems count="6">
        <s v="0-20"/>
        <s v="21-30"/>
        <s v="31-40"/>
        <s v="41-50"/>
        <s v="51-60"/>
        <s v="61 +"/>
      </sharedItems>
    </cacheField>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2" memberValueDatatype="130" unbalanced="0">
      <fieldsUsage count="2">
        <fieldUsage x="-1"/>
        <fieldUsage x="1"/>
      </fieldsUsage>
    </cacheHierarchy>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0"/>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82291668" backgroundQuery="1" createdVersion="8" refreshedVersion="8" minRefreshableVersion="3" recordCount="0" supportSubquery="1" supportAdvancedDrill="1" xr:uid="{DAEB4EFC-10D7-4E67-983A-B80E8E30C328}">
  <cacheSource type="external" connectionId="8"/>
  <cacheFields count="3">
    <cacheField name="[Dim_Customers].[Gender].[Gender]" caption="Gender" numFmtId="0" hierarchy="3" level="1">
      <sharedItems count="2">
        <s v="Female"/>
        <s v="Male"/>
      </sharedItems>
    </cacheField>
    <cacheField name="[Measures].[Profit Margin]" caption="Profit Margin" numFmtId="0" hierarchy="39" level="32767"/>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2" memberValueDatatype="130" unbalanced="0">
      <fieldsUsage count="2">
        <fieldUsage x="-1"/>
        <fieldUsage x="0"/>
      </fieldsUsage>
    </cacheHierarchy>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89120373" backgroundQuery="1" createdVersion="8" refreshedVersion="8" minRefreshableVersion="3" recordCount="0" supportSubquery="1" supportAdvancedDrill="1" xr:uid="{7AC69B04-B7FE-4207-885E-2C3A1E9A7247}">
  <cacheSource type="external" connectionId="8"/>
  <cacheFields count="4">
    <cacheField name="[Measures].[# Products]" caption="# Products" numFmtId="0" hierarchy="44" level="32767"/>
    <cacheField name="[Measures].[Return Rate]" caption="Return Rate" numFmtId="0" hierarchy="51" level="32767"/>
    <cacheField name="[Measures].[Refund Rate]" caption="Refund Rate" numFmtId="0" hierarchy="43" level="32767"/>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oneField="1">
      <fieldsUsage count="1">
        <fieldUsage x="2"/>
      </fieldsUsage>
    </cacheHierarchy>
    <cacheHierarchy uniqueName="[Measures].[# Products]" caption="# Products" measure="1" displayFolder="" measureGroup="Calulations" count="0" oneField="1">
      <fieldsUsage count="1">
        <fieldUsage x="0"/>
      </fieldsUsage>
    </cacheHierarchy>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oneField="1">
      <fieldsUsage count="1">
        <fieldUsage x="1"/>
      </fieldsUsage>
    </cacheHierarchy>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795486108" backgroundQuery="1" createdVersion="8" refreshedVersion="8" minRefreshableVersion="3" recordCount="0" supportSubquery="1" supportAdvancedDrill="1" xr:uid="{6AABEAD2-C8E8-4CCB-B6E4-0F169C32043E}">
  <cacheSource type="external" connectionId="8"/>
  <cacheFields count="2">
    <cacheField name="[Measures].[Average of Customer Age 2]" caption="Average of Customer Age 2" numFmtId="0" hierarchy="35" level="32767"/>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1"/>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oneField="1">
      <fieldsUsage count="1">
        <fieldUsage x="0"/>
      </fieldsUsage>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802430559" backgroundQuery="1" createdVersion="8" refreshedVersion="8" minRefreshableVersion="3" recordCount="0" supportSubquery="1" supportAdvancedDrill="1" xr:uid="{A54857D3-66B4-4CF3-B1D4-84906C9A3E1D}">
  <cacheSource type="external" connectionId="8"/>
  <cacheFields count="9">
    <cacheField name="[Dim_Customers].[Full Name].[Full Name]" caption="Full Name" numFmtId="0" hierarchy="2" level="1">
      <sharedItems count="5">
        <s v="Bobby Abbott"/>
        <s v="Christine Hawkins"/>
        <s v="Jeffery Powell"/>
        <s v="Lisa West"/>
        <s v="Travis Ewing"/>
      </sharedItems>
    </cacheField>
    <cacheField name="[Dim_Customers].[Location].[Location]" caption="Location" numFmtId="0" hierarchy="4" level="1">
      <sharedItems count="5">
        <s v="Florida"/>
        <s v="Indiana"/>
        <s v="Maryland"/>
        <s v="New York"/>
        <s v="Wisconsin"/>
      </sharedItems>
    </cacheField>
    <cacheField name="[Measures].[#Customers]" caption="#Customers" numFmtId="0" hierarchy="48" level="32767"/>
    <cacheField name="[Measures].[COGS]" caption="COGS" numFmtId="0" hierarchy="38" level="32767"/>
    <cacheField name="[Measures].[Total Revenue]" caption="Total Revenue" numFmtId="0" hierarchy="37" level="32767"/>
    <cacheField name="[Measures].[Profit Margin]" caption="Profit Margin" numFmtId="0" hierarchy="39" level="32767"/>
    <cacheField name="[Measures].[% Profit Margin]" caption="% Profit Margin" numFmtId="0" hierarchy="40" level="32767"/>
    <cacheField name="[Measures].[#Location]" caption="#Location" numFmtId="0" hierarchy="49" level="32767"/>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8"/>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4"/>
      </fieldsUsage>
    </cacheHierarchy>
    <cacheHierarchy uniqueName="[Measures].[COGS]" caption="COGS" measure="1" displayFolder="" measureGroup="Calulations" count="0" oneField="1">
      <fieldsUsage count="1">
        <fieldUsage x="3"/>
      </fieldsUsage>
    </cacheHierarchy>
    <cacheHierarchy uniqueName="[Measures].[Profit Margin]" caption="Profit Margin" measure="1" displayFolder="" measureGroup="Calulations" count="0" oneField="1">
      <fieldsUsage count="1">
        <fieldUsage x="5"/>
      </fieldsUsage>
    </cacheHierarchy>
    <cacheHierarchy uniqueName="[Measures].[% Profit Margin]" caption="% Profit Margin" measure="1" displayFolder="" measureGroup="Calulations" count="0" oneField="1">
      <fieldsUsage count="1">
        <fieldUsage x="6"/>
      </fieldsUsage>
    </cacheHierarchy>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oneField="1">
      <fieldsUsage count="1">
        <fieldUsage x="2"/>
      </fieldsUsage>
    </cacheHierarchy>
    <cacheHierarchy uniqueName="[Measures].[#Location]" caption="#Location" measure="1" displayFolder="" measureGroup="Calulations" count="0" oneField="1">
      <fieldsUsage count="1">
        <fieldUsage x="7"/>
      </fieldsUsage>
    </cacheHierarchy>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809143517" backgroundQuery="1" createdVersion="8" refreshedVersion="8" minRefreshableVersion="3" recordCount="0" supportSubquery="1" supportAdvancedDrill="1" xr:uid="{F8B25DD1-5665-45C6-A588-E2E47B8172E8}">
  <cacheSource type="external" connectionId="8"/>
  <cacheFields count="4">
    <cacheField name="[Dim_Customers].[Full Name].[Full Name]" caption="Full Name" numFmtId="0" hierarchy="2" level="1">
      <sharedItems count="5">
        <s v="Bobby Abbott"/>
        <s v="Christine Hawkins"/>
        <s v="Jeffery Powell"/>
        <s v="Lisa West"/>
        <s v="Travis Ewing"/>
      </sharedItems>
    </cacheField>
    <cacheField name="[Measures].[Profit Margin]" caption="Profit Margin" numFmtId="0" hierarchy="39" level="32767"/>
    <cacheField name="[Dim_Customers].[Location].[Location]" caption="Location" numFmtId="0" hierarchy="4" level="1">
      <sharedItems count="5">
        <s v="California"/>
        <s v="Michigan"/>
        <s v="Missouri"/>
        <s v="Virginia"/>
        <s v="Washington"/>
      </sharedItems>
    </cacheField>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815740744" backgroundQuery="1" createdVersion="8" refreshedVersion="8" minRefreshableVersion="3" recordCount="0" supportSubquery="1" supportAdvancedDrill="1" xr:uid="{DDC6BFD0-15FC-47F8-87EB-68AF406C34DA}">
  <cacheSource type="external" connectionId="8"/>
  <cacheFields count="3">
    <cacheField name="[products_table].[Product Name].[Product Name]" caption="Product Name" numFmtId="0" hierarchy="26" level="1">
      <sharedItems count="5">
        <s v="Attorney Mist"/>
        <s v="Begin Brew"/>
        <s v="Common Splash"/>
        <s v="Eight Brew"/>
        <s v="Onto Dew"/>
      </sharedItems>
    </cacheField>
    <cacheField name="[Measures].[Profit Margin]" caption="Profit Margin" numFmtId="0" hierarchy="39" level="32767"/>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1"/>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36822569442" backgroundQuery="1" createdVersion="8" refreshedVersion="8" minRefreshableVersion="3" recordCount="0" supportSubquery="1" supportAdvancedDrill="1" xr:uid="{823374E8-6A05-4D12-8091-EC2D8A122D14}">
  <cacheSource type="external" connectionId="8"/>
  <cacheFields count="3">
    <cacheField name="[Measures].[Profit Margin]" caption="Profit Margin" numFmtId="0" hierarchy="39" level="32767"/>
    <cacheField name="[Dim_date].[Day Name].[Day Name]" caption="Day Name" numFmtId="0" hierarchy="11" level="1">
      <sharedItems count="7">
        <s v="Sun"/>
        <s v="Mon"/>
        <s v="Tue"/>
        <s v="Wed"/>
        <s v="Thu"/>
        <s v="Fri"/>
        <s v="Sat"/>
      </sharedItems>
    </cacheField>
    <cacheField name="[Dim_date].[Month Name].[Month Name]" caption="Month Name" numFmtId="0" hierarchy="10"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Day Name]" caption="Day Name" attribute="1" defaultMemberUniqueName="[Dim_date].[Day Name].[All]" allUniqueName="[Dim_date].[Day Name].[All]" dimensionUniqueName="[Dim_date]" displayFolder="" count="2" memberValueDatatype="130" unbalanced="0">
      <fieldsUsage count="2">
        <fieldUsage x="-1"/>
        <fieldUsage x="1"/>
      </fieldsUsage>
    </cacheHierarchy>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oneField="1">
      <fieldsUsage count="1">
        <fieldUsage x="0"/>
      </fieldsUsage>
    </cacheHierarchy>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89055208331" backgroundQuery="1" createdVersion="8" refreshedVersion="8" minRefreshableVersion="3" recordCount="0" supportSubquery="1" supportAdvancedDrill="1" xr:uid="{85B100D8-4A7B-472E-ACFE-3C9E421671E3}">
  <cacheSource type="external" connectionId="8"/>
  <cacheFields count="4">
    <cacheField name="[Dim_date].[Month Name].[Month Name]" caption="Month Name" numFmtId="0" hierarchy="10" level="1">
      <sharedItems count="12">
        <s v="Jan"/>
        <s v="Feb"/>
        <s v="Mar"/>
        <s v="Apr"/>
        <s v="May"/>
        <s v="Jun"/>
        <s v="Jul"/>
        <s v="Aug"/>
        <s v="Sep"/>
        <s v="Oct"/>
        <s v="Nov"/>
        <s v="Dec"/>
      </sharedItems>
    </cacheField>
    <cacheField name="[Measures].[Total Revenue]" caption="Total Revenue" numFmtId="0" hierarchy="37" level="32767"/>
    <cacheField name="[Measures].[Total Targets]" caption="Total Targets" numFmtId="0" hierarchy="47" level="32767"/>
    <cacheField name="[sales_persons_table].[Store Name].[Store Name]" caption="Store Name" numFmtId="0" hierarchy="32"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3"/>
      </fieldsUsage>
    </cacheHierarchy>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1"/>
      </fieldsUsage>
    </cacheHierarchy>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oneField="1">
      <fieldsUsage count="1">
        <fieldUsage x="2"/>
      </fieldsUsage>
    </cacheHierarchy>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89057175924" backgroundQuery="1" createdVersion="8" refreshedVersion="8" minRefreshableVersion="3" recordCount="0" supportSubquery="1" supportAdvancedDrill="1" xr:uid="{18AE8C18-9BC2-4F95-BD2A-024B00C89A06}">
  <cacheSource type="external" connectionId="8"/>
  <cacheFields count="3">
    <cacheField name="[Measures].[Total Revenue]" caption="Total Revenue" numFmtId="0" hierarchy="37" level="32767"/>
    <cacheField name="[Measures].[Total Targets]" caption="Total Targets" numFmtId="0" hierarchy="47" level="32767"/>
    <cacheField name="[sales_persons_table].[Store Name].[Store Name]" caption="Store Name" numFmtId="0" hierarchy="32" level="1">
      <sharedItems containsSemiMixedTypes="0" containsNonDate="0" containsString="0"/>
    </cacheField>
  </cacheFields>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0"/>
      </fieldsUsage>
    </cacheHierarchy>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oneField="1">
      <fieldsUsage count="1">
        <fieldUsage x="1"/>
      </fieldsUsage>
    </cacheHierarchy>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8905891204" backgroundQuery="1" createdVersion="8" refreshedVersion="8" minRefreshableVersion="3" recordCount="0" supportSubquery="1" supportAdvancedDrill="1" xr:uid="{E319ADC7-5707-4EDF-8DBB-4A23762325A0}">
  <cacheSource type="external" connectionId="8"/>
  <cacheFields count="4">
    <cacheField name="[Measures].[Total Revenue]" caption="Total Revenue" numFmtId="0" hierarchy="37" level="32767"/>
    <cacheField name="[sales_persons_table].[Store Name].[Store Name]" caption="Store Name" numFmtId="0" hierarchy="32" level="1">
      <sharedItems containsSemiMixedTypes="0" containsNonDate="0" containsString="0"/>
    </cacheField>
    <cacheField name="[Dim_date].[Week type].[Week type]" caption="Week type" numFmtId="0" hierarchy="13" level="1">
      <sharedItems count="2">
        <s v="Weekday"/>
        <s v="Weekend"/>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2" memberValueDatatype="130" unbalanced="0">
      <fieldsUsage count="2">
        <fieldUsage x="-1"/>
        <fieldUsage x="2"/>
      </fieldsUsage>
    </cacheHierarchy>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0"/>
      </fieldsUsage>
    </cacheHierarchy>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y uniqueName="Dummy0" caption="Measure" measure="1" count="0">
      <extLst>
        <ext xmlns:x14="http://schemas.microsoft.com/office/spreadsheetml/2009/9/main" uri="{8CF416AD-EC4C-4aba-99F5-12A058AE0983}">
          <x14:cacheHierarchy ignore="1"/>
        </ext>
      </extLst>
    </cacheHierarchy>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89060763888" backgroundQuery="1" createdVersion="8" refreshedVersion="8" minRefreshableVersion="3" recordCount="0" supportSubquery="1" supportAdvancedDrill="1" xr:uid="{5480E216-5F98-4582-B0E2-A287A6D39CCE}">
  <cacheSource type="external" connectionId="8"/>
  <cacheFields count="4">
    <cacheField name="[Measures].[Total Revenue]" caption="Total Revenue" numFmtId="0" hierarchy="37" level="32767"/>
    <cacheField name="[sales_persons_table].[Store Name].[Store Name]" caption="Store Name" numFmtId="0" hierarchy="32" level="1">
      <sharedItems containsSemiMixedTypes="0" containsNonDate="0" containsString="0"/>
    </cacheField>
    <cacheField name="[Dim_date].[Quarter].[Quarter]" caption="Quarter" numFmtId="0" hierarchy="14" level="1">
      <sharedItems count="4">
        <s v="Q1"/>
        <s v="Q2"/>
        <s v="Q3"/>
        <s v="Q4"/>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2" memberValueDatatype="130" unbalanced="0">
      <fieldsUsage count="2">
        <fieldUsage x="-1"/>
        <fieldUsage x="2"/>
      </fieldsUsage>
    </cacheHierarchy>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0"/>
      </fieldsUsage>
    </cacheHierarchy>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y uniqueName="Dummy0" caption="Measure" measure="1" count="0">
      <extLst>
        <ext xmlns:x14="http://schemas.microsoft.com/office/spreadsheetml/2009/9/main" uri="{8CF416AD-EC4C-4aba-99F5-12A058AE0983}">
          <x14:cacheHierarchy ignore="1"/>
        </ext>
      </extLst>
    </cacheHierarchy>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989062499997" backgroundQuery="1" createdVersion="8" refreshedVersion="8" minRefreshableVersion="3" recordCount="0" supportSubquery="1" supportAdvancedDrill="1" xr:uid="{E97FCB77-C641-4C94-AF2C-2D9D4B3B9F8E}">
  <cacheSource type="external" connectionId="8"/>
  <cacheFields count="4">
    <cacheField name="[Measures].[Total Revenue]" caption="Total Revenue" numFmtId="0" hierarchy="37" level="32767"/>
    <cacheField name="[sales_persons_table].[Store Name].[Store Name]" caption="Store Name" numFmtId="0" hierarchy="32" level="1">
      <sharedItems containsSemiMixedTypes="0" containsNonDate="0" containsString="0"/>
    </cacheField>
    <cacheField name="[Dim_date].[Day Name].[Day Name]" caption="Day Name" numFmtId="0" hierarchy="11" level="1">
      <sharedItems count="7">
        <s v="Sun"/>
        <s v="Mon"/>
        <s v="Tue"/>
        <s v="Wed"/>
        <s v="Thu"/>
        <s v="Fri"/>
        <s v="Sat"/>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Day Name]" caption="Day Name" attribute="1" defaultMemberUniqueName="[Dim_date].[Day Name].[All]" allUniqueName="[Dim_date].[Day Name].[All]" dimensionUniqueName="[Dim_date]" displayFolder="" count="2" memberValueDatatype="130" unbalanced="0">
      <fieldsUsage count="2">
        <fieldUsage x="-1"/>
        <fieldUsage x="2"/>
      </fieldsUsage>
    </cacheHierarchy>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oneField="1">
      <fieldsUsage count="1">
        <fieldUsage x="0"/>
      </fieldsUsage>
    </cacheHierarchy>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y uniqueName="Dummy0" caption="Measure" measure="1" count="0">
      <extLst>
        <ext xmlns:x14="http://schemas.microsoft.com/office/spreadsheetml/2009/9/main" uri="{8CF416AD-EC4C-4aba-99F5-12A058AE0983}">
          <x14:cacheHierarchy ignore="1"/>
        </ext>
      </extLst>
    </cacheHierarchy>
  </cacheHierarchies>
  <kpis count="0"/>
  <dimensions count="8">
    <dimension name="Calulations" uniqueName="[Calulations]" caption="Calulations"/>
    <dimension name="Dim_Customers" uniqueName="[Dim_Customers]" caption="Dim_Customers"/>
    <dimension name="Dim_date" uniqueName="[Dim_date]" caption="Dim_date"/>
    <dimension name="fact_table" uniqueName="[fact_table]" caption="fact_table"/>
    <dimension measure="1" name="Measures" uniqueName="[Measures]" caption="Measures"/>
    <dimension name="monthly_store_targets  2" uniqueName="[monthly_store_targets  2]" caption="monthly_store_targets  2"/>
    <dimension name="products_table" uniqueName="[products_table]" caption="products_table"/>
    <dimension name="sales_persons_table" uniqueName="[sales_persons_table]" caption="sales_persons_table"/>
  </dimensions>
  <measureGroups count="7">
    <measureGroup name="Calulations" caption="Calulations"/>
    <measureGroup name="Dim_Customers" caption="Dim_Customers"/>
    <measureGroup name="Dim_date" caption="Dim_date"/>
    <measureGroup name="fact_table" caption="fact_table"/>
    <measureGroup name="monthly_store_targets  2" caption="monthly_store_targets  2"/>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648379632" backgroundQuery="1" createdVersion="3" refreshedVersion="8" minRefreshableVersion="3" recordCount="0" supportSubquery="1" supportAdvancedDrill="1" xr:uid="{714682D4-0081-40A0-A7AA-0FB5D887B881}">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22846442"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667245368" backgroundQuery="1" createdVersion="3" refreshedVersion="8" minRefreshableVersion="3" recordCount="0" supportSubquery="1" supportAdvancedDrill="1" xr:uid="{A788D571-3B8B-4A6B-A91B-024FD92237B4}">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6735322"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vish D" refreshedDate="45638.733682986109" backgroundQuery="1" createdVersion="3" refreshedVersion="8" minRefreshableVersion="3" recordCount="0" supportSubquery="1" supportAdvancedDrill="1" xr:uid="{424AB5F0-9F48-4A3E-B03E-C71483D24DCC}">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ulations].[Measure]" caption="Measure" attribute="1" defaultMemberUniqueName="[Calulations].[Measure].[All]" allUniqueName="[Calulations].[Measure].[All]" dimensionUniqueName="[Cal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umber]" caption="Month Number" attribute="1" defaultMemberUniqueName="[Dim_date].[Month Number].[All]" allUniqueName="[Dim_date].[Month Numbe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5"/>
        </ext>
      </extLst>
    </cacheHierarchy>
    <cacheHierarchy uniqueName="[Measures].[Average of Customer Age 2]" caption="Average of Customer Age 2" measure="1" displayFolder="" measureGroup="Dim_Customers" count="0">
      <extLst>
        <ext xmlns:x15="http://schemas.microsoft.com/office/spreadsheetml/2010/11/main" uri="{B97F6D7D-B522-45F9-BDA1-12C45D357490}">
          <x15:cacheHierarchy aggregatedColumn="5"/>
        </ext>
      </extLst>
    </cacheHierarchy>
    <cacheHierarchy uniqueName="[Measures].[Sum of Day of Week]" caption="Sum of Day of Week" measure="1" displayFolder="" measureGroup="Dim_date" count="0">
      <extLst>
        <ext xmlns:x15="http://schemas.microsoft.com/office/spreadsheetml/2010/11/main" uri="{B97F6D7D-B522-45F9-BDA1-12C45D357490}">
          <x15:cacheHierarchy aggregatedColumn="12"/>
        </ext>
      </extLst>
    </cacheHierarchy>
    <cacheHierarchy uniqueName="[Measures].[Total Revenue]" caption="Total Revenue" measure="1" displayFolder="" measureGroup="Calulations" count="0"/>
    <cacheHierarchy uniqueName="[Measures].[COGS]" caption="COGS" measure="1" displayFolder="" measureGroup="Calulations" count="0"/>
    <cacheHierarchy uniqueName="[Measures].[Profit Margin]" caption="Profit Margin" measure="1" displayFolder="" measureGroup="Calulations" count="0"/>
    <cacheHierarchy uniqueName="[Measures].[% Profit Margin]" caption="% Profit Margin" measure="1" displayFolder="" measureGroup="Calulations" count="0"/>
    <cacheHierarchy uniqueName="[Measures].[#Transactions]" caption="#Transactions" measure="1" displayFolder="" measureGroup="Calulations" count="0"/>
    <cacheHierarchy uniqueName="[Measures].[Total Refund]" caption="Total Refund" measure="1" displayFolder="" measureGroup="Calulations" count="0"/>
    <cacheHierarchy uniqueName="[Measures].[Refund Rate]" caption="Refund Rate" measure="1" displayFolder="" measureGroup="Calulations" count="0"/>
    <cacheHierarchy uniqueName="[Measures].[# Products]" caption="# Products" measure="1" displayFolder="" measureGroup="Calulations" count="0"/>
    <cacheHierarchy uniqueName="[Measures].[Qty Returned]" caption="Qty Returned" measure="1" displayFolder="" measureGroup="Calulations" count="0"/>
    <cacheHierarchy uniqueName="[Measures].[Total Qty]" caption="Total Qty" measure="1" displayFolder="" measureGroup="Calulations" count="0"/>
    <cacheHierarchy uniqueName="[Measures].[Total Targets]" caption="Total Targets" measure="1" displayFolder="" measureGroup="Calulations" count="0"/>
    <cacheHierarchy uniqueName="[Measures].[#Customers]" caption="#Customers" measure="1" displayFolder="" measureGroup="Calulations" count="0"/>
    <cacheHierarchy uniqueName="[Measures].[#Location]" caption="#Location" measure="1" displayFolder="" measureGroup="Calulations" count="0"/>
    <cacheHierarchy uniqueName="[Measures].[Average of Customer Age]" caption="Average of Customer Age" measure="1" displayFolder="" measureGroup="Calulations" count="0"/>
    <cacheHierarchy uniqueName="[Measures].[Return Rate]" caption="Return Rate" measure="1" displayFolder="" measureGroup="Calulations"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Calulations]" caption="__XL_Count Calulations" measure="1" displayFolder="" measureGroup="Calulations" count="0" hidden="1"/>
    <cacheHierarchy uniqueName="[Measures].[__XL_Count monthly_store_targets  2]" caption="__XL_Count monthly_store_targets  2" measure="1" displayFolder="" measureGroup="monthly_store_targets  2" count="0" hidden="1"/>
    <cacheHierarchy uniqueName="[Measures].[__XL_Count Dim_Customers]" caption="__XL_Count Dim_Customers" measure="1" displayFolder="" measureGroup="Dim_Customer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7221545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A7DC06-4400-4A6E-A800-F9457BF4F1AD}" name="Gender" cacheId="12" applyNumberFormats="0" applyBorderFormats="0" applyFontFormats="0" applyPatternFormats="0" applyAlignmentFormats="0" applyWidthHeightFormats="1" dataCaption="Values" tag="f02810aa-2677-4114-8643-3a2c2723951a" updatedVersion="8" minRefreshableVersion="3" useAutoFormatting="1" itemPrintTitles="1" createdVersion="8" indent="0" outline="1" outlineData="1" multipleFieldFilters="0" chartFormat="4">
  <location ref="AF6:AG9"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formats count="2">
    <format dxfId="45">
      <pivotArea outline="0" collapsedLevelsAreSubtotals="1" fieldPosition="0"/>
    </format>
    <format dxfId="44">
      <pivotArea outline="0" fieldPosition="0">
        <references count="1">
          <reference field="4294967294" count="1">
            <x v="0"/>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E726BD-2420-442F-A2AC-F3EAE7A40F88}" name="BLocation" cacheId="9" applyNumberFormats="0" applyBorderFormats="0" applyFontFormats="0" applyPatternFormats="0" applyAlignmentFormats="0" applyWidthHeightFormats="1" dataCaption="Values" tag="4e2310dc-055d-4873-a340-076dc346b761" updatedVersion="8" minRefreshableVersion="3" useAutoFormatting="1" rowGrandTotals="0" colGrandTotals="0" itemPrintTitles="1" createdVersion="8" indent="0" compact="0" outline="1" outlineData="1" compactData="0" multipleFieldFilters="0">
  <location ref="M9:N14" firstHeaderRow="1" firstDataRow="1" firstDataCol="1"/>
  <pivotFields count="4">
    <pivotField compact="0" allDrilled="1" showAll="0" measureFilter="1" dataSourceSort="1" defaultSubtotal="0" defaultAttributeDrillState="1">
      <items count="5">
        <item x="0"/>
        <item x="1"/>
        <item x="2"/>
        <item x="3"/>
        <item x="4"/>
      </items>
    </pivotField>
    <pivotField dataField="1" compact="0" showAll="0" defaultSubtotal="0"/>
    <pivotField axis="axisRow" compact="0"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39">
      <autoFilter ref="A1">
        <filterColumn colId="0">
          <top10 top="0" val="5" filterVal="5"/>
        </filterColumn>
      </autoFilter>
    </filter>
    <filter fld="0" type="count" id="2" iMeasureHier="39">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665B84-0A87-429C-AE7D-CE7D78590903}" name="Month" cacheId="5" applyNumberFormats="0" applyBorderFormats="0" applyFontFormats="0" applyPatternFormats="0" applyAlignmentFormats="0" applyWidthHeightFormats="1" dataCaption="Values" tag="a0d0d7bc-7036-4565-a0e3-07c72fa1ed68" updatedVersion="8" minRefreshableVersion="3" useAutoFormatting="1" rowGrandTotals="0" colGrandTotals="0" itemPrintTitles="1" createdVersion="8" indent="0" outline="1" outlineData="1" multipleFieldFilters="0" chartFormat="4">
  <location ref="AP10:AQ22"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formats count="1">
    <format dxfId="46">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Customer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A7DE35-A56D-41E6-BAB5-378230A0F854}" name="BCustomers" cacheId="8" applyNumberFormats="0" applyBorderFormats="0" applyFontFormats="0" applyPatternFormats="0" applyAlignmentFormats="0" applyWidthHeightFormats="1" dataCaption="Values" tag="444b92eb-0891-43ba-8964-a259b127eeea" updatedVersion="8" minRefreshableVersion="3" useAutoFormatting="1" rowGrandTotals="0" colGrandTotals="0" itemPrintTitles="1" createdVersion="8" indent="0" compact="0" outline="1" outlineData="1" compactData="0" multipleFieldFilters="0">
  <location ref="G9:H14" firstHeaderRow="1" firstDataRow="1" firstDataCol="1"/>
  <pivotFields count="3">
    <pivotField axis="axisRow" compact="0" allDrilled="1"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showAll="0" defaultSubtotal="0"/>
    <pivotField compact="0" allDrilled="1" subtotalTop="0" showAll="0" dataSourceSort="1" defaultSubtotal="0" defaultAttributeDrillState="1"/>
  </pivotFields>
  <rowFields count="1">
    <field x="0"/>
  </rowFields>
  <rowItems count="5">
    <i>
      <x v="2"/>
    </i>
    <i>
      <x v="1"/>
    </i>
    <i>
      <x/>
    </i>
    <i>
      <x v="3"/>
    </i>
    <i>
      <x v="4"/>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9">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AF42887-E987-4ACA-A54A-85503633519A}" name="Top Products" cacheId="17" applyNumberFormats="0" applyBorderFormats="0" applyFontFormats="0" applyPatternFormats="0" applyAlignmentFormats="0" applyWidthHeightFormats="1" dataCaption="Values" tag="68766ee7-d206-4b96-8d30-bced50c1d0b0" updatedVersion="8" minRefreshableVersion="3" useAutoFormatting="1" rowGrandTotals="0" colGrandTotals="0" itemPrintTitles="1" createdVersion="8" indent="0" outline="1" outlineData="1" multipleFieldFilters="0" chartFormat="8">
  <location ref="BT10:BU15"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1"/>
    </i>
    <i>
      <x v="2"/>
    </i>
    <i>
      <x v="4"/>
    </i>
    <i>
      <x v="3"/>
    </i>
    <i>
      <x/>
    </i>
  </rowItems>
  <colItems count="1">
    <i/>
  </colItems>
  <dataFields count="1">
    <dataField fld="1" subtotal="count" baseField="0" baseItem="0"/>
  </dataFields>
  <formats count="1">
    <format dxfId="47">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9">
      <autoFilter ref="A1">
        <filterColumn colId="0">
          <top10 val="5" filterVal="5"/>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Customers]"/>
        <x15:activeTabTopLevelEntity name="[Dim_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3329A9-B01F-4E60-B33C-95C00398F6DB}" name="Customer Age Group" cacheId="11" applyNumberFormats="0" applyBorderFormats="0" applyFontFormats="0" applyPatternFormats="0" applyAlignmentFormats="0" applyWidthHeightFormats="1" dataCaption="Values" tag="bf7de875-63a8-4d97-9899-3d0b82a79127" updatedVersion="8" minRefreshableVersion="3" useAutoFormatting="1" itemPrintTitles="1" createdVersion="8" indent="0" outline="1" outlineData="1" multipleFieldFilters="0" chartFormat="4">
  <location ref="Z6:AA13"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fld="0" subtotal="count" baseField="0" baseItem="0" numFmtId="169"/>
  </dataFields>
  <formats count="1">
    <format dxfId="4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A2CEC06-03F8-48A8-97DD-F72021063F31}" name="TLocation" cacheId="16" applyNumberFormats="0" applyBorderFormats="0" applyFontFormats="0" applyPatternFormats="0" applyAlignmentFormats="0" applyWidthHeightFormats="1" dataCaption="Values" tag="5e78d024-c885-499e-813a-efbe9fb99a77" updatedVersion="8" minRefreshableVersion="3" useAutoFormatting="1" rowGrandTotals="0" colGrandTotals="0" itemPrintTitles="1" createdVersion="8" indent="0" compact="0" outline="1" outlineData="1" compactData="0" multipleFieldFilters="0">
  <location ref="J9:K14" firstHeaderRow="1" firstDataRow="1" firstDataCol="1"/>
  <pivotFields count="4">
    <pivotField compact="0" allDrilled="1" showAll="0" measureFilter="1" dataSourceSort="1" defaultSubtotal="0" defaultAttributeDrillState="1">
      <items count="5">
        <item x="0"/>
        <item x="1"/>
        <item x="2"/>
        <item x="3"/>
        <item x="4"/>
      </items>
    </pivotField>
    <pivotField dataField="1" compact="0" showAll="0" defaultSubtotal="0"/>
    <pivotField axis="axisRow" compact="0"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2" type="count" id="3" iMeasureHier="3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s]"/>
        <x15:activeTabTopLevelEntity name="[Cal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D1ADE7C-703B-4C94-95DE-D9084D3BFDF5}" name="Month Growth" cacheId="4" applyNumberFormats="0" applyBorderFormats="0" applyFontFormats="0" applyPatternFormats="0" applyAlignmentFormats="0" applyWidthHeightFormats="1" dataCaption="Values" tag="e5e304a4-9824-4e94-a050-377b16faeb99" updatedVersion="8" minRefreshableVersion="3" useAutoFormatting="1" rowGrandTotals="0" colGrandTotals="0" itemPrintTitles="1" createdVersion="8" indent="0" outline="1" outlineData="1" multipleFieldFilters="0" chartFormat="4">
  <location ref="AL6:AM18"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2">
    <i>
      <x/>
    </i>
    <i>
      <x v="1"/>
    </i>
    <i>
      <x v="2"/>
    </i>
    <i>
      <x v="3"/>
    </i>
    <i>
      <x v="4"/>
    </i>
    <i>
      <x v="5"/>
    </i>
    <i>
      <x v="6"/>
    </i>
    <i>
      <x v="7"/>
    </i>
    <i>
      <x v="8"/>
    </i>
    <i>
      <x v="9"/>
    </i>
    <i>
      <x v="10"/>
    </i>
    <i>
      <x v="11"/>
    </i>
  </rowItems>
  <colItems count="1">
    <i/>
  </colItems>
  <dataFields count="1">
    <dataField fld="1" subtotal="count" showDataAs="percentDiff" baseField="0" baseItem="1048828" numFmtId="171"/>
  </dataFields>
  <formats count="2">
    <format dxfId="50">
      <pivotArea outline="0" fieldPosition="0">
        <references count="1">
          <reference field="4294967294" count="1">
            <x v="0"/>
          </reference>
        </references>
      </pivotArea>
    </format>
    <format dxfId="49">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Customer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7F7C25C-E5AF-48ED-BFFF-F45A8FEFFEBA}" name="TCustomers" cacheId="6" applyNumberFormats="0" applyBorderFormats="0" applyFontFormats="0" applyPatternFormats="0" applyAlignmentFormats="0" applyWidthHeightFormats="1" dataCaption="Values" tag="9ff0d6ce-927f-438d-95d7-d56c8ae8bcc6" updatedVersion="8" minRefreshableVersion="3" useAutoFormatting="1" subtotalHiddenItems="1" rowGrandTotals="0" colGrandTotals="0" itemPrintTitles="1" createdVersion="8" indent="0" compact="0" outline="1" outlineData="1" compactData="0" multipleFieldFilters="0">
  <location ref="C8:D13" firstHeaderRow="1" firstDataRow="1" firstDataCol="1"/>
  <pivotFields count="3">
    <pivotField axis="axisRow" compact="0" allDrilled="1"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showAll="0" defaultSubtotal="0"/>
    <pivotField compact="0" allDrilled="1"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9">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C692F34-BBDA-40D9-9C1E-0A45C64BD38A}" name="All Products" cacheId="7" applyNumberFormats="0" applyBorderFormats="0" applyFontFormats="0" applyPatternFormats="0" applyAlignmentFormats="0" applyWidthHeightFormats="1" dataCaption="Values" tag="980e31f2-709a-41e2-8151-13b19bbbcd32" updatedVersion="8" minRefreshableVersion="3" useAutoFormatting="1" rowGrandTotals="0" colGrandTotals="0" itemPrintTitles="1" createdVersion="8" indent="0" outline="1" outlineData="1" multipleFieldFilters="0" chartFormat="8">
  <location ref="BX10:BZ110" firstHeaderRow="0" firstDataRow="1" firstDataCol="1"/>
  <pivotFields count="4">
    <pivotField axis="axisRow" allDrilled="1"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1" subtotal="count" baseField="0" baseItem="0"/>
    <dataField fld="2" subtotal="count" baseField="0" baseItem="0"/>
  </dataFields>
  <formats count="1">
    <format dxfId="51">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ulations]"/>
        <x15:activeTabTopLevelEntity name="[Dim_Customers]"/>
        <x15:activeTabTopLevelEntity name="[Dim_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7D8100B-F4C7-4704-AB35-9283A4C6AC4A}" name="Product KpI" cacheId="13" applyNumberFormats="0" applyBorderFormats="0" applyFontFormats="0" applyPatternFormats="0" applyAlignmentFormats="0" applyWidthHeightFormats="1" dataCaption="Values" tag="d6bc2c50-66e1-4a09-bfc3-dc785699ed28" updatedVersion="8" minRefreshableVersion="3" useAutoFormatting="1" rowGrandTotals="0" colGrandTotals="0" itemPrintTitles="1" createdVersion="8" indent="0" outline="1" outlineData="1" multipleFieldFilters="0" chartFormat="8">
  <location ref="BM10:BO11"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numFmtId="10"/>
    <dataField fld="2" subtotal="count" baseField="0" baseItem="0" numFmtId="10"/>
  </dataFields>
  <formats count="3">
    <format dxfId="54">
      <pivotArea outline="0" collapsedLevelsAreSubtotals="1" fieldPosition="0"/>
    </format>
    <format dxfId="53">
      <pivotArea outline="0" collapsedLevelsAreSubtotals="1" fieldPosition="0">
        <references count="1">
          <reference field="4294967294" count="1" selected="0">
            <x v="1"/>
          </reference>
        </references>
      </pivotArea>
    </format>
    <format dxfId="52">
      <pivotArea outline="0" collapsedLevelsAreSubtotals="1" fieldPosition="0">
        <references count="1">
          <reference field="4294967294" count="1" selected="0">
            <x v="2"/>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Customer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C7F880D-0038-46A7-B042-9DD659BD4C5D}" name="Category" cacheId="10" applyNumberFormats="0" applyBorderFormats="0" applyFontFormats="0" applyPatternFormats="0" applyAlignmentFormats="0" applyWidthHeightFormats="1" dataCaption="Values" tag="158121c8-9f8c-4b9d-85f9-0d5c30ae1a9c" updatedVersion="8" minRefreshableVersion="3" useAutoFormatting="1" rowGrandTotals="0" colGrandTotals="0" itemPrintTitles="1" createdVersion="8" indent="0" outline="1" outlineData="1" multipleFieldFilters="0" chartFormat="12">
  <location ref="CC10:CD18" firstHeaderRow="1" firstDataRow="1" firstDataCol="1"/>
  <pivotFields count="4">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8">
    <i>
      <x v="3"/>
    </i>
    <i>
      <x/>
    </i>
    <i>
      <x v="1"/>
    </i>
    <i>
      <x v="2"/>
    </i>
    <i>
      <x v="7"/>
    </i>
    <i>
      <x v="6"/>
    </i>
    <i>
      <x v="5"/>
    </i>
    <i>
      <x v="4"/>
    </i>
  </rowItems>
  <colItems count="1">
    <i/>
  </colItems>
  <dataFields count="1">
    <dataField fld="1" subtotal="count" baseField="0" baseItem="0"/>
  </dataFields>
  <formats count="1">
    <format dxfId="55">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9">
      <autoFilter ref="A1">
        <filterColumn colId="0">
          <top1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ulations]"/>
        <x15:activeTabTopLevelEntity name="[Dim_Customers]"/>
        <x15:activeTabTopLevelEntity name="[Dim_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E5E74A3-BE95-4B95-A7FB-60569ACC7AD8}" name="Product Kpi2" cacheId="14" applyNumberFormats="0" applyBorderFormats="0" applyFontFormats="0" applyPatternFormats="0" applyAlignmentFormats="0" applyWidthHeightFormats="1" dataCaption="Values" tag="f8315256-a7d1-4df8-b9e8-d4b5887b0c9e" updatedVersion="8" minRefreshableVersion="3" useAutoFormatting="1" itemPrintTitles="1" createdVersion="8" indent="0" outline="1" outlineData="1" multipleFieldFilters="0">
  <location ref="AD6:AD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Customer Age" fld="0" subtotal="average" baseField="0" baseItem="0" numFmtId="1"/>
  </dataFields>
  <formats count="1">
    <format dxfId="56">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B642CAA-FA06-4B25-9F87-B02D80A26ED7}" name="Weekday" cacheId="18" applyNumberFormats="0" applyBorderFormats="0" applyFontFormats="0" applyPatternFormats="0" applyAlignmentFormats="0" applyWidthHeightFormats="1" dataCaption="Values" tag="5f9d6d11-6b4f-40a5-979c-2a60c595257a" updatedVersion="8" minRefreshableVersion="3" useAutoFormatting="1" rowGrandTotals="0" colGrandTotals="0" itemPrintTitles="1" createdVersion="8" indent="0" outline="1" outlineData="1" multipleFieldFilters="0" chartFormat="8">
  <location ref="BG7:BH14"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dataFields>
  <formats count="1">
    <format dxfId="57">
      <pivotArea outline="0" collapsedLevelsAreSubtotals="1" fieldPosition="0"/>
    </format>
  </format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Customer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9D65761-77EA-476D-89E2-705ECDBEBE4D}" name="ProductKpi3" cacheId="15" applyNumberFormats="0" applyBorderFormats="0" applyFontFormats="0" applyPatternFormats="0" applyAlignmentFormats="0" applyWidthHeightFormats="1" dataCaption="Values" tag="72e06e72-5bbc-4017-802b-34f5efe0e705" updatedVersion="8" minRefreshableVersion="3" useAutoFormatting="1" rowGrandTotals="0" colGrandTotals="0" itemPrintTitles="1" createdVersion="8" indent="0" compact="0" outline="1" outlineData="1" compactData="0" multipleFieldFilters="0">
  <location ref="Q9:V10" firstHeaderRow="0" firstDataRow="1" firstDataCol="0"/>
  <pivotFields count="9">
    <pivotField compact="0" allDrilled="1" showAll="0" measureFilter="1" dataSourceSort="1" defaultSubtotal="0" defaultAttributeDrillState="1">
      <items count="5">
        <item x="0"/>
        <item x="1"/>
        <item x="2"/>
        <item x="3"/>
        <item x="4"/>
      </items>
    </pivotField>
    <pivotField compact="0" allDrilled="1" subtotalTop="0" showAll="0" measureFilter="1" defaultSubtotal="0" defaultAttributeDrillState="1">
      <items count="5">
        <item x="0"/>
        <item x="1"/>
        <item x="2"/>
        <item x="3"/>
        <item x="4"/>
      </items>
    </pivotField>
    <pivotField dataField="1" compact="0" subtotalTop="0" showAll="0" defaultSubtotal="0"/>
    <pivotField dataField="1" compact="0" subtotalTop="0" showAll="0" defaultSubtotal="0"/>
    <pivotField dataField="1" compact="0" subtotalTop="0" showAll="0" defaultSubtotal="0"/>
    <pivotField dataField="1" compact="0" subtotalTop="0" showAll="0" defaultSubtotal="0"/>
    <pivotField dataField="1" compact="0" subtotalTop="0" showAll="0" defaultSubtotal="0"/>
    <pivotField dataField="1" compact="0" subtotalTop="0" showAll="0" defaultSubtotal="0"/>
    <pivotField compact="0"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4" iMeasureHier="39">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8D3157F-ABED-4380-97DE-87807CBF25DA}" name="PivotTable5" cacheId="0" applyNumberFormats="0" applyBorderFormats="0" applyFontFormats="0" applyPatternFormats="0" applyAlignmentFormats="0" applyWidthHeightFormats="1" dataCaption="Values" tag="772521d6-1311-40fc-bb9b-2fbd84d5d959" updatedVersion="8" minRefreshableVersion="3" useAutoFormatting="1" itemPrintTitles="1" createdVersion="8" indent="0" outline="1" outlineData="1" multipleFieldFilters="0">
  <location ref="E11:G28" firstHeaderRow="1" firstDataRow="1" firstDataCol="0"/>
  <pivotFields count="1">
    <pivotField allDrilled="1" subtotalTop="0" showAll="0" dataSourceSort="1" defaultSubtotal="0" defaultAttributeDrillState="1"/>
  </pivot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D2AADF6-CBE7-4440-875E-05612141ADA2}" name="Story_revenue" cacheId="3" applyNumberFormats="0" applyBorderFormats="0" applyFontFormats="0" applyPatternFormats="0" applyAlignmentFormats="0" applyWidthHeightFormats="1" dataCaption="Values" tag="e5611e91-9581-403e-9274-b121dcc96907" updatedVersion="8" minRefreshableVersion="3" useAutoFormatting="1" subtotalHiddenItems="1" itemPrintTitles="1" createdVersion="8" indent="0" outline="1" outlineData="1" multipleFieldFilters="0">
  <location ref="O9:Q20" firstHeaderRow="0" firstDataRow="1" firstDataCol="1"/>
  <pivotFields count="4">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 dataField="1" subtotalTop="0" showAll="0" defaultSubtotal="0"/>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3" subtotal="count" baseField="0" baseItem="0"/>
  </dataFields>
  <formats count="2">
    <format dxfId="32">
      <pivotArea field="1" grandRow="1" outline="0" collapsedLevelsAreSubtotals="1" axis="axisRow" fieldPosition="0">
        <references count="1">
          <reference field="4294967294" count="1" selected="0">
            <x v="0"/>
          </reference>
        </references>
      </pivotArea>
    </format>
    <format dxfId="31">
      <pivotArea field="1" grandRow="1" outline="0" collapsedLevelsAreSubtotals="1" axis="axisRow"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ulations]"/>
        <x15:activeTabTopLevelEntity name="[sales_persons_table]"/>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7D9607D-AAAA-4585-A122-94EEAC403D8E}" name="PivotTable1" cacheId="2" applyNumberFormats="0" applyBorderFormats="0" applyFontFormats="0" applyPatternFormats="0" applyAlignmentFormats="0" applyWidthHeightFormats="1" dataCaption="Values" tag="3f3cf08d-e0e4-41df-94ed-fdaf49b16d5e" updatedVersion="8" minRefreshableVersion="3" useAutoFormatting="1" itemPrintTitles="1" createdVersion="8" indent="0" outline="1" outlineData="1" multipleFieldFilters="0">
  <location ref="A3:K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7"/>
    <dataField fld="1" subtotal="count" baseField="0" baseItem="0" numFmtId="167"/>
    <dataField fld="2" subtotal="count" baseField="0" baseItem="0" numFmtId="167"/>
    <dataField fld="3" subtotal="count" baseField="0" baseItem="0"/>
    <dataField fld="4" subtotal="count" baseField="0" baseItem="0"/>
    <dataField fld="5" subtotal="count" baseField="0" baseItem="0" numFmtId="167"/>
    <dataField fld="6" subtotal="count" baseField="0" baseItem="0"/>
    <dataField fld="7" subtotal="count" baseField="0" baseItem="0"/>
    <dataField fld="8" subtotal="count" baseField="0" baseItem="0"/>
    <dataField fld="9" subtotal="count" baseField="0" baseItem="0"/>
    <dataField fld="10" subtotal="count" baseField="0" baseItem="0" numFmtId="167"/>
  </dataFields>
  <formats count="5">
    <format dxfId="37">
      <pivotArea outline="0" collapsedLevelsAreSubtotals="1" fieldPosition="0">
        <references count="1">
          <reference field="4294967294" count="1" selected="0">
            <x v="0"/>
          </reference>
        </references>
      </pivotArea>
    </format>
    <format dxfId="36">
      <pivotArea outline="0" collapsedLevelsAreSubtotals="1" fieldPosition="0">
        <references count="1">
          <reference field="4294967294" count="1" selected="0">
            <x v="1"/>
          </reference>
        </references>
      </pivotArea>
    </format>
    <format dxfId="35">
      <pivotArea outline="0" collapsedLevelsAreSubtotals="1" fieldPosition="0">
        <references count="1">
          <reference field="4294967294" count="1" selected="0">
            <x v="2"/>
          </reference>
        </references>
      </pivotArea>
    </format>
    <format dxfId="34">
      <pivotArea outline="0" collapsedLevelsAreSubtotals="1" fieldPosition="0">
        <references count="1">
          <reference field="4294967294" count="1" selected="0">
            <x v="5"/>
          </reference>
        </references>
      </pivotArea>
    </format>
    <format dxfId="33">
      <pivotArea outline="0" collapsedLevelsAreSubtotals="1" fieldPosition="0">
        <references count="1">
          <reference field="4294967294" count="1" selected="0">
            <x v="10"/>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DD18AD8-95AC-4869-8D91-075F2E21E3B7}" name="PivotTable4" cacheId="1" applyNumberFormats="0" applyBorderFormats="0" applyFontFormats="0" applyPatternFormats="0" applyAlignmentFormats="0" applyWidthHeightFormats="1" dataCaption="Values" tag="085300c7-500c-4d5c-b1a9-8df1b9dcdcab" updatedVersion="8" minRefreshableVersion="3" useAutoFormatting="1" itemPrintTitles="1" createdVersion="8" indent="0" outline="1" outlineData="1" multipleFieldFilters="0">
  <location ref="I12:J14" firstHeaderRow="1" firstDataRow="1" firstDataCol="1"/>
  <pivotFields count="2">
    <pivotField dataField="1" subtotalTop="0" showAll="0" defaultSubtotal="0"/>
    <pivotField axis="axisRow" allDrilled="1" subtotalTop="0" showAll="0" dataSourceSort="1" defaultSubtotal="0" defaultAttributeDrillState="1">
      <items count="1">
        <item s="1" x="0"/>
      </items>
    </pivotField>
  </pivotFields>
  <rowFields count="1">
    <field x="1"/>
  </rowFields>
  <rowItems count="2">
    <i>
      <x/>
    </i>
    <i t="grand">
      <x/>
    </i>
  </rowItems>
  <colItems count="1">
    <i/>
  </colItems>
  <dataFields count="1">
    <dataField fld="0"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sales_persons_table]"/>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969D235D-64B5-40F4-8F5B-A99DCE9D79E3}" name="PivotTable8" cacheId="21" applyNumberFormats="0" applyBorderFormats="0" applyFontFormats="0" applyPatternFormats="0" applyAlignmentFormats="0" applyWidthHeightFormats="1" dataCaption="Values" tag="4240771a-d428-4b5e-bba3-853eb78cbe60" updatedVersion="8" minRefreshableVersion="3" useAutoFormatting="1" subtotalHiddenItems="1" rowGrandTotals="0" colGrandTotals="0" itemPrintTitles="1" createdVersion="8" indent="0" compact="0" compactData="0" multipleFieldFilters="0" chartFormat="1">
  <location ref="W15:Y17"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5">
    <format dxfId="6">
      <pivotArea type="all" dataOnly="0" outline="0" fieldPosition="0"/>
    </format>
    <format dxfId="5">
      <pivotArea outline="0" collapsedLevelsAreSubtotals="1" fieldPosition="0"/>
    </format>
    <format dxfId="4">
      <pivotArea dataOnly="0" labelOnly="1" outline="0" fieldPosition="0">
        <references count="1">
          <reference field="4294967294" count="1">
            <x v="0"/>
          </reference>
        </references>
      </pivotArea>
    </format>
    <format dxfId="3">
      <pivotArea outline="0" collapsedLevelsAreSubtotals="1" fieldPosition="0"/>
    </format>
    <format dxfId="2">
      <pivotArea outline="0" fieldPosition="0">
        <references count="1">
          <reference field="4294967294" count="1">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8B4BA98-F554-430C-A94E-95F3EF0158C9}" name="PivotTable7" cacheId="2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S9:T10"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4">
    <format dxfId="10">
      <pivotArea type="all" dataOnly="0" outline="0" fieldPosition="0"/>
    </format>
    <format dxfId="9">
      <pivotArea outline="0" collapsedLevelsAreSubtotals="1" fieldPosition="0"/>
    </format>
    <format dxfId="8">
      <pivotArea dataOnly="0" labelOnly="1" outline="0" fieldPosition="0">
        <references count="1">
          <reference field="4294967294" count="2">
            <x v="0"/>
            <x v="1"/>
          </reference>
        </references>
      </pivotArea>
    </format>
    <format dxfId="7">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C26D550-4F32-4207-8C2F-D944F69DB067}" name="PivotTable2" cacheId="1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C8:E20"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16">
      <pivotArea type="all" dataOnly="0" outline="0" fieldPosition="0"/>
    </format>
    <format dxfId="15">
      <pivotArea outline="0" collapsedLevelsAreSubtotals="1" fieldPosition="0"/>
    </format>
    <format dxfId="14">
      <pivotArea field="0" type="button" dataOnly="0" labelOnly="1" outline="0" axis="axisRow" fieldPosition="0"/>
    </format>
    <format dxfId="13">
      <pivotArea dataOnly="0" labelOnly="1" fieldPosition="0">
        <references count="1">
          <reference field="0" count="0"/>
        </references>
      </pivotArea>
    </format>
    <format dxfId="12">
      <pivotArea dataOnly="0" labelOnly="1" outline="0" fieldPosition="0">
        <references count="1">
          <reference field="4294967294" count="2">
            <x v="0"/>
            <x v="1"/>
          </reference>
        </references>
      </pivotArea>
    </format>
    <format dxfId="1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8CD0EB3-ED49-43BA-BA7F-755B74C2BED8}" name="PivotTable13" cacheId="23" applyNumberFormats="0" applyBorderFormats="0" applyFontFormats="0" applyPatternFormats="0" applyAlignmentFormats="0" applyWidthHeightFormats="1" dataCaption="Values" tag="ca0f12e0-ca0d-42bb-807d-63de2717b1df" updatedVersion="8" minRefreshableVersion="3" useAutoFormatting="1" subtotalHiddenItems="1" rowGrandTotals="0" colGrandTotals="0" itemPrintTitles="1" createdVersion="8" indent="0" compact="0" compactData="0" multipleFieldFilters="0" chartFormat="1">
  <location ref="AJ12:AL19"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2" baseItem="1048828" numFmtId="171">
      <extLst>
        <ext xmlns:x14="http://schemas.microsoft.com/office/spreadsheetml/2009/9/main" uri="{E15A36E0-9728-4e99-A89B-3F7291B0FE68}">
          <x14:dataField sourceField="0" uniqueName="[__Xl2].[Measures].[Total Revenue]"/>
        </ext>
      </extLst>
    </dataField>
  </dataFields>
  <formats count="6">
    <format dxfId="22">
      <pivotArea type="all" dataOnly="0" outline="0" fieldPosition="0"/>
    </format>
    <format dxfId="21">
      <pivotArea outline="0" collapsedLevelsAreSubtotals="1" fieldPosition="0"/>
    </format>
    <format dxfId="20">
      <pivotArea dataOnly="0" labelOnly="1" outline="0" fieldPosition="0">
        <references count="1">
          <reference field="4294967294" count="1">
            <x v="0"/>
          </reference>
        </references>
      </pivotArea>
    </format>
    <format dxfId="19">
      <pivotArea outline="0" collapsedLevelsAreSubtotals="1" fieldPosition="0"/>
    </format>
    <format dxfId="18">
      <pivotArea outline="0" fieldPosition="0">
        <references count="1">
          <reference field="4294967294" count="1">
            <x v="1"/>
          </reference>
        </references>
      </pivotArea>
    </format>
    <format dxfId="17">
      <pivotArea outline="0"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BC907693-3FA0-4945-AD57-BF55775741CB}" name="PivotTable10" cacheId="22" applyNumberFormats="0" applyBorderFormats="0" applyFontFormats="0" applyPatternFormats="0" applyAlignmentFormats="0" applyWidthHeightFormats="1" dataCaption="Values" tag="8872c299-837e-4e4e-9c52-68f280535ee4" updatedVersion="8" minRefreshableVersion="3" useAutoFormatting="1" subtotalHiddenItems="1" rowGrandTotals="0" colGrandTotals="0" itemPrintTitles="1" createdVersion="8" indent="0" compact="0" compactData="0" multipleFieldFilters="0" chartFormat="1">
  <location ref="AC14:AE18"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2" baseItem="1048828" numFmtId="171">
      <extLst>
        <ext xmlns:x14="http://schemas.microsoft.com/office/spreadsheetml/2009/9/main" uri="{E15A36E0-9728-4e99-A89B-3F7291B0FE68}">
          <x14:dataField sourceField="0" uniqueName="[__Xl2].[Measures].[Total Revenue]"/>
        </ext>
      </extLst>
    </dataField>
  </dataFields>
  <formats count="6">
    <format dxfId="28">
      <pivotArea type="all" dataOnly="0" outline="0" fieldPosition="0"/>
    </format>
    <format dxfId="27">
      <pivotArea outline="0" collapsedLevelsAreSubtotals="1" fieldPosition="0"/>
    </format>
    <format dxfId="26">
      <pivotArea dataOnly="0" labelOnly="1" outline="0" fieldPosition="0">
        <references count="1">
          <reference field="4294967294" count="1">
            <x v="0"/>
          </reference>
        </references>
      </pivotArea>
    </format>
    <format dxfId="25">
      <pivotArea outline="0" collapsedLevelsAreSubtotals="1" fieldPosition="0"/>
    </format>
    <format dxfId="24">
      <pivotArea outline="0" fieldPosition="0">
        <references count="1">
          <reference field="4294967294" count="1">
            <x v="1"/>
          </reference>
        </references>
      </pivotArea>
    </format>
    <format dxfId="23">
      <pivotArea outline="0"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ulations]"/>
        <x15:activeTabTopLevelEntity name="[Dim_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2" xr10:uid="{BEDBEC5F-B7EA-4732-A6DD-B978E61EF704}" sourceName="[Dim_date].[Month Name]">
  <pivotTables>
    <pivotTable tabId="2" name="Story_revenue"/>
  </pivotTables>
  <data>
    <olap pivotCacheId="1472215454">
      <levels count="2">
        <level uniqueName="[Dim_date].[Month Name].[(All)]" sourceCaption="(All)" count="0"/>
        <level uniqueName="[Dim_date].[Month Name].[Month Name]" sourceCaption="Month Name" count="12">
          <ranges>
            <range startItem="0">
              <i n="[Dim_date].[Month Name].&amp;[Jan]" c="Jan"/>
              <i n="[Dim_date].[Month Name].&amp;[Feb]" c="Feb"/>
              <i n="[Dim_date].[Month Name].&amp;[Mar]" c="Mar"/>
              <i n="[Dim_date].[Month Name].&amp;[Apr]" c="Apr"/>
              <i n="[Dim_date].[Month Name].&amp;[May]" c="May"/>
              <i n="[Dim_date].[Month Name].&amp;[Jun]" c="Jun"/>
              <i n="[Dim_date].[Month Name].&amp;[Jul]" c="Jul"/>
              <i n="[Dim_date].[Month Name].&amp;[Aug]" c="Aug"/>
              <i n="[Dim_date].[Month Name].&amp;[Sep]" c="Sep"/>
              <i n="[Dim_date].[Month Name].&amp;[Oct]" c="Oct"/>
              <i n="[Dim_date].[Month Name].&amp;[Nov]" c="Nov"/>
              <i n="[Dim_date].[Month Name].&amp;[Dec]" c="Dec"/>
            </range>
          </ranges>
        </level>
      </levels>
      <selections count="1">
        <selection n="[Dim_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217DAE45-65C9-458A-B97D-67B8B4872BA9}" sourceName="[Dim_date].[Month Name]">
  <pivotTables>
    <pivotTable tabId="2" name="PivotTable5"/>
  </pivotTables>
  <data>
    <olap pivotCacheId="166735322">
      <levels count="2">
        <level uniqueName="[Dim_date].[Month Name].[(All)]" sourceCaption="(All)" count="0"/>
        <level uniqueName="[Dim_date].[Month Name].[Month Name]" sourceCaption="Month Name" count="12">
          <ranges>
            <range startItem="0">
              <i n="[Dim_date].[Month Name].&amp;[Jan]" c="Jan"/>
              <i n="[Dim_date].[Month Name].&amp;[Feb]" c="Feb"/>
              <i n="[Dim_date].[Month Name].&amp;[Mar]" c="Mar"/>
              <i n="[Dim_date].[Month Name].&amp;[Apr]" c="Apr"/>
              <i n="[Dim_date].[Month Name].&amp;[May]" c="May"/>
              <i n="[Dim_date].[Month Name].&amp;[Jun]" c="Jun"/>
              <i n="[Dim_date].[Month Name].&amp;[Jul]" c="Jul"/>
              <i n="[Dim_date].[Month Name].&amp;[Aug]" c="Aug"/>
              <i n="[Dim_date].[Month Name].&amp;[Sep]" c="Sep"/>
              <i n="[Dim_date].[Month Name].&amp;[Oct]" c="Oct"/>
              <i n="[Dim_date].[Month Name].&amp;[Nov]" c="Nov"/>
              <i n="[Dim_date].[Month Name].&amp;[Dec]" c="Dec"/>
            </range>
          </ranges>
        </level>
      </levels>
      <selections count="1">
        <selection n="[Dim_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375C054A-C2A5-4B53-9CF0-4E51591437A2}" sourceName="[sales_persons_table].[Store Name]">
  <pivotTables>
    <pivotTable tabId="4" name="PivotTable2"/>
    <pivotTable tabId="4" name="PivotTable7"/>
    <pivotTable tabId="4" name="PivotTable8"/>
    <pivotTable tabId="4" name="PivotTable10"/>
    <pivotTable tabId="4" name="PivotTable13"/>
  </pivotTables>
  <data>
    <olap pivotCacheId="522846442">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5F3F8B06-000F-4B79-BB5E-D98B5429677D}" sourceName="[Dim_date].[Month Name]">
  <pivotTables>
    <pivotTable tabId="10" name="TCustomers"/>
    <pivotTable tabId="10" name="All Products"/>
    <pivotTable tabId="10" name="BCustomers"/>
    <pivotTable tabId="10" name="BLocation"/>
    <pivotTable tabId="10" name="Category"/>
    <pivotTable tabId="10" name="Customer Age Group"/>
    <pivotTable tabId="10" name="Gender"/>
    <pivotTable tabId="10" name="Product KpI"/>
    <pivotTable tabId="10" name="Product Kpi2"/>
    <pivotTable tabId="10" name="ProductKpi3"/>
    <pivotTable tabId="10" name="TLocation"/>
    <pivotTable tabId="10" name="Top Products"/>
    <pivotTable tabId="10" name="Weekday"/>
  </pivotTables>
  <data>
    <olap pivotCacheId="522846442">
      <levels count="2">
        <level uniqueName="[Dim_date].[Month Name].[(All)]" sourceCaption="(All)" count="0"/>
        <level uniqueName="[Dim_date].[Month Name].[Month Name]" sourceCaption="Month Name" count="12">
          <ranges>
            <range startItem="0">
              <i n="[Dim_date].[Month Name].&amp;[Jan]" c="Jan"/>
              <i n="[Dim_date].[Month Name].&amp;[Feb]" c="Feb"/>
              <i n="[Dim_date].[Month Name].&amp;[Mar]" c="Mar"/>
              <i n="[Dim_date].[Month Name].&amp;[Apr]" c="Apr"/>
              <i n="[Dim_date].[Month Name].&amp;[May]" c="May"/>
              <i n="[Dim_date].[Month Name].&amp;[Jun]" c="Jun"/>
              <i n="[Dim_date].[Month Name].&amp;[Jul]" c="Jul"/>
              <i n="[Dim_date].[Month Name].&amp;[Aug]" c="Aug"/>
              <i n="[Dim_date].[Month Name].&amp;[Sep]" c="Sep"/>
              <i n="[Dim_date].[Month Name].&amp;[Oct]" c="Oct"/>
              <i n="[Dim_date].[Month Name].&amp;[Nov]" c="Nov"/>
              <i n="[Dim_date].[Month Name].&amp;[Dec]" c="Dec"/>
            </range>
          </ranges>
        </level>
      </levels>
      <selections count="1">
        <selection n="[Dim_date].[Month Nam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19A0A4F-EA70-48D3-A53C-62D3EDB08EF2}" sourceName="[products_table].[Category]">
  <pivotTables>
    <pivotTable tabId="10" name="TCustomers"/>
    <pivotTable tabId="10" name="All Products"/>
    <pivotTable tabId="10" name="BCustomers"/>
    <pivotTable tabId="10" name="BLocation"/>
    <pivotTable tabId="10" name="Category"/>
    <pivotTable tabId="10" name="Customer Age Group"/>
    <pivotTable tabId="10" name="Gender"/>
    <pivotTable tabId="10" name="Product Kpi2"/>
    <pivotTable tabId="10" name="ProductKpi3"/>
    <pivotTable tabId="10" name="TLocation"/>
    <pivotTable tabId="10" name="Top Products"/>
    <pivotTable tabId="10" name="Weekday"/>
  </pivotTables>
  <data>
    <olap pivotCacheId="522846442">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3" xr10:uid="{BB6802D4-50F8-4719-9A73-14207EA50DC7}" cache="Slicer_Month_Name1" caption="Month Name" columnCount="2" level="1" style="SlicerStyleLight1 2 2" rowHeight="216000"/>
  <slicer name="Category 1" xr10:uid="{8ACCC391-EB24-425A-8BC3-D4D7661FA307}" cache="Slicer_Category" caption="Category" level="1" style="SlicerStyleLight1 2 2"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1" xr10:uid="{9016EB02-17A0-4096-BDB8-CB08EC600821}" cache="Slicer_Store_Name" caption="Store Name" level="1" style="SlicerStyleLight1 2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A697A388-6146-4C31-BFE1-C76E2C0FC159}" cache="Slicer_Month_Name2" caption="Filter Month" columnCount="3" level="1" style="SlicerStyleLight6 2" rowHeight="36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2" xr10:uid="{C2EAC5C2-7EA8-4A32-BE02-C78F13DEE825}" cache="Slicer_Month_Name1" caption="Month Name" level="1" rowHeight="241300"/>
  <slicer name="Category" xr10:uid="{35D504A8-DEDE-4BB7-A05D-E01DC8159FAF}" cache="Slicer_Category" caption="Category"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51FE80A9-F68A-462F-A9AE-77E3D3675E5C}" cache="Slicer_Month_Name" caption="Month Name" level="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B77443C8-7B44-4A32-BE4D-0FC507A5AE4D}" cache="Slicer_Store_Name" caption="Store Name"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618E08-A8A5-4943-BB5D-8D4033D3988A}" name="Table3" displayName="Table3" ref="AS10:AU22" totalsRowShown="0">
  <autoFilter ref="AS10:AU22" xr:uid="{65618E08-A8A5-4943-BB5D-8D4033D3988A}"/>
  <tableColumns count="3">
    <tableColumn id="1" xr3:uid="{6380EFD6-4D86-494B-A845-E9698230C393}" name="Row Labels">
      <calculatedColumnFormula>AP11</calculatedColumnFormula>
    </tableColumn>
    <tableColumn id="2" xr3:uid="{6441270B-FA9B-4B3D-A8A4-3F01BEF4E4FE}" name="Profit Margin" dataDxfId="43">
      <calculatedColumnFormula>AQ11</calculatedColumnFormula>
    </tableColumn>
    <tableColumn id="3" xr3:uid="{9DCB2FE6-D7E1-4F2F-BB5C-E9C9386808F7}" name="New Chart" dataDxfId="42">
      <calculatedColumnFormula>Table3[[#This Row],[Profit Margin]]</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A077D3-C6E3-4371-9E49-BE6D6DE10B45}" name="Table1" displayName="Table1" ref="S9:U19" totalsRowShown="0">
  <autoFilter ref="S9:U19" xr:uid="{B4A077D3-C6E3-4371-9E49-BE6D6DE10B45}"/>
  <tableColumns count="3">
    <tableColumn id="1" xr3:uid="{F7C05F8B-9695-4627-9529-C14625A27DC0}" name="Store">
      <calculatedColumnFormula>O10</calculatedColumnFormula>
    </tableColumn>
    <tableColumn id="2" xr3:uid="{F665F8D9-3E8F-4AFD-8056-C16CAE11AACE}" name="Total Revenue">
      <calculatedColumnFormula>P10</calculatedColumnFormula>
    </tableColumn>
    <tableColumn id="3" xr3:uid="{F3AF9A63-D0F2-4484-AD98-4214CA34C71E}" name="Total Targets">
      <calculatedColumnFormula>Q10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6.png"/></Relationships>
</file>

<file path=xl/webextensions/webextension1.xml><?xml version="1.0" encoding="utf-8"?>
<we:webextension xmlns:we="http://schemas.microsoft.com/office/webextensions/webextension/2010/11" id="{12A571EF-52AD-4F6B-B079-D1744400D4C7}">
  <we:reference id="wa200004689" version="1.0.0.0" store="en-US" storeType="OMEX"/>
  <we:alternateReferences>
    <we:reference id="wa200004689" version="1.0.0.0" store="wa200004689" storeType="OMEX"/>
  </we:alternateReferences>
  <we:properties>
    <we:property name="SourceData" value="{&quot;table&quot;:&quot;Table1&quot;,&quot;tableId&quot;:&quot;{B4A077D3-C6E3-4371-9E49-BE6D6DE10B45}&quot;,&quot;worksheetId&quot;:&quot;{0B33C056-E7E7-4D33-B260-8BF40F1416B0}&quot;}"/>
    <we:property name="ZBILicenseSettings" value="{&quot;userInfo&quot;:{&quot;name&quot;:&quot;Devish D&quot;,&quot;email&quot;:&quot;devishreddy@gmail.com&quot;,&quot;userId&quot;:&quot;00000000-0000-0000-8cd4-7b32150752b4&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 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5,&quot;titleFontColor&quot;:&quot;#000&quot;,&quot;titleText&quot;:&quot;Total Revenue Vs Total Targets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s&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C13F6475-0571-4A38-96B3-8C8D0EDA7BF6}"/>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microsoft.com/office/2007/relationships/slicer" Target="../slicers/slicer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drawing" Target="../drawings/drawing4.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8.xml"/><Relationship Id="rId7" Type="http://schemas.microsoft.com/office/2007/relationships/slicer" Target="../slicers/slicer5.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table" Target="../tables/table2.xml"/><Relationship Id="rId5" Type="http://schemas.openxmlformats.org/officeDocument/2006/relationships/drawing" Target="../drawings/drawing5.xml"/><Relationship Id="rId4" Type="http://schemas.openxmlformats.org/officeDocument/2006/relationships/pivotTable" Target="../pivotTables/pivotTable19.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2.xml"/><Relationship Id="rId7" Type="http://schemas.microsoft.com/office/2007/relationships/slicer" Target="../slicers/slicer6.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drawing" Target="../drawings/drawing6.xml"/><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F3890-A22A-4F55-99E7-4CB6862F7112}">
  <sheetPr codeName="Sheet1"/>
  <dimension ref="A1:V40"/>
  <sheetViews>
    <sheetView showGridLines="0" workbookViewId="0"/>
  </sheetViews>
  <sheetFormatPr defaultRowHeight="14.5" x14ac:dyDescent="0.35"/>
  <cols>
    <col min="1" max="1" width="1.81640625" style="83" customWidth="1"/>
    <col min="20" max="20" width="5.7265625" customWidth="1"/>
    <col min="21" max="21" width="2" customWidth="1"/>
  </cols>
  <sheetData>
    <row r="1" spans="1:22" s="31" customFormat="1" ht="5" customHeight="1" x14ac:dyDescent="0.35">
      <c r="A1" s="82"/>
    </row>
    <row r="2" spans="1:22" s="31" customFormat="1" ht="5" customHeight="1" x14ac:dyDescent="0.35">
      <c r="A2" s="82"/>
    </row>
    <row r="3" spans="1:22" s="31" customFormat="1" ht="5" customHeight="1" x14ac:dyDescent="0.35">
      <c r="A3" s="82"/>
    </row>
    <row r="4" spans="1:22" x14ac:dyDescent="0.35">
      <c r="A4" s="82"/>
      <c r="B4" s="36"/>
      <c r="C4" s="36"/>
      <c r="D4" s="36"/>
      <c r="E4" s="36"/>
      <c r="F4" s="36"/>
      <c r="G4" s="36"/>
      <c r="H4" s="36"/>
      <c r="I4" s="36"/>
      <c r="J4" s="36"/>
      <c r="K4" s="36"/>
      <c r="L4" s="36"/>
      <c r="M4" s="36"/>
      <c r="N4" s="36"/>
      <c r="O4" s="36"/>
      <c r="P4" s="36"/>
      <c r="Q4" s="36"/>
      <c r="R4" s="36"/>
      <c r="S4" s="36"/>
      <c r="T4" s="84"/>
      <c r="U4" s="84"/>
      <c r="V4" s="84"/>
    </row>
    <row r="5" spans="1:22" x14ac:dyDescent="0.35">
      <c r="A5" s="82"/>
      <c r="B5" s="36"/>
      <c r="C5" s="36"/>
      <c r="D5" s="36"/>
      <c r="E5" s="36"/>
      <c r="F5" s="36"/>
      <c r="G5" s="36"/>
      <c r="H5" s="36"/>
      <c r="I5" s="36"/>
      <c r="J5" s="36"/>
      <c r="K5" s="36"/>
      <c r="L5" s="36"/>
      <c r="M5" s="36"/>
      <c r="N5" s="36"/>
      <c r="O5" s="36"/>
      <c r="P5" s="36"/>
      <c r="Q5" s="36"/>
      <c r="R5" s="36"/>
      <c r="S5" s="36"/>
      <c r="T5" s="84"/>
      <c r="U5" s="84"/>
      <c r="V5" s="84"/>
    </row>
    <row r="6" spans="1:22" x14ac:dyDescent="0.35">
      <c r="A6" s="82"/>
      <c r="B6" s="36"/>
      <c r="C6" s="36"/>
      <c r="D6" s="36"/>
      <c r="E6" s="36"/>
      <c r="F6" s="36"/>
      <c r="G6" s="36"/>
      <c r="H6" s="36"/>
      <c r="I6" s="36"/>
      <c r="J6" s="36"/>
      <c r="K6" s="36"/>
      <c r="L6" s="36"/>
      <c r="M6" s="36"/>
      <c r="N6" s="36"/>
      <c r="O6" s="36"/>
      <c r="P6" s="36"/>
      <c r="Q6" s="36"/>
      <c r="R6" s="36"/>
      <c r="S6" s="36"/>
      <c r="T6" s="84"/>
      <c r="U6" s="84"/>
      <c r="V6" s="84"/>
    </row>
    <row r="7" spans="1:22" x14ac:dyDescent="0.35">
      <c r="A7" s="82"/>
      <c r="B7" s="36"/>
      <c r="C7" s="36"/>
      <c r="D7" s="36"/>
      <c r="E7" s="36"/>
      <c r="F7" s="36"/>
      <c r="G7" s="36"/>
      <c r="H7" s="36"/>
      <c r="I7" s="36"/>
      <c r="J7" s="36"/>
      <c r="K7" s="36"/>
      <c r="L7" s="36"/>
      <c r="M7" s="36"/>
      <c r="N7" s="36"/>
      <c r="O7" s="36"/>
      <c r="P7" s="36"/>
      <c r="Q7" s="36"/>
      <c r="R7" s="36"/>
      <c r="S7" s="36"/>
      <c r="T7" s="36"/>
    </row>
    <row r="8" spans="1:22" x14ac:dyDescent="0.35">
      <c r="A8" s="79"/>
      <c r="B8" s="36"/>
      <c r="C8" s="36"/>
      <c r="D8" s="36"/>
      <c r="E8" s="36"/>
      <c r="F8" s="36"/>
      <c r="G8" s="36"/>
      <c r="H8" s="36"/>
      <c r="I8" s="36"/>
      <c r="J8" s="36"/>
      <c r="K8" s="36"/>
      <c r="L8" s="36"/>
      <c r="M8" s="36"/>
      <c r="N8" s="36"/>
      <c r="O8" s="36"/>
      <c r="P8" s="36"/>
      <c r="Q8" s="36"/>
      <c r="R8" s="36"/>
      <c r="S8" s="36"/>
      <c r="T8" s="36"/>
    </row>
    <row r="9" spans="1:22" x14ac:dyDescent="0.35">
      <c r="A9" s="79"/>
      <c r="B9" s="36"/>
      <c r="C9" s="36"/>
      <c r="D9" s="36"/>
      <c r="E9" s="36"/>
      <c r="F9" s="36"/>
      <c r="G9" s="36"/>
      <c r="H9" s="36"/>
      <c r="I9" s="36"/>
      <c r="J9" s="36"/>
      <c r="K9" s="36"/>
      <c r="L9" s="36"/>
      <c r="M9" s="36"/>
      <c r="N9" s="36"/>
      <c r="O9" s="36"/>
      <c r="P9" s="36"/>
      <c r="Q9" s="36"/>
      <c r="R9" s="36"/>
      <c r="S9" s="36"/>
      <c r="T9" s="36"/>
    </row>
    <row r="10" spans="1:22" x14ac:dyDescent="0.35">
      <c r="A10" s="79"/>
      <c r="B10" s="36"/>
      <c r="C10" s="36"/>
      <c r="D10" s="36"/>
      <c r="E10" s="36"/>
      <c r="F10" s="36"/>
      <c r="G10" s="36"/>
      <c r="H10" s="36"/>
      <c r="I10" s="36"/>
      <c r="J10" s="36"/>
      <c r="K10" s="36"/>
      <c r="L10" s="36"/>
      <c r="M10" s="36"/>
      <c r="N10" s="36"/>
      <c r="O10" s="36"/>
      <c r="P10" s="36"/>
      <c r="Q10" s="36"/>
      <c r="R10" s="36"/>
      <c r="S10" s="36"/>
      <c r="T10" s="36"/>
    </row>
    <row r="11" spans="1:22" x14ac:dyDescent="0.35">
      <c r="A11" s="79"/>
      <c r="B11" s="36"/>
      <c r="C11" s="36"/>
      <c r="D11" s="36"/>
      <c r="E11" s="36"/>
      <c r="F11" s="36"/>
      <c r="G11" s="36"/>
      <c r="H11" s="36"/>
      <c r="I11" s="36"/>
      <c r="J11" s="36"/>
      <c r="K11" s="36"/>
      <c r="L11" s="36"/>
      <c r="M11" s="36"/>
      <c r="N11" s="36"/>
      <c r="O11" s="36"/>
      <c r="P11" s="36"/>
      <c r="Q11" s="36"/>
      <c r="R11" s="36"/>
      <c r="S11" s="36"/>
      <c r="T11" s="36"/>
    </row>
    <row r="12" spans="1:22" x14ac:dyDescent="0.35">
      <c r="A12" s="79"/>
      <c r="B12" s="36"/>
      <c r="C12" s="36"/>
      <c r="D12" s="36"/>
      <c r="E12" s="36"/>
      <c r="F12" s="36"/>
      <c r="G12" s="36"/>
      <c r="H12" s="36"/>
      <c r="I12" s="36"/>
      <c r="J12" s="36"/>
      <c r="K12" s="36"/>
      <c r="L12" s="36"/>
      <c r="M12" s="36"/>
      <c r="N12" s="36"/>
      <c r="O12" s="36"/>
      <c r="P12" s="36"/>
      <c r="Q12" s="36"/>
      <c r="R12" s="36"/>
      <c r="S12" s="36"/>
      <c r="T12" s="36"/>
    </row>
    <row r="13" spans="1:22" x14ac:dyDescent="0.35">
      <c r="A13" s="79"/>
      <c r="B13" s="36"/>
      <c r="C13" s="36"/>
      <c r="D13" s="36"/>
      <c r="E13" s="36"/>
      <c r="F13" s="36"/>
      <c r="G13" s="36"/>
      <c r="H13" s="36"/>
      <c r="I13" s="36"/>
      <c r="J13" s="36"/>
      <c r="K13" s="36"/>
      <c r="L13" s="36"/>
      <c r="M13" s="36"/>
      <c r="N13" s="36"/>
      <c r="O13" s="36"/>
      <c r="P13" s="36"/>
      <c r="Q13" s="36"/>
      <c r="R13" s="36"/>
      <c r="S13" s="36"/>
      <c r="T13" s="36"/>
    </row>
    <row r="14" spans="1:22" x14ac:dyDescent="0.35">
      <c r="A14" s="79"/>
      <c r="B14" s="36"/>
      <c r="C14" s="36"/>
      <c r="D14" s="36"/>
      <c r="E14" s="36"/>
      <c r="F14" s="36"/>
      <c r="G14" s="36"/>
      <c r="H14" s="36"/>
      <c r="I14" s="36"/>
      <c r="J14" s="36"/>
      <c r="K14" s="36"/>
      <c r="L14" s="36"/>
      <c r="M14" s="36"/>
      <c r="N14" s="36"/>
      <c r="O14" s="36"/>
      <c r="P14" s="36"/>
      <c r="Q14" s="36"/>
      <c r="R14" s="36"/>
      <c r="S14" s="36"/>
      <c r="T14" s="36"/>
    </row>
    <row r="15" spans="1:22" x14ac:dyDescent="0.35">
      <c r="A15" s="79"/>
      <c r="B15" s="36"/>
      <c r="C15" s="36"/>
      <c r="D15" s="36"/>
      <c r="E15" s="36"/>
      <c r="F15" s="36"/>
      <c r="G15" s="36"/>
      <c r="H15" s="36"/>
      <c r="I15" s="36"/>
      <c r="J15" s="36"/>
      <c r="K15" s="36"/>
      <c r="L15" s="36"/>
      <c r="M15" s="36"/>
      <c r="N15" s="36"/>
      <c r="O15" s="36"/>
      <c r="P15" s="36"/>
      <c r="Q15" s="36"/>
      <c r="R15" s="36"/>
      <c r="S15" s="36"/>
      <c r="T15" s="36"/>
    </row>
    <row r="16" spans="1:22" x14ac:dyDescent="0.35">
      <c r="A16" s="79"/>
      <c r="B16" s="36"/>
      <c r="C16" s="36"/>
      <c r="D16" s="36"/>
      <c r="E16" s="36"/>
      <c r="F16" s="36"/>
      <c r="G16" s="36"/>
      <c r="H16" s="36"/>
      <c r="I16" s="36"/>
      <c r="J16" s="36"/>
      <c r="K16" s="36"/>
      <c r="L16" s="36"/>
      <c r="M16" s="36"/>
      <c r="N16" s="36"/>
      <c r="O16" s="36"/>
      <c r="P16" s="36"/>
      <c r="Q16" s="36"/>
      <c r="R16" s="36"/>
      <c r="S16" s="36"/>
      <c r="T16" s="36"/>
    </row>
    <row r="17" spans="1:20" x14ac:dyDescent="0.35">
      <c r="A17" s="79"/>
      <c r="B17" s="36"/>
      <c r="C17" s="36"/>
      <c r="D17" s="36"/>
      <c r="E17" s="36"/>
      <c r="F17" s="36"/>
      <c r="G17" s="36"/>
      <c r="H17" s="36"/>
      <c r="I17" s="36"/>
      <c r="J17" s="36"/>
      <c r="K17" s="36"/>
      <c r="L17" s="36"/>
      <c r="M17" s="36"/>
      <c r="N17" s="36"/>
      <c r="O17" s="36"/>
      <c r="P17" s="36"/>
      <c r="Q17" s="36"/>
      <c r="R17" s="36"/>
      <c r="S17" s="36"/>
      <c r="T17" s="36"/>
    </row>
    <row r="18" spans="1:20" x14ac:dyDescent="0.35">
      <c r="A18" s="79"/>
      <c r="B18" s="36"/>
      <c r="C18" s="36"/>
      <c r="D18" s="36"/>
      <c r="E18" s="36"/>
      <c r="F18" s="36"/>
      <c r="G18" s="36"/>
      <c r="H18" s="36"/>
      <c r="I18" s="36"/>
      <c r="J18" s="36"/>
      <c r="K18" s="36"/>
      <c r="L18" s="36"/>
      <c r="M18" s="36"/>
      <c r="N18" s="36"/>
      <c r="O18" s="36"/>
      <c r="P18" s="36"/>
      <c r="Q18" s="36"/>
      <c r="R18" s="36"/>
      <c r="S18" s="36"/>
      <c r="T18" s="36"/>
    </row>
    <row r="19" spans="1:20" x14ac:dyDescent="0.35">
      <c r="A19" s="79"/>
      <c r="B19" s="36"/>
      <c r="C19" s="36"/>
      <c r="D19" s="36"/>
      <c r="E19" s="36"/>
      <c r="F19" s="36"/>
      <c r="G19" s="36"/>
      <c r="H19" s="36"/>
      <c r="I19" s="36"/>
      <c r="J19" s="36"/>
      <c r="K19" s="36"/>
      <c r="L19" s="36"/>
      <c r="M19" s="36"/>
      <c r="N19" s="36"/>
      <c r="O19" s="36"/>
      <c r="P19" s="36"/>
      <c r="Q19" s="36"/>
      <c r="R19" s="36"/>
      <c r="S19" s="36"/>
      <c r="T19" s="36"/>
    </row>
    <row r="20" spans="1:20" x14ac:dyDescent="0.35">
      <c r="A20" s="79"/>
      <c r="B20" s="36"/>
      <c r="C20" s="36"/>
      <c r="D20" s="36"/>
      <c r="E20" s="36"/>
      <c r="F20" s="36"/>
      <c r="G20" s="36"/>
      <c r="H20" s="36"/>
      <c r="I20" s="36"/>
      <c r="J20" s="36"/>
      <c r="K20" s="36"/>
      <c r="L20" s="36"/>
      <c r="M20" s="36"/>
      <c r="N20" s="36"/>
      <c r="O20" s="36"/>
      <c r="P20" s="36"/>
      <c r="Q20" s="36"/>
      <c r="R20" s="36"/>
      <c r="S20" s="36"/>
      <c r="T20" s="36"/>
    </row>
    <row r="21" spans="1:20" x14ac:dyDescent="0.35">
      <c r="A21" s="79"/>
      <c r="B21" s="36"/>
      <c r="C21" s="36"/>
      <c r="D21" s="36"/>
      <c r="E21" s="36"/>
      <c r="F21" s="36"/>
      <c r="G21" s="36"/>
      <c r="H21" s="36"/>
      <c r="I21" s="36"/>
      <c r="J21" s="36"/>
      <c r="K21" s="36"/>
      <c r="L21" s="36"/>
      <c r="M21" s="36"/>
      <c r="N21" s="36"/>
      <c r="O21" s="36"/>
      <c r="P21" s="36"/>
      <c r="Q21" s="36"/>
      <c r="R21" s="36"/>
      <c r="S21" s="36"/>
      <c r="T21" s="36"/>
    </row>
    <row r="22" spans="1:20" x14ac:dyDescent="0.35">
      <c r="A22" s="79"/>
      <c r="B22" s="36"/>
      <c r="C22" s="36"/>
      <c r="D22" s="36"/>
      <c r="E22" s="36"/>
      <c r="F22" s="36"/>
      <c r="G22" s="36"/>
      <c r="H22" s="36"/>
      <c r="I22" s="36"/>
      <c r="J22" s="36"/>
      <c r="K22" s="36"/>
      <c r="L22" s="36"/>
      <c r="M22" s="36"/>
      <c r="N22" s="36"/>
      <c r="O22" s="36"/>
      <c r="P22" s="36"/>
      <c r="Q22" s="36"/>
      <c r="R22" s="36"/>
      <c r="S22" s="36"/>
      <c r="T22" s="36"/>
    </row>
    <row r="23" spans="1:20" x14ac:dyDescent="0.35">
      <c r="A23" s="79"/>
      <c r="B23" s="36"/>
      <c r="C23" s="36"/>
      <c r="D23" s="36"/>
      <c r="E23" s="36"/>
      <c r="F23" s="36"/>
      <c r="G23" s="36"/>
      <c r="H23" s="36"/>
      <c r="I23" s="36"/>
      <c r="J23" s="36"/>
      <c r="K23" s="36"/>
      <c r="L23" s="36"/>
      <c r="M23" s="36"/>
      <c r="N23" s="36"/>
      <c r="O23" s="36"/>
      <c r="P23" s="36"/>
      <c r="Q23" s="36"/>
      <c r="R23" s="36"/>
      <c r="S23" s="36"/>
      <c r="T23" s="36"/>
    </row>
    <row r="24" spans="1:20" x14ac:dyDescent="0.35">
      <c r="A24" s="79"/>
      <c r="B24" s="36"/>
      <c r="C24" s="36"/>
      <c r="D24" s="36"/>
      <c r="E24" s="36"/>
      <c r="F24" s="36"/>
      <c r="G24" s="36"/>
      <c r="H24" s="36"/>
      <c r="I24" s="36"/>
      <c r="J24" s="36"/>
      <c r="K24" s="36"/>
      <c r="L24" s="36"/>
      <c r="M24" s="36"/>
      <c r="N24" s="36"/>
      <c r="O24" s="36"/>
      <c r="P24" s="36"/>
      <c r="Q24" s="36"/>
      <c r="R24" s="36"/>
      <c r="S24" s="36"/>
      <c r="T24" s="36"/>
    </row>
    <row r="25" spans="1:20" x14ac:dyDescent="0.35">
      <c r="A25" s="79"/>
      <c r="B25" s="36"/>
      <c r="C25" s="36"/>
      <c r="D25" s="36"/>
      <c r="E25" s="36"/>
      <c r="F25" s="36"/>
      <c r="G25" s="36"/>
      <c r="H25" s="36"/>
      <c r="I25" s="36"/>
      <c r="J25" s="36"/>
      <c r="K25" s="36"/>
      <c r="L25" s="36"/>
      <c r="M25" s="36"/>
      <c r="N25" s="36"/>
      <c r="O25" s="36"/>
      <c r="P25" s="36"/>
      <c r="Q25" s="36"/>
      <c r="R25" s="36"/>
      <c r="S25" s="36"/>
      <c r="T25" s="36"/>
    </row>
    <row r="26" spans="1:20" x14ac:dyDescent="0.35">
      <c r="A26" s="79"/>
      <c r="B26" s="36"/>
      <c r="C26" s="36"/>
      <c r="D26" s="36"/>
      <c r="E26" s="36"/>
      <c r="F26" s="36"/>
      <c r="G26" s="36"/>
      <c r="H26" s="36"/>
      <c r="I26" s="36"/>
      <c r="J26" s="36"/>
      <c r="K26" s="36"/>
      <c r="L26" s="36"/>
      <c r="M26" s="36"/>
      <c r="N26" s="36"/>
      <c r="O26" s="36"/>
      <c r="P26" s="36"/>
      <c r="Q26" s="36"/>
      <c r="R26" s="36"/>
      <c r="S26" s="36"/>
      <c r="T26" s="36"/>
    </row>
    <row r="27" spans="1:20" x14ac:dyDescent="0.35">
      <c r="A27" s="79"/>
      <c r="B27" s="36"/>
      <c r="C27" s="36"/>
      <c r="D27" s="36"/>
      <c r="E27" s="36"/>
      <c r="F27" s="36"/>
      <c r="G27" s="36"/>
      <c r="H27" s="36"/>
      <c r="I27" s="36"/>
      <c r="J27" s="36"/>
      <c r="K27" s="36"/>
      <c r="L27" s="36"/>
      <c r="M27" s="36"/>
      <c r="N27" s="36"/>
      <c r="O27" s="36"/>
      <c r="P27" s="36"/>
      <c r="Q27" s="36"/>
      <c r="R27" s="36"/>
      <c r="S27" s="36"/>
      <c r="T27" s="36"/>
    </row>
    <row r="28" spans="1:20" x14ac:dyDescent="0.35">
      <c r="A28" s="79"/>
      <c r="B28" s="36"/>
      <c r="C28" s="36"/>
      <c r="D28" s="36"/>
      <c r="E28" s="36"/>
      <c r="F28" s="36"/>
      <c r="G28" s="36"/>
      <c r="H28" s="36"/>
      <c r="I28" s="36"/>
      <c r="J28" s="36"/>
      <c r="K28" s="36"/>
      <c r="L28" s="36"/>
      <c r="M28" s="36"/>
      <c r="N28" s="36"/>
      <c r="O28" s="36"/>
      <c r="P28" s="36"/>
      <c r="Q28" s="36"/>
      <c r="R28" s="36"/>
      <c r="S28" s="36"/>
      <c r="T28" s="36"/>
    </row>
    <row r="29" spans="1:20" x14ac:dyDescent="0.35">
      <c r="A29" s="79"/>
      <c r="B29" s="36"/>
      <c r="C29" s="36"/>
      <c r="D29" s="36"/>
      <c r="E29" s="36"/>
      <c r="F29" s="36"/>
      <c r="G29" s="36"/>
      <c r="H29" s="36"/>
      <c r="I29" s="36"/>
      <c r="J29" s="36"/>
      <c r="K29" s="36"/>
      <c r="L29" s="36"/>
      <c r="M29" s="36"/>
      <c r="N29" s="36"/>
      <c r="O29" s="36"/>
      <c r="P29" s="36"/>
      <c r="Q29" s="36"/>
      <c r="R29" s="36"/>
      <c r="S29" s="36"/>
      <c r="T29" s="36"/>
    </row>
    <row r="30" spans="1:20" x14ac:dyDescent="0.35">
      <c r="A30" s="79"/>
      <c r="B30" s="36"/>
      <c r="C30" s="36"/>
      <c r="D30" s="36"/>
      <c r="E30" s="36"/>
      <c r="F30" s="36"/>
      <c r="G30" s="36"/>
      <c r="H30" s="36"/>
      <c r="I30" s="36"/>
      <c r="J30" s="36"/>
      <c r="K30" s="36"/>
      <c r="L30" s="36"/>
      <c r="M30" s="36"/>
      <c r="N30" s="36"/>
      <c r="O30" s="36"/>
      <c r="P30" s="36"/>
      <c r="Q30" s="36"/>
      <c r="R30" s="36"/>
      <c r="S30" s="36"/>
      <c r="T30" s="36"/>
    </row>
    <row r="31" spans="1:20" x14ac:dyDescent="0.35">
      <c r="A31" s="79"/>
      <c r="B31" s="36"/>
      <c r="C31" s="36"/>
      <c r="D31" s="36"/>
      <c r="E31" s="36"/>
      <c r="F31" s="36"/>
      <c r="G31" s="36"/>
      <c r="H31" s="36"/>
      <c r="I31" s="36"/>
      <c r="J31" s="36"/>
      <c r="K31" s="36"/>
      <c r="L31" s="36"/>
      <c r="M31" s="36"/>
      <c r="N31" s="36"/>
      <c r="O31" s="36"/>
      <c r="P31" s="36"/>
      <c r="Q31" s="36"/>
      <c r="R31" s="36"/>
      <c r="S31" s="36"/>
      <c r="T31" s="36"/>
    </row>
    <row r="32" spans="1:20" x14ac:dyDescent="0.35">
      <c r="A32" s="79"/>
      <c r="B32" s="36"/>
      <c r="C32" s="36"/>
      <c r="D32" s="36"/>
      <c r="E32" s="36"/>
      <c r="F32" s="36"/>
      <c r="G32" s="36"/>
      <c r="H32" s="36"/>
      <c r="I32" s="36"/>
      <c r="J32" s="36"/>
      <c r="K32" s="36"/>
      <c r="L32" s="36"/>
      <c r="M32" s="36"/>
      <c r="N32" s="36"/>
      <c r="O32" s="36"/>
      <c r="P32" s="36"/>
      <c r="Q32" s="36"/>
      <c r="R32" s="36"/>
      <c r="S32" s="36"/>
      <c r="T32" s="36"/>
    </row>
    <row r="33" spans="1:20" x14ac:dyDescent="0.35">
      <c r="A33" s="79"/>
      <c r="B33" s="36"/>
      <c r="C33" s="36"/>
      <c r="D33" s="36"/>
      <c r="E33" s="36"/>
      <c r="F33" s="36"/>
      <c r="G33" s="36"/>
      <c r="H33" s="36"/>
      <c r="I33" s="36"/>
      <c r="J33" s="36"/>
      <c r="K33" s="36"/>
      <c r="L33" s="36"/>
      <c r="M33" s="36"/>
      <c r="N33" s="36"/>
      <c r="O33" s="36"/>
      <c r="P33" s="36"/>
      <c r="Q33" s="36"/>
      <c r="R33" s="36"/>
      <c r="S33" s="36"/>
      <c r="T33" s="36"/>
    </row>
    <row r="34" spans="1:20" s="83" customFormat="1" x14ac:dyDescent="0.35">
      <c r="A34" s="79"/>
    </row>
    <row r="35" spans="1:20" x14ac:dyDescent="0.35">
      <c r="B35" s="36"/>
      <c r="C35" s="36"/>
      <c r="D35" s="36"/>
      <c r="E35" s="36"/>
      <c r="F35" s="36"/>
      <c r="G35" s="36"/>
      <c r="H35" s="36"/>
      <c r="I35" s="36"/>
      <c r="J35" s="36"/>
      <c r="K35" s="36"/>
      <c r="L35" s="36"/>
      <c r="M35" s="36"/>
      <c r="N35" s="36"/>
      <c r="O35" s="36"/>
      <c r="P35" s="36"/>
      <c r="Q35" s="36"/>
      <c r="R35" s="36"/>
      <c r="S35" s="36"/>
      <c r="T35" s="36"/>
    </row>
    <row r="36" spans="1:20" x14ac:dyDescent="0.35">
      <c r="B36" s="36"/>
      <c r="C36" s="36"/>
      <c r="D36" s="36"/>
      <c r="E36" s="36"/>
      <c r="F36" s="36"/>
      <c r="G36" s="36"/>
      <c r="H36" s="36"/>
      <c r="I36" s="36"/>
      <c r="J36" s="36"/>
      <c r="K36" s="36"/>
      <c r="L36" s="36"/>
      <c r="M36" s="36"/>
      <c r="N36" s="36"/>
      <c r="O36" s="36"/>
      <c r="P36" s="36"/>
      <c r="Q36" s="36"/>
      <c r="R36" s="36"/>
      <c r="S36" s="36"/>
      <c r="T36" s="36"/>
    </row>
    <row r="37" spans="1:20" x14ac:dyDescent="0.35">
      <c r="B37" s="36"/>
      <c r="C37" s="36"/>
      <c r="D37" s="36"/>
      <c r="E37" s="36"/>
      <c r="F37" s="36"/>
      <c r="G37" s="36"/>
      <c r="H37" s="36"/>
      <c r="I37" s="36"/>
      <c r="J37" s="36"/>
      <c r="K37" s="36"/>
      <c r="L37" s="36"/>
      <c r="M37" s="36"/>
      <c r="N37" s="36"/>
      <c r="O37" s="36"/>
      <c r="P37" s="36"/>
      <c r="Q37" s="36"/>
      <c r="R37" s="36"/>
      <c r="S37" s="36"/>
      <c r="T37" s="36"/>
    </row>
    <row r="38" spans="1:20" x14ac:dyDescent="0.35">
      <c r="B38" s="36"/>
      <c r="C38" s="36"/>
      <c r="D38" s="36"/>
      <c r="E38" s="36"/>
      <c r="F38" s="36"/>
      <c r="G38" s="36"/>
      <c r="H38" s="36"/>
      <c r="I38" s="36"/>
      <c r="J38" s="36"/>
      <c r="K38" s="36"/>
      <c r="L38" s="36"/>
      <c r="M38" s="36"/>
      <c r="N38" s="36"/>
      <c r="O38" s="36"/>
      <c r="P38" s="36"/>
      <c r="Q38" s="36"/>
      <c r="R38" s="36"/>
      <c r="S38" s="36"/>
      <c r="T38" s="36"/>
    </row>
    <row r="39" spans="1:20" x14ac:dyDescent="0.35">
      <c r="B39" s="36"/>
      <c r="C39" s="36"/>
      <c r="D39" s="36"/>
      <c r="E39" s="36"/>
      <c r="F39" s="36"/>
      <c r="G39" s="36"/>
      <c r="H39" s="36"/>
      <c r="I39" s="36"/>
      <c r="J39" s="36"/>
      <c r="K39" s="36"/>
      <c r="L39" s="36"/>
      <c r="M39" s="36"/>
      <c r="N39" s="36"/>
      <c r="O39" s="36"/>
      <c r="P39" s="36"/>
      <c r="Q39" s="36"/>
      <c r="R39" s="36"/>
      <c r="S39" s="36"/>
      <c r="T39" s="36"/>
    </row>
    <row r="40" spans="1:20" x14ac:dyDescent="0.35">
      <c r="B40" s="36"/>
      <c r="C40" s="36"/>
      <c r="D40" s="36"/>
      <c r="E40" s="36"/>
      <c r="F40" s="36"/>
      <c r="G40" s="36"/>
      <c r="H40" s="36"/>
      <c r="I40" s="36"/>
      <c r="J40" s="36"/>
      <c r="K40" s="36"/>
      <c r="L40" s="36"/>
      <c r="M40" s="36"/>
      <c r="N40" s="36"/>
      <c r="O40" s="36"/>
      <c r="P40" s="36"/>
      <c r="Q40" s="36"/>
      <c r="R40" s="36"/>
      <c r="S40" s="36"/>
      <c r="T40"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Option Button 3">
              <controlPr defaultSize="0" autoFill="0" autoLine="0" autoPict="0">
                <anchor moveWithCells="1">
                  <from>
                    <xdr:col>8</xdr:col>
                    <xdr:colOff>571500</xdr:colOff>
                    <xdr:row>11</xdr:row>
                    <xdr:rowOff>82550</xdr:rowOff>
                  </from>
                  <to>
                    <xdr:col>9</xdr:col>
                    <xdr:colOff>215900</xdr:colOff>
                    <xdr:row>12</xdr:row>
                    <xdr:rowOff>120650</xdr:rowOff>
                  </to>
                </anchor>
              </controlPr>
            </control>
          </mc:Choice>
        </mc:AlternateContent>
        <mc:AlternateContent xmlns:mc="http://schemas.openxmlformats.org/markup-compatibility/2006">
          <mc:Choice Requires="x14">
            <control shapeId="6148" r:id="rId4" name="Option Button 4">
              <controlPr defaultSize="0" autoFill="0" autoLine="0" autoPict="0">
                <anchor moveWithCells="1">
                  <from>
                    <xdr:col>10</xdr:col>
                    <xdr:colOff>387350</xdr:colOff>
                    <xdr:row>11</xdr:row>
                    <xdr:rowOff>95250</xdr:rowOff>
                  </from>
                  <to>
                    <xdr:col>11</xdr:col>
                    <xdr:colOff>31750</xdr:colOff>
                    <xdr:row>12</xdr:row>
                    <xdr:rowOff>133350</xdr:rowOff>
                  </to>
                </anchor>
              </controlPr>
            </control>
          </mc:Choice>
        </mc:AlternateContent>
        <mc:AlternateContent xmlns:mc="http://schemas.openxmlformats.org/markup-compatibility/2006">
          <mc:Choice Requires="x14">
            <control shapeId="6149" r:id="rId5" name="Drop Down 5">
              <controlPr defaultSize="0" autoLine="0" autoPict="0">
                <anchor moveWithCells="1">
                  <from>
                    <xdr:col>11</xdr:col>
                    <xdr:colOff>279400</xdr:colOff>
                    <xdr:row>11</xdr:row>
                    <xdr:rowOff>95250</xdr:rowOff>
                  </from>
                  <to>
                    <xdr:col>13</xdr:col>
                    <xdr:colOff>6350</xdr:colOff>
                    <xdr:row>12</xdr:row>
                    <xdr:rowOff>152400</xdr:rowOff>
                  </to>
                </anchor>
              </controlPr>
            </control>
          </mc:Choice>
        </mc:AlternateContent>
        <mc:AlternateContent xmlns:mc="http://schemas.openxmlformats.org/markup-compatibility/2006">
          <mc:Choice Requires="x14">
            <control shapeId="6192" r:id="rId6" name="Option Button 48">
              <controlPr defaultSize="0" autoFill="0" autoLine="0" autoPict="0">
                <anchor moveWithCells="1">
                  <from>
                    <xdr:col>14</xdr:col>
                    <xdr:colOff>304800</xdr:colOff>
                    <xdr:row>14</xdr:row>
                    <xdr:rowOff>0</xdr:rowOff>
                  </from>
                  <to>
                    <xdr:col>14</xdr:col>
                    <xdr:colOff>552450</xdr:colOff>
                    <xdr:row>15</xdr:row>
                    <xdr:rowOff>25400</xdr:rowOff>
                  </to>
                </anchor>
              </controlPr>
            </control>
          </mc:Choice>
        </mc:AlternateContent>
        <mc:AlternateContent xmlns:mc="http://schemas.openxmlformats.org/markup-compatibility/2006">
          <mc:Choice Requires="x14">
            <control shapeId="6193" r:id="rId7" name="Option Button 49">
              <controlPr defaultSize="0" autoFill="0" autoLine="0" autoPict="0">
                <anchor moveWithCells="1">
                  <from>
                    <xdr:col>16</xdr:col>
                    <xdr:colOff>241300</xdr:colOff>
                    <xdr:row>13</xdr:row>
                    <xdr:rowOff>177800</xdr:rowOff>
                  </from>
                  <to>
                    <xdr:col>16</xdr:col>
                    <xdr:colOff>488950</xdr:colOff>
                    <xdr:row>15</xdr:row>
                    <xdr:rowOff>19050</xdr:rowOff>
                  </to>
                </anchor>
              </controlPr>
            </control>
          </mc:Choice>
        </mc:AlternateContent>
        <mc:AlternateContent xmlns:mc="http://schemas.openxmlformats.org/markup-compatibility/2006">
          <mc:Choice Requires="x14">
            <control shapeId="6203" r:id="rId8" name="Group Box 59">
              <controlPr defaultSize="0" autoFill="0" autoPict="0">
                <anchor moveWithCells="1">
                  <from>
                    <xdr:col>13</xdr:col>
                    <xdr:colOff>361950</xdr:colOff>
                    <xdr:row>13</xdr:row>
                    <xdr:rowOff>171450</xdr:rowOff>
                  </from>
                  <to>
                    <xdr:col>16</xdr:col>
                    <xdr:colOff>590550</xdr:colOff>
                    <xdr:row>15</xdr:row>
                    <xdr:rowOff>69850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08564-8DF3-4673-A650-F3DE885E923D}">
  <sheetPr codeName="Sheet4"/>
  <dimension ref="A1:T40"/>
  <sheetViews>
    <sheetView showGridLines="0" zoomScale="98" zoomScaleNormal="98" workbookViewId="0">
      <selection activeCell="Q39" sqref="Q39"/>
    </sheetView>
  </sheetViews>
  <sheetFormatPr defaultRowHeight="14.5" x14ac:dyDescent="0.35"/>
  <cols>
    <col min="1" max="1" width="8.7265625" customWidth="1"/>
  </cols>
  <sheetData>
    <row r="1" spans="1:20" s="83" customFormat="1" ht="3" customHeight="1" x14ac:dyDescent="0.35">
      <c r="A1" s="86"/>
      <c r="B1" s="86"/>
      <c r="C1" s="86"/>
      <c r="D1" s="86"/>
      <c r="E1" s="86"/>
      <c r="F1" s="86"/>
      <c r="G1" s="86"/>
      <c r="H1" s="86"/>
      <c r="I1" s="86"/>
      <c r="J1" s="86"/>
      <c r="K1" s="86"/>
      <c r="L1" s="86"/>
      <c r="M1" s="86"/>
      <c r="N1" s="86"/>
      <c r="O1" s="86"/>
      <c r="P1" s="86"/>
      <c r="Q1" s="86"/>
      <c r="R1" s="86"/>
      <c r="S1" s="86"/>
      <c r="T1" s="86"/>
    </row>
    <row r="2" spans="1:20" s="83" customFormat="1" ht="3" customHeight="1" x14ac:dyDescent="0.35">
      <c r="A2" s="86"/>
      <c r="B2" s="86"/>
      <c r="C2" s="86"/>
      <c r="D2" s="86"/>
      <c r="E2" s="86"/>
      <c r="F2" s="86"/>
      <c r="G2" s="86"/>
      <c r="H2" s="86"/>
      <c r="I2" s="86"/>
      <c r="J2" s="86"/>
      <c r="K2" s="86"/>
      <c r="L2" s="86"/>
      <c r="M2" s="86"/>
      <c r="N2" s="86"/>
      <c r="O2" s="86"/>
      <c r="P2" s="86"/>
      <c r="Q2" s="86"/>
      <c r="R2" s="86"/>
      <c r="S2" s="86"/>
      <c r="T2" s="86"/>
    </row>
    <row r="3" spans="1:20" s="83" customFormat="1" ht="2.5" customHeight="1" x14ac:dyDescent="0.35">
      <c r="A3" s="86"/>
      <c r="B3" s="86"/>
      <c r="C3" s="86"/>
      <c r="D3" s="86"/>
      <c r="E3" s="86"/>
      <c r="F3" s="86"/>
      <c r="G3" s="86"/>
      <c r="H3" s="86"/>
      <c r="I3" s="86"/>
      <c r="J3" s="86"/>
      <c r="K3" s="86"/>
      <c r="L3" s="86"/>
      <c r="M3" s="86"/>
      <c r="N3" s="86"/>
      <c r="O3" s="86"/>
      <c r="P3" s="86"/>
      <c r="Q3" s="86"/>
      <c r="R3" s="86"/>
      <c r="S3" s="86"/>
      <c r="T3" s="86"/>
    </row>
    <row r="4" spans="1:20" ht="2" customHeight="1" x14ac:dyDescent="0.35">
      <c r="A4" s="35"/>
      <c r="B4" s="35"/>
      <c r="C4" s="35"/>
      <c r="D4" s="35"/>
      <c r="E4" s="35"/>
      <c r="F4" s="35"/>
      <c r="G4" s="35"/>
      <c r="H4" s="35"/>
      <c r="I4" s="35"/>
      <c r="J4" s="35"/>
      <c r="K4" s="35"/>
      <c r="L4" s="35"/>
      <c r="M4" s="35"/>
      <c r="N4" s="35"/>
      <c r="O4" s="35"/>
      <c r="P4" s="35"/>
      <c r="Q4" s="35"/>
      <c r="R4" s="35"/>
      <c r="S4" s="35"/>
      <c r="T4" s="35"/>
    </row>
    <row r="5" spans="1:20" x14ac:dyDescent="0.35">
      <c r="A5" s="85"/>
      <c r="B5" s="35"/>
      <c r="C5" s="35"/>
      <c r="D5" s="35"/>
      <c r="E5" s="35"/>
      <c r="F5" s="35"/>
      <c r="G5" s="35"/>
      <c r="H5" s="35"/>
      <c r="I5" s="35"/>
      <c r="J5" s="35"/>
      <c r="K5" s="35"/>
      <c r="L5" s="35"/>
      <c r="M5" s="35"/>
      <c r="N5" s="35"/>
      <c r="O5" s="35"/>
      <c r="P5" s="35"/>
      <c r="Q5" s="35"/>
      <c r="R5" s="35"/>
      <c r="S5" s="35"/>
      <c r="T5" s="35"/>
    </row>
    <row r="6" spans="1:20" x14ac:dyDescent="0.35">
      <c r="A6" s="85"/>
      <c r="B6" s="35"/>
      <c r="C6" s="35"/>
      <c r="D6" s="35"/>
      <c r="E6" s="35"/>
      <c r="F6" s="35"/>
      <c r="G6" s="35"/>
      <c r="H6" s="35"/>
      <c r="I6" s="35"/>
      <c r="J6" s="35"/>
      <c r="K6" s="35"/>
      <c r="L6" s="35"/>
      <c r="M6" s="35"/>
      <c r="N6" s="35"/>
      <c r="O6" s="35"/>
      <c r="P6" s="35"/>
      <c r="Q6" s="35"/>
      <c r="R6" s="35"/>
      <c r="S6" s="35"/>
      <c r="T6" s="35"/>
    </row>
    <row r="7" spans="1:20" x14ac:dyDescent="0.35">
      <c r="A7" s="85"/>
      <c r="B7" s="35"/>
      <c r="C7" s="35"/>
      <c r="D7" s="35"/>
      <c r="E7" s="35"/>
      <c r="F7" s="35"/>
      <c r="G7" s="35"/>
      <c r="H7" s="35"/>
      <c r="I7" s="35"/>
      <c r="J7" s="35"/>
      <c r="K7" s="35"/>
      <c r="L7" s="35"/>
      <c r="M7" s="35"/>
      <c r="N7" s="35"/>
      <c r="O7" s="35"/>
      <c r="P7" s="35"/>
      <c r="Q7" s="35"/>
      <c r="R7" s="35"/>
      <c r="S7" s="35"/>
      <c r="T7" s="35"/>
    </row>
    <row r="8" spans="1:20" x14ac:dyDescent="0.35">
      <c r="A8" s="85"/>
      <c r="B8" s="35"/>
      <c r="C8" s="35"/>
      <c r="D8" s="35"/>
      <c r="E8" s="35"/>
      <c r="F8" s="35"/>
      <c r="G8" s="35"/>
      <c r="H8" s="35"/>
      <c r="I8" s="35"/>
      <c r="J8" s="35"/>
      <c r="K8" s="35"/>
      <c r="L8" s="35"/>
      <c r="M8" s="35"/>
      <c r="N8" s="35"/>
      <c r="O8" s="35"/>
      <c r="P8" s="84"/>
      <c r="Q8" s="84"/>
      <c r="R8" s="35"/>
      <c r="S8" s="35"/>
      <c r="T8" s="35"/>
    </row>
    <row r="9" spans="1:20" x14ac:dyDescent="0.35">
      <c r="A9" s="85"/>
      <c r="B9" s="35"/>
      <c r="C9" s="35"/>
      <c r="D9" s="35"/>
      <c r="E9" s="35"/>
      <c r="F9" s="35"/>
      <c r="G9" s="35"/>
      <c r="H9" s="35"/>
      <c r="I9" s="35"/>
      <c r="J9" s="35"/>
      <c r="K9" s="35"/>
      <c r="L9" s="35"/>
      <c r="M9" s="35"/>
      <c r="N9" s="35"/>
      <c r="O9" s="35"/>
      <c r="P9" s="85"/>
      <c r="Q9" s="84"/>
      <c r="R9" s="35"/>
      <c r="S9" s="35"/>
      <c r="T9" s="35"/>
    </row>
    <row r="10" spans="1:20" x14ac:dyDescent="0.35">
      <c r="A10" s="85"/>
      <c r="B10" s="35"/>
      <c r="C10" s="35"/>
      <c r="D10" s="35"/>
      <c r="E10" s="35"/>
      <c r="F10" s="35"/>
      <c r="G10" s="35"/>
      <c r="H10" s="35"/>
      <c r="I10" s="35"/>
      <c r="J10" s="35"/>
      <c r="K10" s="35"/>
      <c r="L10" s="35"/>
      <c r="M10" s="35"/>
      <c r="N10" s="35"/>
      <c r="O10" s="35"/>
      <c r="P10" s="35"/>
      <c r="Q10" s="35"/>
      <c r="R10" s="35"/>
      <c r="S10" s="35"/>
      <c r="T10" s="35"/>
    </row>
    <row r="11" spans="1:20" x14ac:dyDescent="0.35">
      <c r="A11" s="85"/>
      <c r="B11" s="35"/>
      <c r="C11" s="35"/>
      <c r="D11" s="35"/>
      <c r="E11" s="35"/>
      <c r="F11" s="35"/>
      <c r="G11" s="35"/>
      <c r="H11" s="35"/>
      <c r="I11" s="35"/>
      <c r="J11" s="35"/>
      <c r="K11" s="35"/>
      <c r="L11" s="35"/>
      <c r="M11" s="35"/>
      <c r="N11" s="35"/>
      <c r="O11" s="35"/>
      <c r="P11" s="35"/>
      <c r="Q11" s="35"/>
      <c r="R11" s="35"/>
      <c r="S11" s="35"/>
      <c r="T11" s="35"/>
    </row>
    <row r="12" spans="1:20" x14ac:dyDescent="0.35">
      <c r="A12" s="85"/>
      <c r="B12" s="35"/>
      <c r="C12" s="35"/>
      <c r="D12" s="35"/>
      <c r="E12" s="35"/>
      <c r="F12" s="35"/>
      <c r="G12" s="35"/>
      <c r="H12" s="35"/>
      <c r="I12" s="35"/>
      <c r="J12" s="35"/>
      <c r="K12" s="35"/>
      <c r="L12" s="35"/>
      <c r="M12" s="35"/>
      <c r="N12" s="35"/>
      <c r="O12" s="35"/>
      <c r="P12" s="35"/>
      <c r="Q12" s="35"/>
      <c r="R12" s="35"/>
      <c r="S12" s="35"/>
      <c r="T12" s="35"/>
    </row>
    <row r="13" spans="1:20" x14ac:dyDescent="0.35">
      <c r="A13" s="85"/>
      <c r="B13" s="35"/>
      <c r="C13" s="35"/>
      <c r="D13" s="35"/>
      <c r="E13" s="35"/>
      <c r="F13" s="35"/>
      <c r="G13" s="35"/>
      <c r="H13" s="35"/>
      <c r="I13" s="35"/>
      <c r="J13" s="35"/>
      <c r="K13" s="35"/>
      <c r="L13" s="35"/>
      <c r="M13" s="35"/>
      <c r="N13" s="35"/>
      <c r="O13" s="35"/>
      <c r="P13" s="35"/>
      <c r="Q13" s="35"/>
      <c r="R13" s="35"/>
      <c r="S13" s="35"/>
      <c r="T13" s="35"/>
    </row>
    <row r="14" spans="1:20" x14ac:dyDescent="0.35">
      <c r="A14" s="85"/>
      <c r="B14" s="35"/>
      <c r="C14" s="35"/>
      <c r="D14" s="35"/>
      <c r="E14" s="35"/>
      <c r="F14" s="35"/>
      <c r="G14" s="35"/>
      <c r="H14" s="35"/>
      <c r="I14" s="35"/>
      <c r="J14" s="35"/>
      <c r="K14" s="35"/>
      <c r="L14" s="35"/>
      <c r="M14" s="35"/>
      <c r="N14" s="35"/>
      <c r="O14" s="35"/>
      <c r="P14" s="35"/>
      <c r="Q14" s="35"/>
      <c r="R14" s="35"/>
      <c r="S14" s="35"/>
      <c r="T14" s="35"/>
    </row>
    <row r="15" spans="1:20" x14ac:dyDescent="0.35">
      <c r="A15" s="85"/>
      <c r="B15" s="35"/>
      <c r="C15" s="35"/>
      <c r="D15" s="35"/>
      <c r="E15" s="35"/>
      <c r="F15" s="35"/>
      <c r="G15" s="35"/>
      <c r="H15" s="35"/>
      <c r="I15" s="35"/>
      <c r="J15" s="35"/>
      <c r="K15" s="35"/>
      <c r="L15" s="35"/>
      <c r="M15" s="35"/>
      <c r="N15" s="35"/>
      <c r="O15" s="35"/>
      <c r="P15" s="35"/>
      <c r="Q15" s="35"/>
      <c r="R15" s="35"/>
      <c r="S15" s="35"/>
      <c r="T15" s="35"/>
    </row>
    <row r="16" spans="1:20" x14ac:dyDescent="0.35">
      <c r="A16" s="85"/>
      <c r="B16" s="35"/>
      <c r="C16" s="35"/>
      <c r="D16" s="35"/>
      <c r="E16" s="35"/>
      <c r="F16" s="35"/>
      <c r="G16" s="35"/>
      <c r="H16" s="35"/>
      <c r="I16" s="35"/>
      <c r="J16" s="35"/>
      <c r="K16" s="35"/>
      <c r="L16" s="35"/>
      <c r="M16" s="35"/>
      <c r="N16" s="35"/>
      <c r="O16" s="35"/>
      <c r="P16" s="35"/>
      <c r="Q16" s="35"/>
      <c r="R16" s="35"/>
      <c r="S16" s="35"/>
      <c r="T16" s="35"/>
    </row>
    <row r="17" spans="1:20" x14ac:dyDescent="0.35">
      <c r="A17" s="85"/>
      <c r="B17" s="35"/>
      <c r="C17" s="35"/>
      <c r="D17" s="35"/>
      <c r="E17" s="35"/>
      <c r="F17" s="35"/>
      <c r="G17" s="35"/>
      <c r="H17" s="35"/>
      <c r="I17" s="35"/>
      <c r="J17" s="35"/>
      <c r="K17" s="35"/>
      <c r="L17" s="35"/>
      <c r="M17" s="35"/>
      <c r="N17" s="35"/>
      <c r="O17" s="35"/>
      <c r="P17" s="35"/>
      <c r="Q17" s="35"/>
      <c r="R17" s="35"/>
      <c r="S17" s="35"/>
      <c r="T17" s="35"/>
    </row>
    <row r="18" spans="1:20" x14ac:dyDescent="0.35">
      <c r="A18" s="85"/>
      <c r="B18" s="35"/>
      <c r="C18" s="35"/>
      <c r="D18" s="35"/>
      <c r="E18" s="35"/>
      <c r="F18" s="35"/>
      <c r="G18" s="35"/>
      <c r="H18" s="35"/>
      <c r="I18" s="35"/>
      <c r="J18" s="35"/>
      <c r="K18" s="35"/>
      <c r="L18" s="35"/>
      <c r="M18" s="35"/>
      <c r="N18" s="35"/>
      <c r="O18" s="35"/>
      <c r="P18" s="35"/>
      <c r="Q18" s="35"/>
      <c r="R18" s="35"/>
      <c r="S18" s="35"/>
      <c r="T18" s="35"/>
    </row>
    <row r="19" spans="1:20" x14ac:dyDescent="0.35">
      <c r="A19" s="85"/>
      <c r="B19" s="35"/>
      <c r="C19" s="35"/>
      <c r="D19" s="35"/>
      <c r="E19" s="35"/>
      <c r="F19" s="35"/>
      <c r="G19" s="35"/>
      <c r="H19" s="35"/>
      <c r="I19" s="35"/>
      <c r="J19" s="35"/>
      <c r="K19" s="35"/>
      <c r="L19" s="35"/>
      <c r="M19" s="35"/>
      <c r="N19" s="35"/>
      <c r="O19" s="35"/>
      <c r="P19" s="35"/>
      <c r="Q19" s="35"/>
      <c r="R19" s="35"/>
      <c r="S19" s="35"/>
      <c r="T19" s="35"/>
    </row>
    <row r="20" spans="1:20" x14ac:dyDescent="0.35">
      <c r="A20" s="85"/>
      <c r="B20" s="35"/>
      <c r="C20" s="35"/>
      <c r="D20" s="35"/>
      <c r="E20" s="35"/>
      <c r="F20" s="35"/>
      <c r="G20" s="35"/>
      <c r="H20" s="35"/>
      <c r="I20" s="35"/>
      <c r="J20" s="35"/>
      <c r="K20" s="35"/>
      <c r="L20" s="35"/>
      <c r="M20" s="35"/>
      <c r="N20" s="35"/>
      <c r="O20" s="35"/>
      <c r="P20" s="35"/>
      <c r="Q20" s="35"/>
      <c r="R20" s="35"/>
      <c r="S20" s="35"/>
      <c r="T20" s="35"/>
    </row>
    <row r="21" spans="1:20" x14ac:dyDescent="0.35">
      <c r="A21" s="85"/>
      <c r="B21" s="35"/>
      <c r="C21" s="35"/>
      <c r="D21" s="35"/>
      <c r="E21" s="35"/>
      <c r="F21" s="35"/>
      <c r="G21" s="35"/>
      <c r="H21" s="35"/>
      <c r="I21" s="35"/>
      <c r="J21" s="35"/>
      <c r="K21" s="35"/>
      <c r="L21" s="35"/>
      <c r="M21" s="35"/>
      <c r="N21" s="35"/>
      <c r="O21" s="35"/>
      <c r="P21" s="35"/>
      <c r="Q21" s="35"/>
      <c r="R21" s="35"/>
      <c r="S21" s="35"/>
      <c r="T21" s="35"/>
    </row>
    <row r="22" spans="1:20" x14ac:dyDescent="0.35">
      <c r="A22" s="85"/>
      <c r="B22" s="35"/>
      <c r="C22" s="35"/>
      <c r="D22" s="35"/>
      <c r="E22" s="35"/>
      <c r="F22" s="35"/>
      <c r="G22" s="35"/>
      <c r="H22" s="35"/>
      <c r="I22" s="35"/>
      <c r="J22" s="35"/>
      <c r="K22" s="35"/>
      <c r="L22" s="35"/>
      <c r="M22" s="35"/>
      <c r="N22" s="35"/>
      <c r="O22" s="35"/>
      <c r="P22" s="35"/>
      <c r="Q22" s="35"/>
      <c r="R22" s="35"/>
      <c r="S22" s="35"/>
      <c r="T22" s="35"/>
    </row>
    <row r="23" spans="1:20" x14ac:dyDescent="0.35">
      <c r="A23" s="85"/>
      <c r="B23" s="35"/>
      <c r="C23" s="35"/>
      <c r="D23" s="35"/>
      <c r="E23" s="35"/>
      <c r="F23" s="35"/>
      <c r="G23" s="35"/>
      <c r="H23" s="35"/>
      <c r="I23" s="35"/>
      <c r="J23" s="35"/>
      <c r="K23" s="35"/>
      <c r="L23" s="35"/>
      <c r="M23" s="35"/>
      <c r="N23" s="35"/>
      <c r="O23" s="35"/>
      <c r="P23" s="35"/>
      <c r="Q23" s="35"/>
      <c r="R23" s="35"/>
      <c r="S23" s="35"/>
      <c r="T23" s="35"/>
    </row>
    <row r="24" spans="1:20" x14ac:dyDescent="0.35">
      <c r="A24" s="85"/>
      <c r="B24" s="35"/>
      <c r="C24" s="35"/>
      <c r="D24" s="35"/>
      <c r="E24" s="35"/>
      <c r="F24" s="35"/>
      <c r="G24" s="35"/>
      <c r="H24" s="35"/>
      <c r="I24" s="35"/>
      <c r="J24" s="35"/>
      <c r="K24" s="35"/>
      <c r="L24" s="35"/>
      <c r="M24" s="35"/>
      <c r="N24" s="35"/>
      <c r="O24" s="35"/>
      <c r="P24" s="35"/>
      <c r="Q24" s="35"/>
      <c r="R24" s="35"/>
      <c r="S24" s="35"/>
      <c r="T24" s="35"/>
    </row>
    <row r="25" spans="1:20" x14ac:dyDescent="0.35">
      <c r="A25" s="85"/>
      <c r="B25" s="35"/>
      <c r="C25" s="35"/>
      <c r="D25" s="35"/>
      <c r="E25" s="35"/>
      <c r="F25" s="35"/>
      <c r="G25" s="35"/>
      <c r="H25" s="35"/>
      <c r="I25" s="35"/>
      <c r="J25" s="35"/>
      <c r="K25" s="35"/>
      <c r="L25" s="35"/>
      <c r="M25" s="35"/>
      <c r="N25" s="35"/>
      <c r="O25" s="35"/>
      <c r="P25" s="35"/>
      <c r="Q25" s="35"/>
      <c r="R25" s="35"/>
      <c r="S25" s="35"/>
      <c r="T25" s="35"/>
    </row>
    <row r="26" spans="1:20" x14ac:dyDescent="0.35">
      <c r="A26" s="85"/>
      <c r="B26" s="35"/>
      <c r="C26" s="35"/>
      <c r="D26" s="35"/>
      <c r="E26" s="35"/>
      <c r="F26" s="35"/>
      <c r="G26" s="35"/>
      <c r="H26" s="35"/>
      <c r="I26" s="35"/>
      <c r="J26" s="35"/>
      <c r="K26" s="35"/>
      <c r="L26" s="35"/>
      <c r="M26" s="35"/>
      <c r="N26" s="35"/>
      <c r="O26" s="35"/>
      <c r="P26" s="35"/>
      <c r="Q26" s="35"/>
      <c r="R26" s="35"/>
      <c r="S26" s="35"/>
      <c r="T26" s="35"/>
    </row>
    <row r="27" spans="1:20" x14ac:dyDescent="0.35">
      <c r="A27" s="85"/>
      <c r="B27" s="35"/>
      <c r="C27" s="35"/>
      <c r="D27" s="35"/>
      <c r="E27" s="35"/>
      <c r="F27" s="35"/>
      <c r="G27" s="35"/>
      <c r="H27" s="35"/>
      <c r="I27" s="35"/>
      <c r="J27" s="35"/>
      <c r="K27" s="35"/>
      <c r="L27" s="35"/>
      <c r="M27" s="35"/>
      <c r="N27" s="35"/>
      <c r="O27" s="35"/>
      <c r="P27" s="35"/>
      <c r="Q27" s="35"/>
      <c r="R27" s="35"/>
      <c r="S27" s="35"/>
      <c r="T27" s="35"/>
    </row>
    <row r="28" spans="1:20" x14ac:dyDescent="0.35">
      <c r="A28" s="85"/>
      <c r="B28" s="35"/>
      <c r="C28" s="35"/>
      <c r="D28" s="35"/>
      <c r="E28" s="35"/>
      <c r="F28" s="35"/>
      <c r="G28" s="35"/>
      <c r="H28" s="35"/>
      <c r="I28" s="35"/>
      <c r="J28" s="35"/>
      <c r="K28" s="35"/>
      <c r="L28" s="35"/>
      <c r="M28" s="35"/>
      <c r="N28" s="35"/>
      <c r="O28" s="35"/>
      <c r="P28" s="35"/>
      <c r="Q28" s="35"/>
      <c r="R28" s="35"/>
      <c r="S28" s="35"/>
      <c r="T28" s="35"/>
    </row>
    <row r="29" spans="1:20" x14ac:dyDescent="0.35">
      <c r="A29" s="85"/>
      <c r="B29" s="35"/>
      <c r="C29" s="35"/>
      <c r="D29" s="35"/>
      <c r="E29" s="35"/>
      <c r="F29" s="35"/>
      <c r="G29" s="35"/>
      <c r="H29" s="35"/>
      <c r="I29" s="35"/>
      <c r="J29" s="35"/>
      <c r="K29" s="35"/>
      <c r="L29" s="35"/>
      <c r="M29" s="35"/>
      <c r="N29" s="35"/>
      <c r="O29" s="35"/>
      <c r="P29" s="35"/>
      <c r="Q29" s="35"/>
      <c r="R29" s="35"/>
      <c r="S29" s="35"/>
      <c r="T29" s="35"/>
    </row>
    <row r="30" spans="1:20" x14ac:dyDescent="0.35">
      <c r="A30" s="85"/>
      <c r="B30" s="35"/>
      <c r="C30" s="35"/>
      <c r="D30" s="35"/>
      <c r="E30" s="35"/>
      <c r="F30" s="35"/>
      <c r="G30" s="35"/>
      <c r="H30" s="35"/>
      <c r="I30" s="35"/>
      <c r="J30" s="35"/>
      <c r="K30" s="35"/>
      <c r="L30" s="35"/>
      <c r="M30" s="35"/>
      <c r="N30" s="35"/>
      <c r="O30" s="35"/>
      <c r="P30" s="35"/>
      <c r="Q30" s="35"/>
      <c r="R30" s="35"/>
      <c r="S30" s="35"/>
      <c r="T30" s="35"/>
    </row>
    <row r="31" spans="1:20" x14ac:dyDescent="0.35">
      <c r="A31" s="85"/>
      <c r="B31" s="35"/>
      <c r="C31" s="35"/>
      <c r="D31" s="35"/>
      <c r="E31" s="35"/>
      <c r="F31" s="35"/>
      <c r="G31" s="35"/>
      <c r="H31" s="35"/>
      <c r="I31" s="35"/>
      <c r="J31" s="35"/>
      <c r="K31" s="35"/>
      <c r="L31" s="35"/>
      <c r="M31" s="35"/>
      <c r="N31" s="35"/>
      <c r="O31" s="35"/>
      <c r="P31" s="35"/>
      <c r="Q31" s="35"/>
      <c r="R31" s="35"/>
      <c r="S31" s="35"/>
      <c r="T31" s="35"/>
    </row>
    <row r="32" spans="1:20" x14ac:dyDescent="0.35">
      <c r="A32" s="85"/>
      <c r="B32" s="35"/>
      <c r="C32" s="35"/>
      <c r="D32" s="35"/>
      <c r="E32" s="35"/>
      <c r="F32" s="35"/>
      <c r="G32" s="35"/>
      <c r="H32" s="35"/>
      <c r="I32" s="35"/>
      <c r="J32" s="35"/>
      <c r="K32" s="35"/>
      <c r="L32" s="35"/>
      <c r="M32" s="35"/>
      <c r="N32" s="35"/>
      <c r="O32" s="35"/>
      <c r="P32" s="35"/>
      <c r="Q32" s="35"/>
      <c r="R32" s="35"/>
      <c r="S32" s="35"/>
      <c r="T32" s="35"/>
    </row>
    <row r="33" spans="1:20" x14ac:dyDescent="0.35">
      <c r="A33" s="85"/>
      <c r="B33" s="35"/>
      <c r="C33" s="35"/>
      <c r="D33" s="35"/>
      <c r="E33" s="35"/>
      <c r="F33" s="35"/>
      <c r="G33" s="35"/>
      <c r="H33" s="35"/>
      <c r="I33" s="35"/>
      <c r="J33" s="35"/>
      <c r="K33" s="35"/>
      <c r="L33" s="35"/>
      <c r="M33" s="35"/>
      <c r="N33" s="35"/>
      <c r="O33" s="35"/>
      <c r="P33" s="35"/>
      <c r="Q33" s="35"/>
      <c r="R33" s="35"/>
      <c r="S33" s="35"/>
      <c r="T33" s="35"/>
    </row>
    <row r="34" spans="1:20" x14ac:dyDescent="0.35">
      <c r="A34" s="85"/>
      <c r="B34" s="35"/>
      <c r="C34" s="35"/>
      <c r="D34" s="35"/>
      <c r="E34" s="35"/>
      <c r="F34" s="35"/>
      <c r="G34" s="35"/>
      <c r="H34" s="35"/>
      <c r="I34" s="35"/>
      <c r="J34" s="35"/>
      <c r="K34" s="35"/>
      <c r="L34" s="35"/>
      <c r="M34" s="35"/>
      <c r="N34" s="35"/>
      <c r="O34" s="35"/>
      <c r="P34" s="35"/>
      <c r="Q34" s="35"/>
      <c r="R34" s="35"/>
      <c r="S34" s="35"/>
      <c r="T34" s="35"/>
    </row>
    <row r="35" spans="1:20" x14ac:dyDescent="0.35">
      <c r="A35" s="35"/>
      <c r="B35" s="35"/>
      <c r="C35" s="35"/>
      <c r="D35" s="35"/>
      <c r="E35" s="35"/>
      <c r="F35" s="35"/>
      <c r="G35" s="35"/>
      <c r="H35" s="35"/>
      <c r="I35" s="35"/>
      <c r="J35" s="35"/>
      <c r="K35" s="35"/>
      <c r="L35" s="35"/>
      <c r="M35" s="35"/>
      <c r="N35" s="35"/>
      <c r="O35" s="35"/>
      <c r="P35" s="35"/>
      <c r="Q35" s="35"/>
      <c r="R35" s="35"/>
      <c r="S35" s="35"/>
      <c r="T35" s="35"/>
    </row>
    <row r="36" spans="1:20" x14ac:dyDescent="0.35">
      <c r="A36" s="35"/>
      <c r="B36" s="35"/>
      <c r="C36" s="35"/>
      <c r="D36" s="35"/>
      <c r="E36" s="35"/>
      <c r="F36" s="35"/>
      <c r="G36" s="35"/>
      <c r="H36" s="35"/>
      <c r="I36" s="35"/>
      <c r="J36" s="35"/>
      <c r="K36" s="35"/>
      <c r="L36" s="35"/>
      <c r="M36" s="35"/>
      <c r="N36" s="35"/>
      <c r="O36" s="35"/>
      <c r="P36" s="35"/>
      <c r="Q36" s="35"/>
      <c r="R36" s="35"/>
      <c r="S36" s="35"/>
      <c r="T36" s="35"/>
    </row>
    <row r="37" spans="1:20" x14ac:dyDescent="0.35">
      <c r="A37" s="35"/>
      <c r="B37" s="35"/>
      <c r="C37" s="35"/>
      <c r="D37" s="35"/>
      <c r="E37" s="35"/>
      <c r="F37" s="35"/>
      <c r="G37" s="35"/>
      <c r="H37" s="35"/>
      <c r="I37" s="35"/>
      <c r="J37" s="35"/>
      <c r="K37" s="35"/>
      <c r="L37" s="35"/>
      <c r="M37" s="35"/>
      <c r="N37" s="35"/>
      <c r="O37" s="35"/>
      <c r="P37" s="35"/>
      <c r="Q37" s="35"/>
      <c r="R37" s="35"/>
      <c r="S37" s="35"/>
      <c r="T37" s="35"/>
    </row>
    <row r="38" spans="1:20" x14ac:dyDescent="0.35">
      <c r="A38" s="35"/>
      <c r="B38" s="35"/>
      <c r="C38" s="35"/>
      <c r="D38" s="35"/>
      <c r="E38" s="35"/>
      <c r="F38" s="35"/>
      <c r="G38" s="35"/>
      <c r="H38" s="35"/>
      <c r="I38" s="35"/>
      <c r="J38" s="35"/>
      <c r="K38" s="35"/>
      <c r="L38" s="35"/>
      <c r="M38" s="35"/>
      <c r="N38" s="35"/>
      <c r="O38" s="35"/>
      <c r="P38" s="35"/>
      <c r="Q38" s="35"/>
      <c r="R38" s="35"/>
      <c r="S38" s="35"/>
      <c r="T38" s="35"/>
    </row>
    <row r="39" spans="1:20" x14ac:dyDescent="0.35">
      <c r="A39" s="35"/>
      <c r="B39" s="35"/>
      <c r="C39" s="35"/>
      <c r="D39" s="35"/>
      <c r="E39" s="35"/>
      <c r="F39" s="35"/>
      <c r="G39" s="35"/>
      <c r="H39" s="35"/>
      <c r="I39" s="35"/>
      <c r="J39" s="35"/>
      <c r="K39" s="35"/>
      <c r="L39" s="35"/>
      <c r="M39" s="35"/>
      <c r="N39" s="35"/>
      <c r="O39" s="35"/>
      <c r="P39" s="35"/>
      <c r="Q39" s="35"/>
      <c r="R39" s="35"/>
      <c r="S39" s="35"/>
      <c r="T39" s="35"/>
    </row>
    <row r="40" spans="1:20" x14ac:dyDescent="0.35">
      <c r="A40" s="35"/>
      <c r="B40" s="35"/>
      <c r="C40" s="35"/>
      <c r="D40" s="35"/>
      <c r="E40" s="35"/>
      <c r="F40" s="35"/>
      <c r="G40" s="35"/>
      <c r="H40" s="35"/>
      <c r="I40" s="35"/>
      <c r="J40" s="35"/>
      <c r="K40" s="35"/>
      <c r="L40" s="35"/>
      <c r="M40" s="35"/>
      <c r="N40" s="35"/>
      <c r="O40" s="35"/>
      <c r="P40" s="35"/>
      <c r="Q40" s="35"/>
      <c r="R40" s="35"/>
      <c r="S40" s="35"/>
      <c r="T40" s="35"/>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A2840-2EC8-4596-84F7-594EF3AF3B9F}">
  <sheetPr codeName="Sheet5"/>
  <dimension ref="A1:T40"/>
  <sheetViews>
    <sheetView showGridLines="0" tabSelected="1" workbookViewId="0">
      <selection activeCell="J49" sqref="J49"/>
    </sheetView>
  </sheetViews>
  <sheetFormatPr defaultRowHeight="14.5" x14ac:dyDescent="0.35"/>
  <cols>
    <col min="1" max="1" width="2.453125" style="83" customWidth="1"/>
    <col min="20" max="20" width="5.90625" customWidth="1"/>
    <col min="21" max="21" width="3.81640625" customWidth="1"/>
  </cols>
  <sheetData>
    <row r="1" spans="2:20" s="83" customFormat="1" ht="3.5" customHeight="1" x14ac:dyDescent="0.35"/>
    <row r="2" spans="2:20" s="83" customFormat="1" ht="3.5" customHeight="1" x14ac:dyDescent="0.35"/>
    <row r="3" spans="2:20" s="83" customFormat="1" ht="3.5" customHeight="1" x14ac:dyDescent="0.35"/>
    <row r="4" spans="2:20" ht="3.5" customHeight="1" x14ac:dyDescent="0.35">
      <c r="B4" s="36"/>
      <c r="C4" s="36"/>
      <c r="D4" s="36"/>
      <c r="E4" s="36"/>
      <c r="F4" s="36"/>
      <c r="G4" s="36"/>
      <c r="H4" s="36"/>
      <c r="I4" s="36"/>
      <c r="J4" s="36"/>
      <c r="K4" s="36"/>
      <c r="L4" s="36"/>
      <c r="M4" s="36"/>
      <c r="N4" s="36"/>
      <c r="O4" s="36"/>
      <c r="P4" s="36"/>
      <c r="Q4" s="36"/>
      <c r="R4" s="36"/>
      <c r="S4" s="36"/>
      <c r="T4" s="36"/>
    </row>
    <row r="5" spans="2:20" x14ac:dyDescent="0.35">
      <c r="B5" s="36"/>
      <c r="C5" s="36"/>
      <c r="D5" s="36"/>
      <c r="E5" s="36"/>
      <c r="F5" s="36"/>
      <c r="G5" s="36"/>
      <c r="H5" s="36"/>
      <c r="I5" s="36"/>
      <c r="J5" s="36"/>
      <c r="K5" s="36"/>
      <c r="L5" s="36"/>
      <c r="M5" s="36"/>
      <c r="N5" s="36"/>
      <c r="O5" s="36"/>
      <c r="P5" s="36"/>
      <c r="Q5" s="36"/>
      <c r="R5" s="36"/>
      <c r="S5" s="36"/>
      <c r="T5" s="36"/>
    </row>
    <row r="6" spans="2:20" x14ac:dyDescent="0.35">
      <c r="B6" s="36"/>
      <c r="C6" s="36"/>
      <c r="D6" s="36"/>
      <c r="E6" s="36"/>
      <c r="F6" s="36"/>
      <c r="G6" s="36"/>
      <c r="H6" s="36"/>
      <c r="I6" s="36"/>
      <c r="J6" s="36"/>
      <c r="K6" s="36"/>
      <c r="L6" s="36"/>
      <c r="M6" s="36"/>
      <c r="N6" s="36"/>
      <c r="O6" s="36"/>
      <c r="P6" s="36"/>
      <c r="Q6" s="36"/>
      <c r="R6" s="36"/>
      <c r="S6" s="36"/>
      <c r="T6" s="36"/>
    </row>
    <row r="7" spans="2:20" x14ac:dyDescent="0.35">
      <c r="B7" s="36"/>
      <c r="C7" s="36"/>
      <c r="D7" s="36"/>
      <c r="E7" s="36"/>
      <c r="F7" s="36"/>
      <c r="G7" s="36"/>
      <c r="H7" s="36"/>
      <c r="I7" s="36"/>
      <c r="J7" s="36"/>
      <c r="K7" s="36"/>
      <c r="L7" s="36"/>
      <c r="M7" s="36"/>
      <c r="N7" s="36"/>
      <c r="O7" s="36"/>
      <c r="P7" s="36"/>
      <c r="Q7" s="36"/>
      <c r="R7" s="36"/>
      <c r="S7" s="36"/>
      <c r="T7" s="36"/>
    </row>
    <row r="8" spans="2:20" x14ac:dyDescent="0.35">
      <c r="B8" s="36"/>
      <c r="C8" s="36"/>
      <c r="D8" s="36"/>
      <c r="E8" s="36"/>
      <c r="F8" s="36"/>
      <c r="G8" s="36"/>
      <c r="H8" s="36"/>
      <c r="I8" s="36"/>
      <c r="J8" s="36"/>
      <c r="K8" s="36"/>
      <c r="L8" s="36"/>
      <c r="M8" s="36"/>
      <c r="N8" s="36"/>
      <c r="O8" s="36"/>
      <c r="P8" s="36"/>
      <c r="Q8" s="36"/>
      <c r="R8" s="36"/>
      <c r="S8" s="36"/>
      <c r="T8" s="36"/>
    </row>
    <row r="9" spans="2:20" x14ac:dyDescent="0.35">
      <c r="B9" s="36"/>
      <c r="C9" s="36"/>
      <c r="D9" s="36"/>
      <c r="E9" s="36"/>
      <c r="F9" s="36"/>
      <c r="G9" s="36"/>
      <c r="H9" s="36"/>
      <c r="I9" s="36"/>
      <c r="J9" s="36"/>
      <c r="K9" s="36"/>
      <c r="L9" s="36"/>
      <c r="M9" s="36"/>
      <c r="N9" s="36"/>
      <c r="O9" s="36"/>
      <c r="P9" s="36"/>
      <c r="Q9" s="36"/>
      <c r="R9" s="36"/>
      <c r="S9" s="36"/>
      <c r="T9" s="36"/>
    </row>
    <row r="10" spans="2:20" x14ac:dyDescent="0.35">
      <c r="B10" s="36"/>
      <c r="C10" s="36"/>
      <c r="D10" s="36"/>
      <c r="E10" s="36"/>
      <c r="F10" s="36"/>
      <c r="G10" s="36"/>
      <c r="H10" s="36"/>
      <c r="I10" s="36"/>
      <c r="J10" s="36"/>
      <c r="K10" s="36"/>
      <c r="L10" s="36"/>
      <c r="M10" s="36"/>
      <c r="N10" s="36"/>
      <c r="O10" s="36"/>
      <c r="P10" s="36"/>
      <c r="Q10" s="36"/>
      <c r="R10" s="36"/>
      <c r="S10" s="36"/>
      <c r="T10" s="36"/>
    </row>
    <row r="11" spans="2:20" x14ac:dyDescent="0.35">
      <c r="B11" s="36"/>
      <c r="C11" s="36"/>
      <c r="D11" s="36"/>
      <c r="E11" s="36"/>
      <c r="F11" s="36"/>
      <c r="G11" s="36"/>
      <c r="H11" s="36"/>
      <c r="I11" s="36"/>
      <c r="J11" s="36"/>
      <c r="K11" s="36"/>
      <c r="L11" s="36"/>
      <c r="M11" s="36"/>
      <c r="N11" s="36"/>
      <c r="O11" s="36"/>
      <c r="P11" s="36"/>
      <c r="Q11" s="36"/>
      <c r="R11" s="36"/>
      <c r="S11" s="36"/>
      <c r="T11" s="36"/>
    </row>
    <row r="12" spans="2:20" x14ac:dyDescent="0.35">
      <c r="B12" s="36"/>
      <c r="C12" s="36"/>
      <c r="D12" s="36"/>
      <c r="E12" s="36"/>
      <c r="F12" s="36"/>
      <c r="G12" s="36"/>
      <c r="H12" s="36"/>
      <c r="I12" s="36"/>
      <c r="J12" s="36"/>
      <c r="K12" s="36"/>
      <c r="L12" s="36"/>
      <c r="M12" s="36"/>
      <c r="N12" s="36"/>
      <c r="O12" s="36"/>
      <c r="P12" s="36"/>
      <c r="Q12" s="36"/>
      <c r="R12" s="36"/>
      <c r="S12" s="36"/>
      <c r="T12" s="36"/>
    </row>
    <row r="13" spans="2:20" x14ac:dyDescent="0.35">
      <c r="B13" s="36"/>
      <c r="C13" s="36"/>
      <c r="D13" s="36"/>
      <c r="E13" s="36"/>
      <c r="F13" s="36"/>
      <c r="G13" s="36"/>
      <c r="H13" s="36"/>
      <c r="I13" s="36"/>
      <c r="J13" s="36"/>
      <c r="K13" s="36"/>
      <c r="L13" s="36"/>
      <c r="M13" s="36"/>
      <c r="N13" s="36"/>
      <c r="O13" s="36"/>
      <c r="P13" s="36"/>
      <c r="Q13" s="36"/>
      <c r="R13" s="36"/>
      <c r="S13" s="36"/>
      <c r="T13" s="36"/>
    </row>
    <row r="14" spans="2:20" x14ac:dyDescent="0.35">
      <c r="B14" s="36"/>
      <c r="C14" s="36"/>
      <c r="D14" s="36"/>
      <c r="E14" s="36"/>
      <c r="F14" s="36"/>
      <c r="G14" s="36"/>
      <c r="H14" s="36"/>
      <c r="I14" s="36"/>
      <c r="J14" s="36"/>
      <c r="K14" s="36"/>
      <c r="L14" s="36"/>
      <c r="M14" s="36"/>
      <c r="N14" s="36"/>
      <c r="O14" s="36"/>
      <c r="P14" s="36"/>
      <c r="Q14" s="36"/>
      <c r="R14" s="36"/>
      <c r="S14" s="36"/>
      <c r="T14" s="36"/>
    </row>
    <row r="15" spans="2:20" x14ac:dyDescent="0.35">
      <c r="B15" s="36"/>
      <c r="C15" s="36"/>
      <c r="D15" s="36"/>
      <c r="E15" s="36"/>
      <c r="F15" s="36"/>
      <c r="G15" s="36"/>
      <c r="H15" s="36"/>
      <c r="I15" s="36"/>
      <c r="J15" s="36"/>
      <c r="K15" s="36"/>
      <c r="L15" s="36"/>
      <c r="M15" s="36"/>
      <c r="N15" s="36"/>
      <c r="O15" s="36"/>
      <c r="P15" s="36"/>
      <c r="Q15" s="36"/>
      <c r="R15" s="36"/>
      <c r="S15" s="36"/>
      <c r="T15" s="36"/>
    </row>
    <row r="16" spans="2:20" x14ac:dyDescent="0.35">
      <c r="B16" s="36"/>
      <c r="C16" s="36"/>
      <c r="D16" s="36"/>
      <c r="E16" s="36"/>
      <c r="F16" s="36"/>
      <c r="G16" s="36"/>
      <c r="H16" s="36"/>
      <c r="I16" s="36"/>
      <c r="J16" s="36"/>
      <c r="K16" s="36"/>
      <c r="L16" s="36"/>
      <c r="M16" s="36"/>
      <c r="N16" s="36"/>
      <c r="O16" s="36"/>
      <c r="P16" s="36"/>
      <c r="Q16" s="36"/>
      <c r="R16" s="36"/>
      <c r="S16" s="36"/>
      <c r="T16" s="36"/>
    </row>
    <row r="17" spans="2:20" x14ac:dyDescent="0.35">
      <c r="B17" s="36"/>
      <c r="C17" s="36"/>
      <c r="D17" s="36"/>
      <c r="E17" s="36"/>
      <c r="F17" s="36"/>
      <c r="G17" s="36"/>
      <c r="H17" s="36"/>
      <c r="I17" s="36"/>
      <c r="J17" s="36"/>
      <c r="K17" s="36"/>
      <c r="L17" s="36"/>
      <c r="M17" s="36"/>
      <c r="N17" s="36"/>
      <c r="O17" s="36"/>
      <c r="P17" s="36"/>
      <c r="Q17" s="36"/>
      <c r="S17" s="36"/>
      <c r="T17" s="36"/>
    </row>
    <row r="18" spans="2:20" x14ac:dyDescent="0.35">
      <c r="B18" s="36"/>
      <c r="C18" s="36"/>
      <c r="D18" s="36"/>
      <c r="E18" s="36"/>
      <c r="F18" s="36"/>
      <c r="G18" s="36"/>
      <c r="H18" s="36"/>
      <c r="I18" s="36"/>
      <c r="J18" s="36"/>
      <c r="K18" s="36"/>
      <c r="L18" s="36"/>
      <c r="M18" s="36"/>
      <c r="N18" s="36"/>
      <c r="O18" s="36"/>
      <c r="P18" s="36"/>
      <c r="Q18" s="36"/>
      <c r="R18" s="36"/>
      <c r="S18" s="36"/>
      <c r="T18" s="36"/>
    </row>
    <row r="19" spans="2:20" x14ac:dyDescent="0.35">
      <c r="B19" s="36"/>
      <c r="C19" s="36"/>
      <c r="D19" s="36"/>
      <c r="E19" s="36"/>
      <c r="F19" s="36"/>
      <c r="G19" s="36"/>
      <c r="H19" s="36"/>
      <c r="I19" s="36"/>
      <c r="J19" s="36"/>
      <c r="K19" s="36"/>
      <c r="L19" s="36"/>
      <c r="M19" s="36"/>
      <c r="N19" s="36"/>
      <c r="O19" s="36"/>
      <c r="P19" s="36"/>
      <c r="Q19" s="36"/>
      <c r="R19" s="36"/>
      <c r="S19" s="36"/>
      <c r="T19" s="36"/>
    </row>
    <row r="20" spans="2:20" x14ac:dyDescent="0.35">
      <c r="B20" s="36"/>
      <c r="C20" s="36"/>
      <c r="D20" s="36"/>
      <c r="E20" s="36"/>
      <c r="F20" s="36"/>
      <c r="G20" s="36"/>
      <c r="H20" s="36"/>
      <c r="I20" s="36"/>
      <c r="J20" s="36"/>
      <c r="K20" s="36"/>
      <c r="L20" s="36"/>
      <c r="M20" s="36"/>
      <c r="N20" s="36"/>
      <c r="O20" s="36"/>
      <c r="P20" s="36"/>
      <c r="Q20" s="36"/>
      <c r="R20" s="36"/>
      <c r="S20" s="36"/>
      <c r="T20" s="36"/>
    </row>
    <row r="21" spans="2:20" x14ac:dyDescent="0.35">
      <c r="B21" s="36"/>
      <c r="C21" s="36"/>
      <c r="D21" s="36"/>
      <c r="E21" s="36"/>
      <c r="F21" s="36"/>
      <c r="G21" s="36"/>
      <c r="H21" s="36"/>
      <c r="I21" s="36"/>
      <c r="J21" s="36"/>
      <c r="K21" s="36"/>
      <c r="L21" s="36"/>
      <c r="M21" s="36"/>
      <c r="N21" s="36"/>
      <c r="O21" s="36"/>
      <c r="P21" s="36"/>
      <c r="Q21" s="36"/>
      <c r="R21" s="36"/>
      <c r="S21" s="36"/>
      <c r="T21" s="36"/>
    </row>
    <row r="22" spans="2:20" x14ac:dyDescent="0.35">
      <c r="B22" s="36"/>
      <c r="C22" s="36"/>
      <c r="D22" s="36"/>
      <c r="E22" s="36"/>
      <c r="F22" s="36"/>
      <c r="G22" s="36"/>
      <c r="H22" s="36"/>
      <c r="I22" s="36"/>
      <c r="J22" s="36"/>
      <c r="K22" s="36"/>
      <c r="L22" s="36"/>
      <c r="M22" s="36"/>
      <c r="N22" s="36"/>
      <c r="O22" s="36"/>
      <c r="P22" s="36"/>
      <c r="Q22" s="36"/>
      <c r="R22" s="36"/>
      <c r="S22" s="36"/>
      <c r="T22" s="36"/>
    </row>
    <row r="23" spans="2:20" x14ac:dyDescent="0.35">
      <c r="B23" s="36"/>
      <c r="C23" s="36"/>
      <c r="D23" s="36"/>
      <c r="E23" s="36"/>
      <c r="F23" s="36"/>
      <c r="G23" s="36"/>
      <c r="H23" s="36"/>
      <c r="I23" s="36"/>
      <c r="J23" s="36"/>
      <c r="K23" s="36"/>
      <c r="L23" s="36"/>
      <c r="M23" s="36"/>
      <c r="N23" s="36"/>
      <c r="O23" s="36"/>
      <c r="P23" s="36"/>
      <c r="Q23" s="36"/>
      <c r="R23" s="36"/>
      <c r="S23" s="36"/>
      <c r="T23" s="36"/>
    </row>
    <row r="24" spans="2:20" x14ac:dyDescent="0.35">
      <c r="B24" s="36"/>
      <c r="C24" s="36"/>
      <c r="D24" s="36"/>
      <c r="E24" s="36"/>
      <c r="F24" s="36"/>
      <c r="G24" s="36"/>
      <c r="H24" s="36"/>
      <c r="I24" s="36"/>
      <c r="J24" s="36"/>
      <c r="K24" s="36"/>
      <c r="L24" s="36"/>
      <c r="M24" s="36"/>
      <c r="N24" s="36"/>
      <c r="O24" s="36"/>
      <c r="P24" s="36"/>
      <c r="Q24" s="36"/>
      <c r="R24" s="36"/>
      <c r="S24" s="36"/>
      <c r="T24" s="36"/>
    </row>
    <row r="25" spans="2:20" x14ac:dyDescent="0.35">
      <c r="B25" s="36"/>
      <c r="C25" s="36"/>
      <c r="D25" s="36"/>
      <c r="E25" s="36"/>
      <c r="F25" s="36"/>
      <c r="G25" s="36"/>
      <c r="H25" s="36"/>
      <c r="I25" s="36"/>
      <c r="J25" s="36"/>
      <c r="K25" s="36"/>
      <c r="L25" s="36"/>
      <c r="M25" s="36"/>
      <c r="N25" s="36"/>
      <c r="O25" s="36"/>
      <c r="P25" s="36"/>
      <c r="Q25" s="36"/>
      <c r="R25" s="36"/>
      <c r="S25" s="36"/>
      <c r="T25" s="36"/>
    </row>
    <row r="26" spans="2:20" x14ac:dyDescent="0.35">
      <c r="B26" s="36"/>
      <c r="C26" s="36"/>
      <c r="D26" s="36"/>
      <c r="E26" s="36"/>
      <c r="F26" s="36"/>
      <c r="G26" s="36"/>
      <c r="H26" s="36"/>
      <c r="I26" s="36"/>
      <c r="J26" s="36"/>
      <c r="K26" s="36"/>
      <c r="L26" s="36"/>
      <c r="M26" s="36"/>
      <c r="N26" s="36"/>
      <c r="O26" s="36"/>
      <c r="P26" s="36"/>
      <c r="Q26" s="36"/>
      <c r="R26" s="36"/>
      <c r="S26" s="36"/>
      <c r="T26" s="36"/>
    </row>
    <row r="27" spans="2:20" x14ac:dyDescent="0.35">
      <c r="B27" s="36"/>
      <c r="C27" s="36"/>
      <c r="D27" s="36"/>
      <c r="E27" s="36"/>
      <c r="F27" s="36"/>
      <c r="G27" s="36"/>
      <c r="H27" s="36"/>
      <c r="I27" s="36"/>
      <c r="J27" s="36"/>
      <c r="K27" s="36"/>
      <c r="L27" s="36"/>
      <c r="M27" s="36"/>
      <c r="N27" s="36"/>
      <c r="O27" s="36"/>
      <c r="P27" s="36"/>
      <c r="Q27" s="36"/>
      <c r="R27" s="36"/>
      <c r="S27" s="36"/>
      <c r="T27" s="36"/>
    </row>
    <row r="28" spans="2:20" x14ac:dyDescent="0.35">
      <c r="B28" s="36"/>
      <c r="C28" s="36"/>
      <c r="D28" s="36"/>
      <c r="E28" s="36"/>
      <c r="F28" s="36"/>
      <c r="G28" s="36"/>
      <c r="H28" s="36"/>
      <c r="I28" s="36"/>
      <c r="J28" s="36"/>
      <c r="K28" s="36"/>
      <c r="L28" s="36"/>
      <c r="M28" s="36"/>
      <c r="N28" s="36"/>
      <c r="O28" s="36"/>
      <c r="P28" s="36"/>
      <c r="Q28" s="36"/>
      <c r="R28" s="36"/>
      <c r="S28" s="36"/>
      <c r="T28" s="36"/>
    </row>
    <row r="29" spans="2:20" x14ac:dyDescent="0.35">
      <c r="B29" s="36"/>
      <c r="C29" s="36"/>
      <c r="D29" s="36"/>
      <c r="E29" s="36"/>
      <c r="F29" s="36"/>
      <c r="G29" s="36"/>
      <c r="H29" s="36"/>
      <c r="I29" s="36"/>
      <c r="J29" s="36"/>
      <c r="K29" s="36"/>
      <c r="L29" s="36"/>
      <c r="M29" s="36"/>
      <c r="N29" s="36"/>
      <c r="O29" s="36"/>
      <c r="P29" s="36"/>
      <c r="Q29" s="36"/>
      <c r="R29" s="36"/>
      <c r="S29" s="36"/>
      <c r="T29" s="36"/>
    </row>
    <row r="30" spans="2:20" x14ac:dyDescent="0.35">
      <c r="B30" s="36"/>
      <c r="C30" s="36"/>
      <c r="D30" s="36"/>
      <c r="E30" s="36"/>
      <c r="F30" s="36"/>
      <c r="G30" s="36"/>
      <c r="H30" s="36"/>
      <c r="I30" s="36"/>
      <c r="J30" s="36"/>
      <c r="K30" s="36"/>
      <c r="L30" s="36"/>
      <c r="M30" s="36"/>
      <c r="N30" s="36"/>
      <c r="O30" s="36"/>
      <c r="P30" s="36"/>
      <c r="Q30" s="36"/>
      <c r="R30" s="36"/>
      <c r="S30" s="36"/>
      <c r="T30" s="36"/>
    </row>
    <row r="31" spans="2:20" x14ac:dyDescent="0.35">
      <c r="B31" s="36"/>
      <c r="C31" s="36"/>
      <c r="D31" s="36"/>
      <c r="E31" s="36"/>
      <c r="F31" s="36"/>
      <c r="G31" s="36"/>
      <c r="H31" s="36"/>
      <c r="I31" s="36"/>
      <c r="J31" s="36"/>
      <c r="K31" s="36"/>
      <c r="L31" s="36"/>
      <c r="M31" s="36"/>
      <c r="N31" s="36"/>
      <c r="O31" s="36"/>
      <c r="P31" s="36"/>
      <c r="Q31" s="36"/>
      <c r="R31" s="36"/>
      <c r="S31" s="36"/>
      <c r="T31" s="36"/>
    </row>
    <row r="32" spans="2:20" x14ac:dyDescent="0.35">
      <c r="B32" s="36"/>
      <c r="C32" s="36"/>
      <c r="D32" s="36"/>
      <c r="E32" s="36"/>
      <c r="F32" s="36"/>
      <c r="G32" s="36"/>
      <c r="H32" s="36"/>
      <c r="I32" s="36"/>
      <c r="J32" s="36"/>
      <c r="K32" s="36"/>
      <c r="L32" s="36"/>
      <c r="M32" s="36"/>
      <c r="N32" s="36"/>
      <c r="O32" s="36"/>
      <c r="P32" s="36"/>
      <c r="Q32" s="36"/>
      <c r="R32" s="36"/>
      <c r="S32" s="36"/>
      <c r="T32" s="36"/>
    </row>
    <row r="33" spans="2:20" x14ac:dyDescent="0.35">
      <c r="B33" s="36"/>
      <c r="C33" s="36"/>
      <c r="D33" s="36"/>
      <c r="E33" s="36"/>
      <c r="F33" s="36"/>
      <c r="G33" s="36"/>
      <c r="H33" s="36"/>
      <c r="I33" s="36"/>
      <c r="J33" s="36"/>
      <c r="K33" s="36"/>
      <c r="L33" s="36"/>
      <c r="M33" s="36"/>
      <c r="N33" s="36"/>
      <c r="O33" s="36"/>
      <c r="P33" s="36"/>
      <c r="Q33" s="36"/>
      <c r="R33" s="36"/>
      <c r="S33" s="36"/>
      <c r="T33" s="36"/>
    </row>
    <row r="34" spans="2:20" x14ac:dyDescent="0.35">
      <c r="B34" s="36"/>
      <c r="C34" s="36"/>
      <c r="D34" s="36"/>
      <c r="E34" s="36"/>
      <c r="F34" s="36"/>
      <c r="G34" s="36"/>
      <c r="H34" s="36"/>
      <c r="I34" s="36"/>
      <c r="J34" s="36"/>
      <c r="K34" s="36"/>
      <c r="L34" s="36"/>
      <c r="M34" s="36"/>
      <c r="N34" s="36"/>
      <c r="O34" s="36"/>
      <c r="P34" s="36"/>
      <c r="Q34" s="36"/>
      <c r="R34" s="36"/>
      <c r="S34" s="36"/>
      <c r="T34" s="36"/>
    </row>
    <row r="35" spans="2:20" x14ac:dyDescent="0.35">
      <c r="B35" s="36"/>
      <c r="C35" s="36"/>
      <c r="D35" s="36"/>
      <c r="E35" s="36"/>
      <c r="F35" s="36"/>
      <c r="G35" s="36"/>
      <c r="H35" s="36"/>
      <c r="I35" s="36"/>
      <c r="J35" s="36"/>
      <c r="K35" s="36"/>
      <c r="L35" s="36"/>
      <c r="M35" s="36"/>
      <c r="N35" s="36"/>
      <c r="O35" s="36"/>
      <c r="P35" s="36"/>
      <c r="Q35" s="36"/>
      <c r="R35" s="36"/>
      <c r="S35" s="36"/>
      <c r="T35" s="36"/>
    </row>
    <row r="36" spans="2:20" x14ac:dyDescent="0.35">
      <c r="B36" s="36"/>
      <c r="C36" s="36"/>
      <c r="D36" s="36"/>
      <c r="E36" s="36"/>
      <c r="F36" s="36"/>
      <c r="G36" s="36"/>
      <c r="H36" s="36"/>
      <c r="I36" s="36"/>
      <c r="J36" s="36"/>
      <c r="K36" s="36"/>
      <c r="L36" s="36"/>
      <c r="M36" s="36"/>
      <c r="N36" s="36"/>
      <c r="O36" s="36"/>
      <c r="P36" s="36"/>
      <c r="Q36" s="36"/>
      <c r="R36" s="36"/>
      <c r="S36" s="36"/>
      <c r="T36" s="36"/>
    </row>
    <row r="37" spans="2:20" x14ac:dyDescent="0.35">
      <c r="B37" s="36"/>
      <c r="C37" s="36"/>
      <c r="D37" s="36"/>
      <c r="E37" s="36"/>
      <c r="F37" s="36"/>
      <c r="G37" s="36"/>
      <c r="H37" s="36"/>
      <c r="I37" s="36"/>
      <c r="J37" s="36"/>
      <c r="K37" s="36"/>
      <c r="L37" s="36"/>
      <c r="M37" s="36"/>
      <c r="N37" s="36"/>
      <c r="O37" s="36"/>
      <c r="P37" s="36"/>
      <c r="Q37" s="36"/>
      <c r="R37" s="36"/>
      <c r="S37" s="36"/>
      <c r="T37" s="36"/>
    </row>
    <row r="38" spans="2:20" x14ac:dyDescent="0.35">
      <c r="B38" s="36"/>
      <c r="C38" s="36"/>
      <c r="D38" s="36"/>
      <c r="E38" s="36"/>
      <c r="F38" s="36"/>
      <c r="G38" s="36"/>
      <c r="H38" s="36"/>
      <c r="I38" s="36"/>
      <c r="J38" s="36"/>
      <c r="K38" s="36"/>
      <c r="L38" s="36"/>
      <c r="M38" s="36"/>
      <c r="N38" s="36"/>
      <c r="O38" s="36"/>
      <c r="P38" s="36"/>
      <c r="Q38" s="36"/>
      <c r="R38" s="36"/>
      <c r="S38" s="36"/>
      <c r="T38" s="36"/>
    </row>
    <row r="39" spans="2:20" x14ac:dyDescent="0.35">
      <c r="B39" s="36"/>
      <c r="C39" s="36"/>
      <c r="D39" s="36"/>
      <c r="E39" s="36"/>
      <c r="F39" s="36"/>
      <c r="G39" s="36"/>
      <c r="H39" s="36"/>
      <c r="I39" s="36"/>
      <c r="J39" s="36"/>
      <c r="K39" s="36"/>
      <c r="L39" s="36"/>
      <c r="M39" s="36"/>
      <c r="N39" s="36"/>
      <c r="O39" s="36"/>
      <c r="P39" s="36"/>
      <c r="Q39" s="36"/>
      <c r="R39" s="36"/>
      <c r="S39" s="36"/>
      <c r="T39" s="36"/>
    </row>
    <row r="40" spans="2:20" x14ac:dyDescent="0.35">
      <c r="B40" s="36"/>
      <c r="C40" s="36"/>
      <c r="D40" s="36"/>
      <c r="E40" s="36"/>
      <c r="F40" s="36"/>
      <c r="G40" s="36"/>
      <c r="H40" s="36"/>
      <c r="I40" s="36"/>
      <c r="J40" s="36"/>
      <c r="K40" s="36"/>
      <c r="L40" s="36"/>
      <c r="M40" s="36"/>
      <c r="N40" s="36"/>
      <c r="O40" s="36"/>
      <c r="P40" s="36"/>
      <c r="Q40" s="36"/>
      <c r="R40" s="36"/>
      <c r="S40" s="36"/>
      <c r="T40" s="36"/>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50319-78C1-4038-970B-08B4A1D013A5}">
  <sheetPr codeName="Sheet2"/>
  <dimension ref="C3:CD110"/>
  <sheetViews>
    <sheetView topLeftCell="C18" workbookViewId="0">
      <selection activeCell="C9" sqref="C9"/>
    </sheetView>
  </sheetViews>
  <sheetFormatPr defaultRowHeight="14.5" x14ac:dyDescent="0.35"/>
  <cols>
    <col min="3" max="3" width="14" bestFit="1" customWidth="1"/>
    <col min="4" max="4" width="11.90625" bestFit="1" customWidth="1"/>
    <col min="5" max="5" width="11.7265625" bestFit="1" customWidth="1"/>
    <col min="6" max="6" width="10.08984375" bestFit="1" customWidth="1"/>
    <col min="7" max="7" width="15.7265625" bestFit="1" customWidth="1"/>
    <col min="8" max="8" width="11.90625" bestFit="1" customWidth="1"/>
    <col min="10" max="10" width="10.81640625" bestFit="1" customWidth="1"/>
    <col min="11" max="11" width="11.90625" bestFit="1" customWidth="1"/>
    <col min="13" max="13" width="10.1796875" bestFit="1" customWidth="1"/>
    <col min="14" max="14" width="11.90625" bestFit="1" customWidth="1"/>
    <col min="17" max="17" width="10.81640625" bestFit="1" customWidth="1"/>
    <col min="18" max="18" width="9.7265625" bestFit="1" customWidth="1"/>
    <col min="19" max="19" width="12.7265625" bestFit="1" customWidth="1"/>
    <col min="20" max="20" width="11.90625" bestFit="1" customWidth="1"/>
    <col min="21" max="21" width="13.90625" bestFit="1" customWidth="1"/>
    <col min="22" max="22" width="8.90625" bestFit="1" customWidth="1"/>
    <col min="24" max="24" width="8.7265625" style="31"/>
    <col min="26" max="26" width="12.36328125" bestFit="1" customWidth="1"/>
    <col min="27" max="27" width="11.90625" bestFit="1" customWidth="1"/>
    <col min="30" max="31" width="22.1796875" bestFit="1" customWidth="1"/>
    <col min="32" max="32" width="12.36328125" bestFit="1" customWidth="1"/>
    <col min="33" max="33" width="11.90625" bestFit="1" customWidth="1"/>
    <col min="36" max="36" width="8.7265625" style="77"/>
    <col min="38" max="38" width="12.36328125" bestFit="1" customWidth="1"/>
    <col min="39" max="39" width="11.90625" bestFit="1" customWidth="1"/>
    <col min="42" max="42" width="12.36328125" bestFit="1" customWidth="1"/>
    <col min="43" max="43" width="11.90625" bestFit="1" customWidth="1"/>
    <col min="45" max="45" width="12.08984375" customWidth="1"/>
    <col min="46" max="46" width="13.7265625" customWidth="1"/>
    <col min="47" max="47" width="11.90625" bestFit="1" customWidth="1"/>
    <col min="57" max="57" width="8.7265625" style="31"/>
    <col min="59" max="59" width="12.36328125" bestFit="1" customWidth="1"/>
    <col min="60" max="60" width="11.90625" bestFit="1" customWidth="1"/>
    <col min="63" max="63" width="8.7265625" style="78"/>
    <col min="65" max="65" width="9.7265625" bestFit="1" customWidth="1"/>
    <col min="66" max="66" width="10.81640625" bestFit="1" customWidth="1"/>
    <col min="67" max="67" width="11.08984375" bestFit="1" customWidth="1"/>
    <col min="69" max="69" width="10.6328125" bestFit="1" customWidth="1"/>
    <col min="72" max="72" width="14.36328125" bestFit="1" customWidth="1"/>
    <col min="73" max="73" width="11.90625" bestFit="1" customWidth="1"/>
    <col min="74" max="74" width="11.08984375" bestFit="1" customWidth="1"/>
    <col min="76" max="76" width="19.26953125" bestFit="1" customWidth="1"/>
    <col min="77" max="77" width="11.90625" bestFit="1" customWidth="1"/>
    <col min="78" max="78" width="8.54296875" bestFit="1" customWidth="1"/>
    <col min="81" max="81" width="16.453125" bestFit="1" customWidth="1"/>
    <col min="82" max="82" width="11.90625" bestFit="1" customWidth="1"/>
  </cols>
  <sheetData>
    <row r="3" spans="3:82" x14ac:dyDescent="0.35">
      <c r="F3" s="18" t="s">
        <v>61</v>
      </c>
      <c r="G3" s="65">
        <v>2</v>
      </c>
      <c r="I3" s="66" t="s">
        <v>63</v>
      </c>
    </row>
    <row r="4" spans="3:82" x14ac:dyDescent="0.35">
      <c r="F4" s="18" t="s">
        <v>62</v>
      </c>
      <c r="G4" s="65">
        <v>2</v>
      </c>
      <c r="I4" s="66" t="s">
        <v>64</v>
      </c>
    </row>
    <row r="6" spans="3:82" x14ac:dyDescent="0.35">
      <c r="C6" s="18"/>
      <c r="Z6" s="6" t="s">
        <v>11</v>
      </c>
      <c r="AA6" t="s">
        <v>2</v>
      </c>
      <c r="AD6" t="s">
        <v>101</v>
      </c>
      <c r="AF6" s="6" t="s">
        <v>11</v>
      </c>
      <c r="AG6" t="s">
        <v>2</v>
      </c>
      <c r="AL6" s="6" t="s">
        <v>11</v>
      </c>
      <c r="AM6" t="s">
        <v>2</v>
      </c>
      <c r="BW6" s="18" t="s">
        <v>211</v>
      </c>
      <c r="BX6" s="80">
        <v>2</v>
      </c>
      <c r="BZ6" t="str">
        <f>_xlfn.TEXTJOIN("",,IF(BX6=1,"Top 5 Profitable Products","Quantity Contrubuting to Profit"))</f>
        <v>Quantity Contrubuting to Profit</v>
      </c>
    </row>
    <row r="7" spans="3:82" x14ac:dyDescent="0.35">
      <c r="C7" s="18" t="s">
        <v>66</v>
      </c>
      <c r="Z7" s="7" t="s">
        <v>95</v>
      </c>
      <c r="AA7" s="64">
        <v>77466.27</v>
      </c>
      <c r="AD7" s="69">
        <v>45.801666666666669</v>
      </c>
      <c r="AF7" s="7" t="s">
        <v>103</v>
      </c>
      <c r="AG7" s="19">
        <v>0.48527656041986861</v>
      </c>
      <c r="AL7" s="7" t="s">
        <v>28</v>
      </c>
      <c r="AM7" s="32"/>
      <c r="BG7" s="6" t="s">
        <v>11</v>
      </c>
      <c r="BH7" t="s">
        <v>2</v>
      </c>
      <c r="BQ7" t="s">
        <v>109</v>
      </c>
    </row>
    <row r="8" spans="3:82" x14ac:dyDescent="0.35">
      <c r="C8" s="6" t="s">
        <v>65</v>
      </c>
      <c r="D8" t="s">
        <v>2</v>
      </c>
      <c r="G8" s="18" t="s">
        <v>67</v>
      </c>
      <c r="J8" s="18" t="s">
        <v>68</v>
      </c>
      <c r="M8" s="18" t="s">
        <v>74</v>
      </c>
      <c r="Z8" s="7" t="s">
        <v>96</v>
      </c>
      <c r="AA8" s="64">
        <v>389901.07999999949</v>
      </c>
      <c r="AF8" s="7" t="s">
        <v>102</v>
      </c>
      <c r="AG8" s="19">
        <v>0.51472343958010647</v>
      </c>
      <c r="AL8" s="7" t="s">
        <v>29</v>
      </c>
      <c r="AM8" s="32">
        <v>-0.1157800553421412</v>
      </c>
      <c r="BG8" s="7" t="s">
        <v>57</v>
      </c>
      <c r="BH8" s="64">
        <v>331522.64999999979</v>
      </c>
      <c r="BQ8" t="s">
        <v>6</v>
      </c>
    </row>
    <row r="9" spans="3:82" x14ac:dyDescent="0.35">
      <c r="C9" t="s">
        <v>86</v>
      </c>
      <c r="D9" s="2">
        <v>8477.4799999999977</v>
      </c>
      <c r="G9" s="6" t="s">
        <v>65</v>
      </c>
      <c r="H9" t="s">
        <v>2</v>
      </c>
      <c r="J9" s="6" t="s">
        <v>64</v>
      </c>
      <c r="K9" t="s">
        <v>2</v>
      </c>
      <c r="M9" s="6" t="s">
        <v>64</v>
      </c>
      <c r="N9" t="s">
        <v>2</v>
      </c>
      <c r="Q9" t="s">
        <v>78</v>
      </c>
      <c r="R9" t="s">
        <v>1</v>
      </c>
      <c r="S9" t="s">
        <v>0</v>
      </c>
      <c r="T9" t="s">
        <v>2</v>
      </c>
      <c r="U9" t="s">
        <v>3</v>
      </c>
      <c r="V9" t="s">
        <v>94</v>
      </c>
      <c r="Z9" s="7" t="s">
        <v>97</v>
      </c>
      <c r="AA9" s="64">
        <v>418250.24999999849</v>
      </c>
      <c r="AD9" s="70">
        <f>GETPIVOTDATA("[Measures].[Average of Customer Age 2]",$AD$6)</f>
        <v>45.801666666666669</v>
      </c>
      <c r="AF9" s="7" t="s">
        <v>22</v>
      </c>
      <c r="AG9" s="19">
        <v>1</v>
      </c>
      <c r="AL9" s="7" t="s">
        <v>30</v>
      </c>
      <c r="AM9" s="32">
        <v>0.18199656537773518</v>
      </c>
      <c r="BG9" s="7" t="s">
        <v>55</v>
      </c>
      <c r="BH9" s="64">
        <v>344865.11000000045</v>
      </c>
    </row>
    <row r="10" spans="3:82" x14ac:dyDescent="0.35">
      <c r="C10" t="s">
        <v>87</v>
      </c>
      <c r="D10" s="2">
        <v>7569.0199999999959</v>
      </c>
      <c r="G10" t="s">
        <v>81</v>
      </c>
      <c r="H10" s="2">
        <v>1387.2399999999998</v>
      </c>
      <c r="J10" t="s">
        <v>72</v>
      </c>
      <c r="K10" s="2">
        <v>134907.56</v>
      </c>
      <c r="M10" t="s">
        <v>91</v>
      </c>
      <c r="N10" s="2">
        <v>86589.619999999952</v>
      </c>
      <c r="Q10" s="4">
        <v>600</v>
      </c>
      <c r="R10" s="2">
        <v>3149297.4099999927</v>
      </c>
      <c r="S10" s="2">
        <v>5446809.4700000202</v>
      </c>
      <c r="T10" s="2">
        <v>2297512.0600000275</v>
      </c>
      <c r="U10" s="3">
        <v>0.42180878047126164</v>
      </c>
      <c r="V10" s="69">
        <v>20</v>
      </c>
      <c r="Z10" s="7" t="s">
        <v>98</v>
      </c>
      <c r="AA10" s="64">
        <v>491151.6800000004</v>
      </c>
      <c r="AL10" s="7" t="s">
        <v>31</v>
      </c>
      <c r="AM10" s="32">
        <v>-6.7771489153869061E-2</v>
      </c>
      <c r="AP10" s="6" t="s">
        <v>11</v>
      </c>
      <c r="AQ10" t="s">
        <v>2</v>
      </c>
      <c r="AS10" t="s">
        <v>11</v>
      </c>
      <c r="AT10" t="s">
        <v>2</v>
      </c>
      <c r="AU10" t="s">
        <v>108</v>
      </c>
      <c r="BG10" s="7" t="s">
        <v>59</v>
      </c>
      <c r="BH10" s="64">
        <v>325739.90999999957</v>
      </c>
      <c r="BM10" t="s">
        <v>7</v>
      </c>
      <c r="BN10" t="s">
        <v>109</v>
      </c>
      <c r="BO10" t="s">
        <v>6</v>
      </c>
      <c r="BT10" s="6" t="s">
        <v>11</v>
      </c>
      <c r="BU10" t="s">
        <v>2</v>
      </c>
      <c r="BV10" t="s">
        <v>210</v>
      </c>
      <c r="BX10" s="6" t="s">
        <v>11</v>
      </c>
      <c r="BY10" t="s">
        <v>2</v>
      </c>
      <c r="BZ10" t="s">
        <v>9</v>
      </c>
      <c r="CC10" s="6" t="s">
        <v>11</v>
      </c>
      <c r="CD10" t="s">
        <v>2</v>
      </c>
    </row>
    <row r="11" spans="3:82" x14ac:dyDescent="0.35">
      <c r="C11" t="s">
        <v>88</v>
      </c>
      <c r="D11" s="2">
        <v>7236.9200000000019</v>
      </c>
      <c r="G11" t="s">
        <v>82</v>
      </c>
      <c r="H11" s="2">
        <v>1362.7800000000007</v>
      </c>
      <c r="J11" t="s">
        <v>69</v>
      </c>
      <c r="K11" s="2">
        <v>132555.79000000024</v>
      </c>
      <c r="M11" t="s">
        <v>92</v>
      </c>
      <c r="N11" s="2">
        <v>91811.079999999856</v>
      </c>
      <c r="Z11" s="7" t="s">
        <v>99</v>
      </c>
      <c r="AA11" s="64">
        <v>388771.04999999882</v>
      </c>
      <c r="AL11" s="7" t="s">
        <v>32</v>
      </c>
      <c r="AM11" s="32">
        <v>6.6099331085934784E-2</v>
      </c>
      <c r="AP11" s="7" t="s">
        <v>28</v>
      </c>
      <c r="AQ11" s="64">
        <v>191362.32000000018</v>
      </c>
      <c r="AS11" t="str">
        <f t="shared" ref="AS11:AS22" si="0">AP11</f>
        <v>Jan</v>
      </c>
      <c r="AT11" s="64">
        <f t="shared" ref="AT11:AT22" si="1">AQ11</f>
        <v>191362.32000000018</v>
      </c>
      <c r="AU11" s="64">
        <f>Table3[[#This Row],[Profit Margin]]</f>
        <v>191362.32000000018</v>
      </c>
      <c r="BG11" s="7" t="s">
        <v>60</v>
      </c>
      <c r="BH11" s="64">
        <v>322462.66000000003</v>
      </c>
      <c r="BM11" s="64">
        <v>100</v>
      </c>
      <c r="BN11" s="19">
        <v>8.0280723519668459E-2</v>
      </c>
      <c r="BO11" s="19">
        <v>8.0468669303389667E-2</v>
      </c>
      <c r="BT11" s="7" t="s">
        <v>121</v>
      </c>
      <c r="BU11" s="64">
        <v>95024.850000000035</v>
      </c>
      <c r="BV11">
        <f>_xlfn.XLOOKUP(BT11,$BX$11:$BX$110,$BZ$11:$BZ$110)</f>
        <v>6861</v>
      </c>
      <c r="BX11" s="7" t="s">
        <v>110</v>
      </c>
      <c r="BY11" s="64">
        <v>32486.640000000032</v>
      </c>
      <c r="BZ11" s="64">
        <v>5352</v>
      </c>
      <c r="CC11" s="7" t="s">
        <v>216</v>
      </c>
      <c r="CD11" s="64">
        <v>52455.239999999467</v>
      </c>
    </row>
    <row r="12" spans="3:82" ht="15.5" x14ac:dyDescent="0.35">
      <c r="C12" t="s">
        <v>89</v>
      </c>
      <c r="D12" s="2">
        <v>7191.9699999999975</v>
      </c>
      <c r="G12" t="s">
        <v>83</v>
      </c>
      <c r="H12" s="2">
        <v>992.27999999999975</v>
      </c>
      <c r="J12" t="s">
        <v>79</v>
      </c>
      <c r="K12" s="2">
        <v>132061.01999999973</v>
      </c>
      <c r="M12" t="s">
        <v>73</v>
      </c>
      <c r="N12" s="2">
        <v>96221.15</v>
      </c>
      <c r="S12" s="68">
        <f>GETPIVOTDATA("[Measures].[COGS]",$Q$9)</f>
        <v>3149297.4099999927</v>
      </c>
      <c r="T12" s="68">
        <f>GETPIVOTDATA("[Measures].[Total Revenue]",$Q$9)</f>
        <v>5446809.4700000202</v>
      </c>
      <c r="U12" s="68">
        <f>GETPIVOTDATA("[Measures].[Profit Margin]",$Q$9)</f>
        <v>2297512.0600000275</v>
      </c>
      <c r="V12" s="19">
        <f>GETPIVOTDATA("[Measures].[% Profit Margin]",$Q$9)</f>
        <v>0.42180878047126164</v>
      </c>
      <c r="Z12" s="7" t="s">
        <v>100</v>
      </c>
      <c r="AA12" s="64">
        <v>531971.73000000021</v>
      </c>
      <c r="AG12" s="76">
        <f>GETPIVOTDATA("[Measures].[Profit Margin]",$AF$6,"[Dim_Customers].[Gender]","[Dim_Customers].[Gender].&amp;[Female]")</f>
        <v>0.48527656041986861</v>
      </c>
      <c r="AL12" s="7" t="s">
        <v>24</v>
      </c>
      <c r="AM12" s="32">
        <v>1.8908694875488586E-3</v>
      </c>
      <c r="AP12" s="7" t="s">
        <v>29</v>
      </c>
      <c r="AQ12" s="64">
        <v>169206.37999999963</v>
      </c>
      <c r="AS12" t="str">
        <f t="shared" si="0"/>
        <v>Feb</v>
      </c>
      <c r="AT12" s="64">
        <f t="shared" si="1"/>
        <v>169206.37999999963</v>
      </c>
      <c r="AU12" s="64">
        <f>Table3[[#This Row],[Profit Margin]]</f>
        <v>169206.37999999963</v>
      </c>
      <c r="BG12" s="7" t="s">
        <v>58</v>
      </c>
      <c r="BH12" s="64">
        <v>322071.34999999817</v>
      </c>
      <c r="BT12" s="7" t="s">
        <v>128</v>
      </c>
      <c r="BU12" s="64">
        <v>84506.489999999932</v>
      </c>
      <c r="BV12">
        <f t="shared" ref="BV12:BV15" si="2">_xlfn.XLOOKUP(BT12,$BX$11:$BX$110,$BZ$11:$BZ$110)</f>
        <v>6137</v>
      </c>
      <c r="BX12" s="7" t="s">
        <v>111</v>
      </c>
      <c r="BY12" s="64">
        <v>45964.799999999974</v>
      </c>
      <c r="BZ12" s="64">
        <v>6080</v>
      </c>
      <c r="CC12" s="7" t="s">
        <v>213</v>
      </c>
      <c r="CD12" s="64">
        <v>86449.160000000265</v>
      </c>
    </row>
    <row r="13" spans="3:82" ht="15.5" x14ac:dyDescent="0.35">
      <c r="C13" t="s">
        <v>90</v>
      </c>
      <c r="D13" s="2">
        <v>6966.5800000000008</v>
      </c>
      <c r="G13" t="s">
        <v>84</v>
      </c>
      <c r="H13" s="2">
        <v>912.82000000000062</v>
      </c>
      <c r="J13" t="s">
        <v>71</v>
      </c>
      <c r="K13" s="2">
        <v>131335.97000000015</v>
      </c>
      <c r="M13" t="s">
        <v>93</v>
      </c>
      <c r="N13" s="2">
        <v>101212.63000000015</v>
      </c>
      <c r="S13" s="8"/>
      <c r="Z13" s="7" t="s">
        <v>22</v>
      </c>
      <c r="AA13" s="64">
        <v>2297512.0600000275</v>
      </c>
      <c r="AG13" s="76">
        <f>GETPIVOTDATA("[Measures].[Profit Margin]",$AF$6,"[Dim_Customers].[Gender]","[Dim_Customers].[Gender].&amp;[Male]")</f>
        <v>0.51472343958010647</v>
      </c>
      <c r="AL13" s="7" t="s">
        <v>33</v>
      </c>
      <c r="AM13" s="32">
        <v>-5.320958143247792E-2</v>
      </c>
      <c r="AP13" s="7" t="s">
        <v>30</v>
      </c>
      <c r="AQ13" s="64">
        <v>200001.35999999946</v>
      </c>
      <c r="AS13" t="str">
        <f t="shared" si="0"/>
        <v>Mar</v>
      </c>
      <c r="AT13" s="64">
        <f t="shared" si="1"/>
        <v>200001.35999999946</v>
      </c>
      <c r="AU13" s="64">
        <f>Table3[[#This Row],[Profit Margin]]</f>
        <v>200001.35999999946</v>
      </c>
      <c r="BG13" s="7" t="s">
        <v>54</v>
      </c>
      <c r="BH13" s="64">
        <v>325811.93999999977</v>
      </c>
      <c r="BM13">
        <f>GETPIVOTDATA("[Measures].[# Products]",BM$10)</f>
        <v>100</v>
      </c>
      <c r="BN13" s="19">
        <f>GETPIVOTDATA("[Measures].[Return Rate]",$BM$10)</f>
        <v>8.0280723519668459E-2</v>
      </c>
      <c r="BO13" s="19">
        <f>GETPIVOTDATA("[Measures].[Refund Rate]",$BM$10)</f>
        <v>8.0468669303389667E-2</v>
      </c>
      <c r="BT13" s="7" t="s">
        <v>168</v>
      </c>
      <c r="BU13" s="64">
        <v>83284.599999999977</v>
      </c>
      <c r="BV13">
        <f t="shared" si="2"/>
        <v>6262</v>
      </c>
      <c r="BX13" s="7" t="s">
        <v>112</v>
      </c>
      <c r="BY13" s="64">
        <v>48243.930000000008</v>
      </c>
      <c r="BZ13" s="64">
        <v>6209</v>
      </c>
      <c r="CC13" s="7" t="s">
        <v>214</v>
      </c>
      <c r="CD13" s="64">
        <v>142236.05999999959</v>
      </c>
    </row>
    <row r="14" spans="3:82" x14ac:dyDescent="0.35">
      <c r="G14" t="s">
        <v>85</v>
      </c>
      <c r="H14" s="2">
        <v>130.20000000000073</v>
      </c>
      <c r="J14" t="s">
        <v>80</v>
      </c>
      <c r="K14" s="2">
        <v>128176.22000000032</v>
      </c>
      <c r="M14" t="s">
        <v>70</v>
      </c>
      <c r="N14" s="2">
        <v>104453.84999999986</v>
      </c>
      <c r="S14" s="8"/>
      <c r="AL14" s="7" t="s">
        <v>34</v>
      </c>
      <c r="AM14" s="32">
        <v>5.2140882073286328E-2</v>
      </c>
      <c r="AP14" s="7" t="s">
        <v>31</v>
      </c>
      <c r="AQ14" s="64">
        <v>186446.97000000044</v>
      </c>
      <c r="AS14" t="str">
        <f t="shared" si="0"/>
        <v>Apr</v>
      </c>
      <c r="AT14" s="64">
        <f t="shared" si="1"/>
        <v>186446.97000000044</v>
      </c>
      <c r="AU14" s="64">
        <f>Table3[[#This Row],[Profit Margin]]</f>
        <v>186446.97000000044</v>
      </c>
      <c r="BG14" s="7" t="s">
        <v>56</v>
      </c>
      <c r="BH14" s="64">
        <v>325038.44000000204</v>
      </c>
      <c r="BT14" s="7" t="s">
        <v>137</v>
      </c>
      <c r="BU14" s="64">
        <v>82987.239999999991</v>
      </c>
      <c r="BV14">
        <f t="shared" si="2"/>
        <v>6671</v>
      </c>
      <c r="BX14" s="7" t="s">
        <v>113</v>
      </c>
      <c r="BY14" s="64">
        <v>51917.31</v>
      </c>
      <c r="BZ14" s="64">
        <v>5529</v>
      </c>
      <c r="CC14" s="7" t="s">
        <v>215</v>
      </c>
      <c r="CD14" s="64">
        <v>174072.76000000042</v>
      </c>
    </row>
    <row r="15" spans="3:82" x14ac:dyDescent="0.35">
      <c r="AL15" s="7" t="s">
        <v>35</v>
      </c>
      <c r="AM15" s="32">
        <v>-1.5512081519698113E-2</v>
      </c>
      <c r="AP15" s="7" t="s">
        <v>32</v>
      </c>
      <c r="AQ15" s="64">
        <v>198770.98999999982</v>
      </c>
      <c r="AS15" t="str">
        <f t="shared" si="0"/>
        <v>May</v>
      </c>
      <c r="AT15" s="64">
        <f t="shared" si="1"/>
        <v>198770.98999999982</v>
      </c>
      <c r="AU15" s="64">
        <f>Table3[[#This Row],[Profit Margin]]</f>
        <v>198770.98999999982</v>
      </c>
      <c r="BT15" s="7" t="s">
        <v>118</v>
      </c>
      <c r="BU15" s="64">
        <v>78081.849999999962</v>
      </c>
      <c r="BV15">
        <f t="shared" si="2"/>
        <v>6545</v>
      </c>
      <c r="BX15" s="7" t="s">
        <v>114</v>
      </c>
      <c r="BY15" s="64">
        <v>4089.289999999979</v>
      </c>
      <c r="BZ15" s="64">
        <v>6931</v>
      </c>
      <c r="CC15" s="7" t="s">
        <v>220</v>
      </c>
      <c r="CD15" s="64">
        <v>339210.4900000029</v>
      </c>
    </row>
    <row r="16" spans="3:82" x14ac:dyDescent="0.35">
      <c r="AL16" s="7" t="s">
        <v>36</v>
      </c>
      <c r="AM16" s="32">
        <v>-2.8886272230005269E-2</v>
      </c>
      <c r="AP16" s="7" t="s">
        <v>24</v>
      </c>
      <c r="AQ16" s="64">
        <v>199146.84000000069</v>
      </c>
      <c r="AS16" t="str">
        <f t="shared" si="0"/>
        <v>Jun</v>
      </c>
      <c r="AT16" s="64">
        <f t="shared" si="1"/>
        <v>199146.84000000069</v>
      </c>
      <c r="AU16" s="64">
        <f>Table3[[#This Row],[Profit Margin]]</f>
        <v>199146.84000000069</v>
      </c>
      <c r="BX16" s="7" t="s">
        <v>115</v>
      </c>
      <c r="BY16" s="64">
        <v>18856.529999999948</v>
      </c>
      <c r="BZ16" s="64">
        <v>6349</v>
      </c>
      <c r="CC16" s="7" t="s">
        <v>219</v>
      </c>
      <c r="CD16" s="64">
        <v>367414.25000000041</v>
      </c>
    </row>
    <row r="17" spans="4:82" x14ac:dyDescent="0.35">
      <c r="AL17" s="7" t="s">
        <v>37</v>
      </c>
      <c r="AM17" s="32">
        <v>2.6620643882412663E-2</v>
      </c>
      <c r="AP17" s="7" t="s">
        <v>33</v>
      </c>
      <c r="AQ17" s="64">
        <v>188550.32</v>
      </c>
      <c r="AS17" t="str">
        <f t="shared" si="0"/>
        <v>Jul</v>
      </c>
      <c r="AT17" s="64">
        <f t="shared" si="1"/>
        <v>188550.32</v>
      </c>
      <c r="AU17" s="64">
        <f>Table3[[#This Row],[Profit Margin]]</f>
        <v>188550.32</v>
      </c>
      <c r="BX17" s="7" t="s">
        <v>116</v>
      </c>
      <c r="BY17" s="64">
        <v>53319.199999999997</v>
      </c>
      <c r="BZ17" s="64">
        <v>5840</v>
      </c>
      <c r="CC17" s="7" t="s">
        <v>218</v>
      </c>
      <c r="CD17" s="64">
        <v>417457.830000002</v>
      </c>
    </row>
    <row r="18" spans="4:82" ht="15.5" x14ac:dyDescent="0.35">
      <c r="D18" s="18" t="s">
        <v>75</v>
      </c>
      <c r="H18" s="67" t="s">
        <v>76</v>
      </c>
      <c r="K18" s="18" t="s">
        <v>77</v>
      </c>
      <c r="AL18" s="7" t="s">
        <v>38</v>
      </c>
      <c r="AM18" s="32">
        <v>-4.4909669443283264E-2</v>
      </c>
      <c r="AP18" s="7" t="s">
        <v>34</v>
      </c>
      <c r="AQ18" s="64">
        <v>198381.50000000041</v>
      </c>
      <c r="AS18" t="str">
        <f t="shared" si="0"/>
        <v>Aug</v>
      </c>
      <c r="AT18" s="64">
        <f t="shared" si="1"/>
        <v>198381.50000000041</v>
      </c>
      <c r="AU18" s="64">
        <f>Table3[[#This Row],[Profit Margin]]</f>
        <v>198381.50000000041</v>
      </c>
      <c r="BT18" s="18" t="s">
        <v>212</v>
      </c>
      <c r="BU18" s="18" t="str">
        <f>IF($BX$6=1,BU10,BV10)</f>
        <v>Quantity</v>
      </c>
      <c r="BX18" s="7" t="s">
        <v>117</v>
      </c>
      <c r="BY18" s="64">
        <v>11872.29999999993</v>
      </c>
      <c r="BZ18" s="64">
        <v>5522</v>
      </c>
      <c r="CC18" s="7" t="s">
        <v>217</v>
      </c>
      <c r="CD18" s="64">
        <v>718216.26999999897</v>
      </c>
    </row>
    <row r="19" spans="4:82" x14ac:dyDescent="0.35">
      <c r="AP19" s="7" t="s">
        <v>35</v>
      </c>
      <c r="AQ19" s="64">
        <v>195304.19000000041</v>
      </c>
      <c r="AS19" t="str">
        <f t="shared" si="0"/>
        <v>Sep</v>
      </c>
      <c r="AT19" s="64">
        <f t="shared" si="1"/>
        <v>195304.19000000041</v>
      </c>
      <c r="AU19" s="64">
        <f>Table3[[#This Row],[Profit Margin]]</f>
        <v>195304.19000000041</v>
      </c>
      <c r="BT19" t="str">
        <f>BT11</f>
        <v>Begin Brew</v>
      </c>
      <c r="BU19" s="81">
        <f>IF($BX$6=1,BU11,BV11)</f>
        <v>6861</v>
      </c>
      <c r="BX19" s="7" t="s">
        <v>118</v>
      </c>
      <c r="BY19" s="64">
        <v>78081.849999999962</v>
      </c>
      <c r="BZ19" s="64">
        <v>6545</v>
      </c>
    </row>
    <row r="20" spans="4:82" x14ac:dyDescent="0.35">
      <c r="D20" t="str">
        <f>IF($G$3=1,C8,G9)</f>
        <v>Full Name</v>
      </c>
      <c r="E20" t="str">
        <f>IF($G$3=1,D8,H9)</f>
        <v>Profit Margin</v>
      </c>
      <c r="H20" t="str">
        <f>IF($G$3=1,J9,M9)</f>
        <v>Location</v>
      </c>
      <c r="I20" t="str">
        <f>IF($G$3=1,K9,N9)</f>
        <v>Profit Margin</v>
      </c>
      <c r="K20" t="str">
        <f>IF($G$4=1,D20,H20)</f>
        <v>Location</v>
      </c>
      <c r="L20" t="str">
        <f>IF($G$4=1,E20,I20)</f>
        <v>Profit Margin</v>
      </c>
      <c r="O20" s="18" t="s">
        <v>52</v>
      </c>
      <c r="AP20" s="7" t="s">
        <v>36</v>
      </c>
      <c r="AQ20" s="64">
        <v>189662.57999999973</v>
      </c>
      <c r="AS20" t="str">
        <f t="shared" si="0"/>
        <v>Oct</v>
      </c>
      <c r="AT20" s="64">
        <f t="shared" si="1"/>
        <v>189662.57999999973</v>
      </c>
      <c r="AU20" s="64">
        <f>Table3[[#This Row],[Profit Margin]]</f>
        <v>189662.57999999973</v>
      </c>
      <c r="BT20" t="str">
        <f t="shared" ref="BT20:BT23" si="3">BT12</f>
        <v>Common Splash</v>
      </c>
      <c r="BU20" s="81">
        <f t="shared" ref="BU20:BU23" si="4">IF($BX$6=1,BU12,BV12)</f>
        <v>6137</v>
      </c>
      <c r="BX20" s="7" t="s">
        <v>119</v>
      </c>
      <c r="BY20" s="64">
        <v>2366.7600000000239</v>
      </c>
      <c r="BZ20" s="64">
        <v>5379</v>
      </c>
    </row>
    <row r="21" spans="4:82" x14ac:dyDescent="0.35">
      <c r="D21" t="str">
        <f t="shared" ref="D21:E24" si="5">IF($G$3=1,C9,G10)</f>
        <v>Jeffery Powell</v>
      </c>
      <c r="E21" s="2">
        <f t="shared" si="5"/>
        <v>1387.2399999999998</v>
      </c>
      <c r="H21" t="str">
        <f t="shared" ref="H21:I25" si="6">IF($G$3=1,J10,M10)</f>
        <v>New York</v>
      </c>
      <c r="I21" s="2">
        <f t="shared" si="6"/>
        <v>86589.619999999952</v>
      </c>
      <c r="K21" t="str">
        <f t="shared" ref="K21:L25" si="7">IF($G$4=1,D21,H21)</f>
        <v>New York</v>
      </c>
      <c r="L21" s="64">
        <f t="shared" si="7"/>
        <v>86589.619999999952</v>
      </c>
      <c r="O21" t="str">
        <f>_xlfn.TEXTJOIN(" ",,IF(G3=1,"Top 5 Profitable ","Bottom 5 Profitable"),IF(G4=1,"Customers","Locations"))</f>
        <v>Bottom 5 Profitable Locations</v>
      </c>
      <c r="AP21" s="7" t="s">
        <v>37</v>
      </c>
      <c r="AQ21" s="64">
        <v>194711.51999999932</v>
      </c>
      <c r="AS21" t="str">
        <f t="shared" si="0"/>
        <v>Nov</v>
      </c>
      <c r="AT21" s="64">
        <f t="shared" si="1"/>
        <v>194711.51999999932</v>
      </c>
      <c r="AU21" s="64">
        <f>Table3[[#This Row],[Profit Margin]]</f>
        <v>194711.51999999932</v>
      </c>
      <c r="BT21" t="str">
        <f t="shared" si="3"/>
        <v>Onto Dew</v>
      </c>
      <c r="BU21" s="81">
        <f t="shared" si="4"/>
        <v>6262</v>
      </c>
      <c r="BX21" s="7" t="s">
        <v>120</v>
      </c>
      <c r="BY21" s="64">
        <v>-10037.319999999978</v>
      </c>
      <c r="BZ21" s="64">
        <v>5339</v>
      </c>
    </row>
    <row r="22" spans="4:82" x14ac:dyDescent="0.35">
      <c r="D22" t="str">
        <f t="shared" si="5"/>
        <v>Christine Hawkins</v>
      </c>
      <c r="E22" s="2">
        <f t="shared" si="5"/>
        <v>1362.7800000000007</v>
      </c>
      <c r="H22" t="str">
        <f t="shared" si="6"/>
        <v>Maryland</v>
      </c>
      <c r="I22" s="2">
        <f t="shared" si="6"/>
        <v>91811.079999999856</v>
      </c>
      <c r="K22" t="str">
        <f t="shared" si="7"/>
        <v>Maryland</v>
      </c>
      <c r="L22" s="64">
        <f t="shared" si="7"/>
        <v>91811.079999999856</v>
      </c>
      <c r="O22" t="str">
        <f>_xlfn.TEXTJOIN(" ",,IF(G4=1,"Customer overtime","Total Sales Locations"))</f>
        <v>Total Sales Locations</v>
      </c>
      <c r="AP22" s="7" t="s">
        <v>38</v>
      </c>
      <c r="AQ22" s="64">
        <v>185967.09000000011</v>
      </c>
      <c r="AS22" t="str">
        <f t="shared" si="0"/>
        <v>Dec</v>
      </c>
      <c r="AT22" s="64">
        <f t="shared" si="1"/>
        <v>185967.09000000011</v>
      </c>
      <c r="AU22" s="64">
        <f>Table3[[#This Row],[Profit Margin]]</f>
        <v>185967.09000000011</v>
      </c>
      <c r="BT22" t="str">
        <f t="shared" si="3"/>
        <v>Eight Brew</v>
      </c>
      <c r="BU22" s="81">
        <f t="shared" si="4"/>
        <v>6671</v>
      </c>
      <c r="BX22" s="7" t="s">
        <v>121</v>
      </c>
      <c r="BY22" s="64">
        <v>95024.850000000035</v>
      </c>
      <c r="BZ22" s="64">
        <v>6861</v>
      </c>
    </row>
    <row r="23" spans="4:82" x14ac:dyDescent="0.35">
      <c r="D23" t="str">
        <f t="shared" si="5"/>
        <v>Bobby Abbott</v>
      </c>
      <c r="E23" s="2">
        <f t="shared" si="5"/>
        <v>992.27999999999975</v>
      </c>
      <c r="H23" t="str">
        <f t="shared" si="6"/>
        <v>Wisconsin</v>
      </c>
      <c r="I23" s="2">
        <f t="shared" si="6"/>
        <v>96221.15</v>
      </c>
      <c r="K23" t="str">
        <f t="shared" si="7"/>
        <v>Wisconsin</v>
      </c>
      <c r="L23" s="64">
        <f t="shared" si="7"/>
        <v>96221.15</v>
      </c>
      <c r="O23">
        <f>IF(G4=1,GETPIVOTDATA("[Measures].[#Customers]",$Q$9),GETPIVOTDATA("[Measures].[#Location]",$Q$9))</f>
        <v>20</v>
      </c>
      <c r="BT23" t="str">
        <f t="shared" si="3"/>
        <v>Attorney Mist</v>
      </c>
      <c r="BU23" s="81">
        <f t="shared" si="4"/>
        <v>6545</v>
      </c>
      <c r="BX23" s="7" t="s">
        <v>122</v>
      </c>
      <c r="BY23" s="64">
        <v>38203.169999999984</v>
      </c>
      <c r="BZ23" s="64">
        <v>6621</v>
      </c>
    </row>
    <row r="24" spans="4:82" x14ac:dyDescent="0.35">
      <c r="D24" t="str">
        <f t="shared" si="5"/>
        <v>Lisa West</v>
      </c>
      <c r="E24" s="2">
        <f t="shared" si="5"/>
        <v>912.82000000000062</v>
      </c>
      <c r="H24" t="str">
        <f t="shared" si="6"/>
        <v>Indiana</v>
      </c>
      <c r="I24" s="2">
        <f t="shared" si="6"/>
        <v>101212.63000000015</v>
      </c>
      <c r="K24" t="str">
        <f t="shared" si="7"/>
        <v>Indiana</v>
      </c>
      <c r="L24" s="64">
        <f t="shared" si="7"/>
        <v>101212.63000000015</v>
      </c>
      <c r="BX24" s="7" t="s">
        <v>123</v>
      </c>
      <c r="BY24" s="64">
        <v>53613.000000000022</v>
      </c>
      <c r="BZ24" s="64">
        <v>6475</v>
      </c>
    </row>
    <row r="25" spans="4:82" x14ac:dyDescent="0.35">
      <c r="D25" t="str">
        <f>IF($G$3=1,C13,G14)</f>
        <v>Travis Ewing</v>
      </c>
      <c r="E25" s="2">
        <f>IF($G$3=1,D13,H14)</f>
        <v>130.20000000000073</v>
      </c>
      <c r="H25" t="str">
        <f t="shared" si="6"/>
        <v>Florida</v>
      </c>
      <c r="I25" s="2">
        <f t="shared" si="6"/>
        <v>104453.84999999986</v>
      </c>
      <c r="K25" t="str">
        <f t="shared" si="7"/>
        <v>Florida</v>
      </c>
      <c r="L25" s="64">
        <f t="shared" si="7"/>
        <v>104453.84999999986</v>
      </c>
      <c r="BX25" s="7" t="s">
        <v>124</v>
      </c>
      <c r="BY25" s="64">
        <v>-29069.040000000001</v>
      </c>
      <c r="BZ25" s="64">
        <v>6776</v>
      </c>
    </row>
    <row r="26" spans="4:82" x14ac:dyDescent="0.35">
      <c r="BX26" s="7" t="s">
        <v>125</v>
      </c>
      <c r="BY26" s="64">
        <v>44743.859999999971</v>
      </c>
      <c r="BZ26" s="64">
        <v>5586</v>
      </c>
    </row>
    <row r="27" spans="4:82" x14ac:dyDescent="0.35">
      <c r="BX27" s="7" t="s">
        <v>126</v>
      </c>
      <c r="BY27" s="64">
        <v>-9326.5600000000122</v>
      </c>
      <c r="BZ27" s="64">
        <v>6568</v>
      </c>
    </row>
    <row r="28" spans="4:82" x14ac:dyDescent="0.35">
      <c r="BX28" s="7" t="s">
        <v>127</v>
      </c>
      <c r="BY28" s="64">
        <v>-2557.7999999999956</v>
      </c>
      <c r="BZ28" s="64">
        <v>5220</v>
      </c>
    </row>
    <row r="29" spans="4:82" x14ac:dyDescent="0.35">
      <c r="BX29" s="7" t="s">
        <v>128</v>
      </c>
      <c r="BY29" s="64">
        <v>84506.489999999932</v>
      </c>
      <c r="BZ29" s="64">
        <v>6137</v>
      </c>
    </row>
    <row r="30" spans="4:82" x14ac:dyDescent="0.35">
      <c r="BX30" s="7" t="s">
        <v>129</v>
      </c>
      <c r="BY30" s="64">
        <v>5787.580000000009</v>
      </c>
      <c r="BZ30" s="64">
        <v>6157</v>
      </c>
    </row>
    <row r="31" spans="4:82" x14ac:dyDescent="0.35">
      <c r="BX31" s="7" t="s">
        <v>130</v>
      </c>
      <c r="BY31" s="64">
        <v>-14038.900000000009</v>
      </c>
      <c r="BZ31" s="64">
        <v>6815</v>
      </c>
    </row>
    <row r="32" spans="4:82" x14ac:dyDescent="0.35">
      <c r="BX32" s="7" t="s">
        <v>131</v>
      </c>
      <c r="BY32" s="64">
        <v>18729.619999999988</v>
      </c>
      <c r="BZ32" s="64">
        <v>6526</v>
      </c>
    </row>
    <row r="33" spans="76:78" x14ac:dyDescent="0.35">
      <c r="BX33" s="7" t="s">
        <v>132</v>
      </c>
      <c r="BY33" s="64">
        <v>31367.100000000009</v>
      </c>
      <c r="BZ33" s="64">
        <v>5503</v>
      </c>
    </row>
    <row r="34" spans="76:78" x14ac:dyDescent="0.35">
      <c r="BX34" s="7" t="s">
        <v>133</v>
      </c>
      <c r="BY34" s="64">
        <v>13233.920000000009</v>
      </c>
      <c r="BZ34" s="64">
        <v>5908</v>
      </c>
    </row>
    <row r="35" spans="76:78" x14ac:dyDescent="0.35">
      <c r="BX35" s="7" t="s">
        <v>134</v>
      </c>
      <c r="BY35" s="64">
        <v>34303.500000000022</v>
      </c>
      <c r="BZ35" s="64">
        <v>5775</v>
      </c>
    </row>
    <row r="36" spans="76:78" x14ac:dyDescent="0.35">
      <c r="BX36" s="7" t="s">
        <v>135</v>
      </c>
      <c r="BY36" s="64">
        <v>31380.58</v>
      </c>
      <c r="BZ36" s="64">
        <v>5822</v>
      </c>
    </row>
    <row r="37" spans="76:78" x14ac:dyDescent="0.35">
      <c r="BX37" s="7" t="s">
        <v>136</v>
      </c>
      <c r="BY37" s="64">
        <v>-1947.5200000000059</v>
      </c>
      <c r="BZ37" s="64">
        <v>5728</v>
      </c>
    </row>
    <row r="38" spans="76:78" x14ac:dyDescent="0.35">
      <c r="BX38" s="7" t="s">
        <v>137</v>
      </c>
      <c r="BY38" s="64">
        <v>82987.239999999991</v>
      </c>
      <c r="BZ38" s="64">
        <v>6671</v>
      </c>
    </row>
    <row r="39" spans="76:78" x14ac:dyDescent="0.35">
      <c r="BX39" s="7" t="s">
        <v>138</v>
      </c>
      <c r="BY39" s="64">
        <v>39498.199999999997</v>
      </c>
      <c r="BZ39" s="64">
        <v>6230</v>
      </c>
    </row>
    <row r="40" spans="76:78" x14ac:dyDescent="0.35">
      <c r="BX40" s="7" t="s">
        <v>139</v>
      </c>
      <c r="BY40" s="64">
        <v>50200.709999999963</v>
      </c>
      <c r="BZ40" s="64">
        <v>5817</v>
      </c>
    </row>
    <row r="41" spans="76:78" x14ac:dyDescent="0.35">
      <c r="BX41" s="7" t="s">
        <v>140</v>
      </c>
      <c r="BY41" s="64">
        <v>43165.919999999984</v>
      </c>
      <c r="BZ41" s="64">
        <v>6202</v>
      </c>
    </row>
    <row r="42" spans="76:78" x14ac:dyDescent="0.35">
      <c r="BX42" s="7" t="s">
        <v>141</v>
      </c>
      <c r="BY42" s="64">
        <v>13602.679999999986</v>
      </c>
      <c r="BZ42" s="64">
        <v>5252</v>
      </c>
    </row>
    <row r="43" spans="76:78" x14ac:dyDescent="0.35">
      <c r="BX43" s="7" t="s">
        <v>142</v>
      </c>
      <c r="BY43" s="64">
        <v>2004.299999999952</v>
      </c>
      <c r="BZ43" s="64">
        <v>6681</v>
      </c>
    </row>
    <row r="44" spans="76:78" x14ac:dyDescent="0.35">
      <c r="BX44" s="7" t="s">
        <v>143</v>
      </c>
      <c r="BY44" s="64">
        <v>13022.850000000009</v>
      </c>
      <c r="BZ44" s="64">
        <v>5107</v>
      </c>
    </row>
    <row r="45" spans="76:78" x14ac:dyDescent="0.35">
      <c r="BX45" s="7" t="s">
        <v>144</v>
      </c>
      <c r="BY45" s="64">
        <v>16381.75</v>
      </c>
      <c r="BZ45" s="64">
        <v>6325</v>
      </c>
    </row>
    <row r="46" spans="76:78" x14ac:dyDescent="0.35">
      <c r="BX46" s="7" t="s">
        <v>145</v>
      </c>
      <c r="BY46" s="64">
        <v>43903.63</v>
      </c>
      <c r="BZ46" s="64">
        <v>6263</v>
      </c>
    </row>
    <row r="47" spans="76:78" x14ac:dyDescent="0.35">
      <c r="BX47" s="7" t="s">
        <v>146</v>
      </c>
      <c r="BY47" s="64">
        <v>10907.520000000008</v>
      </c>
      <c r="BZ47" s="64">
        <v>6992</v>
      </c>
    </row>
    <row r="48" spans="76:78" x14ac:dyDescent="0.35">
      <c r="BX48" s="7" t="s">
        <v>147</v>
      </c>
      <c r="BY48" s="64">
        <v>28777.41</v>
      </c>
      <c r="BZ48" s="64">
        <v>6033</v>
      </c>
    </row>
    <row r="49" spans="76:78" x14ac:dyDescent="0.35">
      <c r="BX49" s="7" t="s">
        <v>148</v>
      </c>
      <c r="BY49" s="64">
        <v>-1571.1300000000556</v>
      </c>
      <c r="BZ49" s="64">
        <v>5819</v>
      </c>
    </row>
    <row r="50" spans="76:78" x14ac:dyDescent="0.35">
      <c r="BX50" s="7" t="s">
        <v>149</v>
      </c>
      <c r="BY50" s="64">
        <v>-21740.939999999981</v>
      </c>
      <c r="BZ50" s="64">
        <v>6194</v>
      </c>
    </row>
    <row r="51" spans="76:78" x14ac:dyDescent="0.35">
      <c r="BX51" s="7" t="s">
        <v>150</v>
      </c>
      <c r="BY51" s="64">
        <v>6318.1299999999919</v>
      </c>
      <c r="BZ51" s="64">
        <v>6943</v>
      </c>
    </row>
    <row r="52" spans="76:78" x14ac:dyDescent="0.35">
      <c r="BX52" s="7" t="s">
        <v>151</v>
      </c>
      <c r="BY52" s="64">
        <v>-13781.949999999986</v>
      </c>
      <c r="BZ52" s="64">
        <v>5915</v>
      </c>
    </row>
    <row r="53" spans="76:78" x14ac:dyDescent="0.35">
      <c r="BX53" s="7" t="s">
        <v>152</v>
      </c>
      <c r="BY53" s="64">
        <v>-8467.2000000000335</v>
      </c>
      <c r="BZ53" s="64">
        <v>5760</v>
      </c>
    </row>
    <row r="54" spans="76:78" x14ac:dyDescent="0.35">
      <c r="BX54" s="7" t="s">
        <v>153</v>
      </c>
      <c r="BY54" s="64">
        <v>24069.160000000011</v>
      </c>
      <c r="BZ54" s="64">
        <v>6761</v>
      </c>
    </row>
    <row r="55" spans="76:78" x14ac:dyDescent="0.35">
      <c r="BX55" s="7" t="s">
        <v>154</v>
      </c>
      <c r="BY55" s="64">
        <v>15387.719999999994</v>
      </c>
      <c r="BZ55" s="64">
        <v>6749</v>
      </c>
    </row>
    <row r="56" spans="76:78" x14ac:dyDescent="0.35">
      <c r="BX56" s="7" t="s">
        <v>155</v>
      </c>
      <c r="BY56" s="64">
        <v>11575.520000000019</v>
      </c>
      <c r="BZ56" s="64">
        <v>6577</v>
      </c>
    </row>
    <row r="57" spans="76:78" x14ac:dyDescent="0.35">
      <c r="BX57" s="7" t="s">
        <v>156</v>
      </c>
      <c r="BY57" s="64">
        <v>12376.54</v>
      </c>
      <c r="BZ57" s="64">
        <v>6127</v>
      </c>
    </row>
    <row r="58" spans="76:78" x14ac:dyDescent="0.35">
      <c r="BX58" s="7" t="s">
        <v>157</v>
      </c>
      <c r="BY58" s="64">
        <v>2761.2499999999782</v>
      </c>
      <c r="BZ58" s="64">
        <v>5875</v>
      </c>
    </row>
    <row r="59" spans="76:78" x14ac:dyDescent="0.35">
      <c r="BX59" s="7" t="s">
        <v>158</v>
      </c>
      <c r="BY59" s="64">
        <v>63904.020000000055</v>
      </c>
      <c r="BZ59" s="64">
        <v>6063</v>
      </c>
    </row>
    <row r="60" spans="76:78" x14ac:dyDescent="0.35">
      <c r="BX60" s="7" t="s">
        <v>159</v>
      </c>
      <c r="BY60" s="64">
        <v>43574.720000000016</v>
      </c>
      <c r="BZ60" s="64">
        <v>5558</v>
      </c>
    </row>
    <row r="61" spans="76:78" x14ac:dyDescent="0.35">
      <c r="BX61" s="7" t="s">
        <v>160</v>
      </c>
      <c r="BY61" s="64">
        <v>31736.320000000058</v>
      </c>
      <c r="BZ61" s="64">
        <v>5888</v>
      </c>
    </row>
    <row r="62" spans="76:78" x14ac:dyDescent="0.35">
      <c r="BX62" s="7" t="s">
        <v>161</v>
      </c>
      <c r="BY62" s="64">
        <v>-1112.8299999999945</v>
      </c>
      <c r="BZ62" s="64">
        <v>5857</v>
      </c>
    </row>
    <row r="63" spans="76:78" x14ac:dyDescent="0.35">
      <c r="BX63" s="7" t="s">
        <v>162</v>
      </c>
      <c r="BY63" s="64">
        <v>36733.600000000057</v>
      </c>
      <c r="BZ63" s="64">
        <v>6290</v>
      </c>
    </row>
    <row r="64" spans="76:78" x14ac:dyDescent="0.35">
      <c r="BX64" s="7" t="s">
        <v>163</v>
      </c>
      <c r="BY64" s="64">
        <v>-18969.600000000046</v>
      </c>
      <c r="BZ64" s="64">
        <v>5928</v>
      </c>
    </row>
    <row r="65" spans="76:78" x14ac:dyDescent="0.35">
      <c r="BX65" s="7" t="s">
        <v>164</v>
      </c>
      <c r="BY65" s="64">
        <v>42187.60000000002</v>
      </c>
      <c r="BZ65" s="64">
        <v>5795</v>
      </c>
    </row>
    <row r="66" spans="76:78" x14ac:dyDescent="0.35">
      <c r="BX66" s="7" t="s">
        <v>165</v>
      </c>
      <c r="BY66" s="64">
        <v>11787.310000000005</v>
      </c>
      <c r="BZ66" s="64">
        <v>4891</v>
      </c>
    </row>
    <row r="67" spans="76:78" x14ac:dyDescent="0.35">
      <c r="BX67" s="7" t="s">
        <v>166</v>
      </c>
      <c r="BY67" s="64">
        <v>26067.999999999978</v>
      </c>
      <c r="BZ67" s="64">
        <v>6860</v>
      </c>
    </row>
    <row r="68" spans="76:78" x14ac:dyDescent="0.35">
      <c r="BX68" s="7" t="s">
        <v>167</v>
      </c>
      <c r="BY68" s="64">
        <v>8106.2399999999907</v>
      </c>
      <c r="BZ68" s="64">
        <v>6333</v>
      </c>
    </row>
    <row r="69" spans="76:78" x14ac:dyDescent="0.35">
      <c r="BX69" s="7" t="s">
        <v>168</v>
      </c>
      <c r="BY69" s="64">
        <v>83284.599999999977</v>
      </c>
      <c r="BZ69" s="64">
        <v>6262</v>
      </c>
    </row>
    <row r="70" spans="76:78" x14ac:dyDescent="0.35">
      <c r="BX70" s="7" t="s">
        <v>169</v>
      </c>
      <c r="BY70" s="64">
        <v>51479.960000000043</v>
      </c>
      <c r="BZ70" s="64">
        <v>6938</v>
      </c>
    </row>
    <row r="71" spans="76:78" x14ac:dyDescent="0.35">
      <c r="BX71" s="7" t="s">
        <v>170</v>
      </c>
      <c r="BY71" s="64">
        <v>10467.999999999993</v>
      </c>
      <c r="BZ71" s="64">
        <v>5234</v>
      </c>
    </row>
    <row r="72" spans="76:78" x14ac:dyDescent="0.35">
      <c r="BX72" s="7" t="s">
        <v>171</v>
      </c>
      <c r="BY72" s="64">
        <v>25255.650000000016</v>
      </c>
      <c r="BZ72" s="64">
        <v>5385</v>
      </c>
    </row>
    <row r="73" spans="76:78" x14ac:dyDescent="0.35">
      <c r="BX73" s="7" t="s">
        <v>172</v>
      </c>
      <c r="BY73" s="64">
        <v>9939.5999999999913</v>
      </c>
      <c r="BZ73" s="64">
        <v>6024</v>
      </c>
    </row>
    <row r="74" spans="76:78" x14ac:dyDescent="0.35">
      <c r="BX74" s="7" t="s">
        <v>173</v>
      </c>
      <c r="BY74" s="64">
        <v>38978.390000000021</v>
      </c>
      <c r="BZ74" s="64">
        <v>5809</v>
      </c>
    </row>
    <row r="75" spans="76:78" x14ac:dyDescent="0.35">
      <c r="BX75" s="7" t="s">
        <v>174</v>
      </c>
      <c r="BY75" s="64">
        <v>-7303.8000000000393</v>
      </c>
      <c r="BZ75" s="64">
        <v>5180</v>
      </c>
    </row>
    <row r="76" spans="76:78" x14ac:dyDescent="0.35">
      <c r="BX76" s="7" t="s">
        <v>175</v>
      </c>
      <c r="BY76" s="64">
        <v>26923.569999999989</v>
      </c>
      <c r="BZ76" s="64">
        <v>6161</v>
      </c>
    </row>
    <row r="77" spans="76:78" x14ac:dyDescent="0.35">
      <c r="BX77" s="7" t="s">
        <v>176</v>
      </c>
      <c r="BY77" s="64">
        <v>28375.229999999974</v>
      </c>
      <c r="BZ77" s="64">
        <v>7041</v>
      </c>
    </row>
    <row r="78" spans="76:78" x14ac:dyDescent="0.35">
      <c r="BX78" s="7" t="s">
        <v>177</v>
      </c>
      <c r="BY78" s="64">
        <v>24412.700000000026</v>
      </c>
      <c r="BZ78" s="64">
        <v>5486</v>
      </c>
    </row>
    <row r="79" spans="76:78" x14ac:dyDescent="0.35">
      <c r="BX79" s="7" t="s">
        <v>178</v>
      </c>
      <c r="BY79" s="64">
        <v>4272.7199999999975</v>
      </c>
      <c r="BZ79" s="64">
        <v>5622</v>
      </c>
    </row>
    <row r="80" spans="76:78" x14ac:dyDescent="0.35">
      <c r="BX80" s="7" t="s">
        <v>179</v>
      </c>
      <c r="BY80" s="64">
        <v>-16258.440000000002</v>
      </c>
      <c r="BZ80" s="64">
        <v>7458</v>
      </c>
    </row>
    <row r="81" spans="76:78" x14ac:dyDescent="0.35">
      <c r="BX81" s="7" t="s">
        <v>180</v>
      </c>
      <c r="BY81" s="64">
        <v>8442.900000000016</v>
      </c>
      <c r="BZ81" s="64">
        <v>5310</v>
      </c>
    </row>
    <row r="82" spans="76:78" x14ac:dyDescent="0.35">
      <c r="BX82" s="7" t="s">
        <v>181</v>
      </c>
      <c r="BY82" s="64">
        <v>23774.260000000002</v>
      </c>
      <c r="BZ82" s="64">
        <v>6478</v>
      </c>
    </row>
    <row r="83" spans="76:78" x14ac:dyDescent="0.35">
      <c r="BX83" s="7" t="s">
        <v>182</v>
      </c>
      <c r="BY83" s="64">
        <v>58611.329999999973</v>
      </c>
      <c r="BZ83" s="64">
        <v>5867</v>
      </c>
    </row>
    <row r="84" spans="76:78" x14ac:dyDescent="0.35">
      <c r="BX84" s="7" t="s">
        <v>183</v>
      </c>
      <c r="BY84" s="64">
        <v>-1094.7799999999843</v>
      </c>
      <c r="BZ84" s="64">
        <v>5762</v>
      </c>
    </row>
    <row r="85" spans="76:78" x14ac:dyDescent="0.35">
      <c r="BX85" s="7" t="s">
        <v>184</v>
      </c>
      <c r="BY85" s="64">
        <v>18444.999999999993</v>
      </c>
      <c r="BZ85" s="64">
        <v>5950</v>
      </c>
    </row>
    <row r="86" spans="76:78" x14ac:dyDescent="0.35">
      <c r="BX86" s="7" t="s">
        <v>185</v>
      </c>
      <c r="BY86" s="64">
        <v>63091.859999999986</v>
      </c>
      <c r="BZ86" s="64">
        <v>5163</v>
      </c>
    </row>
    <row r="87" spans="76:78" x14ac:dyDescent="0.35">
      <c r="BX87" s="7" t="s">
        <v>186</v>
      </c>
      <c r="BY87" s="64">
        <v>29725.620000000014</v>
      </c>
      <c r="BZ87" s="64">
        <v>5969</v>
      </c>
    </row>
    <row r="88" spans="76:78" x14ac:dyDescent="0.35">
      <c r="BX88" s="7" t="s">
        <v>187</v>
      </c>
      <c r="BY88" s="64">
        <v>47952.000000000015</v>
      </c>
      <c r="BZ88" s="64">
        <v>5400</v>
      </c>
    </row>
    <row r="89" spans="76:78" x14ac:dyDescent="0.35">
      <c r="BX89" s="7" t="s">
        <v>188</v>
      </c>
      <c r="BY89" s="64">
        <v>56300.05</v>
      </c>
      <c r="BZ89" s="64">
        <v>6221</v>
      </c>
    </row>
    <row r="90" spans="76:78" x14ac:dyDescent="0.35">
      <c r="BX90" s="7" t="s">
        <v>189</v>
      </c>
      <c r="BY90" s="64">
        <v>22807.919999999976</v>
      </c>
      <c r="BZ90" s="64">
        <v>6554</v>
      </c>
    </row>
    <row r="91" spans="76:78" x14ac:dyDescent="0.35">
      <c r="BX91" s="7" t="s">
        <v>190</v>
      </c>
      <c r="BY91" s="64">
        <v>56525.640000000014</v>
      </c>
      <c r="BZ91" s="64">
        <v>6438</v>
      </c>
    </row>
    <row r="92" spans="76:78" x14ac:dyDescent="0.35">
      <c r="BX92" s="7" t="s">
        <v>191</v>
      </c>
      <c r="BY92" s="64">
        <v>32065.139999999952</v>
      </c>
      <c r="BZ92" s="64">
        <v>5862</v>
      </c>
    </row>
    <row r="93" spans="76:78" x14ac:dyDescent="0.35">
      <c r="BX93" s="7" t="s">
        <v>192</v>
      </c>
      <c r="BY93" s="64">
        <v>685.07999999998719</v>
      </c>
      <c r="BZ93" s="64">
        <v>5709</v>
      </c>
    </row>
    <row r="94" spans="76:78" x14ac:dyDescent="0.35">
      <c r="BX94" s="7" t="s">
        <v>193</v>
      </c>
      <c r="BY94" s="64">
        <v>-50135.640000000021</v>
      </c>
      <c r="BZ94" s="64">
        <v>7666</v>
      </c>
    </row>
    <row r="95" spans="76:78" x14ac:dyDescent="0.35">
      <c r="BX95" s="7" t="s">
        <v>194</v>
      </c>
      <c r="BY95" s="64">
        <v>-25109.370000000024</v>
      </c>
      <c r="BZ95" s="64">
        <v>5853</v>
      </c>
    </row>
    <row r="96" spans="76:78" x14ac:dyDescent="0.35">
      <c r="BX96" s="7" t="s">
        <v>195</v>
      </c>
      <c r="BY96" s="64">
        <v>2791.3200000000033</v>
      </c>
      <c r="BZ96" s="64">
        <v>6646</v>
      </c>
    </row>
    <row r="97" spans="76:78" x14ac:dyDescent="0.35">
      <c r="BX97" s="7" t="s">
        <v>196</v>
      </c>
      <c r="BY97" s="64">
        <v>-39515.370000000003</v>
      </c>
      <c r="BZ97" s="64">
        <v>5637</v>
      </c>
    </row>
    <row r="98" spans="76:78" x14ac:dyDescent="0.35">
      <c r="BX98" s="7" t="s">
        <v>197</v>
      </c>
      <c r="BY98" s="64">
        <v>27251.010000000009</v>
      </c>
      <c r="BZ98" s="64">
        <v>5713</v>
      </c>
    </row>
    <row r="99" spans="76:78" x14ac:dyDescent="0.35">
      <c r="BX99" s="7" t="s">
        <v>198</v>
      </c>
      <c r="BY99" s="64">
        <v>21262.580000000013</v>
      </c>
      <c r="BZ99" s="64">
        <v>5438</v>
      </c>
    </row>
    <row r="100" spans="76:78" x14ac:dyDescent="0.35">
      <c r="BX100" s="7" t="s">
        <v>199</v>
      </c>
      <c r="BY100" s="64">
        <v>16798.080000000002</v>
      </c>
      <c r="BZ100" s="64">
        <v>5384</v>
      </c>
    </row>
    <row r="101" spans="76:78" x14ac:dyDescent="0.35">
      <c r="BX101" s="7" t="s">
        <v>200</v>
      </c>
      <c r="BY101" s="64">
        <v>74447.250000000029</v>
      </c>
      <c r="BZ101" s="64">
        <v>5839</v>
      </c>
    </row>
    <row r="102" spans="76:78" x14ac:dyDescent="0.35">
      <c r="BX102" s="7" t="s">
        <v>201</v>
      </c>
      <c r="BY102" s="64">
        <v>74371.949999999953</v>
      </c>
      <c r="BZ102" s="64">
        <v>6255</v>
      </c>
    </row>
    <row r="103" spans="76:78" x14ac:dyDescent="0.35">
      <c r="BX103" s="7" t="s">
        <v>202</v>
      </c>
      <c r="BY103" s="64">
        <v>-60.990000000012515</v>
      </c>
      <c r="BZ103" s="64">
        <v>6099</v>
      </c>
    </row>
    <row r="104" spans="76:78" x14ac:dyDescent="0.35">
      <c r="BX104" s="7" t="s">
        <v>203</v>
      </c>
      <c r="BY104" s="64">
        <v>26684.99999999996</v>
      </c>
      <c r="BZ104" s="64">
        <v>5930</v>
      </c>
    </row>
    <row r="105" spans="76:78" x14ac:dyDescent="0.35">
      <c r="BX105" s="7" t="s">
        <v>204</v>
      </c>
      <c r="BY105" s="64">
        <v>46112.94</v>
      </c>
      <c r="BZ105" s="64">
        <v>6378</v>
      </c>
    </row>
    <row r="106" spans="76:78" x14ac:dyDescent="0.35">
      <c r="BX106" s="7" t="s">
        <v>205</v>
      </c>
      <c r="BY106" s="64">
        <v>-1748.7000000000335</v>
      </c>
      <c r="BZ106" s="64">
        <v>6030</v>
      </c>
    </row>
    <row r="107" spans="76:78" x14ac:dyDescent="0.35">
      <c r="BX107" s="7" t="s">
        <v>206</v>
      </c>
      <c r="BY107" s="64">
        <v>-4890.8900000000067</v>
      </c>
      <c r="BZ107" s="64">
        <v>6191</v>
      </c>
    </row>
    <row r="108" spans="76:78" x14ac:dyDescent="0.35">
      <c r="BX108" s="7" t="s">
        <v>207</v>
      </c>
      <c r="BY108" s="64">
        <v>54830.159999999974</v>
      </c>
      <c r="BZ108" s="64">
        <v>5934</v>
      </c>
    </row>
    <row r="109" spans="76:78" x14ac:dyDescent="0.35">
      <c r="BX109" s="7" t="s">
        <v>208</v>
      </c>
      <c r="BY109" s="64">
        <v>21655.43999999993</v>
      </c>
      <c r="BZ109" s="64">
        <v>6332</v>
      </c>
    </row>
    <row r="110" spans="76:78" x14ac:dyDescent="0.35">
      <c r="BX110" s="7" t="s">
        <v>209</v>
      </c>
      <c r="BY110" s="64">
        <v>9097.2600000000093</v>
      </c>
      <c r="BZ110" s="64">
        <v>6231</v>
      </c>
    </row>
  </sheetData>
  <pageMargins left="0.7" right="0.7" top="0.75" bottom="0.75" header="0.3" footer="0.3"/>
  <drawing r:id="rId16"/>
  <tableParts count="1">
    <tablePart r:id="rId17"/>
  </tableParts>
  <extLst>
    <ext xmlns:x14="http://schemas.microsoft.com/office/spreadsheetml/2009/9/main" uri="{A8765BA9-456A-4dab-B4F3-ACF838C121DE}">
      <x14:slicerList>
        <x14:slicer r:id="rId18"/>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CAB3-1187-40DA-8C7F-8483B206C816}">
  <sheetPr codeName="Sheet8"/>
  <dimension ref="D3:R20"/>
  <sheetViews>
    <sheetView showGridLines="0" workbookViewId="0">
      <selection activeCell="R5" sqref="R5"/>
    </sheetView>
  </sheetViews>
  <sheetFormatPr defaultRowHeight="14.5" x14ac:dyDescent="0.35"/>
  <cols>
    <col min="3" max="3" width="5.7265625" customWidth="1"/>
    <col min="4" max="13" width="1.7265625" customWidth="1"/>
  </cols>
  <sheetData>
    <row r="3" spans="4:18" x14ac:dyDescent="0.35">
      <c r="E3" s="18" t="s">
        <v>103</v>
      </c>
      <c r="F3" s="71">
        <f>GETPIVOTDATA("[Measures].[Profit Margin]",'Analysis 03'!$AF$6,"[Dim_Customers].[Gender]","[Dim_Customers].[Gender].&amp;[Female]")</f>
        <v>0.48527656041986861</v>
      </c>
    </row>
    <row r="4" spans="4:18" ht="15.5" x14ac:dyDescent="0.35">
      <c r="E4" s="18" t="s">
        <v>102</v>
      </c>
      <c r="F4" s="73">
        <f>GETPIVOTDATA("[Measures].[Profit Margin]",'Analysis 03'!$AF$6,"[Dim_Customers].[Gender]","[Dim_Customers].[Gender].&amp;[Male]")</f>
        <v>0.51472343958010647</v>
      </c>
      <c r="O4" s="67" t="s">
        <v>104</v>
      </c>
      <c r="Q4" s="18" t="s">
        <v>103</v>
      </c>
      <c r="R4" s="71">
        <f>GETPIVOTDATA("[Measures].[Profit Margin]",'Analysis 03'!$AF$6,"[Dim_Customers].[Gender]","[Dim_Customers].[Gender].&amp;[Female]")</f>
        <v>0.48527656041986861</v>
      </c>
    </row>
    <row r="5" spans="4:18" ht="18.5" x14ac:dyDescent="0.45">
      <c r="O5" s="72" t="s">
        <v>105</v>
      </c>
      <c r="Q5" s="18" t="s">
        <v>102</v>
      </c>
      <c r="R5" s="74">
        <f>GETPIVOTDATA("[Measures].[Profit Margin]",'Analysis 03'!$AF$6,"[Dim_Customers].[Gender]","[Dim_Customers].[Gender].&amp;[Male]")</f>
        <v>0.51472343958010647</v>
      </c>
    </row>
    <row r="6" spans="4:18" x14ac:dyDescent="0.35">
      <c r="O6" t="s">
        <v>106</v>
      </c>
    </row>
    <row r="7" spans="4:18" x14ac:dyDescent="0.35">
      <c r="O7" t="s">
        <v>107</v>
      </c>
    </row>
    <row r="11" spans="4:18" ht="10" customHeight="1" x14ac:dyDescent="0.35">
      <c r="D11" s="75" t="str" cm="1">
        <f t="array" ref="D11:M20">IF(_xlfn._xlws.SORT(_xlfn.SEQUENCE(10,10),,-1)/100&gt;R5,O6,O7)</f>
        <v>■</v>
      </c>
      <c r="E11" s="75" t="str">
        <v>■</v>
      </c>
      <c r="F11" s="75" t="str">
        <v>■</v>
      </c>
      <c r="G11" s="75" t="str">
        <v>■</v>
      </c>
      <c r="H11" s="75" t="str">
        <v>■</v>
      </c>
      <c r="I11" s="75" t="str">
        <v>■</v>
      </c>
      <c r="J11" s="75" t="str">
        <v>■</v>
      </c>
      <c r="K11" s="75" t="str">
        <v>■</v>
      </c>
      <c r="L11" s="75" t="str">
        <v>■</v>
      </c>
      <c r="M11" s="75" t="str">
        <v>■</v>
      </c>
    </row>
    <row r="12" spans="4:18" ht="10" customHeight="1" x14ac:dyDescent="0.35">
      <c r="D12" s="75" t="str">
        <v>■</v>
      </c>
      <c r="E12" s="75" t="str">
        <v>■</v>
      </c>
      <c r="F12" s="75" t="str">
        <v>■</v>
      </c>
      <c r="G12" s="75" t="str">
        <v>■</v>
      </c>
      <c r="H12" s="75" t="str">
        <v>■</v>
      </c>
      <c r="I12" s="75" t="str">
        <v>■</v>
      </c>
      <c r="J12" s="75" t="str">
        <v>■</v>
      </c>
      <c r="K12" s="75" t="str">
        <v>■</v>
      </c>
      <c r="L12" s="75" t="str">
        <v>■</v>
      </c>
      <c r="M12" s="75" t="str">
        <v>■</v>
      </c>
    </row>
    <row r="13" spans="4:18" ht="10" customHeight="1" x14ac:dyDescent="0.35">
      <c r="D13" s="75" t="str">
        <v>■</v>
      </c>
      <c r="E13" s="75" t="str">
        <v>■</v>
      </c>
      <c r="F13" s="75" t="str">
        <v>■</v>
      </c>
      <c r="G13" s="75" t="str">
        <v>■</v>
      </c>
      <c r="H13" s="75" t="str">
        <v>■</v>
      </c>
      <c r="I13" s="75" t="str">
        <v>■</v>
      </c>
      <c r="J13" s="75" t="str">
        <v>■</v>
      </c>
      <c r="K13" s="75" t="str">
        <v>■</v>
      </c>
      <c r="L13" s="75" t="str">
        <v>■</v>
      </c>
      <c r="M13" s="75" t="str">
        <v>■</v>
      </c>
    </row>
    <row r="14" spans="4:18" ht="10" customHeight="1" x14ac:dyDescent="0.35">
      <c r="D14" s="75" t="str">
        <v>■</v>
      </c>
      <c r="E14" s="75" t="str">
        <v>■</v>
      </c>
      <c r="F14" s="75" t="str">
        <v>■</v>
      </c>
      <c r="G14" s="75" t="str">
        <v>■</v>
      </c>
      <c r="H14" s="75" t="str">
        <v>■</v>
      </c>
      <c r="I14" s="75" t="str">
        <v>■</v>
      </c>
      <c r="J14" s="75" t="str">
        <v>■</v>
      </c>
      <c r="K14" s="75" t="str">
        <v>■</v>
      </c>
      <c r="L14" s="75" t="str">
        <v>■</v>
      </c>
      <c r="M14" s="75" t="str">
        <v>■</v>
      </c>
    </row>
    <row r="15" spans="4:18" ht="10" customHeight="1" x14ac:dyDescent="0.35">
      <c r="D15" s="75" t="str">
        <v>●</v>
      </c>
      <c r="E15" s="75" t="str">
        <v>■</v>
      </c>
      <c r="F15" s="75" t="str">
        <v>■</v>
      </c>
      <c r="G15" s="75" t="str">
        <v>■</v>
      </c>
      <c r="H15" s="75" t="str">
        <v>■</v>
      </c>
      <c r="I15" s="75" t="str">
        <v>■</v>
      </c>
      <c r="J15" s="75" t="str">
        <v>■</v>
      </c>
      <c r="K15" s="75" t="str">
        <v>■</v>
      </c>
      <c r="L15" s="75" t="str">
        <v>■</v>
      </c>
      <c r="M15" s="75" t="str">
        <v>■</v>
      </c>
    </row>
    <row r="16" spans="4:18" ht="10" customHeight="1" x14ac:dyDescent="0.35">
      <c r="D16" s="75" t="str">
        <v>●</v>
      </c>
      <c r="E16" s="75" t="str">
        <v>●</v>
      </c>
      <c r="F16" s="75" t="str">
        <v>●</v>
      </c>
      <c r="G16" s="75" t="str">
        <v>●</v>
      </c>
      <c r="H16" s="75" t="str">
        <v>●</v>
      </c>
      <c r="I16" s="75" t="str">
        <v>●</v>
      </c>
      <c r="J16" s="75" t="str">
        <v>●</v>
      </c>
      <c r="K16" s="75" t="str">
        <v>●</v>
      </c>
      <c r="L16" s="75" t="str">
        <v>●</v>
      </c>
      <c r="M16" s="75" t="str">
        <v>●</v>
      </c>
    </row>
    <row r="17" spans="4:13" ht="10" customHeight="1" x14ac:dyDescent="0.35">
      <c r="D17" s="75" t="str">
        <v>●</v>
      </c>
      <c r="E17" s="75" t="str">
        <v>●</v>
      </c>
      <c r="F17" s="75" t="str">
        <v>●</v>
      </c>
      <c r="G17" s="75" t="str">
        <v>●</v>
      </c>
      <c r="H17" s="75" t="str">
        <v>●</v>
      </c>
      <c r="I17" s="75" t="str">
        <v>●</v>
      </c>
      <c r="J17" s="75" t="str">
        <v>●</v>
      </c>
      <c r="K17" s="75" t="str">
        <v>●</v>
      </c>
      <c r="L17" s="75" t="str">
        <v>●</v>
      </c>
      <c r="M17" s="75" t="str">
        <v>●</v>
      </c>
    </row>
    <row r="18" spans="4:13" ht="10" customHeight="1" x14ac:dyDescent="0.35">
      <c r="D18" s="75" t="str">
        <v>●</v>
      </c>
      <c r="E18" s="75" t="str">
        <v>●</v>
      </c>
      <c r="F18" s="75" t="str">
        <v>●</v>
      </c>
      <c r="G18" s="75" t="str">
        <v>●</v>
      </c>
      <c r="H18" s="75" t="str">
        <v>●</v>
      </c>
      <c r="I18" s="75" t="str">
        <v>●</v>
      </c>
      <c r="J18" s="75" t="str">
        <v>●</v>
      </c>
      <c r="K18" s="75" t="str">
        <v>●</v>
      </c>
      <c r="L18" s="75" t="str">
        <v>●</v>
      </c>
      <c r="M18" s="75" t="str">
        <v>●</v>
      </c>
    </row>
    <row r="19" spans="4:13" ht="10" customHeight="1" x14ac:dyDescent="0.35">
      <c r="D19" s="75" t="str">
        <v>●</v>
      </c>
      <c r="E19" s="75" t="str">
        <v>●</v>
      </c>
      <c r="F19" s="75" t="str">
        <v>●</v>
      </c>
      <c r="G19" s="75" t="str">
        <v>●</v>
      </c>
      <c r="H19" s="75" t="str">
        <v>●</v>
      </c>
      <c r="I19" s="75" t="str">
        <v>●</v>
      </c>
      <c r="J19" s="75" t="str">
        <v>●</v>
      </c>
      <c r="K19" s="75" t="str">
        <v>●</v>
      </c>
      <c r="L19" s="75" t="str">
        <v>●</v>
      </c>
      <c r="M19" s="75" t="str">
        <v>●</v>
      </c>
    </row>
    <row r="20" spans="4:13" ht="10" customHeight="1" x14ac:dyDescent="0.35">
      <c r="D20" s="75" t="str">
        <v>●</v>
      </c>
      <c r="E20" s="75" t="str">
        <v>●</v>
      </c>
      <c r="F20" s="75" t="str">
        <v>●</v>
      </c>
      <c r="G20" s="75" t="str">
        <v>●</v>
      </c>
      <c r="H20" s="75" t="str">
        <v>●</v>
      </c>
      <c r="I20" s="75" t="str">
        <v>●</v>
      </c>
      <c r="J20" s="75" t="str">
        <v>●</v>
      </c>
      <c r="K20" s="75" t="str">
        <v>●</v>
      </c>
      <c r="L20" s="75" t="str">
        <v>●</v>
      </c>
      <c r="M20" s="75" t="str">
        <v>●</v>
      </c>
    </row>
  </sheetData>
  <conditionalFormatting sqref="D11:M20">
    <cfRule type="expression" dxfId="41" priority="1">
      <formula>D11&lt;&gt;$O$7</formula>
    </cfRule>
    <cfRule type="expression" dxfId="40" priority="2">
      <formula>D11&lt;&gt;$O$6</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76F94-7FA3-492F-BE76-003736925C9B}">
  <sheetPr codeName="Sheet9"/>
  <dimension ref="A1"/>
  <sheetViews>
    <sheetView workbookViewId="0"/>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3C056-E7E7-4D33-B260-8BF40F1416B0}">
  <sheetPr codeName="Sheet3"/>
  <dimension ref="A3:U31"/>
  <sheetViews>
    <sheetView showGridLines="0" topLeftCell="L1" workbookViewId="0">
      <selection activeCell="A4" sqref="A4"/>
    </sheetView>
  </sheetViews>
  <sheetFormatPr defaultRowHeight="14.5" x14ac:dyDescent="0.35"/>
  <cols>
    <col min="1" max="1" width="12.7265625" bestFit="1" customWidth="1"/>
    <col min="2" max="2" width="6.08984375" bestFit="1" customWidth="1"/>
    <col min="3" max="3" width="11.90625" bestFit="1" customWidth="1"/>
    <col min="4" max="4" width="13.90625" bestFit="1" customWidth="1"/>
    <col min="5" max="5" width="12.453125" bestFit="1" customWidth="1"/>
    <col min="6" max="6" width="11.54296875" bestFit="1" customWidth="1"/>
    <col min="7" max="7" width="11.08984375" bestFit="1" customWidth="1"/>
    <col min="8" max="8" width="9.7265625" bestFit="1" customWidth="1"/>
    <col min="9" max="9" width="12.08984375" bestFit="1" customWidth="1"/>
    <col min="10" max="10" width="8.54296875" bestFit="1" customWidth="1"/>
    <col min="11" max="11" width="11.7265625" bestFit="1" customWidth="1"/>
    <col min="15" max="15" width="13.7265625" bestFit="1" customWidth="1"/>
    <col min="16" max="16" width="12.7265625" bestFit="1" customWidth="1"/>
    <col min="17" max="18" width="11.7265625" bestFit="1" customWidth="1"/>
    <col min="19" max="19" width="12.08984375" customWidth="1"/>
    <col min="20" max="20" width="14.7265625" customWidth="1"/>
    <col min="21" max="21" width="13.7265625" customWidth="1"/>
    <col min="22" max="24" width="11.7265625" bestFit="1" customWidth="1"/>
  </cols>
  <sheetData>
    <row r="3" spans="1:21" x14ac:dyDescent="0.35">
      <c r="A3" t="s">
        <v>0</v>
      </c>
      <c r="B3" t="s">
        <v>1</v>
      </c>
      <c r="C3" t="s">
        <v>2</v>
      </c>
      <c r="D3" t="s">
        <v>3</v>
      </c>
      <c r="E3" t="s">
        <v>4</v>
      </c>
      <c r="F3" t="s">
        <v>5</v>
      </c>
      <c r="G3" t="s">
        <v>6</v>
      </c>
      <c r="H3" t="s">
        <v>7</v>
      </c>
      <c r="I3" t="s">
        <v>8</v>
      </c>
      <c r="J3" t="s">
        <v>9</v>
      </c>
      <c r="K3" t="s">
        <v>10</v>
      </c>
    </row>
    <row r="4" spans="1:21" x14ac:dyDescent="0.35">
      <c r="A4" s="8">
        <v>5446809.4700000202</v>
      </c>
      <c r="B4" s="8">
        <v>3149297.4099999927</v>
      </c>
      <c r="C4" s="8">
        <v>2297512.0600000275</v>
      </c>
      <c r="D4" s="3">
        <v>0.42180878047126164</v>
      </c>
      <c r="E4" s="4">
        <v>20000</v>
      </c>
      <c r="F4" s="8">
        <v>438297.51000000123</v>
      </c>
      <c r="G4" s="5">
        <v>8.0468669303389667E-2</v>
      </c>
      <c r="H4" s="4">
        <v>100</v>
      </c>
      <c r="I4" s="4">
        <v>48662</v>
      </c>
      <c r="J4" s="4">
        <v>606148</v>
      </c>
      <c r="K4" s="8">
        <v>5254990</v>
      </c>
    </row>
    <row r="9" spans="1:21" x14ac:dyDescent="0.35">
      <c r="O9" s="6" t="s">
        <v>11</v>
      </c>
      <c r="P9" t="s">
        <v>0</v>
      </c>
      <c r="Q9" t="s">
        <v>10</v>
      </c>
      <c r="S9" t="s">
        <v>23</v>
      </c>
      <c r="T9" t="s">
        <v>0</v>
      </c>
      <c r="U9" t="s">
        <v>10</v>
      </c>
    </row>
    <row r="10" spans="1:21" x14ac:dyDescent="0.35">
      <c r="O10" s="7" t="s">
        <v>12</v>
      </c>
      <c r="P10" s="2">
        <v>546574.63</v>
      </c>
      <c r="Q10" s="2">
        <v>422011</v>
      </c>
      <c r="S10" t="str">
        <f t="shared" ref="S10:S19" si="0">O10</f>
        <v>Barron-Fleming</v>
      </c>
      <c r="T10">
        <f t="shared" ref="T10:T19" si="1">P10</f>
        <v>546574.63</v>
      </c>
      <c r="U10">
        <f t="shared" ref="U10:U19" si="2">Q10</f>
        <v>422011</v>
      </c>
    </row>
    <row r="11" spans="1:21" x14ac:dyDescent="0.35">
      <c r="E11" s="9"/>
      <c r="F11" s="10"/>
      <c r="G11" s="11"/>
      <c r="O11" s="7" t="s">
        <v>13</v>
      </c>
      <c r="P11" s="2">
        <v>526187</v>
      </c>
      <c r="Q11" s="2">
        <v>600510</v>
      </c>
      <c r="S11" t="str">
        <f t="shared" si="0"/>
        <v>Berg-Trujillo</v>
      </c>
      <c r="T11">
        <f t="shared" si="1"/>
        <v>526187</v>
      </c>
      <c r="U11">
        <f t="shared" si="2"/>
        <v>600510</v>
      </c>
    </row>
    <row r="12" spans="1:21" x14ac:dyDescent="0.35">
      <c r="E12" s="12"/>
      <c r="F12" s="13"/>
      <c r="G12" s="14"/>
      <c r="I12" s="6" t="s">
        <v>11</v>
      </c>
      <c r="J12" t="s">
        <v>0</v>
      </c>
      <c r="O12" s="7" t="s">
        <v>14</v>
      </c>
      <c r="P12" s="2">
        <v>548423.81999999995</v>
      </c>
      <c r="Q12" s="2">
        <v>418186</v>
      </c>
      <c r="S12" t="str">
        <f t="shared" si="0"/>
        <v>Lee-Myers</v>
      </c>
      <c r="T12">
        <f t="shared" si="1"/>
        <v>548423.81999999995</v>
      </c>
      <c r="U12">
        <f t="shared" si="2"/>
        <v>418186</v>
      </c>
    </row>
    <row r="13" spans="1:21" x14ac:dyDescent="0.35">
      <c r="C13" s="1" t="s">
        <v>0</v>
      </c>
      <c r="E13" s="12"/>
      <c r="F13" s="13"/>
      <c r="G13" s="14"/>
      <c r="I13" s="7" t="s">
        <v>24</v>
      </c>
      <c r="J13" s="2">
        <v>452953.79000000044</v>
      </c>
      <c r="O13" s="7" t="s">
        <v>15</v>
      </c>
      <c r="P13" s="2">
        <v>545095.25999999989</v>
      </c>
      <c r="Q13" s="2">
        <v>419431</v>
      </c>
      <c r="S13" t="str">
        <f t="shared" si="0"/>
        <v>Lopez</v>
      </c>
      <c r="T13">
        <f t="shared" si="1"/>
        <v>545095.25999999989</v>
      </c>
      <c r="U13">
        <f t="shared" si="2"/>
        <v>419431</v>
      </c>
    </row>
    <row r="14" spans="1:21" x14ac:dyDescent="0.35">
      <c r="C14" s="8">
        <v>5446809.4700000202</v>
      </c>
      <c r="E14" s="12"/>
      <c r="F14" s="13"/>
      <c r="G14" s="14"/>
      <c r="I14" s="7" t="s">
        <v>22</v>
      </c>
      <c r="J14" s="2">
        <v>452953.79000000044</v>
      </c>
      <c r="O14" s="7" t="s">
        <v>16</v>
      </c>
      <c r="P14" s="2">
        <v>536475.9</v>
      </c>
      <c r="Q14" s="2">
        <v>601307</v>
      </c>
      <c r="S14" t="str">
        <f t="shared" si="0"/>
        <v>Martinez</v>
      </c>
      <c r="T14">
        <f t="shared" si="1"/>
        <v>536475.9</v>
      </c>
      <c r="U14">
        <f t="shared" si="2"/>
        <v>601307</v>
      </c>
    </row>
    <row r="15" spans="1:21" x14ac:dyDescent="0.35">
      <c r="E15" s="12"/>
      <c r="F15" s="13"/>
      <c r="G15" s="14"/>
      <c r="O15" s="7" t="s">
        <v>17</v>
      </c>
      <c r="P15" s="2">
        <v>547475.30000000005</v>
      </c>
      <c r="Q15" s="2">
        <v>646080</v>
      </c>
      <c r="S15" t="str">
        <f t="shared" si="0"/>
        <v>Miller</v>
      </c>
      <c r="T15">
        <f t="shared" si="1"/>
        <v>547475.30000000005</v>
      </c>
      <c r="U15">
        <f t="shared" si="2"/>
        <v>646080</v>
      </c>
    </row>
    <row r="16" spans="1:21" x14ac:dyDescent="0.35">
      <c r="E16" s="12"/>
      <c r="F16" s="13"/>
      <c r="G16" s="14"/>
      <c r="O16" s="7" t="s">
        <v>18</v>
      </c>
      <c r="P16" s="2">
        <v>565168.15000000014</v>
      </c>
      <c r="Q16" s="2">
        <v>445958</v>
      </c>
      <c r="S16" t="str">
        <f t="shared" si="0"/>
        <v>Myers-Lopez</v>
      </c>
      <c r="T16">
        <f t="shared" si="1"/>
        <v>565168.15000000014</v>
      </c>
      <c r="U16">
        <f t="shared" si="2"/>
        <v>445958</v>
      </c>
    </row>
    <row r="17" spans="5:21" x14ac:dyDescent="0.35">
      <c r="E17" s="12"/>
      <c r="F17" s="13"/>
      <c r="G17" s="14"/>
      <c r="O17" s="7" t="s">
        <v>19</v>
      </c>
      <c r="P17" s="2">
        <v>536180.92999999993</v>
      </c>
      <c r="Q17" s="2">
        <v>711271</v>
      </c>
      <c r="S17" t="str">
        <f t="shared" si="0"/>
        <v>Novak PLC</v>
      </c>
      <c r="T17">
        <f t="shared" si="1"/>
        <v>536180.92999999993</v>
      </c>
      <c r="U17">
        <f t="shared" si="2"/>
        <v>711271</v>
      </c>
    </row>
    <row r="18" spans="5:21" x14ac:dyDescent="0.35">
      <c r="E18" s="12"/>
      <c r="F18" s="13"/>
      <c r="G18" s="14"/>
      <c r="O18" s="7" t="s">
        <v>20</v>
      </c>
      <c r="P18" s="2">
        <v>537047.05999999982</v>
      </c>
      <c r="Q18" s="2">
        <v>485684</v>
      </c>
      <c r="S18" t="str">
        <f t="shared" si="0"/>
        <v>Thomas</v>
      </c>
      <c r="T18">
        <f t="shared" si="1"/>
        <v>537047.05999999982</v>
      </c>
      <c r="U18">
        <f t="shared" si="2"/>
        <v>485684</v>
      </c>
    </row>
    <row r="19" spans="5:21" x14ac:dyDescent="0.35">
      <c r="E19" s="12"/>
      <c r="F19" s="13"/>
      <c r="G19" s="14"/>
      <c r="O19" s="7" t="s">
        <v>21</v>
      </c>
      <c r="P19" s="2">
        <v>558181.42000000004</v>
      </c>
      <c r="Q19" s="2">
        <v>504552</v>
      </c>
      <c r="S19" t="str">
        <f t="shared" si="0"/>
        <v>Valdez</v>
      </c>
      <c r="T19">
        <f t="shared" si="1"/>
        <v>558181.42000000004</v>
      </c>
      <c r="U19">
        <f t="shared" si="2"/>
        <v>504552</v>
      </c>
    </row>
    <row r="20" spans="5:21" x14ac:dyDescent="0.35">
      <c r="E20" s="12"/>
      <c r="F20" s="13"/>
      <c r="G20" s="14"/>
      <c r="O20" s="7" t="s">
        <v>22</v>
      </c>
      <c r="P20" s="8">
        <v>5446809.4700000202</v>
      </c>
      <c r="Q20" s="8">
        <v>5254990</v>
      </c>
    </row>
    <row r="21" spans="5:21" x14ac:dyDescent="0.35">
      <c r="E21" s="12"/>
      <c r="F21" s="13"/>
      <c r="G21" s="14"/>
    </row>
    <row r="22" spans="5:21" x14ac:dyDescent="0.35">
      <c r="E22" s="12"/>
      <c r="F22" s="13"/>
      <c r="G22" s="14"/>
    </row>
    <row r="23" spans="5:21" x14ac:dyDescent="0.35">
      <c r="E23" s="12"/>
      <c r="F23" s="13"/>
      <c r="G23" s="14"/>
    </row>
    <row r="24" spans="5:21" x14ac:dyDescent="0.35">
      <c r="E24" s="12"/>
      <c r="F24" s="13"/>
      <c r="G24" s="14"/>
    </row>
    <row r="25" spans="5:21" x14ac:dyDescent="0.35">
      <c r="E25" s="12"/>
      <c r="F25" s="13"/>
      <c r="G25" s="14"/>
    </row>
    <row r="26" spans="5:21" x14ac:dyDescent="0.35">
      <c r="E26" s="12"/>
      <c r="F26" s="13"/>
      <c r="G26" s="14"/>
    </row>
    <row r="27" spans="5:21" x14ac:dyDescent="0.35">
      <c r="E27" s="12"/>
      <c r="F27" s="13"/>
      <c r="G27" s="14"/>
    </row>
    <row r="28" spans="5:21" x14ac:dyDescent="0.35">
      <c r="E28" s="15"/>
      <c r="F28" s="16"/>
      <c r="G28" s="17"/>
      <c r="I28" s="18" t="s">
        <v>25</v>
      </c>
      <c r="J28" s="18" t="s">
        <v>26</v>
      </c>
      <c r="K28" s="18" t="s">
        <v>27</v>
      </c>
      <c r="M28" s="22">
        <v>1</v>
      </c>
    </row>
    <row r="29" spans="5:21" x14ac:dyDescent="0.35">
      <c r="I29" s="21">
        <f>GETPIVOTDATA("[Measures].[Total Revenue]",$O$9)</f>
        <v>5446809.4700000202</v>
      </c>
      <c r="J29" s="21">
        <f>GETPIVOTDATA("[Measures].[Total Targets]",$O$9)</f>
        <v>5254990</v>
      </c>
      <c r="K29" s="20" t="str">
        <f>IF(((I29-J29)/J29)&gt;0,"▲"&amp;TEXT((I29-J29)/J29,"+0.0%;-0.0%"),"▼"&amp;TEXT((I29-J29)/J29,"+0.0%;-0.0%"))</f>
        <v>▲+3.7%</v>
      </c>
      <c r="L29" s="19">
        <f>(I29-J29)/J29</f>
        <v>3.6502347292767488E-2</v>
      </c>
    </row>
    <row r="31" spans="5:21" x14ac:dyDescent="0.35">
      <c r="I31" s="23">
        <f>I29</f>
        <v>5446809.4700000202</v>
      </c>
      <c r="J31" s="23">
        <f>J29</f>
        <v>5254990</v>
      </c>
    </row>
  </sheetData>
  <conditionalFormatting sqref="K29">
    <cfRule type="expression" dxfId="39" priority="1">
      <formula>$L$29&lt;0</formula>
    </cfRule>
    <cfRule type="expression" dxfId="38" priority="2">
      <formula>$L$29&gt;0</formula>
    </cfRule>
  </conditionalFormatting>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 xmlns:x15="http://schemas.microsoft.com/office/spreadsheetml/2010/11/main" uri="{F7C9EE02-42E1-4005-9D12-6889AFFD525C}">
      <x15:webExtensions xmlns:xm="http://schemas.microsoft.com/office/excel/2006/main">
        <x15:webExtension appRef="{C13F6475-0571-4A38-96B3-8C8D0EDA7BF6}">
          <xm:f>'Analysis 01'!$S$9:$U$19</xm:f>
        </x15:webExtension>
      </x15:webExtens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7BB3-26D0-498D-ACF3-B0975DDBD327}">
  <sheetPr codeName="Sheet6"/>
  <dimension ref="C8:AM34"/>
  <sheetViews>
    <sheetView showGridLines="0" topLeftCell="AB22" workbookViewId="0">
      <selection activeCell="AM22" sqref="AM22"/>
    </sheetView>
  </sheetViews>
  <sheetFormatPr defaultRowHeight="14.5" x14ac:dyDescent="0.35"/>
  <cols>
    <col min="3" max="3" width="14.1796875" bestFit="1" customWidth="1"/>
    <col min="4" max="4" width="12.7265625" bestFit="1" customWidth="1"/>
    <col min="5" max="5" width="11.7265625" bestFit="1" customWidth="1"/>
    <col min="8" max="8" width="11.81640625" bestFit="1" customWidth="1"/>
    <col min="9" max="9" width="12.6328125" bestFit="1" customWidth="1"/>
    <col min="10" max="10" width="11.54296875" bestFit="1" customWidth="1"/>
    <col min="17" max="17" width="8.7265625" style="31"/>
    <col min="19" max="19" width="12.7265625" bestFit="1" customWidth="1"/>
    <col min="20" max="21" width="11.7265625" bestFit="1" customWidth="1"/>
    <col min="23" max="23" width="12.08984375" bestFit="1" customWidth="1"/>
    <col min="24" max="24" width="12.7265625" bestFit="1" customWidth="1"/>
    <col min="25" max="25" width="13.81640625" bestFit="1" customWidth="1"/>
    <col min="27" max="27" width="8.7265625" style="58"/>
    <col min="29" max="29" width="9.7265625" bestFit="1" customWidth="1"/>
    <col min="30" max="30" width="12.7265625" bestFit="1" customWidth="1"/>
    <col min="31" max="31" width="13.81640625" bestFit="1" customWidth="1"/>
    <col min="34" max="34" width="8.7265625" style="31"/>
    <col min="36" max="36" width="11.6328125" bestFit="1" customWidth="1"/>
    <col min="37" max="37" width="12.7265625" bestFit="1" customWidth="1"/>
    <col min="38" max="38" width="13.81640625" bestFit="1" customWidth="1"/>
  </cols>
  <sheetData>
    <row r="8" spans="3:38" x14ac:dyDescent="0.35">
      <c r="C8" s="25" t="s">
        <v>39</v>
      </c>
      <c r="D8" s="24" t="s">
        <v>0</v>
      </c>
      <c r="E8" s="24" t="s">
        <v>10</v>
      </c>
      <c r="H8" s="29" t="s">
        <v>41</v>
      </c>
      <c r="I8" s="29" t="str">
        <f>D8</f>
        <v>Total Revenue</v>
      </c>
      <c r="J8" s="29" t="str">
        <f>E8</f>
        <v>Total Targets</v>
      </c>
      <c r="K8" s="29" t="s">
        <v>40</v>
      </c>
      <c r="M8" s="29" t="s">
        <v>41</v>
      </c>
      <c r="N8" s="29" t="s">
        <v>27</v>
      </c>
    </row>
    <row r="9" spans="3:38" x14ac:dyDescent="0.35">
      <c r="C9" t="s">
        <v>28</v>
      </c>
      <c r="D9" s="64">
        <v>456133.41000000032</v>
      </c>
      <c r="E9" s="64">
        <v>439042</v>
      </c>
      <c r="H9" s="26" t="str">
        <f t="shared" ref="H9:H20" si="0">C9</f>
        <v>Jan</v>
      </c>
      <c r="I9" s="27">
        <f t="shared" ref="I9:I20" si="1">D9</f>
        <v>456133.41000000032</v>
      </c>
      <c r="J9" s="27">
        <f t="shared" ref="J9:J20" si="2">E9</f>
        <v>439042</v>
      </c>
      <c r="K9" s="26" t="str">
        <f>IF(I9=$I$24,J9,IF(I9=$I$25,J9,""))</f>
        <v/>
      </c>
      <c r="M9" s="26" t="str">
        <f t="shared" ref="M9:M20" si="3">H9</f>
        <v>Jan</v>
      </c>
      <c r="N9" s="30">
        <f>(I9-J9)/J9</f>
        <v>3.8928872408563013E-2</v>
      </c>
      <c r="S9" s="24" t="s">
        <v>0</v>
      </c>
      <c r="T9" s="24" t="s">
        <v>10</v>
      </c>
      <c r="U9" t="s">
        <v>27</v>
      </c>
    </row>
    <row r="10" spans="3:38" x14ac:dyDescent="0.35">
      <c r="C10" t="s">
        <v>29</v>
      </c>
      <c r="D10" s="64">
        <v>406413.08999999979</v>
      </c>
      <c r="E10" s="64">
        <v>431279</v>
      </c>
      <c r="H10" s="26" t="str">
        <f t="shared" si="0"/>
        <v>Feb</v>
      </c>
      <c r="I10" s="27">
        <f t="shared" si="1"/>
        <v>406413.08999999979</v>
      </c>
      <c r="J10" s="27">
        <f t="shared" si="2"/>
        <v>431279</v>
      </c>
      <c r="K10" s="26" t="str">
        <f t="shared" ref="K10:K20" si="4">IF(I10=$I$24,J10,IF(I10=$I$25,J10,""))</f>
        <v/>
      </c>
      <c r="M10" s="26" t="str">
        <f t="shared" si="3"/>
        <v>Feb</v>
      </c>
      <c r="N10" s="30">
        <f t="shared" ref="N10:N20" si="5">(I10-J10)/J10</f>
        <v>-5.7656203988601828E-2</v>
      </c>
      <c r="S10" s="28">
        <v>5446809.4700000202</v>
      </c>
      <c r="T10" s="28">
        <v>5254990</v>
      </c>
      <c r="U10" s="32">
        <f>(GETPIVOTDATA("[Measures].[Total Revenue]",$S$9)-GETPIVOTDATA("[Measures].[Total Targets]",$S$9))/GETPIVOTDATA("[Measures].[Total Targets]",$S$9)</f>
        <v>3.6502347292767488E-2</v>
      </c>
    </row>
    <row r="11" spans="3:38" x14ac:dyDescent="0.35">
      <c r="C11" t="s">
        <v>30</v>
      </c>
      <c r="D11" s="64">
        <v>465679.03999999963</v>
      </c>
      <c r="E11" s="64">
        <v>445591</v>
      </c>
      <c r="H11" s="26" t="str">
        <f t="shared" si="0"/>
        <v>Mar</v>
      </c>
      <c r="I11" s="27">
        <f t="shared" si="1"/>
        <v>465679.03999999963</v>
      </c>
      <c r="J11" s="27">
        <f t="shared" si="2"/>
        <v>445591</v>
      </c>
      <c r="K11" s="26" t="str">
        <f t="shared" si="4"/>
        <v/>
      </c>
      <c r="M11" s="26" t="str">
        <f t="shared" si="3"/>
        <v>Mar</v>
      </c>
      <c r="N11" s="30">
        <f t="shared" si="5"/>
        <v>4.5081790251597607E-2</v>
      </c>
    </row>
    <row r="12" spans="3:38" x14ac:dyDescent="0.35">
      <c r="C12" t="s">
        <v>31</v>
      </c>
      <c r="D12" s="64">
        <v>443264.9800000001</v>
      </c>
      <c r="E12" s="64">
        <v>453071</v>
      </c>
      <c r="H12" s="26" t="str">
        <f t="shared" si="0"/>
        <v>Apr</v>
      </c>
      <c r="I12" s="27">
        <f t="shared" si="1"/>
        <v>443264.9800000001</v>
      </c>
      <c r="J12" s="27">
        <f t="shared" si="2"/>
        <v>453071</v>
      </c>
      <c r="K12" s="26" t="str">
        <f t="shared" si="4"/>
        <v/>
      </c>
      <c r="M12" s="26" t="str">
        <f t="shared" si="3"/>
        <v>Apr</v>
      </c>
      <c r="N12" s="30">
        <f t="shared" si="5"/>
        <v>-2.1643451026439348E-2</v>
      </c>
      <c r="AJ12" s="6" t="s">
        <v>53</v>
      </c>
      <c r="AK12" s="24" t="s">
        <v>0</v>
      </c>
      <c r="AL12" t="s">
        <v>45</v>
      </c>
    </row>
    <row r="13" spans="3:38" x14ac:dyDescent="0.35">
      <c r="C13" t="s">
        <v>32</v>
      </c>
      <c r="D13" s="64">
        <v>472907.32999999961</v>
      </c>
      <c r="E13" s="64">
        <v>444167</v>
      </c>
      <c r="H13" s="26" t="str">
        <f t="shared" si="0"/>
        <v>May</v>
      </c>
      <c r="I13" s="27">
        <f t="shared" si="1"/>
        <v>472907.32999999961</v>
      </c>
      <c r="J13" s="27">
        <f t="shared" si="2"/>
        <v>444167</v>
      </c>
      <c r="K13" s="27">
        <f t="shared" si="4"/>
        <v>444167</v>
      </c>
      <c r="M13" s="26" t="str">
        <f t="shared" si="3"/>
        <v>May</v>
      </c>
      <c r="N13" s="30">
        <f t="shared" si="5"/>
        <v>6.4706135304963247E-2</v>
      </c>
      <c r="U13" t="str">
        <f>IF(U10&gt;0,"▲"&amp;TEXT(U10,"+0.0%;-0.0%"),"▼"&amp;TEXT(U10,"+0.0%;-0.0%"))</f>
        <v>▲+3.7%</v>
      </c>
      <c r="AJ13" t="s">
        <v>57</v>
      </c>
      <c r="AK13" s="64">
        <v>789076.96999999892</v>
      </c>
      <c r="AL13" s="32"/>
    </row>
    <row r="14" spans="3:38" x14ac:dyDescent="0.35">
      <c r="C14" t="s">
        <v>24</v>
      </c>
      <c r="D14" s="64">
        <v>452953.7900000005</v>
      </c>
      <c r="E14" s="64">
        <v>421979</v>
      </c>
      <c r="H14" s="26" t="str">
        <f t="shared" si="0"/>
        <v>Jun</v>
      </c>
      <c r="I14" s="27">
        <f t="shared" si="1"/>
        <v>452953.7900000005</v>
      </c>
      <c r="J14" s="27">
        <f t="shared" si="2"/>
        <v>421979</v>
      </c>
      <c r="K14" s="26" t="str">
        <f t="shared" si="4"/>
        <v/>
      </c>
      <c r="M14" s="26" t="str">
        <f t="shared" si="3"/>
        <v>Jun</v>
      </c>
      <c r="N14" s="30">
        <f t="shared" si="5"/>
        <v>7.3403629090548358E-2</v>
      </c>
      <c r="AC14" s="6" t="s">
        <v>46</v>
      </c>
      <c r="AD14" s="24" t="s">
        <v>0</v>
      </c>
      <c r="AE14" t="s">
        <v>45</v>
      </c>
      <c r="AJ14" t="s">
        <v>55</v>
      </c>
      <c r="AK14" s="64">
        <v>791696.94000000018</v>
      </c>
      <c r="AL14" s="32">
        <v>3.3202971314715423E-3</v>
      </c>
    </row>
    <row r="15" spans="3:38" x14ac:dyDescent="0.35">
      <c r="C15" t="s">
        <v>33</v>
      </c>
      <c r="D15" s="64">
        <v>454471.67000000022</v>
      </c>
      <c r="E15" s="64">
        <v>456718</v>
      </c>
      <c r="H15" s="26" t="str">
        <f t="shared" si="0"/>
        <v>Jul</v>
      </c>
      <c r="I15" s="27">
        <f t="shared" si="1"/>
        <v>454471.67000000022</v>
      </c>
      <c r="J15" s="27">
        <f t="shared" si="2"/>
        <v>456718</v>
      </c>
      <c r="K15" s="26" t="str">
        <f t="shared" si="4"/>
        <v/>
      </c>
      <c r="M15" s="26" t="str">
        <f t="shared" si="3"/>
        <v>Jul</v>
      </c>
      <c r="N15" s="30">
        <f t="shared" si="5"/>
        <v>-4.918417929662907E-3</v>
      </c>
      <c r="W15" s="6" t="s">
        <v>42</v>
      </c>
      <c r="X15" s="24" t="s">
        <v>0</v>
      </c>
      <c r="Y15" t="s">
        <v>45</v>
      </c>
      <c r="AC15" t="s">
        <v>47</v>
      </c>
      <c r="AD15" s="64">
        <v>1328225.5399999991</v>
      </c>
      <c r="AE15" s="32"/>
      <c r="AJ15" t="s">
        <v>59</v>
      </c>
      <c r="AK15" s="64">
        <v>770976.25999999966</v>
      </c>
      <c r="AL15" s="32">
        <v>-2.617248969031068E-2</v>
      </c>
    </row>
    <row r="16" spans="3:38" x14ac:dyDescent="0.35">
      <c r="C16" t="s">
        <v>34</v>
      </c>
      <c r="D16" s="64">
        <v>474567.68000000034</v>
      </c>
      <c r="E16" s="64">
        <v>431727</v>
      </c>
      <c r="H16" s="26" t="str">
        <f t="shared" si="0"/>
        <v>Aug</v>
      </c>
      <c r="I16" s="27">
        <f t="shared" si="1"/>
        <v>474567.68000000034</v>
      </c>
      <c r="J16" s="27">
        <f t="shared" si="2"/>
        <v>431727</v>
      </c>
      <c r="K16" s="27">
        <f t="shared" si="4"/>
        <v>431727</v>
      </c>
      <c r="M16" s="26" t="str">
        <f t="shared" si="3"/>
        <v>Aug</v>
      </c>
      <c r="N16" s="30">
        <f t="shared" si="5"/>
        <v>9.9230949187797707E-2</v>
      </c>
      <c r="S16" s="33">
        <f>GETPIVOTDATA("[Measures].[Total Revenue]",$S$9)</f>
        <v>5446809.4700000202</v>
      </c>
      <c r="T16" s="34">
        <f>GETPIVOTDATA("[Measures].[Total Targets]",$S$9)</f>
        <v>5254990</v>
      </c>
      <c r="W16" t="s">
        <v>43</v>
      </c>
      <c r="X16" s="64">
        <v>3884967.9900000086</v>
      </c>
      <c r="Y16" s="19">
        <v>0.71325571628632611</v>
      </c>
      <c r="AC16" t="s">
        <v>48</v>
      </c>
      <c r="AD16" s="64">
        <v>1369126.1000000003</v>
      </c>
      <c r="AE16" s="32">
        <v>3.0793384683749755E-2</v>
      </c>
      <c r="AJ16" t="s">
        <v>60</v>
      </c>
      <c r="AK16" s="64">
        <v>782904.52999999991</v>
      </c>
      <c r="AL16" s="32">
        <v>1.5471643705346072E-2</v>
      </c>
    </row>
    <row r="17" spans="3:39" x14ac:dyDescent="0.35">
      <c r="C17" t="s">
        <v>35</v>
      </c>
      <c r="D17" s="64">
        <v>446098.16000000021</v>
      </c>
      <c r="E17" s="64">
        <v>446912</v>
      </c>
      <c r="H17" s="26" t="str">
        <f t="shared" si="0"/>
        <v>Sep</v>
      </c>
      <c r="I17" s="27">
        <f t="shared" si="1"/>
        <v>446098.16000000021</v>
      </c>
      <c r="J17" s="27">
        <f t="shared" si="2"/>
        <v>446912</v>
      </c>
      <c r="K17" s="26" t="str">
        <f t="shared" si="4"/>
        <v/>
      </c>
      <c r="M17" s="26" t="str">
        <f t="shared" si="3"/>
        <v>Sep</v>
      </c>
      <c r="N17" s="30">
        <f t="shared" si="5"/>
        <v>-1.82102964341927E-3</v>
      </c>
      <c r="W17" s="24" t="s">
        <v>44</v>
      </c>
      <c r="X17" s="28">
        <v>1561841.4800000016</v>
      </c>
      <c r="Y17" s="37">
        <v>0.28674428371367205</v>
      </c>
      <c r="AC17" t="s">
        <v>49</v>
      </c>
      <c r="AD17" s="64">
        <v>1375137.5100000019</v>
      </c>
      <c r="AE17" s="32">
        <v>4.3906912591919357E-3</v>
      </c>
      <c r="AJ17" t="s">
        <v>58</v>
      </c>
      <c r="AK17" s="64">
        <v>766510.08999999845</v>
      </c>
      <c r="AL17" s="32">
        <v>-2.0940535367704998E-2</v>
      </c>
    </row>
    <row r="18" spans="3:39" x14ac:dyDescent="0.35">
      <c r="C18" t="s">
        <v>36</v>
      </c>
      <c r="D18" s="64">
        <v>457301.34999999951</v>
      </c>
      <c r="E18" s="64">
        <v>414360</v>
      </c>
      <c r="H18" s="26" t="str">
        <f t="shared" si="0"/>
        <v>Oct</v>
      </c>
      <c r="I18" s="27">
        <f t="shared" si="1"/>
        <v>457301.34999999951</v>
      </c>
      <c r="J18" s="27">
        <f t="shared" si="2"/>
        <v>414360</v>
      </c>
      <c r="K18" s="26" t="str">
        <f t="shared" si="4"/>
        <v/>
      </c>
      <c r="M18" s="26" t="str">
        <f t="shared" si="3"/>
        <v>Oct</v>
      </c>
      <c r="N18" s="30">
        <f t="shared" si="5"/>
        <v>0.10363295202239481</v>
      </c>
      <c r="AC18" s="24" t="s">
        <v>50</v>
      </c>
      <c r="AD18" s="28">
        <v>1374320.3200000026</v>
      </c>
      <c r="AE18" s="59">
        <v>-5.9426056962059342E-4</v>
      </c>
      <c r="AJ18" t="s">
        <v>54</v>
      </c>
      <c r="AK18" s="64">
        <v>772880.16999999993</v>
      </c>
      <c r="AL18" s="32">
        <v>8.3104972564698853E-3</v>
      </c>
    </row>
    <row r="19" spans="3:39" x14ac:dyDescent="0.35">
      <c r="C19" t="s">
        <v>37</v>
      </c>
      <c r="D19" s="64">
        <v>469844.44999999937</v>
      </c>
      <c r="E19" s="64">
        <v>413371</v>
      </c>
      <c r="H19" s="26" t="str">
        <f t="shared" si="0"/>
        <v>Nov</v>
      </c>
      <c r="I19" s="27">
        <f t="shared" si="1"/>
        <v>469844.44999999937</v>
      </c>
      <c r="J19" s="27">
        <f t="shared" si="2"/>
        <v>413371</v>
      </c>
      <c r="K19" s="26" t="str">
        <f t="shared" si="4"/>
        <v/>
      </c>
      <c r="M19" s="26" t="str">
        <f t="shared" si="3"/>
        <v>Nov</v>
      </c>
      <c r="N19" s="30">
        <f t="shared" si="5"/>
        <v>0.13661686475345239</v>
      </c>
      <c r="AJ19" s="24" t="s">
        <v>56</v>
      </c>
      <c r="AK19" s="28">
        <v>772764.51000000187</v>
      </c>
      <c r="AL19" s="59">
        <v>-1.4964803663943603E-4</v>
      </c>
    </row>
    <row r="20" spans="3:39" x14ac:dyDescent="0.35">
      <c r="C20" s="24" t="s">
        <v>38</v>
      </c>
      <c r="D20" s="28">
        <v>447174.52</v>
      </c>
      <c r="E20" s="28">
        <v>456773</v>
      </c>
      <c r="H20" s="26" t="str">
        <f t="shared" si="0"/>
        <v>Dec</v>
      </c>
      <c r="I20" s="27">
        <f t="shared" si="1"/>
        <v>447174.52</v>
      </c>
      <c r="J20" s="27">
        <f t="shared" si="2"/>
        <v>456773</v>
      </c>
      <c r="K20" s="26" t="str">
        <f t="shared" si="4"/>
        <v/>
      </c>
      <c r="M20" s="26" t="str">
        <f t="shared" si="3"/>
        <v>Dec</v>
      </c>
      <c r="N20" s="30">
        <f t="shared" si="5"/>
        <v>-2.1013676377544165E-2</v>
      </c>
    </row>
    <row r="21" spans="3:39" x14ac:dyDescent="0.35">
      <c r="AC21" s="60" t="str">
        <f t="shared" ref="AC21:AD25" si="6">AC14</f>
        <v>Quarter</v>
      </c>
      <c r="AD21" s="60" t="str">
        <f t="shared" si="6"/>
        <v>Total Revenue</v>
      </c>
      <c r="AE21" s="60" t="s">
        <v>40</v>
      </c>
      <c r="AF21" s="60" t="s">
        <v>51</v>
      </c>
    </row>
    <row r="22" spans="3:39" x14ac:dyDescent="0.35">
      <c r="T22" s="62">
        <f>GETPIVOTDATA("[Measures].[Total Revenue]",$W$15,"[Dim_date].[Week type]","[Dim_date].[Week type].&amp;[Weekday]")</f>
        <v>3884967.9900000086</v>
      </c>
      <c r="AC22" s="26" t="str">
        <f t="shared" si="6"/>
        <v>Q1</v>
      </c>
      <c r="AD22" s="27">
        <f t="shared" si="6"/>
        <v>1328225.5399999991</v>
      </c>
      <c r="AE22" s="26" t="str">
        <f>IF(AD22&gt;AF22,AD22,"")</f>
        <v/>
      </c>
      <c r="AF22" s="27">
        <f>AVERAGE($AD$22:$AD$25)</f>
        <v>1361702.3675000011</v>
      </c>
      <c r="AJ22" s="60" t="str">
        <f>AJ12</f>
        <v>Day Name</v>
      </c>
      <c r="AK22" s="60" t="str">
        <f>AK12</f>
        <v>Total Revenue</v>
      </c>
      <c r="AL22" s="60" t="s">
        <v>40</v>
      </c>
      <c r="AM22" s="60" t="s">
        <v>51</v>
      </c>
    </row>
    <row r="23" spans="3:39" x14ac:dyDescent="0.35">
      <c r="T23" s="62">
        <f>GETPIVOTDATA("[Measures].[Total Revenue]",$W$15,"[Dim_date].[Week type]","[Dim_date].[Week type].&amp;[Weekend]")</f>
        <v>1561841.4800000016</v>
      </c>
      <c r="AC23" s="26" t="str">
        <f t="shared" si="6"/>
        <v>Q2</v>
      </c>
      <c r="AD23" s="27">
        <f t="shared" si="6"/>
        <v>1369126.1000000003</v>
      </c>
      <c r="AE23" s="26">
        <f>IF(AD23&gt;AF23,AD23,"")</f>
        <v>1369126.1000000003</v>
      </c>
      <c r="AF23" s="27">
        <f>AVERAGE($AD$22:$AD$25)</f>
        <v>1361702.3675000011</v>
      </c>
      <c r="AJ23" s="26" t="str">
        <f t="shared" ref="AJ23:AJ28" si="7">AJ13</f>
        <v>Sun</v>
      </c>
      <c r="AK23" s="27">
        <f t="shared" ref="AK23:AK28" si="8">AK13</f>
        <v>789076.96999999892</v>
      </c>
      <c r="AL23" s="26">
        <f t="shared" ref="AL23:AL28" si="9">IF(AK23&gt;AM23,AK23,"")</f>
        <v>789076.96999999892</v>
      </c>
      <c r="AM23" s="27">
        <f t="shared" ref="AM23:AM28" si="10">AVERAGE($AK$23:$AK$28)</f>
        <v>779007.49333333282</v>
      </c>
    </row>
    <row r="24" spans="3:39" x14ac:dyDescent="0.35">
      <c r="H24">
        <v>1</v>
      </c>
      <c r="I24" s="27">
        <f>LARGE($I$9:$I$20,H24)</f>
        <v>474567.68000000034</v>
      </c>
      <c r="AC24" s="26" t="str">
        <f t="shared" si="6"/>
        <v>Q3</v>
      </c>
      <c r="AD24" s="27">
        <f t="shared" si="6"/>
        <v>1375137.5100000019</v>
      </c>
      <c r="AE24" s="26">
        <f>IF(AD24&gt;AF24,AD24,"")</f>
        <v>1375137.5100000019</v>
      </c>
      <c r="AF24" s="27">
        <f>AVERAGE($AD$22:$AD$25)</f>
        <v>1361702.3675000011</v>
      </c>
      <c r="AJ24" s="26" t="str">
        <f t="shared" si="7"/>
        <v>Mon</v>
      </c>
      <c r="AK24" s="27">
        <f t="shared" si="8"/>
        <v>791696.94000000018</v>
      </c>
      <c r="AL24" s="26">
        <f t="shared" si="9"/>
        <v>791696.94000000018</v>
      </c>
      <c r="AM24" s="27">
        <f t="shared" si="10"/>
        <v>779007.49333333282</v>
      </c>
    </row>
    <row r="25" spans="3:39" x14ac:dyDescent="0.35">
      <c r="H25">
        <v>2</v>
      </c>
      <c r="I25" s="27">
        <f>LARGE($I$9:$I$20,H25)</f>
        <v>472907.32999999961</v>
      </c>
      <c r="AC25" s="26" t="str">
        <f t="shared" si="6"/>
        <v>Q4</v>
      </c>
      <c r="AD25" s="27">
        <f t="shared" si="6"/>
        <v>1374320.3200000026</v>
      </c>
      <c r="AE25" s="26">
        <f>IF(AD25&gt;AF25,AD25,"")</f>
        <v>1374320.3200000026</v>
      </c>
      <c r="AF25" s="27">
        <f>AVERAGE($AD$22:$AD$25)</f>
        <v>1361702.3675000011</v>
      </c>
      <c r="AJ25" s="26" t="str">
        <f t="shared" si="7"/>
        <v>Tue</v>
      </c>
      <c r="AK25" s="27">
        <f t="shared" si="8"/>
        <v>770976.25999999966</v>
      </c>
      <c r="AL25" s="26" t="str">
        <f t="shared" si="9"/>
        <v/>
      </c>
      <c r="AM25" s="27">
        <f t="shared" si="10"/>
        <v>779007.49333333282</v>
      </c>
    </row>
    <row r="26" spans="3:39" x14ac:dyDescent="0.35">
      <c r="AJ26" s="26" t="str">
        <f t="shared" si="7"/>
        <v>Wed</v>
      </c>
      <c r="AK26" s="27">
        <f t="shared" si="8"/>
        <v>782904.52999999991</v>
      </c>
      <c r="AL26" s="26">
        <f t="shared" si="9"/>
        <v>782904.52999999991</v>
      </c>
      <c r="AM26" s="27">
        <f t="shared" si="10"/>
        <v>779007.49333333282</v>
      </c>
    </row>
    <row r="27" spans="3:39" x14ac:dyDescent="0.35">
      <c r="AJ27" s="26" t="str">
        <f t="shared" si="7"/>
        <v>Thu</v>
      </c>
      <c r="AK27" s="27">
        <f t="shared" si="8"/>
        <v>766510.08999999845</v>
      </c>
      <c r="AL27" s="26" t="str">
        <f t="shared" si="9"/>
        <v/>
      </c>
      <c r="AM27" s="27">
        <f t="shared" si="10"/>
        <v>779007.49333333282</v>
      </c>
    </row>
    <row r="28" spans="3:39" x14ac:dyDescent="0.35">
      <c r="AJ28" s="26" t="str">
        <f t="shared" si="7"/>
        <v>Fri</v>
      </c>
      <c r="AK28" s="27">
        <f t="shared" si="8"/>
        <v>772880.16999999993</v>
      </c>
      <c r="AL28" s="26" t="str">
        <f t="shared" si="9"/>
        <v/>
      </c>
      <c r="AM28" s="27">
        <f t="shared" si="10"/>
        <v>779007.49333333282</v>
      </c>
    </row>
    <row r="32" spans="3:39" x14ac:dyDescent="0.35">
      <c r="AD32" t="s">
        <v>52</v>
      </c>
    </row>
    <row r="34" spans="30:36" x14ac:dyDescent="0.35">
      <c r="AD34" s="61" t="str">
        <f>_xlfn.TEXTJOIN("",,"The line in the chart indicates ",TEXT(AF22,"$#,#")," average Revenue")</f>
        <v>The line in the chart indicates $13,61,702 average Revenue</v>
      </c>
      <c r="AJ34" s="63" t="str">
        <f>_xlfn.TEXTJOIN("",,"The line in the chart indicates ",TEXT($AM$23,"$#,#")," average Revenue")</f>
        <v>The line in the chart indicates $7,79,007 average Revenue</v>
      </c>
    </row>
  </sheetData>
  <conditionalFormatting sqref="U13">
    <cfRule type="expression" dxfId="30" priority="1">
      <formula>$U$10&lt;0</formula>
    </cfRule>
    <cfRule type="expression" dxfId="29" priority="2">
      <formula>$U$10&gt;0</formula>
    </cfRule>
  </conditionalFormatting>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04E8-8F09-4B75-930D-A0AE0CAB646D}">
  <sheetPr codeName="Sheet7"/>
  <dimension ref="D4:Q32"/>
  <sheetViews>
    <sheetView showGridLines="0" workbookViewId="0">
      <selection activeCell="T28" sqref="T28"/>
    </sheetView>
  </sheetViews>
  <sheetFormatPr defaultRowHeight="14.5" x14ac:dyDescent="0.35"/>
  <cols>
    <col min="8" max="17" width="1.453125" customWidth="1"/>
  </cols>
  <sheetData>
    <row r="4" spans="4:17" x14ac:dyDescent="0.35">
      <c r="D4" t="s">
        <v>43</v>
      </c>
      <c r="E4" s="47">
        <f>GETPIVOTDATA("[__Xl2].[Measures].[Total Revenue]",'Analysis 02'!$W$15,"[Dim_date].[Week type]","[Dim_date].[Week type].&amp;[Weekday]")</f>
        <v>0.71325571628632611</v>
      </c>
    </row>
    <row r="5" spans="4:17" x14ac:dyDescent="0.35">
      <c r="D5" t="s">
        <v>44</v>
      </c>
      <c r="E5" s="48">
        <f>GETPIVOTDATA("[__Xl2].[Measures].[Total Revenue]",'Analysis 02'!$W$15,"[Dim_date].[Week type]","[Dim_date].[Week type].&amp;[Weekend]")</f>
        <v>0.28674428371367205</v>
      </c>
    </row>
    <row r="8" spans="4:17" x14ac:dyDescent="0.35">
      <c r="F8" t="s">
        <v>44</v>
      </c>
    </row>
    <row r="9" spans="4:17" ht="78.5" hidden="1" customHeight="1" x14ac:dyDescent="0.35"/>
    <row r="10" spans="4:17" ht="6.5" customHeight="1" thickBot="1" x14ac:dyDescent="0.4">
      <c r="H10" s="38">
        <f t="shared" ref="H10:H17" si="0">H11+10</f>
        <v>91</v>
      </c>
      <c r="I10" s="39">
        <f t="shared" ref="I10:I17" si="1">I11+10</f>
        <v>92</v>
      </c>
      <c r="J10" s="39">
        <f t="shared" ref="J10:J17" si="2">J11+10</f>
        <v>93</v>
      </c>
      <c r="K10" s="39">
        <f t="shared" ref="K10:K17" si="3">K11+10</f>
        <v>94</v>
      </c>
      <c r="L10" s="39">
        <f t="shared" ref="L10:L17" si="4">L11+10</f>
        <v>95</v>
      </c>
      <c r="M10" s="39">
        <f t="shared" ref="M10:M17" si="5">M11+10</f>
        <v>96</v>
      </c>
      <c r="N10" s="39">
        <f t="shared" ref="N10:N17" si="6">N11+10</f>
        <v>97</v>
      </c>
      <c r="O10" s="39">
        <f t="shared" ref="O10:O17" si="7">O11+10</f>
        <v>98</v>
      </c>
      <c r="P10" s="39">
        <f t="shared" ref="P10:P17" si="8">P11+10</f>
        <v>99</v>
      </c>
      <c r="Q10" s="40">
        <f t="shared" ref="Q10:Q17" si="9">Q11+10</f>
        <v>100</v>
      </c>
    </row>
    <row r="11" spans="4:17" ht="6.5" customHeight="1" thickBot="1" x14ac:dyDescent="0.4">
      <c r="H11" s="41">
        <f t="shared" si="0"/>
        <v>81</v>
      </c>
      <c r="I11" s="42">
        <f t="shared" si="1"/>
        <v>82</v>
      </c>
      <c r="J11" s="42">
        <f t="shared" si="2"/>
        <v>83</v>
      </c>
      <c r="K11" s="42">
        <f t="shared" si="3"/>
        <v>84</v>
      </c>
      <c r="L11" s="42">
        <f t="shared" si="4"/>
        <v>85</v>
      </c>
      <c r="M11" s="42">
        <f t="shared" si="5"/>
        <v>86</v>
      </c>
      <c r="N11" s="42">
        <f t="shared" si="6"/>
        <v>87</v>
      </c>
      <c r="O11" s="42">
        <f t="shared" si="7"/>
        <v>88</v>
      </c>
      <c r="P11" s="42">
        <f t="shared" si="8"/>
        <v>89</v>
      </c>
      <c r="Q11" s="43">
        <f t="shared" si="9"/>
        <v>90</v>
      </c>
    </row>
    <row r="12" spans="4:17" ht="6.5" customHeight="1" thickBot="1" x14ac:dyDescent="0.4">
      <c r="H12" s="41">
        <f t="shared" si="0"/>
        <v>71</v>
      </c>
      <c r="I12" s="42">
        <f t="shared" si="1"/>
        <v>72</v>
      </c>
      <c r="J12" s="42">
        <f t="shared" si="2"/>
        <v>73</v>
      </c>
      <c r="K12" s="42">
        <f t="shared" si="3"/>
        <v>74</v>
      </c>
      <c r="L12" s="42">
        <f t="shared" si="4"/>
        <v>75</v>
      </c>
      <c r="M12" s="42">
        <f t="shared" si="5"/>
        <v>76</v>
      </c>
      <c r="N12" s="42">
        <f t="shared" si="6"/>
        <v>77</v>
      </c>
      <c r="O12" s="42">
        <f t="shared" si="7"/>
        <v>78</v>
      </c>
      <c r="P12" s="42">
        <f t="shared" si="8"/>
        <v>79</v>
      </c>
      <c r="Q12" s="43">
        <f t="shared" si="9"/>
        <v>80</v>
      </c>
    </row>
    <row r="13" spans="4:17" ht="6.5" customHeight="1" thickBot="1" x14ac:dyDescent="0.4">
      <c r="H13" s="41">
        <f t="shared" si="0"/>
        <v>61</v>
      </c>
      <c r="I13" s="42">
        <f t="shared" si="1"/>
        <v>62</v>
      </c>
      <c r="J13" s="42">
        <f t="shared" si="2"/>
        <v>63</v>
      </c>
      <c r="K13" s="42">
        <f t="shared" si="3"/>
        <v>64</v>
      </c>
      <c r="L13" s="42">
        <f t="shared" si="4"/>
        <v>65</v>
      </c>
      <c r="M13" s="42">
        <f t="shared" si="5"/>
        <v>66</v>
      </c>
      <c r="N13" s="42">
        <f t="shared" si="6"/>
        <v>67</v>
      </c>
      <c r="O13" s="42">
        <f t="shared" si="7"/>
        <v>68</v>
      </c>
      <c r="P13" s="42">
        <f t="shared" si="8"/>
        <v>69</v>
      </c>
      <c r="Q13" s="43">
        <f t="shared" si="9"/>
        <v>70</v>
      </c>
    </row>
    <row r="14" spans="4:17" ht="6.5" customHeight="1" thickBot="1" x14ac:dyDescent="0.4">
      <c r="H14" s="41">
        <f t="shared" si="0"/>
        <v>51</v>
      </c>
      <c r="I14" s="42">
        <f t="shared" si="1"/>
        <v>52</v>
      </c>
      <c r="J14" s="42">
        <f t="shared" si="2"/>
        <v>53</v>
      </c>
      <c r="K14" s="42">
        <f t="shared" si="3"/>
        <v>54</v>
      </c>
      <c r="L14" s="42">
        <f t="shared" si="4"/>
        <v>55</v>
      </c>
      <c r="M14" s="42">
        <f t="shared" si="5"/>
        <v>56</v>
      </c>
      <c r="N14" s="42">
        <f t="shared" si="6"/>
        <v>57</v>
      </c>
      <c r="O14" s="42">
        <f t="shared" si="7"/>
        <v>58</v>
      </c>
      <c r="P14" s="42">
        <f t="shared" si="8"/>
        <v>59</v>
      </c>
      <c r="Q14" s="43">
        <f t="shared" si="9"/>
        <v>60</v>
      </c>
    </row>
    <row r="15" spans="4:17" ht="6.5" customHeight="1" thickBot="1" x14ac:dyDescent="0.4">
      <c r="H15" s="41">
        <f t="shared" si="0"/>
        <v>41</v>
      </c>
      <c r="I15" s="42">
        <f t="shared" si="1"/>
        <v>42</v>
      </c>
      <c r="J15" s="42">
        <f t="shared" si="2"/>
        <v>43</v>
      </c>
      <c r="K15" s="42">
        <f t="shared" si="3"/>
        <v>44</v>
      </c>
      <c r="L15" s="42">
        <f t="shared" si="4"/>
        <v>45</v>
      </c>
      <c r="M15" s="42">
        <f t="shared" si="5"/>
        <v>46</v>
      </c>
      <c r="N15" s="42">
        <f t="shared" si="6"/>
        <v>47</v>
      </c>
      <c r="O15" s="42">
        <f t="shared" si="7"/>
        <v>48</v>
      </c>
      <c r="P15" s="42">
        <f t="shared" si="8"/>
        <v>49</v>
      </c>
      <c r="Q15" s="43">
        <f t="shared" si="9"/>
        <v>50</v>
      </c>
    </row>
    <row r="16" spans="4:17" ht="6.5" customHeight="1" thickBot="1" x14ac:dyDescent="0.4">
      <c r="H16" s="41">
        <f t="shared" si="0"/>
        <v>31</v>
      </c>
      <c r="I16" s="42">
        <f t="shared" si="1"/>
        <v>32</v>
      </c>
      <c r="J16" s="42">
        <f t="shared" si="2"/>
        <v>33</v>
      </c>
      <c r="K16" s="42">
        <f t="shared" si="3"/>
        <v>34</v>
      </c>
      <c r="L16" s="42">
        <f t="shared" si="4"/>
        <v>35</v>
      </c>
      <c r="M16" s="42">
        <f t="shared" si="5"/>
        <v>36</v>
      </c>
      <c r="N16" s="42">
        <f t="shared" si="6"/>
        <v>37</v>
      </c>
      <c r="O16" s="42">
        <f t="shared" si="7"/>
        <v>38</v>
      </c>
      <c r="P16" s="42">
        <f t="shared" si="8"/>
        <v>39</v>
      </c>
      <c r="Q16" s="43">
        <f t="shared" si="9"/>
        <v>40</v>
      </c>
    </row>
    <row r="17" spans="6:17" ht="6.5" customHeight="1" thickBot="1" x14ac:dyDescent="0.4">
      <c r="H17" s="41">
        <f t="shared" si="0"/>
        <v>21</v>
      </c>
      <c r="I17" s="42">
        <f t="shared" si="1"/>
        <v>22</v>
      </c>
      <c r="J17" s="42">
        <f t="shared" si="2"/>
        <v>23</v>
      </c>
      <c r="K17" s="42">
        <f t="shared" si="3"/>
        <v>24</v>
      </c>
      <c r="L17" s="42">
        <f t="shared" si="4"/>
        <v>25</v>
      </c>
      <c r="M17" s="42">
        <f t="shared" si="5"/>
        <v>26</v>
      </c>
      <c r="N17" s="42">
        <f t="shared" si="6"/>
        <v>27</v>
      </c>
      <c r="O17" s="42">
        <f t="shared" si="7"/>
        <v>28</v>
      </c>
      <c r="P17" s="42">
        <f t="shared" si="8"/>
        <v>29</v>
      </c>
      <c r="Q17" s="43">
        <f t="shared" si="9"/>
        <v>30</v>
      </c>
    </row>
    <row r="18" spans="6:17" ht="6.5" customHeight="1" thickBot="1" x14ac:dyDescent="0.4">
      <c r="H18" s="41">
        <f>H19+10</f>
        <v>11</v>
      </c>
      <c r="I18" s="42">
        <f t="shared" ref="I18:Q18" si="10">I19+10</f>
        <v>12</v>
      </c>
      <c r="J18" s="42">
        <f t="shared" si="10"/>
        <v>13</v>
      </c>
      <c r="K18" s="42">
        <f t="shared" si="10"/>
        <v>14</v>
      </c>
      <c r="L18" s="42">
        <f t="shared" si="10"/>
        <v>15</v>
      </c>
      <c r="M18" s="42">
        <f t="shared" si="10"/>
        <v>16</v>
      </c>
      <c r="N18" s="42">
        <f t="shared" si="10"/>
        <v>17</v>
      </c>
      <c r="O18" s="42">
        <f t="shared" si="10"/>
        <v>18</v>
      </c>
      <c r="P18" s="42">
        <f t="shared" si="10"/>
        <v>19</v>
      </c>
      <c r="Q18" s="43">
        <f t="shared" si="10"/>
        <v>20</v>
      </c>
    </row>
    <row r="19" spans="6:17" ht="6.5" customHeight="1" x14ac:dyDescent="0.35">
      <c r="H19" s="44">
        <v>1</v>
      </c>
      <c r="I19" s="45">
        <f>H19+1</f>
        <v>2</v>
      </c>
      <c r="J19" s="45">
        <f t="shared" ref="J19:Q19" si="11">I19+1</f>
        <v>3</v>
      </c>
      <c r="K19" s="45">
        <f t="shared" si="11"/>
        <v>4</v>
      </c>
      <c r="L19" s="45">
        <f t="shared" si="11"/>
        <v>5</v>
      </c>
      <c r="M19" s="45">
        <f t="shared" si="11"/>
        <v>6</v>
      </c>
      <c r="N19" s="45">
        <f t="shared" si="11"/>
        <v>7</v>
      </c>
      <c r="O19" s="45">
        <f t="shared" si="11"/>
        <v>8</v>
      </c>
      <c r="P19" s="45">
        <f t="shared" si="11"/>
        <v>9</v>
      </c>
      <c r="Q19" s="46">
        <f t="shared" si="11"/>
        <v>10</v>
      </c>
    </row>
    <row r="21" spans="6:17" x14ac:dyDescent="0.35">
      <c r="F21" t="s">
        <v>43</v>
      </c>
    </row>
    <row r="23" spans="6:17" ht="6.5" customHeight="1" thickBot="1" x14ac:dyDescent="0.4">
      <c r="H23" s="49">
        <f t="shared" ref="H23:H30" si="12">H24+10</f>
        <v>91</v>
      </c>
      <c r="I23" s="50">
        <f t="shared" ref="I23:I31" si="13">I24+10</f>
        <v>92</v>
      </c>
      <c r="J23" s="50">
        <f t="shared" ref="J23:J31" si="14">J24+10</f>
        <v>93</v>
      </c>
      <c r="K23" s="50">
        <f t="shared" ref="K23:K31" si="15">K24+10</f>
        <v>94</v>
      </c>
      <c r="L23" s="50">
        <f t="shared" ref="L23:L31" si="16">L24+10</f>
        <v>95</v>
      </c>
      <c r="M23" s="50">
        <f t="shared" ref="M23:M31" si="17">M24+10</f>
        <v>96</v>
      </c>
      <c r="N23" s="50">
        <f t="shared" ref="N23:N31" si="18">N24+10</f>
        <v>97</v>
      </c>
      <c r="O23" s="50">
        <f t="shared" ref="O23:O31" si="19">O24+10</f>
        <v>98</v>
      </c>
      <c r="P23" s="50">
        <f t="shared" ref="P23:P31" si="20">P24+10</f>
        <v>99</v>
      </c>
      <c r="Q23" s="51">
        <f t="shared" ref="Q23:Q31" si="21">Q24+10</f>
        <v>100</v>
      </c>
    </row>
    <row r="24" spans="6:17" ht="6.5" customHeight="1" thickBot="1" x14ac:dyDescent="0.4">
      <c r="H24" s="52">
        <f t="shared" si="12"/>
        <v>81</v>
      </c>
      <c r="I24" s="53">
        <f t="shared" si="13"/>
        <v>82</v>
      </c>
      <c r="J24" s="53">
        <f t="shared" si="14"/>
        <v>83</v>
      </c>
      <c r="K24" s="53">
        <f t="shared" si="15"/>
        <v>84</v>
      </c>
      <c r="L24" s="53">
        <f t="shared" si="16"/>
        <v>85</v>
      </c>
      <c r="M24" s="53">
        <f t="shared" si="17"/>
        <v>86</v>
      </c>
      <c r="N24" s="53">
        <f t="shared" si="18"/>
        <v>87</v>
      </c>
      <c r="O24" s="53">
        <f t="shared" si="19"/>
        <v>88</v>
      </c>
      <c r="P24" s="53">
        <f t="shared" si="20"/>
        <v>89</v>
      </c>
      <c r="Q24" s="54">
        <f t="shared" si="21"/>
        <v>90</v>
      </c>
    </row>
    <row r="25" spans="6:17" ht="6.5" customHeight="1" thickBot="1" x14ac:dyDescent="0.4">
      <c r="H25" s="52">
        <f t="shared" si="12"/>
        <v>71</v>
      </c>
      <c r="I25" s="53">
        <f t="shared" si="13"/>
        <v>72</v>
      </c>
      <c r="J25" s="53">
        <f t="shared" si="14"/>
        <v>73</v>
      </c>
      <c r="K25" s="53">
        <f t="shared" si="15"/>
        <v>74</v>
      </c>
      <c r="L25" s="53">
        <f t="shared" si="16"/>
        <v>75</v>
      </c>
      <c r="M25" s="53">
        <f t="shared" si="17"/>
        <v>76</v>
      </c>
      <c r="N25" s="53">
        <f t="shared" si="18"/>
        <v>77</v>
      </c>
      <c r="O25" s="53">
        <f t="shared" si="19"/>
        <v>78</v>
      </c>
      <c r="P25" s="53">
        <f t="shared" si="20"/>
        <v>79</v>
      </c>
      <c r="Q25" s="54">
        <f t="shared" si="21"/>
        <v>80</v>
      </c>
    </row>
    <row r="26" spans="6:17" ht="6.5" customHeight="1" thickBot="1" x14ac:dyDescent="0.4">
      <c r="H26" s="52">
        <f t="shared" si="12"/>
        <v>61</v>
      </c>
      <c r="I26" s="53">
        <f t="shared" si="13"/>
        <v>62</v>
      </c>
      <c r="J26" s="53">
        <f t="shared" si="14"/>
        <v>63</v>
      </c>
      <c r="K26" s="53">
        <f t="shared" si="15"/>
        <v>64</v>
      </c>
      <c r="L26" s="53">
        <f t="shared" si="16"/>
        <v>65</v>
      </c>
      <c r="M26" s="53">
        <f t="shared" si="17"/>
        <v>66</v>
      </c>
      <c r="N26" s="53">
        <f t="shared" si="18"/>
        <v>67</v>
      </c>
      <c r="O26" s="53">
        <f t="shared" si="19"/>
        <v>68</v>
      </c>
      <c r="P26" s="53">
        <f t="shared" si="20"/>
        <v>69</v>
      </c>
      <c r="Q26" s="54">
        <f t="shared" si="21"/>
        <v>70</v>
      </c>
    </row>
    <row r="27" spans="6:17" ht="6.5" customHeight="1" thickBot="1" x14ac:dyDescent="0.4">
      <c r="H27" s="52">
        <f t="shared" si="12"/>
        <v>51</v>
      </c>
      <c r="I27" s="53">
        <f t="shared" si="13"/>
        <v>52</v>
      </c>
      <c r="J27" s="53">
        <f t="shared" si="14"/>
        <v>53</v>
      </c>
      <c r="K27" s="53">
        <f t="shared" si="15"/>
        <v>54</v>
      </c>
      <c r="L27" s="53">
        <f t="shared" si="16"/>
        <v>55</v>
      </c>
      <c r="M27" s="53">
        <f t="shared" si="17"/>
        <v>56</v>
      </c>
      <c r="N27" s="53">
        <f t="shared" si="18"/>
        <v>57</v>
      </c>
      <c r="O27" s="53">
        <f t="shared" si="19"/>
        <v>58</v>
      </c>
      <c r="P27" s="53">
        <f t="shared" si="20"/>
        <v>59</v>
      </c>
      <c r="Q27" s="54">
        <f t="shared" si="21"/>
        <v>60</v>
      </c>
    </row>
    <row r="28" spans="6:17" ht="6.5" customHeight="1" thickBot="1" x14ac:dyDescent="0.4">
      <c r="H28" s="52">
        <f t="shared" si="12"/>
        <v>41</v>
      </c>
      <c r="I28" s="53">
        <f t="shared" si="13"/>
        <v>42</v>
      </c>
      <c r="J28" s="53">
        <f t="shared" si="14"/>
        <v>43</v>
      </c>
      <c r="K28" s="53">
        <f t="shared" si="15"/>
        <v>44</v>
      </c>
      <c r="L28" s="53">
        <f t="shared" si="16"/>
        <v>45</v>
      </c>
      <c r="M28" s="53">
        <f t="shared" si="17"/>
        <v>46</v>
      </c>
      <c r="N28" s="53">
        <f t="shared" si="18"/>
        <v>47</v>
      </c>
      <c r="O28" s="53">
        <f t="shared" si="19"/>
        <v>48</v>
      </c>
      <c r="P28" s="53">
        <f t="shared" si="20"/>
        <v>49</v>
      </c>
      <c r="Q28" s="54">
        <f t="shared" si="21"/>
        <v>50</v>
      </c>
    </row>
    <row r="29" spans="6:17" ht="6.5" customHeight="1" thickBot="1" x14ac:dyDescent="0.4">
      <c r="H29" s="52">
        <f t="shared" si="12"/>
        <v>31</v>
      </c>
      <c r="I29" s="53">
        <f t="shared" si="13"/>
        <v>32</v>
      </c>
      <c r="J29" s="53">
        <f t="shared" si="14"/>
        <v>33</v>
      </c>
      <c r="K29" s="53">
        <f t="shared" si="15"/>
        <v>34</v>
      </c>
      <c r="L29" s="53">
        <f t="shared" si="16"/>
        <v>35</v>
      </c>
      <c r="M29" s="53">
        <f t="shared" si="17"/>
        <v>36</v>
      </c>
      <c r="N29" s="53">
        <f t="shared" si="18"/>
        <v>37</v>
      </c>
      <c r="O29" s="53">
        <f t="shared" si="19"/>
        <v>38</v>
      </c>
      <c r="P29" s="53">
        <f t="shared" si="20"/>
        <v>39</v>
      </c>
      <c r="Q29" s="54">
        <f t="shared" si="21"/>
        <v>40</v>
      </c>
    </row>
    <row r="30" spans="6:17" ht="6.5" customHeight="1" thickBot="1" x14ac:dyDescent="0.4">
      <c r="H30" s="52">
        <f t="shared" si="12"/>
        <v>21</v>
      </c>
      <c r="I30" s="53">
        <f t="shared" si="13"/>
        <v>22</v>
      </c>
      <c r="J30" s="53">
        <f t="shared" si="14"/>
        <v>23</v>
      </c>
      <c r="K30" s="53">
        <f t="shared" si="15"/>
        <v>24</v>
      </c>
      <c r="L30" s="53">
        <f t="shared" si="16"/>
        <v>25</v>
      </c>
      <c r="M30" s="53">
        <f t="shared" si="17"/>
        <v>26</v>
      </c>
      <c r="N30" s="53">
        <f t="shared" si="18"/>
        <v>27</v>
      </c>
      <c r="O30" s="53">
        <f t="shared" si="19"/>
        <v>28</v>
      </c>
      <c r="P30" s="53">
        <f t="shared" si="20"/>
        <v>29</v>
      </c>
      <c r="Q30" s="54">
        <f t="shared" si="21"/>
        <v>30</v>
      </c>
    </row>
    <row r="31" spans="6:17" ht="6.5" customHeight="1" thickBot="1" x14ac:dyDescent="0.4">
      <c r="H31" s="52">
        <f>H32+10</f>
        <v>11</v>
      </c>
      <c r="I31" s="53">
        <f t="shared" si="13"/>
        <v>12</v>
      </c>
      <c r="J31" s="53">
        <f t="shared" si="14"/>
        <v>13</v>
      </c>
      <c r="K31" s="53">
        <f t="shared" si="15"/>
        <v>14</v>
      </c>
      <c r="L31" s="53">
        <f t="shared" si="16"/>
        <v>15</v>
      </c>
      <c r="M31" s="53">
        <f t="shared" si="17"/>
        <v>16</v>
      </c>
      <c r="N31" s="53">
        <f t="shared" si="18"/>
        <v>17</v>
      </c>
      <c r="O31" s="53">
        <f t="shared" si="19"/>
        <v>18</v>
      </c>
      <c r="P31" s="53">
        <f t="shared" si="20"/>
        <v>19</v>
      </c>
      <c r="Q31" s="54">
        <f t="shared" si="21"/>
        <v>20</v>
      </c>
    </row>
    <row r="32" spans="6:17" ht="6.5" customHeight="1" x14ac:dyDescent="0.35">
      <c r="H32" s="55">
        <v>1</v>
      </c>
      <c r="I32" s="56">
        <f>H32+1</f>
        <v>2</v>
      </c>
      <c r="J32" s="56">
        <f t="shared" ref="J32:Q32" si="22">I32+1</f>
        <v>3</v>
      </c>
      <c r="K32" s="56">
        <f t="shared" si="22"/>
        <v>4</v>
      </c>
      <c r="L32" s="56">
        <f t="shared" si="22"/>
        <v>5</v>
      </c>
      <c r="M32" s="56">
        <f t="shared" si="22"/>
        <v>6</v>
      </c>
      <c r="N32" s="56">
        <f t="shared" si="22"/>
        <v>7</v>
      </c>
      <c r="O32" s="56">
        <f t="shared" si="22"/>
        <v>8</v>
      </c>
      <c r="P32" s="56">
        <f t="shared" si="22"/>
        <v>9</v>
      </c>
      <c r="Q32" s="57">
        <f t="shared" si="22"/>
        <v>10</v>
      </c>
    </row>
  </sheetData>
  <conditionalFormatting sqref="H10:Q19">
    <cfRule type="cellIs" dxfId="1" priority="2" operator="lessThanOrEqual">
      <formula>$E$5*100</formula>
    </cfRule>
  </conditionalFormatting>
  <conditionalFormatting sqref="H23:Q32">
    <cfRule type="cellIs" dxfId="0" priority="1" operator="lessThanOrEqual">
      <formula>$E$4*100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DF7E1144-AB16-4571-ACC3-E3B384FF913A}">
  <ds:schemaRefs/>
</ds:datastoreItem>
</file>

<file path=customXml/itemProps2.xml><?xml version="1.0" encoding="utf-8"?>
<ds:datastoreItem xmlns:ds="http://schemas.openxmlformats.org/officeDocument/2006/customXml" ds:itemID="{96B23152-CE0F-462D-8D5A-7B3E7852D480}">
  <ds:schemaRefs/>
</ds:datastoreItem>
</file>

<file path=customXml/itemProps3.xml><?xml version="1.0" encoding="utf-8"?>
<ds:datastoreItem xmlns:ds="http://schemas.openxmlformats.org/officeDocument/2006/customXml" ds:itemID="{ED8E3D21-CB7C-4392-BB4F-18E494715F33}">
  <ds:schemaRefs/>
</ds:datastoreItem>
</file>

<file path=customXml/itemProps4.xml><?xml version="1.0" encoding="utf-8"?>
<ds:datastoreItem xmlns:ds="http://schemas.openxmlformats.org/officeDocument/2006/customXml" ds:itemID="{2C43B12E-5ECD-44DA-8C87-2F44519AC87D}">
  <ds:schemaRefs/>
</ds:datastoreItem>
</file>

<file path=customXml/itemProps5.xml><?xml version="1.0" encoding="utf-8"?>
<ds:datastoreItem xmlns:ds="http://schemas.openxmlformats.org/officeDocument/2006/customXml" ds:itemID="{AFE5A1C7-5F6F-4693-A3DD-8991B0EF9407}">
  <ds:schemaRefs/>
</ds:datastoreItem>
</file>

<file path=customXml/itemProps6.xml><?xml version="1.0" encoding="utf-8"?>
<ds:datastoreItem xmlns:ds="http://schemas.openxmlformats.org/officeDocument/2006/customXml" ds:itemID="{4DBE25C7-DFC7-4D78-9566-D9247095C3C1}">
  <ds:schemaRefs/>
</ds:datastoreItem>
</file>

<file path=customXml/itemProps7.xml><?xml version="1.0" encoding="utf-8"?>
<ds:datastoreItem xmlns:ds="http://schemas.openxmlformats.org/officeDocument/2006/customXml" ds:itemID="{193269B0-D2A0-485C-8146-6368236415B5}">
  <ds:schemaRefs/>
</ds:datastoreItem>
</file>

<file path=customXml/itemProps8.xml><?xml version="1.0" encoding="utf-8"?>
<ds:datastoreItem xmlns:ds="http://schemas.openxmlformats.org/officeDocument/2006/customXml" ds:itemID="{0D5DF640-9C91-430C-A09A-8FADA7986B8F}">
  <ds:schemaRefs/>
</ds:datastoreItem>
</file>

<file path=customXml/itemProps9.xml><?xml version="1.0" encoding="utf-8"?>
<ds:datastoreItem xmlns:ds="http://schemas.openxmlformats.org/officeDocument/2006/customXml" ds:itemID="{A7429509-1DB0-4AF9-B12F-8709ADBEE683}">
  <ds:schemaRefs/>
</ds:datastoreItem>
</file>

<file path=customXml/itemProps10.xml><?xml version="1.0" encoding="utf-8"?>
<ds:datastoreItem xmlns:ds="http://schemas.openxmlformats.org/officeDocument/2006/customXml" ds:itemID="{6590A403-2C77-4237-B5CE-FEB1CE9B1245}">
  <ds:schemaRefs/>
</ds:datastoreItem>
</file>

<file path=customXml/itemProps11.xml><?xml version="1.0" encoding="utf-8"?>
<ds:datastoreItem xmlns:ds="http://schemas.openxmlformats.org/officeDocument/2006/customXml" ds:itemID="{DC2DD715-FB77-4454-B0EC-D6DCFADDB70D}">
  <ds:schemaRefs/>
</ds:datastoreItem>
</file>

<file path=customXml/itemProps12.xml><?xml version="1.0" encoding="utf-8"?>
<ds:datastoreItem xmlns:ds="http://schemas.openxmlformats.org/officeDocument/2006/customXml" ds:itemID="{6555DDCA-DA6A-4D53-B785-7436AF0FD6EA}">
  <ds:schemaRefs/>
</ds:datastoreItem>
</file>

<file path=customXml/itemProps13.xml><?xml version="1.0" encoding="utf-8"?>
<ds:datastoreItem xmlns:ds="http://schemas.openxmlformats.org/officeDocument/2006/customXml" ds:itemID="{ADCB1AFC-33B9-4361-8ECC-A4B74176443D}">
  <ds:schemaRefs/>
</ds:datastoreItem>
</file>

<file path=customXml/itemProps14.xml><?xml version="1.0" encoding="utf-8"?>
<ds:datastoreItem xmlns:ds="http://schemas.openxmlformats.org/officeDocument/2006/customXml" ds:itemID="{6C4E7D04-5DC3-4D08-A32D-E268F82582D2}">
  <ds:schemaRefs/>
</ds:datastoreItem>
</file>

<file path=customXml/itemProps15.xml><?xml version="1.0" encoding="utf-8"?>
<ds:datastoreItem xmlns:ds="http://schemas.openxmlformats.org/officeDocument/2006/customXml" ds:itemID="{E9AC187A-9D3E-443D-8BF4-B4249169A2DB}">
  <ds:schemaRefs/>
</ds:datastoreItem>
</file>

<file path=customXml/itemProps16.xml><?xml version="1.0" encoding="utf-8"?>
<ds:datastoreItem xmlns:ds="http://schemas.openxmlformats.org/officeDocument/2006/customXml" ds:itemID="{0FA031AD-E4BD-4E16-BD50-20585BBC4C20}">
  <ds:schemaRefs/>
</ds:datastoreItem>
</file>

<file path=customXml/itemProps17.xml><?xml version="1.0" encoding="utf-8"?>
<ds:datastoreItem xmlns:ds="http://schemas.openxmlformats.org/officeDocument/2006/customXml" ds:itemID="{99244A39-DBBE-4A2D-9BCD-8EA1FB9821E2}">
  <ds:schemaRefs/>
</ds:datastoreItem>
</file>

<file path=customXml/itemProps18.xml><?xml version="1.0" encoding="utf-8"?>
<ds:datastoreItem xmlns:ds="http://schemas.openxmlformats.org/officeDocument/2006/customXml" ds:itemID="{439D34F4-BFF5-498A-88B1-EFE10826DD26}">
  <ds:schemaRefs/>
</ds:datastoreItem>
</file>

<file path=customXml/itemProps19.xml><?xml version="1.0" encoding="utf-8"?>
<ds:datastoreItem xmlns:ds="http://schemas.openxmlformats.org/officeDocument/2006/customXml" ds:itemID="{96760D55-2A21-451D-B21C-11F932B2553E}">
  <ds:schemaRefs/>
</ds:datastoreItem>
</file>

<file path=customXml/itemProps20.xml><?xml version="1.0" encoding="utf-8"?>
<ds:datastoreItem xmlns:ds="http://schemas.openxmlformats.org/officeDocument/2006/customXml" ds:itemID="{83F277C6-5F6E-4398-82F1-AC6F9DADA5C6}">
  <ds:schemaRefs/>
</ds:datastoreItem>
</file>

<file path=customXml/itemProps21.xml><?xml version="1.0" encoding="utf-8"?>
<ds:datastoreItem xmlns:ds="http://schemas.openxmlformats.org/officeDocument/2006/customXml" ds:itemID="{4F77949B-00BA-490C-8464-5C27936C767C}">
  <ds:schemaRefs/>
</ds:datastoreItem>
</file>

<file path=customXml/itemProps22.xml><?xml version="1.0" encoding="utf-8"?>
<ds:datastoreItem xmlns:ds="http://schemas.openxmlformats.org/officeDocument/2006/customXml" ds:itemID="{0B1E0E0A-15B6-4EB0-863D-6FDD91F57B2A}">
  <ds:schemaRefs/>
</ds:datastoreItem>
</file>

<file path=customXml/itemProps23.xml><?xml version="1.0" encoding="utf-8"?>
<ds:datastoreItem xmlns:ds="http://schemas.openxmlformats.org/officeDocument/2006/customXml" ds:itemID="{B55F1AAE-71FC-4FB3-8410-A19D48D88DBB}">
  <ds:schemaRefs/>
</ds:datastoreItem>
</file>

<file path=customXml/itemProps24.xml><?xml version="1.0" encoding="utf-8"?>
<ds:datastoreItem xmlns:ds="http://schemas.openxmlformats.org/officeDocument/2006/customXml" ds:itemID="{E27735DD-3142-4D3D-9DD3-54BB8CC943C3}">
  <ds:schemaRefs/>
</ds:datastoreItem>
</file>

<file path=customXml/itemProps25.xml><?xml version="1.0" encoding="utf-8"?>
<ds:datastoreItem xmlns:ds="http://schemas.openxmlformats.org/officeDocument/2006/customXml" ds:itemID="{76B01F10-DC3A-4604-BE17-22D02679A268}">
  <ds:schemaRefs>
    <ds:schemaRef ds:uri="http://schemas.microsoft.com/DataMashup"/>
  </ds:schemaRefs>
</ds:datastoreItem>
</file>

<file path=customXml/itemProps26.xml><?xml version="1.0" encoding="utf-8"?>
<ds:datastoreItem xmlns:ds="http://schemas.openxmlformats.org/officeDocument/2006/customXml" ds:itemID="{7AF7082A-14CA-438D-A057-3BD573DB2162}">
  <ds:schemaRefs/>
</ds:datastoreItem>
</file>

<file path=customXml/itemProps27.xml><?xml version="1.0" encoding="utf-8"?>
<ds:datastoreItem xmlns:ds="http://schemas.openxmlformats.org/officeDocument/2006/customXml" ds:itemID="{74A898A8-5D54-4D38-89F1-39A0516257D6}">
  <ds:schemaRefs/>
</ds:datastoreItem>
</file>

<file path=customXml/itemProps28.xml><?xml version="1.0" encoding="utf-8"?>
<ds:datastoreItem xmlns:ds="http://schemas.openxmlformats.org/officeDocument/2006/customXml" ds:itemID="{81670228-BC79-4555-AA97-10F285E8E7F5}">
  <ds:schemaRefs/>
</ds:datastoreItem>
</file>

<file path=customXml/itemProps29.xml><?xml version="1.0" encoding="utf-8"?>
<ds:datastoreItem xmlns:ds="http://schemas.openxmlformats.org/officeDocument/2006/customXml" ds:itemID="{4930367C-6EC2-4EA1-AC5E-1CB97EB4850E}">
  <ds:schemaRefs/>
</ds:datastoreItem>
</file>

<file path=customXml/itemProps30.xml><?xml version="1.0" encoding="utf-8"?>
<ds:datastoreItem xmlns:ds="http://schemas.openxmlformats.org/officeDocument/2006/customXml" ds:itemID="{B417F999-F60B-4901-940B-00193089408E}">
  <ds:schemaRefs/>
</ds:datastoreItem>
</file>

<file path=customXml/itemProps31.xml><?xml version="1.0" encoding="utf-8"?>
<ds:datastoreItem xmlns:ds="http://schemas.openxmlformats.org/officeDocument/2006/customXml" ds:itemID="{B43766F2-BF93-47EE-94F6-040CD62CB25A}">
  <ds:schemaRefs/>
</ds:datastoreItem>
</file>

<file path=customXml/itemProps32.xml><?xml version="1.0" encoding="utf-8"?>
<ds:datastoreItem xmlns:ds="http://schemas.openxmlformats.org/officeDocument/2006/customXml" ds:itemID="{E5E36D57-D809-4233-9450-8B25E9208D9C}">
  <ds:schemaRefs/>
</ds:datastoreItem>
</file>

<file path=customXml/itemProps33.xml><?xml version="1.0" encoding="utf-8"?>
<ds:datastoreItem xmlns:ds="http://schemas.openxmlformats.org/officeDocument/2006/customXml" ds:itemID="{7B685E1B-0B28-48E8-8C2F-623013D59444}">
  <ds:schemaRefs/>
</ds:datastoreItem>
</file>

<file path=customXml/itemProps34.xml><?xml version="1.0" encoding="utf-8"?>
<ds:datastoreItem xmlns:ds="http://schemas.openxmlformats.org/officeDocument/2006/customXml" ds:itemID="{B1AEA866-F80A-4C51-8E79-8FE7DA6DD7A5}">
  <ds:schemaRefs/>
</ds:datastoreItem>
</file>

<file path=customXml/itemProps35.xml><?xml version="1.0" encoding="utf-8"?>
<ds:datastoreItem xmlns:ds="http://schemas.openxmlformats.org/officeDocument/2006/customXml" ds:itemID="{AF196DF2-7012-4904-87F8-FCA50B78117A}">
  <ds:schemaRefs/>
</ds:datastoreItem>
</file>

<file path=customXml/itemProps36.xml><?xml version="1.0" encoding="utf-8"?>
<ds:datastoreItem xmlns:ds="http://schemas.openxmlformats.org/officeDocument/2006/customXml" ds:itemID="{76DBE3CB-102B-426D-B3E5-B51E87C9453E}">
  <ds:schemaRefs/>
</ds:datastoreItem>
</file>

<file path=customXml/itemProps37.xml><?xml version="1.0" encoding="utf-8"?>
<ds:datastoreItem xmlns:ds="http://schemas.openxmlformats.org/officeDocument/2006/customXml" ds:itemID="{7865D90C-737B-4B85-A114-7EEDB5F598F8}">
  <ds:schemaRefs/>
</ds:datastoreItem>
</file>

<file path=customXml/itemProps38.xml><?xml version="1.0" encoding="utf-8"?>
<ds:datastoreItem xmlns:ds="http://schemas.openxmlformats.org/officeDocument/2006/customXml" ds:itemID="{1969956C-3E7E-41CC-BD67-66FD1BDB134F}">
  <ds:schemaRefs/>
</ds:datastoreItem>
</file>

<file path=customXml/itemProps39.xml><?xml version="1.0" encoding="utf-8"?>
<ds:datastoreItem xmlns:ds="http://schemas.openxmlformats.org/officeDocument/2006/customXml" ds:itemID="{5430ADEC-5FF4-4D69-9229-DBA3DCE3C33A}">
  <ds:schemaRefs/>
</ds:datastoreItem>
</file>

<file path=customXml/itemProps40.xml><?xml version="1.0" encoding="utf-8"?>
<ds:datastoreItem xmlns:ds="http://schemas.openxmlformats.org/officeDocument/2006/customXml" ds:itemID="{B9E63024-ACF2-47CE-986F-4C701501BDDD}">
  <ds:schemaRefs/>
</ds:datastoreItem>
</file>

<file path=customXml/itemProps41.xml><?xml version="1.0" encoding="utf-8"?>
<ds:datastoreItem xmlns:ds="http://schemas.openxmlformats.org/officeDocument/2006/customXml" ds:itemID="{4B5187F3-D202-445E-8081-756D514B4323}">
  <ds:schemaRefs/>
</ds:datastoreItem>
</file>

<file path=customXml/itemProps42.xml><?xml version="1.0" encoding="utf-8"?>
<ds:datastoreItem xmlns:ds="http://schemas.openxmlformats.org/officeDocument/2006/customXml" ds:itemID="{E8C95D02-9C88-4A93-BF6F-B2B9344D28A7}">
  <ds:schemaRefs/>
</ds:datastoreItem>
</file>

<file path=customXml/itemProps43.xml><?xml version="1.0" encoding="utf-8"?>
<ds:datastoreItem xmlns:ds="http://schemas.openxmlformats.org/officeDocument/2006/customXml" ds:itemID="{C5AEE4D1-C660-470E-A618-08D3986FFC52}">
  <ds:schemaRefs/>
</ds:datastoreItem>
</file>

<file path=customXml/itemProps44.xml><?xml version="1.0" encoding="utf-8"?>
<ds:datastoreItem xmlns:ds="http://schemas.openxmlformats.org/officeDocument/2006/customXml" ds:itemID="{AEACEF64-E1C0-4EAA-8252-941DA74328E7}">
  <ds:schemaRefs/>
</ds:datastoreItem>
</file>

<file path=customXml/itemProps45.xml><?xml version="1.0" encoding="utf-8"?>
<ds:datastoreItem xmlns:ds="http://schemas.openxmlformats.org/officeDocument/2006/customXml" ds:itemID="{9575DA17-44BA-4D3B-8F87-CC7B05EC30D1}">
  <ds:schemaRefs/>
</ds:datastoreItem>
</file>

<file path=customXml/itemProps46.xml><?xml version="1.0" encoding="utf-8"?>
<ds:datastoreItem xmlns:ds="http://schemas.openxmlformats.org/officeDocument/2006/customXml" ds:itemID="{E2E65828-A153-4DA4-ACC6-875855D2C549}">
  <ds:schemaRefs/>
</ds:datastoreItem>
</file>

<file path=customXml/itemProps47.xml><?xml version="1.0" encoding="utf-8"?>
<ds:datastoreItem xmlns:ds="http://schemas.openxmlformats.org/officeDocument/2006/customXml" ds:itemID="{61E5AFD8-D531-4A10-B79B-C3FEAF31152B}">
  <ds:schemaRefs/>
</ds:datastoreItem>
</file>

<file path=customXml/itemProps48.xml><?xml version="1.0" encoding="utf-8"?>
<ds:datastoreItem xmlns:ds="http://schemas.openxmlformats.org/officeDocument/2006/customXml" ds:itemID="{25C96651-40F6-4880-AE15-DC2CA03FB88C}">
  <ds:schemaRefs/>
</ds:datastoreItem>
</file>

<file path=customXml/itemProps49.xml><?xml version="1.0" encoding="utf-8"?>
<ds:datastoreItem xmlns:ds="http://schemas.openxmlformats.org/officeDocument/2006/customXml" ds:itemID="{7B3B492E-22F2-41BA-BD4F-356FF91B046D}">
  <ds:schemaRefs/>
</ds:datastoreItem>
</file>

<file path=customXml/itemProps50.xml><?xml version="1.0" encoding="utf-8"?>
<ds:datastoreItem xmlns:ds="http://schemas.openxmlformats.org/officeDocument/2006/customXml" ds:itemID="{E2DC151F-460E-406F-8C6A-69AF448588FA}">
  <ds:schemaRefs/>
</ds:datastoreItem>
</file>

<file path=customXml/itemProps51.xml><?xml version="1.0" encoding="utf-8"?>
<ds:datastoreItem xmlns:ds="http://schemas.openxmlformats.org/officeDocument/2006/customXml" ds:itemID="{72F758AB-19AB-42F1-9AB7-A4A24BA709B4}">
  <ds:schemaRefs/>
</ds:datastoreItem>
</file>

<file path=customXml/itemProps52.xml><?xml version="1.0" encoding="utf-8"?>
<ds:datastoreItem xmlns:ds="http://schemas.openxmlformats.org/officeDocument/2006/customXml" ds:itemID="{F9D2ECCF-4072-44CD-ABC6-84E0AC211045}">
  <ds:schemaRefs/>
</ds:datastoreItem>
</file>

<file path=customXml/itemProps53.xml><?xml version="1.0" encoding="utf-8"?>
<ds:datastoreItem xmlns:ds="http://schemas.openxmlformats.org/officeDocument/2006/customXml" ds:itemID="{D543CBEF-B573-4043-B823-F6450096246B}">
  <ds:schemaRefs/>
</ds:datastoreItem>
</file>

<file path=customXml/itemProps54.xml><?xml version="1.0" encoding="utf-8"?>
<ds:datastoreItem xmlns:ds="http://schemas.openxmlformats.org/officeDocument/2006/customXml" ds:itemID="{AF51EAB6-2BDB-49B7-81D9-6576F67A205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Profit View</vt:lpstr>
      <vt:lpstr>Time Fram</vt:lpstr>
      <vt:lpstr>Store Dashboard</vt:lpstr>
      <vt:lpstr>Analysis 03</vt:lpstr>
      <vt:lpstr>Gender Chart</vt:lpstr>
      <vt:lpstr>Sheet3</vt:lpstr>
      <vt:lpstr>Analysis 01</vt:lpstr>
      <vt:lpstr>Analysis 02</vt:lpstr>
      <vt:lpstr>Wafle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Devish D</dc:creator>
  <cp:lastModifiedBy>Devish D</cp:lastModifiedBy>
  <dcterms:created xsi:type="dcterms:W3CDTF">2024-12-02T09:45:44Z</dcterms:created>
  <dcterms:modified xsi:type="dcterms:W3CDTF">2024-12-13T06:14:45Z</dcterms:modified>
</cp:coreProperties>
</file>