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"/>
    </mc:Choice>
  </mc:AlternateContent>
  <xr:revisionPtr revIDLastSave="0" documentId="8_{4925CF79-AA0C-41B8-888E-C40619C391F6}" xr6:coauthVersionLast="45" xr6:coauthVersionMax="45" xr10:uidLastSave="{00000000-0000-0000-0000-000000000000}"/>
  <bookViews>
    <workbookView xWindow="-120" yWindow="-120" windowWidth="20730" windowHeight="11160" activeTab="3" xr2:uid="{0F163F5E-9B1B-40F8-AD7D-76329B5F140F}"/>
  </bookViews>
  <sheets>
    <sheet name="Hoja1" sheetId="1" r:id="rId1"/>
    <sheet name="ej1" sheetId="2" r:id="rId2"/>
    <sheet name="ej2" sheetId="3" r:id="rId3"/>
    <sheet name="ej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4" l="1"/>
  <c r="L20" i="4"/>
  <c r="O17" i="4"/>
  <c r="O13" i="4"/>
  <c r="L14" i="4"/>
  <c r="L13" i="4"/>
  <c r="J14" i="4"/>
  <c r="J17" i="4"/>
  <c r="N8" i="4"/>
  <c r="L8" i="4"/>
  <c r="N7" i="4"/>
  <c r="L7" i="4"/>
  <c r="F22" i="3"/>
  <c r="F23" i="3"/>
  <c r="F24" i="3"/>
  <c r="F25" i="3"/>
  <c r="F21" i="3"/>
  <c r="J5" i="3"/>
  <c r="E23" i="3"/>
  <c r="E24" i="3"/>
  <c r="E25" i="3" s="1"/>
  <c r="E22" i="3"/>
  <c r="D25" i="3"/>
  <c r="D24" i="3"/>
  <c r="D23" i="3"/>
  <c r="D22" i="3"/>
  <c r="D21" i="3"/>
  <c r="J22" i="1"/>
  <c r="M13" i="2"/>
  <c r="M14" i="2"/>
  <c r="M15" i="2"/>
  <c r="M12" i="2"/>
  <c r="J15" i="2"/>
  <c r="J14" i="2"/>
  <c r="J13" i="2"/>
  <c r="J12" i="2"/>
  <c r="G14" i="2"/>
  <c r="G13" i="2"/>
  <c r="G12" i="2"/>
  <c r="G11" i="2"/>
  <c r="K6" i="1" l="1"/>
  <c r="K15" i="1" s="1"/>
  <c r="K12" i="1" l="1"/>
  <c r="K17" i="1"/>
  <c r="K9" i="1"/>
  <c r="K19" i="1" l="1"/>
  <c r="J23" i="1" l="1"/>
</calcChain>
</file>

<file path=xl/sharedStrings.xml><?xml version="1.0" encoding="utf-8"?>
<sst xmlns="http://schemas.openxmlformats.org/spreadsheetml/2006/main" count="82" uniqueCount="68">
  <si>
    <t>A</t>
  </si>
  <si>
    <t>e</t>
  </si>
  <si>
    <t>T</t>
  </si>
  <si>
    <t>cte</t>
  </si>
  <si>
    <t>Error</t>
  </si>
  <si>
    <t>Valor</t>
  </si>
  <si>
    <t>H</t>
  </si>
  <si>
    <t>eH=</t>
  </si>
  <si>
    <t>H - eH=</t>
  </si>
  <si>
    <t>H + eH=</t>
  </si>
  <si>
    <t>f(x)</t>
  </si>
  <si>
    <t>f′(x)</t>
  </si>
  <si>
    <t>f′′(x)</t>
  </si>
  <si>
    <t>f(3)(x)</t>
  </si>
  <si>
    <t>25x3−6x2+7x−88,</t>
  </si>
  <si>
    <t>75x2−12x+7</t>
  </si>
  <si>
    <t>150x−12</t>
  </si>
  <si>
    <t>f(3)</t>
  </si>
  <si>
    <t>f(3)=</t>
  </si>
  <si>
    <t>f(1)=</t>
  </si>
  <si>
    <t>f(2)=</t>
  </si>
  <si>
    <t>Aproximación</t>
  </si>
  <si>
    <t>f(0)</t>
  </si>
  <si>
    <t>f(1)</t>
  </si>
  <si>
    <t>f(2)</t>
  </si>
  <si>
    <t>Derivadas</t>
  </si>
  <si>
    <t>F()=</t>
  </si>
  <si>
    <t>Errores Porcentuales</t>
  </si>
  <si>
    <t>a=</t>
  </si>
  <si>
    <t>x=</t>
  </si>
  <si>
    <t>f(x)=ln(x)</t>
  </si>
  <si>
    <t>f(1)=ln(1)=0.</t>
  </si>
  <si>
    <t>=</t>
  </si>
  <si>
    <t>f′(x)=x1​</t>
  </si>
  <si>
    <t>f′(1)=1.</t>
  </si>
  <si>
    <t xml:space="preserve"> 𝑓′′(𝑥)=−1/𝑥^2</t>
  </si>
  <si>
    <t>f′′(1)=−1.</t>
  </si>
  <si>
    <t>f′′′(x)=2/x^3</t>
  </si>
  <si>
    <t>f′′′(1)=2.</t>
  </si>
  <si>
    <t>𝑓(4)(𝑥)=−6/𝑥^4</t>
  </si>
  <si>
    <t>f(4)(1)=−6.</t>
  </si>
  <si>
    <t>Termino 0</t>
  </si>
  <si>
    <t xml:space="preserve"> </t>
  </si>
  <si>
    <t>Termino 1</t>
  </si>
  <si>
    <t>Termino 2</t>
  </si>
  <si>
    <t>Termino 3</t>
  </si>
  <si>
    <t>Termino 4</t>
  </si>
  <si>
    <t>Aprox. Parcial</t>
  </si>
  <si>
    <t>Valor acumulado</t>
  </si>
  <si>
    <t>ErrorRelativo</t>
  </si>
  <si>
    <t>ln(2,5)</t>
  </si>
  <si>
    <t>n=</t>
  </si>
  <si>
    <t>S=</t>
  </si>
  <si>
    <t>Q=</t>
  </si>
  <si>
    <t>BH=</t>
  </si>
  <si>
    <t>B+2H=</t>
  </si>
  <si>
    <t>(±10%, rango: 0.027 a 0.033)</t>
  </si>
  <si>
    <t xml:space="preserve"> (±10%, rango: 0.00027 a 0.00033)</t>
  </si>
  <si>
    <t>La variación en Q debido a n sigue siendo mayor que la debida a SSS.</t>
  </si>
  <si>
    <r>
      <t>Ancho (B)</t>
    </r>
    <r>
      <rPr>
        <sz val="11"/>
        <color theme="1"/>
        <rFont val="Calibri"/>
        <family val="2"/>
        <scheme val="minor"/>
      </rPr>
      <t xml:space="preserve"> = </t>
    </r>
  </si>
  <si>
    <r>
      <t>Profundidad (H)</t>
    </r>
    <r>
      <rPr>
        <sz val="11"/>
        <color theme="1"/>
        <rFont val="Calibri"/>
        <family val="2"/>
        <scheme val="minor"/>
      </rPr>
      <t xml:space="preserve"> = </t>
    </r>
  </si>
  <si>
    <r>
      <t>Coeficiente de rugosidad (n)</t>
    </r>
    <r>
      <rPr>
        <sz val="11"/>
        <color theme="1"/>
        <rFont val="Calibri"/>
        <family val="2"/>
        <scheme val="minor"/>
      </rPr>
      <t xml:space="preserve"> = </t>
    </r>
  </si>
  <si>
    <r>
      <t>Pendiente (S)</t>
    </r>
    <r>
      <rPr>
        <sz val="11"/>
        <color theme="1"/>
        <rFont val="Calibri"/>
        <family val="2"/>
        <scheme val="minor"/>
      </rPr>
      <t xml:space="preserve"> =</t>
    </r>
  </si>
  <si>
    <t>Q(N)=</t>
  </si>
  <si>
    <t>Q(S)=</t>
  </si>
  <si>
    <t>Conclusión</t>
  </si>
  <si>
    <r>
      <t xml:space="preserve">La </t>
    </r>
    <r>
      <rPr>
        <b/>
        <sz val="11"/>
        <color theme="1"/>
        <rFont val="Calibri"/>
        <family val="2"/>
        <scheme val="minor"/>
      </rPr>
      <t>rugosidad (n)</t>
    </r>
    <r>
      <rPr>
        <sz val="11"/>
        <color theme="1"/>
        <rFont val="Calibri"/>
        <family val="2"/>
        <scheme val="minor"/>
      </rPr>
      <t xml:space="preserve"> tiene una mayor influencia en el cálculo del flujo que la pendiente (S), ya que el cambio absoluto en Q debido a n es significativamente mayor que el causado por S.</t>
    </r>
  </si>
  <si>
    <r>
      <t xml:space="preserve">Por lo tanto, </t>
    </r>
    <r>
      <rPr>
        <b/>
        <sz val="11"/>
        <color theme="1"/>
        <rFont val="Calibri"/>
        <family val="2"/>
        <scheme val="minor"/>
      </rPr>
      <t>para mejorar la precisión del cálculo del flujo (Q), se debería intentar medir el coeficiente de rugosidad (n) con mayor exactitud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</si>
</sst>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0</xdr:row>
      <xdr:rowOff>174625</xdr:rowOff>
    </xdr:from>
    <xdr:to>
      <xdr:col>7</xdr:col>
      <xdr:colOff>711909</xdr:colOff>
      <xdr:row>17</xdr:row>
      <xdr:rowOff>184603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7388-9542-BA12-21F4-B20B33C7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74625"/>
          <a:ext cx="5077534" cy="3248478"/>
        </a:xfrm>
        <a:prstGeom prst="rect">
          <a:avLst/>
        </a:prstGeom>
      </xdr:spPr>
    </xdr:pic>
    <xdr:clientData/>
  </xdr:twoCellAnchor>
  <xdr:twoCellAnchor editAs="oneCell">
    <xdr:from>
      <xdr:col>9</xdr:col>
      <xdr:colOff>175846</xdr:colOff>
      <xdr:row>9</xdr:row>
      <xdr:rowOff>131884</xdr:rowOff>
    </xdr:from>
    <xdr:to>
      <xdr:col>10</xdr:col>
      <xdr:colOff>13850</xdr:colOff>
      <xdr:row>12</xdr:row>
      <xdr:rowOff>7326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060187-A168-36F5-A27A-0C59C78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846" y="1846384"/>
          <a:ext cx="600004" cy="4469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108034</xdr:rowOff>
    </xdr:from>
    <xdr:to>
      <xdr:col>9</xdr:col>
      <xdr:colOff>681404</xdr:colOff>
      <xdr:row>15</xdr:row>
      <xdr:rowOff>123895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EB7213-05D7-1E9F-D5E6-7E8AF9678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2584534"/>
          <a:ext cx="681404" cy="396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85725</xdr:rowOff>
    </xdr:from>
    <xdr:to>
      <xdr:col>7</xdr:col>
      <xdr:colOff>704849</xdr:colOff>
      <xdr:row>9</xdr:row>
      <xdr:rowOff>18721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A8B4B-3B4A-3E23-A15C-CEB0FDC7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85725"/>
          <a:ext cx="5972175" cy="164749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16</xdr:row>
      <xdr:rowOff>9525</xdr:rowOff>
    </xdr:from>
    <xdr:to>
      <xdr:col>8</xdr:col>
      <xdr:colOff>180975</xdr:colOff>
      <xdr:row>47</xdr:row>
      <xdr:rowOff>41345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E99C26-2FEF-4292-9155-C2AB2D585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3057525"/>
          <a:ext cx="6210300" cy="5937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171450</xdr:rowOff>
    </xdr:from>
    <xdr:to>
      <xdr:col>5</xdr:col>
      <xdr:colOff>686490</xdr:colOff>
      <xdr:row>5</xdr:row>
      <xdr:rowOff>85846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1BBDB-4FCE-8C85-F4C3-E321045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1450"/>
          <a:ext cx="4944165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</xdr:row>
      <xdr:rowOff>47625</xdr:rowOff>
    </xdr:from>
    <xdr:to>
      <xdr:col>6</xdr:col>
      <xdr:colOff>142875</xdr:colOff>
      <xdr:row>18</xdr:row>
      <xdr:rowOff>10078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23C33D-5D2F-4BD1-A96F-80047F2D9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190625"/>
          <a:ext cx="5305425" cy="224845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13</xdr:row>
      <xdr:rowOff>161925</xdr:rowOff>
    </xdr:from>
    <xdr:to>
      <xdr:col>12</xdr:col>
      <xdr:colOff>123826</xdr:colOff>
      <xdr:row>18</xdr:row>
      <xdr:rowOff>125465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36F143-BE4A-4E2B-9B24-45DE2B118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1626" y="2447925"/>
          <a:ext cx="4286250" cy="91604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19</xdr:row>
      <xdr:rowOff>19050</xdr:rowOff>
    </xdr:from>
    <xdr:to>
      <xdr:col>14</xdr:col>
      <xdr:colOff>572480</xdr:colOff>
      <xdr:row>37</xdr:row>
      <xdr:rowOff>95739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197788-F3EB-4951-B5D5-6DFBBAB5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8750" y="3638550"/>
          <a:ext cx="7020905" cy="3505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7</xdr:col>
      <xdr:colOff>29323</xdr:colOff>
      <xdr:row>18</xdr:row>
      <xdr:rowOff>86212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5759D-B957-3232-467A-5129EE7C7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5363323" cy="34866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10</xdr:col>
      <xdr:colOff>371846</xdr:colOff>
      <xdr:row>11</xdr:row>
      <xdr:rowOff>142948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97A5F4-492B-4C55-BF54-A0F0C56E2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714500"/>
          <a:ext cx="2657846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15</xdr:row>
      <xdr:rowOff>19050</xdr:rowOff>
    </xdr:from>
    <xdr:to>
      <xdr:col>9</xdr:col>
      <xdr:colOff>150</xdr:colOff>
      <xdr:row>17</xdr:row>
      <xdr:rowOff>114366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66ABE0-3C8B-4F70-86D5-CD087EFBD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876550"/>
          <a:ext cx="1076475" cy="476316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15</xdr:row>
      <xdr:rowOff>19050</xdr:rowOff>
    </xdr:from>
    <xdr:to>
      <xdr:col>12</xdr:col>
      <xdr:colOff>19187</xdr:colOff>
      <xdr:row>17</xdr:row>
      <xdr:rowOff>181051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07B6D7-9AD8-4833-8203-329951E4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43975" y="2876550"/>
          <a:ext cx="981212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3D3-28C1-4DAD-8D3F-EB8CF5087300}">
  <dimension ref="I2:L23"/>
  <sheetViews>
    <sheetView zoomScale="85" zoomScaleNormal="85" workbookViewId="0">
      <selection activeCell="F22" sqref="F22"/>
    </sheetView>
  </sheetViews>
  <sheetFormatPr baseColWidth="10" defaultRowHeight="15" x14ac:dyDescent="0.25"/>
  <sheetData>
    <row r="2" spans="9:12" x14ac:dyDescent="0.25">
      <c r="J2" s="1"/>
      <c r="K2" s="1" t="s">
        <v>5</v>
      </c>
      <c r="L2" s="1" t="s">
        <v>4</v>
      </c>
    </row>
    <row r="3" spans="9:12" x14ac:dyDescent="0.25">
      <c r="J3" s="1" t="s">
        <v>0</v>
      </c>
      <c r="K3" s="3">
        <v>0.15</v>
      </c>
      <c r="L3" s="3">
        <v>0.01</v>
      </c>
    </row>
    <row r="4" spans="9:12" x14ac:dyDescent="0.25">
      <c r="J4" s="1" t="s">
        <v>1</v>
      </c>
      <c r="K4" s="3">
        <v>0.9</v>
      </c>
      <c r="L4" s="3">
        <v>0.01</v>
      </c>
    </row>
    <row r="5" spans="9:12" x14ac:dyDescent="0.25">
      <c r="J5" s="1" t="s">
        <v>2</v>
      </c>
      <c r="K5" s="3">
        <v>650</v>
      </c>
      <c r="L5" s="3">
        <v>20</v>
      </c>
    </row>
    <row r="6" spans="9:12" x14ac:dyDescent="0.25">
      <c r="J6" s="1" t="s">
        <v>3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4" t="s">
        <v>6</v>
      </c>
      <c r="K9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1"/>
      <c r="J12" s="1"/>
      <c r="K12" s="2">
        <f>+K4*K6*K5^4</f>
        <v>9109.1739374999997</v>
      </c>
      <c r="L12" s="1"/>
    </row>
    <row r="13" spans="9:12" x14ac:dyDescent="0.25">
      <c r="I13" s="1"/>
      <c r="J13" s="1"/>
      <c r="K13" s="1"/>
      <c r="L13" s="1"/>
    </row>
    <row r="14" spans="9:12" x14ac:dyDescent="0.25">
      <c r="I14" s="1"/>
      <c r="J14" s="1"/>
      <c r="K14" s="1"/>
      <c r="L14" s="1"/>
    </row>
    <row r="15" spans="9:12" x14ac:dyDescent="0.25">
      <c r="I15" s="1"/>
      <c r="J15" s="1"/>
      <c r="K15" s="2">
        <f>4*K4*K3*K6*K5^3</f>
        <v>8.4084682500000003</v>
      </c>
      <c r="L15" s="1"/>
    </row>
    <row r="16" spans="9:12" x14ac:dyDescent="0.25">
      <c r="I16" s="1"/>
      <c r="J16" s="1"/>
      <c r="K16" s="1"/>
      <c r="L16" s="1"/>
    </row>
    <row r="17" spans="9:12" x14ac:dyDescent="0.25">
      <c r="I17" s="1"/>
      <c r="J17" s="1"/>
      <c r="K17" s="2">
        <f>+K6*K5^4*K3</f>
        <v>1518.19565625</v>
      </c>
      <c r="L17" s="1"/>
    </row>
    <row r="18" spans="9:12" x14ac:dyDescent="0.25">
      <c r="I18" s="1"/>
      <c r="J18" s="1"/>
      <c r="K18" s="1"/>
      <c r="L18" s="1"/>
    </row>
    <row r="19" spans="9:12" x14ac:dyDescent="0.25">
      <c r="I19" s="1"/>
      <c r="J19" s="5" t="s">
        <v>7</v>
      </c>
      <c r="K19" s="2">
        <f>+K12*L3+K15*L5+L4*K17</f>
        <v>274.44306093749998</v>
      </c>
      <c r="L19" s="1"/>
    </row>
    <row r="20" spans="9:12" x14ac:dyDescent="0.25">
      <c r="I20" s="1"/>
      <c r="J20" s="1"/>
      <c r="K20" s="1"/>
      <c r="L20" s="1"/>
    </row>
    <row r="22" spans="9:12" x14ac:dyDescent="0.25">
      <c r="I22" t="s">
        <v>8</v>
      </c>
      <c r="J22">
        <f>+K9-K19</f>
        <v>1091.9330296875003</v>
      </c>
    </row>
    <row r="23" spans="9:12" x14ac:dyDescent="0.25">
      <c r="I23" t="s">
        <v>9</v>
      </c>
      <c r="J23">
        <f>+K9+K19</f>
        <v>1640.8191515625001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6F2-F042-406B-9022-1263F07BB3F8}">
  <dimension ref="B11:M15"/>
  <sheetViews>
    <sheetView workbookViewId="0">
      <selection activeCell="N14" sqref="N14"/>
    </sheetView>
  </sheetViews>
  <sheetFormatPr baseColWidth="10" defaultRowHeight="15" x14ac:dyDescent="0.25"/>
  <sheetData>
    <row r="11" spans="2:13" x14ac:dyDescent="0.25">
      <c r="B11" s="6" t="s">
        <v>25</v>
      </c>
      <c r="F11" s="6" t="s">
        <v>18</v>
      </c>
      <c r="G11">
        <f>(25*((3) ^3))-(6*((3)^2))+(7*(3))-88</f>
        <v>554</v>
      </c>
      <c r="I11" s="6" t="s">
        <v>21</v>
      </c>
      <c r="J11" s="6"/>
      <c r="L11" s="6" t="s">
        <v>27</v>
      </c>
      <c r="M11" s="6"/>
    </row>
    <row r="12" spans="2:13" x14ac:dyDescent="0.25">
      <c r="B12" s="6" t="s">
        <v>10</v>
      </c>
      <c r="C12" t="s">
        <v>14</v>
      </c>
      <c r="F12" s="6" t="s">
        <v>26</v>
      </c>
      <c r="G12">
        <f>25-6+7-88</f>
        <v>-62</v>
      </c>
      <c r="I12" s="6" t="s">
        <v>22</v>
      </c>
      <c r="J12">
        <f>G12</f>
        <v>-62</v>
      </c>
      <c r="L12" s="6"/>
      <c r="M12">
        <f>ABS(($J$15-J12)/$J$15)*100</f>
        <v>111.1913357400722</v>
      </c>
    </row>
    <row r="13" spans="2:13" x14ac:dyDescent="0.25">
      <c r="B13" s="6" t="s">
        <v>11</v>
      </c>
      <c r="C13" t="s">
        <v>15</v>
      </c>
      <c r="F13" s="6" t="s">
        <v>19</v>
      </c>
      <c r="G13">
        <f>75-12+7</f>
        <v>70</v>
      </c>
      <c r="I13" s="6" t="s">
        <v>23</v>
      </c>
      <c r="J13">
        <f>J12+G13*2</f>
        <v>78</v>
      </c>
      <c r="L13" s="6"/>
      <c r="M13">
        <f t="shared" ref="M13:M15" si="0">ABS(($J$15-J13)/$J$15)*100</f>
        <v>85.920577617328519</v>
      </c>
    </row>
    <row r="14" spans="2:13" x14ac:dyDescent="0.25">
      <c r="B14" s="6" t="s">
        <v>12</v>
      </c>
      <c r="C14" t="s">
        <v>16</v>
      </c>
      <c r="F14" s="6" t="s">
        <v>20</v>
      </c>
      <c r="G14">
        <f>150-12</f>
        <v>138</v>
      </c>
      <c r="I14" s="6" t="s">
        <v>24</v>
      </c>
      <c r="J14">
        <f>J13+(G14/2)*2^2</f>
        <v>354</v>
      </c>
      <c r="L14" s="6"/>
      <c r="M14">
        <f t="shared" si="0"/>
        <v>36.101083032490976</v>
      </c>
    </row>
    <row r="15" spans="2:13" x14ac:dyDescent="0.25">
      <c r="B15" s="6" t="s">
        <v>13</v>
      </c>
      <c r="C15">
        <v>150</v>
      </c>
      <c r="F15" s="6" t="s">
        <v>18</v>
      </c>
      <c r="G15">
        <v>150</v>
      </c>
      <c r="I15" s="6" t="s">
        <v>17</v>
      </c>
      <c r="J15">
        <f>J14+(G15/6)*2^3</f>
        <v>554</v>
      </c>
      <c r="L15" s="6"/>
      <c r="M15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70BF-737B-4D74-B279-6C74931F5753}">
  <dimension ref="A3:L25"/>
  <sheetViews>
    <sheetView topLeftCell="A3" workbookViewId="0">
      <selection activeCell="A28" sqref="A28"/>
    </sheetView>
  </sheetViews>
  <sheetFormatPr baseColWidth="10" defaultRowHeight="15" x14ac:dyDescent="0.25"/>
  <cols>
    <col min="4" max="4" width="13.85546875" customWidth="1"/>
    <col min="5" max="5" width="17.140625" customWidth="1"/>
    <col min="6" max="6" width="12.5703125" customWidth="1"/>
    <col min="9" max="9" width="17.42578125" customWidth="1"/>
  </cols>
  <sheetData>
    <row r="3" spans="8:12" x14ac:dyDescent="0.25">
      <c r="I3" s="6" t="s">
        <v>28</v>
      </c>
      <c r="J3">
        <v>1</v>
      </c>
    </row>
    <row r="4" spans="8:12" x14ac:dyDescent="0.25">
      <c r="I4" s="6" t="s">
        <v>29</v>
      </c>
      <c r="J4">
        <v>2.5</v>
      </c>
    </row>
    <row r="5" spans="8:12" x14ac:dyDescent="0.25">
      <c r="I5" s="6" t="s">
        <v>50</v>
      </c>
      <c r="J5">
        <f>LN(J7)</f>
        <v>0.91629073187415511</v>
      </c>
    </row>
    <row r="6" spans="8:12" x14ac:dyDescent="0.25">
      <c r="I6" s="6" t="s">
        <v>28</v>
      </c>
      <c r="J6">
        <v>1</v>
      </c>
    </row>
    <row r="7" spans="8:12" x14ac:dyDescent="0.25">
      <c r="I7" s="6" t="s">
        <v>29</v>
      </c>
      <c r="J7">
        <v>2.5</v>
      </c>
    </row>
    <row r="9" spans="8:12" x14ac:dyDescent="0.25">
      <c r="H9" s="6">
        <v>1</v>
      </c>
      <c r="I9" s="6" t="s">
        <v>30</v>
      </c>
      <c r="J9" s="6" t="s">
        <v>32</v>
      </c>
      <c r="K9" t="s">
        <v>31</v>
      </c>
      <c r="L9">
        <v>0</v>
      </c>
    </row>
    <row r="10" spans="8:12" x14ac:dyDescent="0.25">
      <c r="H10" s="6">
        <v>2</v>
      </c>
      <c r="I10" s="6" t="s">
        <v>33</v>
      </c>
      <c r="J10" s="6" t="s">
        <v>32</v>
      </c>
      <c r="K10" t="s">
        <v>34</v>
      </c>
      <c r="L10">
        <v>1</v>
      </c>
    </row>
    <row r="11" spans="8:12" x14ac:dyDescent="0.25">
      <c r="H11" s="6">
        <v>3</v>
      </c>
      <c r="I11" s="6" t="s">
        <v>35</v>
      </c>
      <c r="J11" s="6" t="s">
        <v>32</v>
      </c>
      <c r="K11" t="s">
        <v>36</v>
      </c>
      <c r="L11">
        <v>-1</v>
      </c>
    </row>
    <row r="12" spans="8:12" x14ac:dyDescent="0.25">
      <c r="H12" s="6">
        <v>4</v>
      </c>
      <c r="I12" s="6" t="s">
        <v>37</v>
      </c>
      <c r="J12" s="6" t="s">
        <v>32</v>
      </c>
      <c r="K12" t="s">
        <v>38</v>
      </c>
      <c r="L12">
        <v>2</v>
      </c>
    </row>
    <row r="13" spans="8:12" x14ac:dyDescent="0.25">
      <c r="H13" s="6">
        <v>5</v>
      </c>
      <c r="I13" s="7" t="s">
        <v>39</v>
      </c>
      <c r="J13" s="6" t="s">
        <v>32</v>
      </c>
      <c r="K13" t="s">
        <v>40</v>
      </c>
      <c r="L13">
        <v>-6</v>
      </c>
    </row>
    <row r="20" spans="1:6" x14ac:dyDescent="0.25">
      <c r="B20" s="6"/>
      <c r="C20" s="6"/>
      <c r="D20" s="6" t="s">
        <v>47</v>
      </c>
      <c r="E20" s="6" t="s">
        <v>48</v>
      </c>
      <c r="F20" s="6" t="s">
        <v>49</v>
      </c>
    </row>
    <row r="21" spans="1:6" x14ac:dyDescent="0.25">
      <c r="B21" s="6" t="s">
        <v>41</v>
      </c>
      <c r="C21" s="6" t="s">
        <v>32</v>
      </c>
      <c r="D21">
        <f>L9</f>
        <v>0</v>
      </c>
      <c r="E21">
        <v>0</v>
      </c>
      <c r="F21">
        <f>ABS(($J$5-E21)/$J$5)*100</f>
        <v>100</v>
      </c>
    </row>
    <row r="22" spans="1:6" x14ac:dyDescent="0.25">
      <c r="A22" t="s">
        <v>42</v>
      </c>
      <c r="B22" s="6" t="s">
        <v>43</v>
      </c>
      <c r="C22" s="6" t="s">
        <v>32</v>
      </c>
      <c r="D22">
        <f>L10*(J7-1)</f>
        <v>1.5</v>
      </c>
      <c r="E22">
        <f>E21+D22</f>
        <v>1.5</v>
      </c>
      <c r="F22">
        <f t="shared" ref="F22:F25" si="0">ABS(($J$5-E22)/$J$5)*100</f>
        <v>63.703500190593708</v>
      </c>
    </row>
    <row r="23" spans="1:6" x14ac:dyDescent="0.25">
      <c r="B23" s="6" t="s">
        <v>44</v>
      </c>
      <c r="C23" s="6" t="s">
        <v>32</v>
      </c>
      <c r="D23">
        <f>(L11/FACT(2))*D22^2</f>
        <v>-1.125</v>
      </c>
      <c r="E23">
        <f t="shared" ref="E23:E25" si="1">E22+D23</f>
        <v>0.375</v>
      </c>
      <c r="F23">
        <f t="shared" si="0"/>
        <v>59.074124952351568</v>
      </c>
    </row>
    <row r="24" spans="1:6" x14ac:dyDescent="0.25">
      <c r="B24" s="6" t="s">
        <v>45</v>
      </c>
      <c r="C24" s="6" t="s">
        <v>32</v>
      </c>
      <c r="D24">
        <f>(L12/FACT(3))*(D22^3)</f>
        <v>1.125</v>
      </c>
      <c r="E24">
        <f t="shared" si="1"/>
        <v>1.5</v>
      </c>
      <c r="F24">
        <f t="shared" si="0"/>
        <v>63.703500190593708</v>
      </c>
    </row>
    <row r="25" spans="1:6" x14ac:dyDescent="0.25">
      <c r="B25" s="6" t="s">
        <v>46</v>
      </c>
      <c r="C25" s="6" t="s">
        <v>32</v>
      </c>
      <c r="D25">
        <f>(L13/FACT(4))*D22^4</f>
        <v>-1.265625</v>
      </c>
      <c r="E25">
        <f t="shared" si="1"/>
        <v>0.234375</v>
      </c>
      <c r="F25">
        <f t="shared" si="0"/>
        <v>74.421328095219735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DB7F-A7F8-4EA7-97EB-0C8B04CE7723}">
  <dimension ref="A2:O25"/>
  <sheetViews>
    <sheetView tabSelected="1" workbookViewId="0">
      <selection activeCell="A26" sqref="A26"/>
    </sheetView>
  </sheetViews>
  <sheetFormatPr baseColWidth="10" defaultRowHeight="15" x14ac:dyDescent="0.25"/>
  <cols>
    <col min="1" max="1" width="11.42578125" customWidth="1"/>
    <col min="10" max="10" width="22.85546875" customWidth="1"/>
  </cols>
  <sheetData>
    <row r="2" spans="9:15" x14ac:dyDescent="0.25">
      <c r="I2" s="8" t="s">
        <v>59</v>
      </c>
      <c r="K2">
        <v>20</v>
      </c>
    </row>
    <row r="3" spans="9:15" x14ac:dyDescent="0.25">
      <c r="I3" s="8" t="s">
        <v>60</v>
      </c>
      <c r="K3">
        <v>0.3</v>
      </c>
    </row>
    <row r="4" spans="9:15" x14ac:dyDescent="0.25">
      <c r="I4" s="8" t="s">
        <v>61</v>
      </c>
      <c r="K4">
        <v>0.03</v>
      </c>
      <c r="L4" t="s">
        <v>56</v>
      </c>
    </row>
    <row r="5" spans="9:15" x14ac:dyDescent="0.25">
      <c r="I5" s="8" t="s">
        <v>62</v>
      </c>
      <c r="K5">
        <v>2.9999999999999997E-4</v>
      </c>
      <c r="L5" t="s">
        <v>57</v>
      </c>
    </row>
    <row r="7" spans="9:15" x14ac:dyDescent="0.25">
      <c r="I7" s="8" t="s">
        <v>51</v>
      </c>
      <c r="J7">
        <v>0.3</v>
      </c>
      <c r="K7" t="s">
        <v>54</v>
      </c>
      <c r="L7">
        <f>K2*K3</f>
        <v>6</v>
      </c>
      <c r="N7">
        <f>L7^(5/3)</f>
        <v>19.81156349336776</v>
      </c>
    </row>
    <row r="8" spans="9:15" x14ac:dyDescent="0.25">
      <c r="I8" s="8" t="s">
        <v>52</v>
      </c>
      <c r="J8">
        <v>2.9999999999999997E-4</v>
      </c>
      <c r="K8" t="s">
        <v>55</v>
      </c>
      <c r="L8">
        <f>K2+2*K3</f>
        <v>20.6</v>
      </c>
      <c r="N8">
        <f>L8^(2/3)</f>
        <v>7.5146971064547792</v>
      </c>
    </row>
    <row r="13" spans="9:15" x14ac:dyDescent="0.25">
      <c r="L13">
        <f>SQRT(K5)</f>
        <v>1.7320508075688773E-2</v>
      </c>
      <c r="O13">
        <f>L14*L13*(N7/N8)</f>
        <v>1.5221121162872078</v>
      </c>
    </row>
    <row r="14" spans="9:15" x14ac:dyDescent="0.25">
      <c r="I14" t="s">
        <v>53</v>
      </c>
      <c r="J14">
        <f>(1/K4)*(N7/N8)*SQRT(K5)</f>
        <v>1.5221121162872078</v>
      </c>
      <c r="L14">
        <f>1/K4</f>
        <v>33.333333333333336</v>
      </c>
    </row>
    <row r="17" spans="1:15" x14ac:dyDescent="0.25">
      <c r="J17">
        <f>-J14/K4</f>
        <v>-50.737070542906928</v>
      </c>
      <c r="O17">
        <f>J14/(2*K5)</f>
        <v>2536.8535271453466</v>
      </c>
    </row>
    <row r="20" spans="1:15" x14ac:dyDescent="0.25">
      <c r="I20" t="s">
        <v>56</v>
      </c>
      <c r="K20" t="s">
        <v>63</v>
      </c>
      <c r="L20">
        <f>ABS(J17*(K4*0.1))</f>
        <v>0.15221121162872078</v>
      </c>
    </row>
    <row r="21" spans="1:15" ht="18" x14ac:dyDescent="0.25">
      <c r="A21" s="9" t="s">
        <v>65</v>
      </c>
      <c r="I21" t="s">
        <v>57</v>
      </c>
      <c r="K21" t="s">
        <v>64</v>
      </c>
      <c r="L21">
        <f>O17*(K5*0.1)</f>
        <v>7.6105605814360391E-2</v>
      </c>
    </row>
    <row r="23" spans="1:15" x14ac:dyDescent="0.25">
      <c r="A23" t="s">
        <v>66</v>
      </c>
      <c r="I23" t="s">
        <v>58</v>
      </c>
    </row>
    <row r="25" spans="1:15" x14ac:dyDescent="0.25">
      <c r="A25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David Caviades</cp:lastModifiedBy>
  <dcterms:created xsi:type="dcterms:W3CDTF">2024-09-03T14:47:47Z</dcterms:created>
  <dcterms:modified xsi:type="dcterms:W3CDTF">2024-11-28T00:45:05Z</dcterms:modified>
</cp:coreProperties>
</file>