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niversity\.Semester8\OerpC\"/>
    </mc:Choice>
  </mc:AlternateContent>
  <bookViews>
    <workbookView xWindow="0" yWindow="0" windowWidth="28800" windowHeight="11865" tabRatio="761" activeTab="1"/>
  </bookViews>
  <sheets>
    <sheet name="Л0" sheetId="1" r:id="rId1"/>
    <sheet name="Л1" sheetId="2" r:id="rId2"/>
  </sheets>
  <calcPr calcId="162913"/>
</workbook>
</file>

<file path=xl/calcChain.xml><?xml version="1.0" encoding="utf-8"?>
<calcChain xmlns="http://schemas.openxmlformats.org/spreadsheetml/2006/main">
  <c r="U42" i="2" l="1"/>
  <c r="U41" i="2"/>
  <c r="U40" i="2"/>
  <c r="U39" i="2"/>
  <c r="U65" i="2"/>
  <c r="U64" i="2"/>
  <c r="U226" i="2"/>
  <c r="U227" i="2"/>
  <c r="I211" i="2"/>
  <c r="R211" i="2"/>
  <c r="O211" i="2"/>
  <c r="L211" i="2"/>
  <c r="R224" i="2"/>
  <c r="R218" i="2"/>
  <c r="R210" i="2"/>
  <c r="R209" i="2"/>
  <c r="R208" i="2"/>
  <c r="R207" i="2"/>
  <c r="R206" i="2"/>
  <c r="R205" i="2"/>
  <c r="R204" i="2" s="1"/>
  <c r="R202" i="2"/>
  <c r="R203" i="2" s="1"/>
  <c r="O224" i="2"/>
  <c r="O218" i="2"/>
  <c r="O210" i="2"/>
  <c r="O209" i="2"/>
  <c r="O208" i="2"/>
  <c r="O207" i="2"/>
  <c r="U207" i="2" s="1"/>
  <c r="O206" i="2"/>
  <c r="O205" i="2"/>
  <c r="O204" i="2" s="1"/>
  <c r="O202" i="2"/>
  <c r="O203" i="2" s="1"/>
  <c r="O212" i="2" s="1"/>
  <c r="L224" i="2"/>
  <c r="L218" i="2"/>
  <c r="L210" i="2"/>
  <c r="L209" i="2"/>
  <c r="L208" i="2"/>
  <c r="L207" i="2"/>
  <c r="L206" i="2"/>
  <c r="L205" i="2"/>
  <c r="L204" i="2" s="1"/>
  <c r="L202" i="2"/>
  <c r="L203" i="2" s="1"/>
  <c r="I224" i="2"/>
  <c r="I218" i="2"/>
  <c r="I203" i="2"/>
  <c r="U208" i="2"/>
  <c r="I226" i="2"/>
  <c r="I202" i="2"/>
  <c r="I204" i="2"/>
  <c r="I212" i="2" s="1"/>
  <c r="I225" i="2" s="1"/>
  <c r="I227" i="2" s="1"/>
  <c r="L226" i="2" s="1"/>
  <c r="I208" i="2"/>
  <c r="I210" i="2"/>
  <c r="I209" i="2"/>
  <c r="I207" i="2"/>
  <c r="I206" i="2"/>
  <c r="O41" i="2"/>
  <c r="L41" i="2"/>
  <c r="I41" i="2"/>
  <c r="R42" i="2"/>
  <c r="L42" i="2"/>
  <c r="I42" i="2"/>
  <c r="I44" i="2"/>
  <c r="L212" i="2" l="1"/>
  <c r="U211" i="2"/>
  <c r="R212" i="2"/>
  <c r="R225" i="2" s="1"/>
  <c r="U209" i="2"/>
  <c r="U205" i="2"/>
  <c r="U206" i="2"/>
  <c r="U210" i="2"/>
  <c r="O225" i="2"/>
  <c r="U224" i="2"/>
  <c r="U202" i="2"/>
  <c r="U204" i="2"/>
  <c r="U8" i="2"/>
  <c r="U7" i="2"/>
  <c r="I168" i="2" l="1"/>
  <c r="J170" i="2"/>
  <c r="I170" i="2"/>
  <c r="J168" i="2" s="1"/>
  <c r="K168" i="2"/>
  <c r="K170" i="2"/>
  <c r="K171" i="2"/>
  <c r="K172" i="2"/>
  <c r="K173" i="2"/>
  <c r="K174" i="2"/>
  <c r="K175" i="2"/>
  <c r="K176" i="2"/>
  <c r="K177" i="2"/>
  <c r="U212" i="2" l="1"/>
  <c r="L225" i="2"/>
  <c r="R156" i="2"/>
  <c r="O156" i="2"/>
  <c r="L156" i="2"/>
  <c r="I156" i="2"/>
  <c r="R155" i="2"/>
  <c r="O155" i="2"/>
  <c r="L155" i="2"/>
  <c r="I155" i="2"/>
  <c r="R154" i="2"/>
  <c r="R158" i="2" s="1"/>
  <c r="O154" i="2"/>
  <c r="L154" i="2"/>
  <c r="I154" i="2"/>
  <c r="R142" i="2"/>
  <c r="O142" i="2"/>
  <c r="L142" i="2"/>
  <c r="I142" i="2"/>
  <c r="R141" i="2"/>
  <c r="O141" i="2"/>
  <c r="L141" i="2"/>
  <c r="I141" i="2"/>
  <c r="R129" i="2"/>
  <c r="O129" i="2"/>
  <c r="L129" i="2"/>
  <c r="I129" i="2"/>
  <c r="U128" i="2"/>
  <c r="I128" i="2"/>
  <c r="L128" i="2"/>
  <c r="O128" i="2"/>
  <c r="R128" i="2"/>
  <c r="I116" i="2"/>
  <c r="L116" i="2"/>
  <c r="O116" i="2"/>
  <c r="R116" i="2"/>
  <c r="U116" i="2"/>
  <c r="U104" i="2"/>
  <c r="R104" i="2" s="1"/>
  <c r="O104" i="2" s="1"/>
  <c r="L104" i="2" s="1"/>
  <c r="I104" i="2" s="1"/>
  <c r="I103" i="2"/>
  <c r="L103" i="2"/>
  <c r="O103" i="2"/>
  <c r="R103" i="2"/>
  <c r="U103" i="2"/>
  <c r="R77" i="2"/>
  <c r="O77" i="2"/>
  <c r="L77" i="2"/>
  <c r="I77" i="2"/>
  <c r="I75" i="2"/>
  <c r="L75" i="2"/>
  <c r="O75" i="2"/>
  <c r="R75" i="2"/>
  <c r="U75" i="2"/>
  <c r="R65" i="2"/>
  <c r="I64" i="2"/>
  <c r="I60" i="2"/>
  <c r="I59" i="2"/>
  <c r="L59" i="2"/>
  <c r="L60" i="2"/>
  <c r="O60" i="2"/>
  <c r="R60" i="2"/>
  <c r="U60" i="2"/>
  <c r="R59" i="2"/>
  <c r="O59" i="2"/>
  <c r="U59" i="2"/>
  <c r="I46" i="2"/>
  <c r="L46" i="2"/>
  <c r="O46" i="2"/>
  <c r="R46" i="2"/>
  <c r="I45" i="2"/>
  <c r="L45" i="2"/>
  <c r="O45" i="2"/>
  <c r="R45" i="2"/>
  <c r="U46" i="2"/>
  <c r="U45" i="2"/>
  <c r="R41" i="2"/>
  <c r="R40" i="2"/>
  <c r="I40" i="2"/>
  <c r="I39" i="2"/>
  <c r="O42" i="2"/>
  <c r="R39" i="2"/>
  <c r="R38" i="2"/>
  <c r="O38" i="2"/>
  <c r="O40" i="2" s="1"/>
  <c r="L38" i="2"/>
  <c r="I38" i="2"/>
  <c r="R37" i="2"/>
  <c r="O37" i="2"/>
  <c r="O39" i="2" s="1"/>
  <c r="L37" i="2"/>
  <c r="I37" i="2"/>
  <c r="U10" i="2"/>
  <c r="L10" i="2" s="1"/>
  <c r="L12" i="2" s="1"/>
  <c r="R10" i="2"/>
  <c r="R12" i="2" s="1"/>
  <c r="U9" i="2"/>
  <c r="O9" i="2" s="1"/>
  <c r="O11" i="2" s="1"/>
  <c r="U225" i="2" l="1"/>
  <c r="L227" i="2"/>
  <c r="O44" i="2"/>
  <c r="O48" i="2" s="1"/>
  <c r="R44" i="2"/>
  <c r="O58" i="2"/>
  <c r="O62" i="2" s="1"/>
  <c r="R26" i="2"/>
  <c r="R43" i="2"/>
  <c r="O43" i="2"/>
  <c r="I43" i="2"/>
  <c r="I57" i="2" s="1"/>
  <c r="L39" i="2"/>
  <c r="L40" i="2"/>
  <c r="L44" i="2" s="1"/>
  <c r="I102" i="2"/>
  <c r="I106" i="2" s="1"/>
  <c r="L25" i="2"/>
  <c r="I48" i="2"/>
  <c r="U156" i="2"/>
  <c r="O158" i="2"/>
  <c r="U155" i="2"/>
  <c r="L158" i="2"/>
  <c r="U154" i="2"/>
  <c r="I158" i="2"/>
  <c r="U142" i="2"/>
  <c r="U141" i="2"/>
  <c r="U38" i="2"/>
  <c r="U37" i="2"/>
  <c r="L9" i="2"/>
  <c r="L11" i="2" s="1"/>
  <c r="L13" i="2" s="1"/>
  <c r="R9" i="2"/>
  <c r="R11" i="2" s="1"/>
  <c r="I9" i="2"/>
  <c r="I11" i="2" s="1"/>
  <c r="U11" i="2" s="1"/>
  <c r="O10" i="2"/>
  <c r="O12" i="2" s="1"/>
  <c r="I10" i="2"/>
  <c r="I12" i="2" s="1"/>
  <c r="T7" i="2"/>
  <c r="Q7" i="2"/>
  <c r="N7" i="2"/>
  <c r="K7" i="2"/>
  <c r="O226" i="2" l="1"/>
  <c r="O227" i="2" s="1"/>
  <c r="R226" i="2" s="1"/>
  <c r="L43" i="2"/>
  <c r="L47" i="2" s="1"/>
  <c r="I101" i="2"/>
  <c r="I105" i="2" s="1"/>
  <c r="R48" i="2"/>
  <c r="R58" i="2"/>
  <c r="R62" i="2" s="1"/>
  <c r="R102" i="2"/>
  <c r="R106" i="2" s="1"/>
  <c r="R107" i="2" s="1"/>
  <c r="R115" i="2" s="1"/>
  <c r="R117" i="2" s="1"/>
  <c r="O102" i="2"/>
  <c r="O106" i="2" s="1"/>
  <c r="O13" i="2"/>
  <c r="O26" i="2"/>
  <c r="R57" i="2"/>
  <c r="R61" i="2" s="1"/>
  <c r="R47" i="2"/>
  <c r="R101" i="2"/>
  <c r="R13" i="2"/>
  <c r="U13" i="2" s="1"/>
  <c r="R27" i="2"/>
  <c r="R28" i="2" s="1"/>
  <c r="O101" i="2"/>
  <c r="O105" i="2" s="1"/>
  <c r="O107" i="2" s="1"/>
  <c r="O115" i="2" s="1"/>
  <c r="O117" i="2" s="1"/>
  <c r="O57" i="2"/>
  <c r="O61" i="2" s="1"/>
  <c r="O63" i="2" s="1"/>
  <c r="O47" i="2"/>
  <c r="O49" i="2" s="1"/>
  <c r="I61" i="2"/>
  <c r="U43" i="2"/>
  <c r="I47" i="2"/>
  <c r="O25" i="2"/>
  <c r="U25" i="2" s="1"/>
  <c r="L102" i="2"/>
  <c r="L106" i="2" s="1"/>
  <c r="L48" i="2"/>
  <c r="L58" i="2"/>
  <c r="L62" i="2" s="1"/>
  <c r="I58" i="2"/>
  <c r="U44" i="2"/>
  <c r="L24" i="2"/>
  <c r="L28" i="2" s="1"/>
  <c r="I24" i="2"/>
  <c r="I28" i="2" s="1"/>
  <c r="U12" i="2"/>
  <c r="U158" i="2"/>
  <c r="I13" i="2"/>
  <c r="U24" i="2"/>
  <c r="U26" i="2"/>
  <c r="U77" i="2"/>
  <c r="U129" i="2"/>
  <c r="R227" i="2" l="1"/>
  <c r="L101" i="2"/>
  <c r="L105" i="2" s="1"/>
  <c r="L57" i="2"/>
  <c r="L61" i="2" s="1"/>
  <c r="L63" i="2" s="1"/>
  <c r="I65" i="2" s="1"/>
  <c r="L49" i="2"/>
  <c r="R49" i="2"/>
  <c r="R63" i="2"/>
  <c r="O65" i="2" s="1"/>
  <c r="R130" i="2"/>
  <c r="R143" i="2"/>
  <c r="R118" i="2"/>
  <c r="U48" i="2"/>
  <c r="U27" i="2"/>
  <c r="U47" i="2"/>
  <c r="L65" i="2"/>
  <c r="O64" i="2" s="1"/>
  <c r="O143" i="2"/>
  <c r="O130" i="2"/>
  <c r="O118" i="2"/>
  <c r="O119" i="2" s="1"/>
  <c r="L107" i="2"/>
  <c r="L115" i="2" s="1"/>
  <c r="L117" i="2" s="1"/>
  <c r="L143" i="2" s="1"/>
  <c r="U61" i="2"/>
  <c r="O28" i="2"/>
  <c r="I49" i="2"/>
  <c r="U105" i="2"/>
  <c r="I107" i="2"/>
  <c r="I62" i="2"/>
  <c r="U58" i="2"/>
  <c r="U102" i="2"/>
  <c r="U106" i="2"/>
  <c r="U28" i="2"/>
  <c r="U101" i="2" l="1"/>
  <c r="U57" i="2"/>
  <c r="U49" i="2"/>
  <c r="R64" i="2"/>
  <c r="O66" i="2"/>
  <c r="O74" i="2" s="1"/>
  <c r="O76" i="2" s="1"/>
  <c r="O78" i="2" s="1"/>
  <c r="R89" i="2" s="1"/>
  <c r="R91" i="2" s="1"/>
  <c r="R144" i="2"/>
  <c r="R131" i="2"/>
  <c r="R66" i="2"/>
  <c r="R74" i="2" s="1"/>
  <c r="R76" i="2" s="1"/>
  <c r="R78" i="2" s="1"/>
  <c r="R90" i="2" s="1"/>
  <c r="U90" i="2" s="1"/>
  <c r="R145" i="2"/>
  <c r="R119" i="2"/>
  <c r="R132" i="2"/>
  <c r="L130" i="2"/>
  <c r="L118" i="2"/>
  <c r="L144" i="2" s="1"/>
  <c r="L145" i="2" s="1"/>
  <c r="O144" i="2"/>
  <c r="O145" i="2" s="1"/>
  <c r="O131" i="2"/>
  <c r="O132" i="2" s="1"/>
  <c r="I115" i="2"/>
  <c r="U107" i="2"/>
  <c r="L64" i="2"/>
  <c r="I63" i="2"/>
  <c r="U62" i="2"/>
  <c r="O89" i="2" l="1"/>
  <c r="U89" i="2" s="1"/>
  <c r="L131" i="2"/>
  <c r="L132" i="2" s="1"/>
  <c r="L119" i="2"/>
  <c r="I117" i="2"/>
  <c r="U115" i="2"/>
  <c r="L66" i="2"/>
  <c r="L74" i="2" s="1"/>
  <c r="L76" i="2" s="1"/>
  <c r="L78" i="2" s="1"/>
  <c r="U63" i="2"/>
  <c r="I66" i="2"/>
  <c r="U117" i="2" l="1"/>
  <c r="I130" i="2"/>
  <c r="I143" i="2"/>
  <c r="I118" i="2"/>
  <c r="I119" i="2" s="1"/>
  <c r="I74" i="2"/>
  <c r="U66" i="2"/>
  <c r="O88" i="2"/>
  <c r="L88" i="2"/>
  <c r="U119" i="2" l="1"/>
  <c r="K169" i="2" s="1"/>
  <c r="I169" i="2" s="1"/>
  <c r="U143" i="2"/>
  <c r="U130" i="2"/>
  <c r="I131" i="2"/>
  <c r="U131" i="2" s="1"/>
  <c r="I144" i="2"/>
  <c r="U144" i="2" s="1"/>
  <c r="U118" i="2"/>
  <c r="U88" i="2"/>
  <c r="O91" i="2"/>
  <c r="I76" i="2"/>
  <c r="U74" i="2"/>
  <c r="J169" i="2" l="1"/>
  <c r="I145" i="2"/>
  <c r="U145" i="2" s="1"/>
  <c r="I132" i="2"/>
  <c r="U132" i="2" s="1"/>
  <c r="U76" i="2"/>
  <c r="K167" i="2"/>
  <c r="I78" i="2"/>
  <c r="I205" i="2" s="1"/>
  <c r="U78" i="2" l="1"/>
  <c r="I87" i="2"/>
  <c r="L87" i="2"/>
  <c r="L91" i="2" s="1"/>
  <c r="I167" i="2"/>
  <c r="I166" i="2" s="1"/>
  <c r="J167" i="2"/>
  <c r="J166" i="2" s="1"/>
  <c r="K166" i="2"/>
  <c r="U87" i="2" l="1"/>
  <c r="I91" i="2"/>
  <c r="U91" i="2" s="1"/>
</calcChain>
</file>

<file path=xl/sharedStrings.xml><?xml version="1.0" encoding="utf-8"?>
<sst xmlns="http://schemas.openxmlformats.org/spreadsheetml/2006/main" count="552" uniqueCount="218">
  <si>
    <t>Вариант</t>
  </si>
  <si>
    <t>Показатель</t>
  </si>
  <si>
    <t>Значение по годам</t>
  </si>
  <si>
    <t>Численность персонала, чел.</t>
  </si>
  <si>
    <t>Стоимость основных средств, млн.руб.</t>
  </si>
  <si>
    <t>Затраты на обучение персонала, тыс.руб.</t>
  </si>
  <si>
    <t>Количество клиентов, чел.</t>
  </si>
  <si>
    <t>Затраты на НИОКР, млн.руб.</t>
  </si>
  <si>
    <t>Количество конкурентов, шт.</t>
  </si>
  <si>
    <t>Объем реализации, тыс.ед..</t>
  </si>
  <si>
    <t>Себестоимость единицы продукции, руб.</t>
  </si>
  <si>
    <t>Качество продукции,%</t>
  </si>
  <si>
    <t>Обновление продукции,%</t>
  </si>
  <si>
    <t>ЛР0</t>
  </si>
  <si>
    <t>Минимум 5 линий трендов, необходимо высчитать значения по самому точному прогнозу на 5 временных шагов вперед. Тренды должны быть подписаны на легенде и обозначены своим цветом, к каждому тренду крепится формула и коэффициент достоверности. Сделать на одном графике</t>
  </si>
  <si>
    <t>Материал/услуга/ресурс</t>
  </si>
  <si>
    <t>Обозначение</t>
  </si>
  <si>
    <t>Ед.изм.</t>
  </si>
  <si>
    <t>значение</t>
  </si>
  <si>
    <t>коммент</t>
  </si>
  <si>
    <t>Продукт А</t>
  </si>
  <si>
    <t>Объем продаж в натуральном выражении</t>
  </si>
  <si>
    <t>ОП</t>
  </si>
  <si>
    <t>шт</t>
  </si>
  <si>
    <t>Продукт В</t>
  </si>
  <si>
    <t>цена реализации</t>
  </si>
  <si>
    <t>Ц</t>
  </si>
  <si>
    <t>руб.</t>
  </si>
  <si>
    <t>Политика взаимоотношений с Покупателем 1</t>
  </si>
  <si>
    <t>оплата по факту поставки в периоде отгрузки 50%, в периоде, следующем за периодом отгрузки 50%</t>
  </si>
  <si>
    <t>Остаток на начало года по Продукту А</t>
  </si>
  <si>
    <t>шт.</t>
  </si>
  <si>
    <t>Остаток на начало года по Продукту В</t>
  </si>
  <si>
    <t>Политика запасов по Продукту А</t>
  </si>
  <si>
    <t>%</t>
  </si>
  <si>
    <t>на конец периода (квартал) запас составляет 20% от потребностей следующего периода</t>
  </si>
  <si>
    <t>Политика запасов по Продукту В</t>
  </si>
  <si>
    <t>на конец периода (квартал) запас составляет 10% от потребностей следующего периода</t>
  </si>
  <si>
    <t>Спецификация продукта А</t>
  </si>
  <si>
    <t>наименование ресурса</t>
  </si>
  <si>
    <t>обозначение</t>
  </si>
  <si>
    <t>ед.изм.</t>
  </si>
  <si>
    <t>норма расхода</t>
  </si>
  <si>
    <t>материал 1</t>
  </si>
  <si>
    <t>М1</t>
  </si>
  <si>
    <t>м.</t>
  </si>
  <si>
    <t>рабочий 1</t>
  </si>
  <si>
    <t>Р1</t>
  </si>
  <si>
    <t>чел-ч.</t>
  </si>
  <si>
    <t>Спецификация продукта В</t>
  </si>
  <si>
    <t>Материал 1</t>
  </si>
  <si>
    <t>Цена закупки</t>
  </si>
  <si>
    <t>Цм</t>
  </si>
  <si>
    <t>Рабочий 1</t>
  </si>
  <si>
    <t>Часовая тарифная ставка</t>
  </si>
  <si>
    <t>ЧТС</t>
  </si>
  <si>
    <t>Бюджет продаж</t>
  </si>
  <si>
    <t>квартал</t>
  </si>
  <si>
    <t>год</t>
  </si>
  <si>
    <t>план</t>
  </si>
  <si>
    <t>факт</t>
  </si>
  <si>
    <t>откл</t>
  </si>
  <si>
    <t>Объем продаж А, шт.</t>
  </si>
  <si>
    <t>Объем продаж В, шт.</t>
  </si>
  <si>
    <t>цена А, руб.</t>
  </si>
  <si>
    <t>цена В, руб.</t>
  </si>
  <si>
    <t>Объем продаж А, руб.</t>
  </si>
  <si>
    <t>Объем продаж В, руб.</t>
  </si>
  <si>
    <t>ИТОГО объем продаж, руб.</t>
  </si>
  <si>
    <t>График платежей за Готовую продукцию</t>
  </si>
  <si>
    <t>платежи 1-го квартала, руб. (Итого №1)</t>
  </si>
  <si>
    <t>платежи 2-го квартала, руб. (Итого №1)</t>
  </si>
  <si>
    <t>платежи 3-го квартала, руб. (Итого №1)</t>
  </si>
  <si>
    <t>платежи 4-го квартала, руб. (Итого №1)</t>
  </si>
  <si>
    <t>ИТОГО платежи, руб.</t>
  </si>
  <si>
    <t>Бюджет производства и запасов ГП</t>
  </si>
  <si>
    <t>Объем продаж А, шт. (№1)</t>
  </si>
  <si>
    <t>Объем продаж В, шт. (№1)</t>
  </si>
  <si>
    <t>Остаток на начало Продукта А, шт.</t>
  </si>
  <si>
    <t>Остаток на начало Продукта В, шт.</t>
  </si>
  <si>
    <t>Остаток на конец Продукта А, шт.</t>
  </si>
  <si>
    <t>Остаток на конец Продукта В, шт.</t>
  </si>
  <si>
    <t>Объем производства Продукта А, шт.</t>
  </si>
  <si>
    <t>Объем производства Продукта В, шт.</t>
  </si>
  <si>
    <t>Плановая себестоимость Продукта А, руб.</t>
  </si>
  <si>
    <t>Плановая себестоимость Продукта В, руб.</t>
  </si>
  <si>
    <t>Объем производства Продукта А,руб.</t>
  </si>
  <si>
    <t>Объем производства Продукта В,руб.</t>
  </si>
  <si>
    <t>ИТОГО Объем производства,руб.</t>
  </si>
  <si>
    <t>Бюджет потребности в Материале 1</t>
  </si>
  <si>
    <t>норма расхода для Продукта А, м.</t>
  </si>
  <si>
    <t>норма расхода для Продукта В, м.</t>
  </si>
  <si>
    <t>Потребность на объем производства Продукта А, м.</t>
  </si>
  <si>
    <t>Потребность на объем производства Продукта В, м.</t>
  </si>
  <si>
    <t>Итого потребность на объем производства, м.</t>
  </si>
  <si>
    <t>остаток на начало, м.</t>
  </si>
  <si>
    <t>остаток на конец, м.</t>
  </si>
  <si>
    <t>К закупке, м.</t>
  </si>
  <si>
    <t>Бюджет закупки Материала 1 у Поставщика 1</t>
  </si>
  <si>
    <t>цена закупки, руб.</t>
  </si>
  <si>
    <t>Стоимость закупки, руб.</t>
  </si>
  <si>
    <t>Транспортно-заготовительные расходы, руб.</t>
  </si>
  <si>
    <t>ИТОГО Закупка, руб.</t>
  </si>
  <si>
    <t>График платежей Поставщику 1 за Материал 1</t>
  </si>
  <si>
    <t>оплата производится по схеме: 80% в периоде поставки, 20% - в периоде, следующем за периодом поставки</t>
  </si>
  <si>
    <t>Платежи 1-го квартала, руб.</t>
  </si>
  <si>
    <t>Платежи 2-го квартала, руб.</t>
  </si>
  <si>
    <t>Платежи 3-го квартала, руб.</t>
  </si>
  <si>
    <t>Платежи 4-го квартала, руб.</t>
  </si>
  <si>
    <t>ИТОГО</t>
  </si>
  <si>
    <t>Бюджет потребности в Рабочем 1</t>
  </si>
  <si>
    <t>трудоемкость для Продукта А, чел-ч.</t>
  </si>
  <si>
    <t>трудоемкость для Продукта В, чел-ч.</t>
  </si>
  <si>
    <t>Трудоемкость на объем производства Продукта А, чел-ч.</t>
  </si>
  <si>
    <t>Итого Трудоемкость на объем производства, чел-ч.</t>
  </si>
  <si>
    <t>Бюджет расходов на оплату труда Рабочего 1</t>
  </si>
  <si>
    <t>Часовая тарифная ставка, руб.</t>
  </si>
  <si>
    <t>Заработная плата, руб.</t>
  </si>
  <si>
    <t>Отчисления на заработную плату, руб.</t>
  </si>
  <si>
    <t>ИТОГО Расходы на оплату труда, руб.</t>
  </si>
  <si>
    <t>Бюджет общепроизводственных расходов</t>
  </si>
  <si>
    <t>Электроэнергия на производственные цели</t>
  </si>
  <si>
    <t>Амортизация производственного оборудования</t>
  </si>
  <si>
    <t>ИТОГО , руб.</t>
  </si>
  <si>
    <t>Бюджет общехозяйственных расходов</t>
  </si>
  <si>
    <t>Электроэнергия на общехозяйственные цели</t>
  </si>
  <si>
    <t>Телефон, Интернет</t>
  </si>
  <si>
    <t>Бюджет коммерческих расходов</t>
  </si>
  <si>
    <t>Реклама</t>
  </si>
  <si>
    <t>Расходы на упаковку</t>
  </si>
  <si>
    <t>Командировочные расходы</t>
  </si>
  <si>
    <t>Бюджет себестоимости</t>
  </si>
  <si>
    <t>Продукт</t>
  </si>
  <si>
    <t>статья затрат</t>
  </si>
  <si>
    <t>А</t>
  </si>
  <si>
    <t>В</t>
  </si>
  <si>
    <t>Итого</t>
  </si>
  <si>
    <t>Прямые расходы, в том числе</t>
  </si>
  <si>
    <t>….затраты на Материал 1</t>
  </si>
  <si>
    <t>….транспортно-заготовительные расходы</t>
  </si>
  <si>
    <t>….затраты на оплату труда Рабочего 1</t>
  </si>
  <si>
    <t>Объем производства Продукта , шт.</t>
  </si>
  <si>
    <t>Себестоимость по прямым расходам, руб.</t>
  </si>
  <si>
    <t>Себестоимость производства, руб.</t>
  </si>
  <si>
    <t>Себестоимость единицы, руб.</t>
  </si>
  <si>
    <t>Косвенные расходы, в том числе</t>
  </si>
  <si>
    <t>….общепроизводственные расходы</t>
  </si>
  <si>
    <t>….общехозяйственные расходы</t>
  </si>
  <si>
    <t>….коммерческие расходы</t>
  </si>
  <si>
    <t>ставка ТЗР (800/(800+15600)</t>
  </si>
  <si>
    <t>Ставка ОПР</t>
  </si>
  <si>
    <t>Отчет о прибылях и убытках</t>
  </si>
  <si>
    <t>Выручка, руб.</t>
  </si>
  <si>
    <t>Себестоимость продаж, руб.</t>
  </si>
  <si>
    <t>Управленческие расходы, руб.</t>
  </si>
  <si>
    <t>Коммерческие расходы, руб.</t>
  </si>
  <si>
    <t>Прибыль, руб.</t>
  </si>
  <si>
    <t>Прогноз движения денежных средств</t>
  </si>
  <si>
    <t>Операционная деятельность</t>
  </si>
  <si>
    <t>….Поступление от покупателей</t>
  </si>
  <si>
    <t>..Приток</t>
  </si>
  <si>
    <t>..Отток, в том числе</t>
  </si>
  <si>
    <t>....Платежи за материалы</t>
  </si>
  <si>
    <t>….Выплата ЗП</t>
  </si>
  <si>
    <t>….Перечисление в ФСЗН</t>
  </si>
  <si>
    <t>….Платежи за электроэнергию</t>
  </si>
  <si>
    <t>….Платежи за рекламу</t>
  </si>
  <si>
    <t>….Платежи за телефон, интернет</t>
  </si>
  <si>
    <t>….Платежи прочие</t>
  </si>
  <si>
    <t>Операционный чистый денежный поток</t>
  </si>
  <si>
    <t>Инвестиционная деятельность</t>
  </si>
  <si>
    <t>…</t>
  </si>
  <si>
    <t>..Отток</t>
  </si>
  <si>
    <t>Инвестиционный чистый денежный поток</t>
  </si>
  <si>
    <t>Финансовая деятельность</t>
  </si>
  <si>
    <t>Финансовый чистый денежный поток</t>
  </si>
  <si>
    <t>ИТОГО чистый денежный поток</t>
  </si>
  <si>
    <t>Остаток на начало</t>
  </si>
  <si>
    <t>Остаток на конец</t>
  </si>
  <si>
    <t>Баланс</t>
  </si>
  <si>
    <t>Статья баланса</t>
  </si>
  <si>
    <t>Начало года</t>
  </si>
  <si>
    <t>Конец года</t>
  </si>
  <si>
    <t>Основные средства</t>
  </si>
  <si>
    <t>износ основных средств</t>
  </si>
  <si>
    <t>нематериальные активы</t>
  </si>
  <si>
    <t>износ нематериальных активов</t>
  </si>
  <si>
    <t>ИТОГО внеоборотные активы</t>
  </si>
  <si>
    <t>Производственные запасы</t>
  </si>
  <si>
    <t>транспортно-заготовительные расходы</t>
  </si>
  <si>
    <t>основное производство</t>
  </si>
  <si>
    <t>вспомогательное производство</t>
  </si>
  <si>
    <t>касса</t>
  </si>
  <si>
    <t>расчетный счет</t>
  </si>
  <si>
    <t>готовая продукция</t>
  </si>
  <si>
    <t>Итого оборотные активы</t>
  </si>
  <si>
    <t>АКТИВ</t>
  </si>
  <si>
    <t>Уставный фонд</t>
  </si>
  <si>
    <t>Прибыль</t>
  </si>
  <si>
    <t>Кредиторская задолженность</t>
  </si>
  <si>
    <t>Кредит банка</t>
  </si>
  <si>
    <t>Оплата труда</t>
  </si>
  <si>
    <t>Налоги и отчисления</t>
  </si>
  <si>
    <t>Отклонения</t>
  </si>
  <si>
    <t>ПАССИВ</t>
  </si>
  <si>
    <t>Политика запасов по материалу 1</t>
  </si>
  <si>
    <t>на конец периода (квартала) запас составляет 10% от потребностей следующего периода</t>
  </si>
  <si>
    <t>Политика взаимоотношений с Поставщиком 1</t>
  </si>
  <si>
    <t>оплата производится по схеме: 90% в периоде поставки, 20% - в периоде, следующем за периодом поставки</t>
  </si>
  <si>
    <t>Отчисления в ФСЗН</t>
  </si>
  <si>
    <t>ЗП АУП производства</t>
  </si>
  <si>
    <t>Налог на прибыль</t>
  </si>
  <si>
    <t>Плановая (нормативная) себестоимость Продукта А</t>
  </si>
  <si>
    <t>Плановая (нормативная) себестоимость Продукта В</t>
  </si>
  <si>
    <t>Остаток на начало года Материала 1</t>
  </si>
  <si>
    <t>ТЗР, норматив в квартал</t>
  </si>
  <si>
    <t>ЗП АУП</t>
  </si>
  <si>
    <t>Остаток денежных средств на начало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</si>
</sst>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4"/>
      <color rgb="FF000000"/>
      <name val="&quot;Times New Roman&quot;"/>
    </font>
    <font>
      <sz val="10"/>
      <name val="Arial"/>
      <family val="2"/>
      <charset val="204"/>
    </font>
    <font>
      <sz val="14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1"/>
      <color rgb="FF006100"/>
      <name val="Arial"/>
      <family val="2"/>
      <charset val="204"/>
      <scheme val="minor"/>
    </font>
    <font>
      <b/>
      <sz val="11"/>
      <color rgb="FF0061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1"/>
      <color rgb="FF9C0006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7" borderId="0" applyNumberFormat="0" applyBorder="0" applyAlignment="0" applyProtection="0"/>
    <xf numFmtId="0" fontId="9" fillId="8" borderId="0" applyNumberFormat="0" applyBorder="0" applyAlignment="0" applyProtection="0"/>
  </cellStyleXfs>
  <cellXfs count="44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0" fillId="0" borderId="0" xfId="0" applyFont="1" applyAlignment="1"/>
    <xf numFmtId="0" fontId="0" fillId="0" borderId="7" xfId="0" applyFont="1" applyBorder="1" applyAlignment="1"/>
    <xf numFmtId="0" fontId="0" fillId="0" borderId="0" xfId="0" applyFont="1" applyAlignment="1">
      <alignment wrapText="1"/>
    </xf>
    <xf numFmtId="0" fontId="0" fillId="0" borderId="9" xfId="0" applyFont="1" applyBorder="1" applyAlignment="1">
      <alignment wrapText="1"/>
    </xf>
    <xf numFmtId="0" fontId="0" fillId="0" borderId="10" xfId="0" applyFont="1" applyBorder="1" applyAlignment="1"/>
    <xf numFmtId="0" fontId="0" fillId="0" borderId="11" xfId="0" applyFont="1" applyBorder="1" applyAlignment="1">
      <alignment wrapText="1"/>
    </xf>
    <xf numFmtId="0" fontId="0" fillId="0" borderId="12" xfId="0" applyFont="1" applyBorder="1" applyAlignment="1"/>
    <xf numFmtId="0" fontId="0" fillId="0" borderId="13" xfId="0" applyFont="1" applyBorder="1" applyAlignment="1"/>
    <xf numFmtId="0" fontId="6" fillId="7" borderId="0" xfId="1" applyAlignment="1"/>
    <xf numFmtId="0" fontId="6" fillId="7" borderId="7" xfId="1" applyBorder="1" applyAlignment="1"/>
    <xf numFmtId="0" fontId="6" fillId="7" borderId="8" xfId="1" applyBorder="1" applyAlignment="1"/>
    <xf numFmtId="0" fontId="6" fillId="7" borderId="10" xfId="1" applyBorder="1" applyAlignment="1"/>
    <xf numFmtId="0" fontId="7" fillId="7" borderId="0" xfId="1" applyFont="1" applyAlignment="1"/>
    <xf numFmtId="0" fontId="8" fillId="0" borderId="0" xfId="0" applyFont="1" applyAlignment="1"/>
    <xf numFmtId="0" fontId="7" fillId="7" borderId="7" xfId="1" applyFont="1" applyBorder="1" applyAlignment="1"/>
    <xf numFmtId="0" fontId="8" fillId="0" borderId="7" xfId="0" applyFont="1" applyBorder="1" applyAlignment="1"/>
    <xf numFmtId="0" fontId="5" fillId="0" borderId="10" xfId="0" applyFont="1" applyBorder="1" applyAlignment="1"/>
    <xf numFmtId="0" fontId="6" fillId="7" borderId="7" xfId="1" applyFont="1" applyBorder="1" applyAlignment="1"/>
    <xf numFmtId="0" fontId="5" fillId="0" borderId="7" xfId="0" applyFont="1" applyBorder="1" applyAlignment="1"/>
    <xf numFmtId="0" fontId="9" fillId="8" borderId="10" xfId="2" applyBorder="1" applyAlignment="1"/>
    <xf numFmtId="0" fontId="9" fillId="8" borderId="7" xfId="2" applyBorder="1" applyAlignment="1"/>
    <xf numFmtId="0" fontId="9" fillId="8" borderId="0" xfId="2" applyAlignment="1"/>
    <xf numFmtId="0" fontId="1" fillId="0" borderId="2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Alignment="1">
      <alignment wrapText="1"/>
    </xf>
    <xf numFmtId="0" fontId="0" fillId="0" borderId="0" xfId="0" applyFont="1" applyAlignment="1"/>
    <xf numFmtId="0" fontId="0" fillId="0" borderId="9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Л0!$B$3</c:f>
              <c:strCache>
                <c:ptCount val="1"/>
                <c:pt idx="0">
                  <c:v>Численность персонала, чел.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chemeClr val="accent1">
                    <a:lumMod val="60000"/>
                    <a:lumOff val="40000"/>
                  </a:schemeClr>
                </a:solidFill>
                <a:prstDash val="dash"/>
              </a:ln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-0.10437365389995079"/>
                  <c:y val="2.7435917967881134E-2"/>
                </c:manualLayout>
              </c:layout>
              <c:numFmt formatCode="General" sourceLinked="0"/>
            </c:trendlineLbl>
          </c:trendline>
          <c:cat>
            <c:numRef>
              <c:f>Л0!$C$2:$I$2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Л0!$C$3:$I$3</c:f>
              <c:numCache>
                <c:formatCode>General</c:formatCode>
                <c:ptCount val="7"/>
                <c:pt idx="0">
                  <c:v>200</c:v>
                </c:pt>
                <c:pt idx="1">
                  <c:v>205</c:v>
                </c:pt>
                <c:pt idx="2">
                  <c:v>215</c:v>
                </c:pt>
                <c:pt idx="3">
                  <c:v>200</c:v>
                </c:pt>
                <c:pt idx="4">
                  <c:v>195</c:v>
                </c:pt>
                <c:pt idx="5">
                  <c:v>230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8-41A2-9F04-AB70DBBC5831}"/>
            </c:ext>
          </c:extLst>
        </c:ser>
        <c:ser>
          <c:idx val="1"/>
          <c:order val="1"/>
          <c:tx>
            <c:strRef>
              <c:f>Л0!$B$4</c:f>
              <c:strCache>
                <c:ptCount val="1"/>
                <c:pt idx="0">
                  <c:v>Стоимость основных средств, млн.руб.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spPr>
              <a:ln w="19050">
                <a:solidFill>
                  <a:schemeClr val="accent2">
                    <a:lumMod val="60000"/>
                    <a:lumOff val="40000"/>
                  </a:schemeClr>
                </a:solidFill>
                <a:prstDash val="dash"/>
              </a:ln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-9.2054813601396474E-2"/>
                  <c:y val="7.4322701187775259E-2"/>
                </c:manualLayout>
              </c:layout>
              <c:numFmt formatCode="General" sourceLinked="0"/>
            </c:trendlineLbl>
          </c:trendline>
          <c:cat>
            <c:numRef>
              <c:f>Л0!$C$2:$I$2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Л0!$C$4:$I$4</c:f>
              <c:numCache>
                <c:formatCode>General</c:formatCode>
                <c:ptCount val="7"/>
                <c:pt idx="0">
                  <c:v>52</c:v>
                </c:pt>
                <c:pt idx="1">
                  <c:v>52</c:v>
                </c:pt>
                <c:pt idx="2">
                  <c:v>59</c:v>
                </c:pt>
                <c:pt idx="3">
                  <c:v>60</c:v>
                </c:pt>
                <c:pt idx="4">
                  <c:v>68</c:v>
                </c:pt>
                <c:pt idx="5">
                  <c:v>70</c:v>
                </c:pt>
                <c:pt idx="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8-41A2-9F04-AB70DBBC5831}"/>
            </c:ext>
          </c:extLst>
        </c:ser>
        <c:ser>
          <c:idx val="2"/>
          <c:order val="2"/>
          <c:tx>
            <c:strRef>
              <c:f>Л0!$B$10</c:f>
              <c:strCache>
                <c:ptCount val="1"/>
                <c:pt idx="0">
                  <c:v>Себестоимость единицы продукции, руб.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chemeClr val="accent3">
                    <a:lumMod val="40000"/>
                    <a:lumOff val="60000"/>
                  </a:schemeClr>
                </a:solidFill>
                <a:prstDash val="dash"/>
              </a:ln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-0.13409901554036255"/>
                  <c:y val="-3.9409582276791671E-2"/>
                </c:manualLayout>
              </c:layout>
              <c:numFmt formatCode="General" sourceLinked="0"/>
            </c:trendlineLbl>
          </c:trendline>
          <c:cat>
            <c:numRef>
              <c:f>Л0!$C$2:$I$2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Л0!$C$10:$I$10</c:f>
              <c:numCache>
                <c:formatCode>General</c:formatCode>
                <c:ptCount val="7"/>
                <c:pt idx="0">
                  <c:v>89</c:v>
                </c:pt>
                <c:pt idx="1">
                  <c:v>92</c:v>
                </c:pt>
                <c:pt idx="2">
                  <c:v>92</c:v>
                </c:pt>
                <c:pt idx="3">
                  <c:v>90</c:v>
                </c:pt>
                <c:pt idx="4">
                  <c:v>89</c:v>
                </c:pt>
                <c:pt idx="5">
                  <c:v>89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8-41A2-9F04-AB70DBBC5831}"/>
            </c:ext>
          </c:extLst>
        </c:ser>
        <c:ser>
          <c:idx val="3"/>
          <c:order val="3"/>
          <c:tx>
            <c:strRef>
              <c:f>Л0!$B$6</c:f>
              <c:strCache>
                <c:ptCount val="1"/>
                <c:pt idx="0">
                  <c:v>Количество клиентов, чел.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trendline>
            <c:spPr>
              <a:ln w="19050"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-2.7996844048913751E-2"/>
                  <c:y val="0.16441905778726812"/>
                </c:manualLayout>
              </c:layout>
              <c:numFmt formatCode="General" sourceLinked="0"/>
            </c:trendlineLbl>
          </c:trendline>
          <c:cat>
            <c:numRef>
              <c:f>Л0!$C$2:$I$2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Л0!$C$6:$I$6</c:f>
              <c:numCache>
                <c:formatCode>General</c:formatCode>
                <c:ptCount val="7"/>
                <c:pt idx="0">
                  <c:v>115</c:v>
                </c:pt>
                <c:pt idx="1">
                  <c:v>112</c:v>
                </c:pt>
                <c:pt idx="2">
                  <c:v>130</c:v>
                </c:pt>
                <c:pt idx="3">
                  <c:v>145</c:v>
                </c:pt>
                <c:pt idx="4">
                  <c:v>150</c:v>
                </c:pt>
                <c:pt idx="5">
                  <c:v>190</c:v>
                </c:pt>
                <c:pt idx="6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8-41A2-9F04-AB70DBBC5831}"/>
            </c:ext>
          </c:extLst>
        </c:ser>
        <c:ser>
          <c:idx val="4"/>
          <c:order val="4"/>
          <c:tx>
            <c:strRef>
              <c:f>Л0!$B$7</c:f>
              <c:strCache>
                <c:ptCount val="1"/>
                <c:pt idx="0">
                  <c:v>Затраты на НИОКР, млн.руб.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trendline>
            <c:spPr>
              <a:ln w="19050">
                <a:solidFill>
                  <a:schemeClr val="accent5">
                    <a:lumMod val="60000"/>
                    <a:lumOff val="40000"/>
                  </a:schemeClr>
                </a:solidFill>
                <a:prstDash val="dash"/>
              </a:ln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-0.18026838000072168"/>
                  <c:y val="-3.1793051292317277E-2"/>
                </c:manualLayout>
              </c:layout>
              <c:numFmt formatCode="General" sourceLinked="0"/>
            </c:trendlineLbl>
          </c:trendline>
          <c:cat>
            <c:numRef>
              <c:f>Л0!$C$2:$I$2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Л0!$C$7:$I$7</c:f>
              <c:numCache>
                <c:formatCode>General</c:formatCode>
                <c:ptCount val="7"/>
                <c:pt idx="0">
                  <c:v>22</c:v>
                </c:pt>
                <c:pt idx="1">
                  <c:v>12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C8-41A2-9F04-AB70DBBC5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517175"/>
        <c:axId val="1555622009"/>
      </c:lineChart>
      <c:catAx>
        <c:axId val="1995517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55622009"/>
        <c:crosses val="autoZero"/>
        <c:auto val="1"/>
        <c:lblAlgn val="ctr"/>
        <c:lblOffset val="100"/>
        <c:noMultiLvlLbl val="1"/>
      </c:catAx>
      <c:valAx>
        <c:axId val="1555622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955171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Л0!$B$3</c:f>
              <c:strCache>
                <c:ptCount val="1"/>
                <c:pt idx="0">
                  <c:v>Численность персонала, чел.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-0.10521618497737795"/>
                  <c:y val="1.1589661461808799E-2"/>
                </c:manualLayout>
              </c:layout>
              <c:numFmt formatCode="General" sourceLinked="0"/>
            </c:trendlineLbl>
          </c:trendline>
          <c:trendline>
            <c:spPr>
              <a:ln w="19050">
                <a:solidFill>
                  <a:srgbClr val="FFC000"/>
                </a:solidFill>
                <a:prstDash val="dash"/>
              </a:ln>
            </c:spPr>
            <c:trendlineType val="exp"/>
            <c:forward val="5"/>
            <c:dispRSqr val="1"/>
            <c:dispEq val="1"/>
            <c:trendlineLbl>
              <c:layout>
                <c:manualLayout>
                  <c:x val="9.7062761678357607E-3"/>
                  <c:y val="-1.5420614796031852E-2"/>
                </c:manualLayout>
              </c:layout>
              <c:numFmt formatCode="General" sourceLinked="0"/>
            </c:trendlineLbl>
          </c:trendline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log"/>
            <c:forward val="5"/>
            <c:dispRSqr val="1"/>
            <c:dispEq val="1"/>
            <c:trendlineLbl>
              <c:layout>
                <c:manualLayout>
                  <c:x val="-0.11206546018337414"/>
                  <c:y val="6.8733662529471953E-2"/>
                </c:manualLayout>
              </c:layout>
              <c:numFmt formatCode="General" sourceLinked="0"/>
            </c:trendlineLbl>
          </c:trendline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poly"/>
            <c:order val="2"/>
            <c:forward val="5"/>
            <c:dispRSqr val="1"/>
            <c:dispEq val="1"/>
            <c:trendlineLbl>
              <c:layout>
                <c:manualLayout>
                  <c:x val="-1.1377370503768788E-2"/>
                  <c:y val="6.1463588237910937E-3"/>
                </c:manualLayout>
              </c:layout>
              <c:numFmt formatCode="General" sourceLinked="0"/>
            </c:trendlineLbl>
          </c:trendline>
          <c:trendline>
            <c:spPr>
              <a:ln w="19050">
                <a:solidFill>
                  <a:srgbClr val="002060"/>
                </a:solidFill>
                <a:prstDash val="dash"/>
              </a:ln>
            </c:spPr>
            <c:trendlineType val="power"/>
            <c:forward val="5"/>
            <c:dispRSqr val="1"/>
            <c:dispEq val="1"/>
            <c:trendlineLbl>
              <c:layout>
                <c:manualLayout>
                  <c:x val="1.8458860699329893E-2"/>
                  <c:y val="4.3064905022465412E-2"/>
                </c:manualLayout>
              </c:layout>
              <c:numFmt formatCode="General" sourceLinked="0"/>
            </c:trendlineLbl>
          </c:trendline>
          <c:cat>
            <c:numRef>
              <c:f>Л0!$C$2:$I$2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Л0!$C$3:$I$3</c:f>
              <c:numCache>
                <c:formatCode>General</c:formatCode>
                <c:ptCount val="7"/>
                <c:pt idx="0">
                  <c:v>200</c:v>
                </c:pt>
                <c:pt idx="1">
                  <c:v>205</c:v>
                </c:pt>
                <c:pt idx="2">
                  <c:v>215</c:v>
                </c:pt>
                <c:pt idx="3">
                  <c:v>200</c:v>
                </c:pt>
                <c:pt idx="4">
                  <c:v>195</c:v>
                </c:pt>
                <c:pt idx="5">
                  <c:v>230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E-403B-A901-4ADD4E88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517175"/>
        <c:axId val="1555622009"/>
      </c:lineChart>
      <c:catAx>
        <c:axId val="1995517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55622009"/>
        <c:crosses val="autoZero"/>
        <c:auto val="1"/>
        <c:lblAlgn val="ctr"/>
        <c:lblOffset val="100"/>
        <c:noMultiLvlLbl val="1"/>
      </c:catAx>
      <c:valAx>
        <c:axId val="1555622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955171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4"/>
          <c:order val="0"/>
          <c:tx>
            <c:strRef>
              <c:f>Л0!$B$7</c:f>
              <c:strCache>
                <c:ptCount val="1"/>
                <c:pt idx="0">
                  <c:v>Затраты на НИОКР, млн.руб.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trendline>
            <c:spPr>
              <a:ln w="19050">
                <a:solidFill>
                  <a:schemeClr val="accent5">
                    <a:lumMod val="60000"/>
                    <a:lumOff val="40000"/>
                  </a:schemeClr>
                </a:solidFill>
                <a:prstDash val="dash"/>
              </a:ln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2.4120095307084439E-2"/>
                  <c:y val="6.4130432848436322E-2"/>
                </c:manualLayout>
              </c:layout>
              <c:numFmt formatCode="General" sourceLinked="0"/>
            </c:trendlineLbl>
          </c:trendline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exp"/>
            <c:forward val="5"/>
            <c:dispRSqr val="1"/>
            <c:dispEq val="1"/>
            <c:trendlineLbl>
              <c:numFmt formatCode="General" sourceLinked="0"/>
            </c:trendlineLbl>
          </c:trendline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log"/>
            <c:forward val="5"/>
            <c:dispRSqr val="1"/>
            <c:dispEq val="1"/>
            <c:trendlineLbl>
              <c:layout>
                <c:manualLayout>
                  <c:x val="-1.0520483612450449E-2"/>
                  <c:y val="5.1020419057787265E-2"/>
                </c:manualLayout>
              </c:layout>
              <c:numFmt formatCode="General" sourceLinked="0"/>
            </c:trendlineLbl>
          </c:trendline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0654112960079583E-3"/>
                  <c:y val="2.0573868944348058E-3"/>
                </c:manualLayout>
              </c:layout>
              <c:numFmt formatCode="General" sourceLinked="0"/>
            </c:trendlineLbl>
          </c:trendline>
          <c:trendline>
            <c:spPr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</c:spPr>
            <c:trendlineType val="power"/>
            <c:forward val="5"/>
            <c:dispRSqr val="1"/>
            <c:dispEq val="1"/>
            <c:trendlineLbl>
              <c:layout>
                <c:manualLayout>
                  <c:x val="-7.763973347849519E-2"/>
                  <c:y val="-2.6590506695137683E-2"/>
                </c:manualLayout>
              </c:layout>
              <c:numFmt formatCode="General" sourceLinked="0"/>
            </c:trendlineLbl>
          </c:trendline>
          <c:cat>
            <c:numRef>
              <c:f>Л0!$C$2:$I$2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Л0!$C$7:$I$7</c:f>
              <c:numCache>
                <c:formatCode>General</c:formatCode>
                <c:ptCount val="7"/>
                <c:pt idx="0">
                  <c:v>22</c:v>
                </c:pt>
                <c:pt idx="1">
                  <c:v>12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0B-40F6-8829-E2DFCB24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517175"/>
        <c:axId val="1555622009"/>
      </c:lineChart>
      <c:catAx>
        <c:axId val="1995517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55622009"/>
        <c:crosses val="autoZero"/>
        <c:auto val="1"/>
        <c:lblAlgn val="ctr"/>
        <c:lblOffset val="100"/>
        <c:noMultiLvlLbl val="1"/>
      </c:catAx>
      <c:valAx>
        <c:axId val="1555622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955171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3"/>
          <c:order val="0"/>
          <c:tx>
            <c:strRef>
              <c:f>Л0!$B$6</c:f>
              <c:strCache>
                <c:ptCount val="1"/>
                <c:pt idx="0">
                  <c:v>Количество клиентов, чел.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trendline>
            <c:spPr>
              <a:ln w="19050"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2.8205294346564092E-2"/>
                  <c:y val="9.6610169491525427E-2"/>
                </c:manualLayout>
              </c:layout>
              <c:numFmt formatCode="General" sourceLinked="0"/>
            </c:trendlineLbl>
          </c:trendline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exp"/>
            <c:forward val="5"/>
            <c:dispRSqr val="1"/>
            <c:dispEq val="1"/>
            <c:trendlineLbl>
              <c:numFmt formatCode="General" sourceLinked="0"/>
            </c:trendlineLbl>
          </c:trendline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log"/>
            <c:forward val="5"/>
            <c:dispRSqr val="1"/>
            <c:dispEq val="1"/>
            <c:trendlineLbl>
              <c:layout>
                <c:manualLayout>
                  <c:x val="2.25879031704233E-2"/>
                  <c:y val="5.9261355042484094E-2"/>
                </c:manualLayout>
              </c:layout>
              <c:numFmt formatCode="General" sourceLinked="0"/>
            </c:trendlineLbl>
          </c:trendline>
          <c:trendline>
            <c:spPr>
              <a:ln w="19050">
                <a:solidFill>
                  <a:srgbClr val="FFC000"/>
                </a:solidFill>
                <a:prstDash val="dash"/>
              </a:ln>
            </c:spPr>
            <c:trendlineType val="poly"/>
            <c:order val="2"/>
            <c:forward val="5"/>
            <c:dispRSqr val="1"/>
            <c:dispEq val="1"/>
            <c:trendlineLbl>
              <c:numFmt formatCode="General" sourceLinked="0"/>
            </c:trendlineLbl>
          </c:trendline>
          <c:trendline>
            <c:spPr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</c:spPr>
            <c:trendlineType val="power"/>
            <c:forward val="5"/>
            <c:dispRSqr val="1"/>
            <c:dispEq val="1"/>
            <c:trendlineLbl>
              <c:layout>
                <c:manualLayout>
                  <c:x val="-0.10804719027622525"/>
                  <c:y val="0.10226664887228079"/>
                </c:manualLayout>
              </c:layout>
              <c:numFmt formatCode="General" sourceLinked="0"/>
            </c:trendlineLbl>
          </c:trendline>
          <c:cat>
            <c:numRef>
              <c:f>Л0!$C$2:$I$2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Л0!$C$6:$I$6</c:f>
              <c:numCache>
                <c:formatCode>General</c:formatCode>
                <c:ptCount val="7"/>
                <c:pt idx="0">
                  <c:v>115</c:v>
                </c:pt>
                <c:pt idx="1">
                  <c:v>112</c:v>
                </c:pt>
                <c:pt idx="2">
                  <c:v>130</c:v>
                </c:pt>
                <c:pt idx="3">
                  <c:v>145</c:v>
                </c:pt>
                <c:pt idx="4">
                  <c:v>150</c:v>
                </c:pt>
                <c:pt idx="5">
                  <c:v>190</c:v>
                </c:pt>
                <c:pt idx="6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D-4117-82B4-5BC77F0D2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517175"/>
        <c:axId val="1555622009"/>
      </c:lineChart>
      <c:catAx>
        <c:axId val="1995517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55622009"/>
        <c:crosses val="autoZero"/>
        <c:auto val="1"/>
        <c:lblAlgn val="ctr"/>
        <c:lblOffset val="100"/>
        <c:noMultiLvlLbl val="1"/>
      </c:catAx>
      <c:valAx>
        <c:axId val="1555622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955171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2"/>
          <c:order val="0"/>
          <c:tx>
            <c:strRef>
              <c:f>Л0!$B$10</c:f>
              <c:strCache>
                <c:ptCount val="1"/>
                <c:pt idx="0">
                  <c:v>Себестоимость единицы продукции, руб.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chemeClr val="accent3">
                    <a:lumMod val="40000"/>
                    <a:lumOff val="60000"/>
                  </a:schemeClr>
                </a:solidFill>
                <a:prstDash val="dash"/>
              </a:ln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-0.13409901554036255"/>
                  <c:y val="-3.9409582276791671E-2"/>
                </c:manualLayout>
              </c:layout>
              <c:numFmt formatCode="General" sourceLinked="0"/>
            </c:trendlineLbl>
          </c:trendline>
          <c:trendline>
            <c:spPr>
              <a:ln w="19050"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exp"/>
            <c:forward val="5"/>
            <c:dispRSqr val="1"/>
            <c:dispEq val="1"/>
            <c:trendlineLbl>
              <c:numFmt formatCode="General" sourceLinked="0"/>
            </c:trendlineLbl>
          </c:trendline>
          <c:trendline>
            <c:spPr>
              <a:ln w="19050">
                <a:solidFill>
                  <a:srgbClr val="FFC000"/>
                </a:solidFill>
                <a:prstDash val="dash"/>
              </a:ln>
            </c:spPr>
            <c:trendlineType val="log"/>
            <c:forward val="5"/>
            <c:dispRSqr val="1"/>
            <c:dispEq val="1"/>
            <c:trendlineLbl>
              <c:layout>
                <c:manualLayout>
                  <c:x val="1.0526206538258438E-2"/>
                  <c:y val="3.869958628052849E-2"/>
                </c:manualLayout>
              </c:layout>
              <c:numFmt formatCode="General" sourceLinked="0"/>
            </c:trendlineLbl>
          </c:trendline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power"/>
            <c:forward val="5"/>
            <c:dispRSqr val="1"/>
            <c:dispEq val="1"/>
            <c:trendlineLbl>
              <c:layout>
                <c:manualLayout>
                  <c:x val="5.229105209880059E-3"/>
                  <c:y val="-5.861097023888967E-2"/>
                </c:manualLayout>
              </c:layout>
              <c:numFmt formatCode="General" sourceLinked="0"/>
            </c:trendlineLbl>
          </c:trendline>
          <c:trendline>
            <c:spPr>
              <a:ln w="19050">
                <a:solidFill>
                  <a:schemeClr val="accent1">
                    <a:lumMod val="50000"/>
                  </a:schemeClr>
                </a:solidFill>
                <a:prstDash val="dash"/>
              </a:ln>
            </c:spPr>
            <c:trendlineType val="movingAvg"/>
            <c:period val="2"/>
            <c:dispRSqr val="0"/>
            <c:dispEq val="0"/>
          </c:trendline>
          <c:cat>
            <c:numRef>
              <c:f>Л0!$C$2:$I$2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Л0!$C$10:$I$10</c:f>
              <c:numCache>
                <c:formatCode>General</c:formatCode>
                <c:ptCount val="7"/>
                <c:pt idx="0">
                  <c:v>89</c:v>
                </c:pt>
                <c:pt idx="1">
                  <c:v>92</c:v>
                </c:pt>
                <c:pt idx="2">
                  <c:v>92</c:v>
                </c:pt>
                <c:pt idx="3">
                  <c:v>90</c:v>
                </c:pt>
                <c:pt idx="4">
                  <c:v>89</c:v>
                </c:pt>
                <c:pt idx="5">
                  <c:v>89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EE-4F14-BC97-F0DFD4F23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517175"/>
        <c:axId val="1555622009"/>
      </c:lineChart>
      <c:catAx>
        <c:axId val="1995517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55622009"/>
        <c:crosses val="autoZero"/>
        <c:auto val="1"/>
        <c:lblAlgn val="ctr"/>
        <c:lblOffset val="100"/>
        <c:noMultiLvlLbl val="1"/>
      </c:catAx>
      <c:valAx>
        <c:axId val="1555622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955171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1"/>
          <c:order val="0"/>
          <c:tx>
            <c:strRef>
              <c:f>Л0!$B$4</c:f>
              <c:strCache>
                <c:ptCount val="1"/>
                <c:pt idx="0">
                  <c:v>Стоимость основных средств, млн.руб.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spPr>
              <a:ln w="19050">
                <a:solidFill>
                  <a:schemeClr val="accent2">
                    <a:lumMod val="60000"/>
                    <a:lumOff val="40000"/>
                  </a:schemeClr>
                </a:solidFill>
                <a:prstDash val="dash"/>
              </a:ln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3.9396427264716941E-2"/>
                  <c:y val="6.1714489078695672E-2"/>
                </c:manualLayout>
              </c:layout>
              <c:numFmt formatCode="General" sourceLinked="0"/>
            </c:trendlineLbl>
          </c:trendline>
          <c:trendline>
            <c:spPr>
              <a:ln w="19050">
                <a:solidFill>
                  <a:srgbClr val="FFC000"/>
                </a:solidFill>
                <a:prstDash val="dash"/>
              </a:ln>
            </c:spPr>
            <c:trendlineType val="exp"/>
            <c:forward val="5"/>
            <c:dispRSqr val="1"/>
            <c:dispEq val="1"/>
            <c:trendlineLbl>
              <c:layout>
                <c:manualLayout>
                  <c:x val="3.9753673633375015E-2"/>
                  <c:y val="4.5820009786912232E-2"/>
                </c:manualLayout>
              </c:layout>
              <c:numFmt formatCode="General" sourceLinked="0"/>
            </c:trendlineLbl>
          </c:trendline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log"/>
            <c:forward val="5"/>
            <c:dispRSqr val="1"/>
            <c:dispEq val="1"/>
            <c:trendlineLbl>
              <c:layout>
                <c:manualLayout>
                  <c:x val="1.8306572673591859E-2"/>
                  <c:y val="5.4160238444770636E-2"/>
                </c:manualLayout>
              </c:layout>
              <c:numFmt formatCode="General" sourceLinked="0"/>
            </c:trendlineLbl>
          </c:trendline>
          <c:trendline>
            <c:spPr>
              <a:ln w="19050">
                <a:solidFill>
                  <a:schemeClr val="accent1">
                    <a:lumMod val="50000"/>
                  </a:schemeClr>
                </a:solidFill>
                <a:prstDash val="dash"/>
              </a:ln>
            </c:spPr>
            <c:trendlineType val="poly"/>
            <c:order val="2"/>
            <c:forward val="5"/>
            <c:dispRSqr val="1"/>
            <c:dispEq val="1"/>
            <c:trendlineLbl>
              <c:layout>
                <c:manualLayout>
                  <c:x val="-1.0291566580130855E-2"/>
                  <c:y val="5.9561368388273504E-3"/>
                </c:manualLayout>
              </c:layout>
              <c:numFmt formatCode="General" sourceLinked="0"/>
            </c:trendlineLbl>
          </c:trendline>
          <c:trendline>
            <c:spPr>
              <a:ln w="19050">
                <a:solidFill>
                  <a:schemeClr val="accent6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forward val="5"/>
            <c:dispRSqr val="1"/>
            <c:dispEq val="1"/>
            <c:trendlineLbl>
              <c:layout>
                <c:manualLayout>
                  <c:x val="-3.4030068834187632E-2"/>
                  <c:y val="-6.1565016237377108E-3"/>
                </c:manualLayout>
              </c:layout>
              <c:numFmt formatCode="General" sourceLinked="0"/>
            </c:trendlineLbl>
          </c:trendline>
          <c:cat>
            <c:numRef>
              <c:f>Л0!$C$2:$I$2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Л0!$C$4:$I$4</c:f>
              <c:numCache>
                <c:formatCode>General</c:formatCode>
                <c:ptCount val="7"/>
                <c:pt idx="0">
                  <c:v>52</c:v>
                </c:pt>
                <c:pt idx="1">
                  <c:v>52</c:v>
                </c:pt>
                <c:pt idx="2">
                  <c:v>59</c:v>
                </c:pt>
                <c:pt idx="3">
                  <c:v>60</c:v>
                </c:pt>
                <c:pt idx="4">
                  <c:v>68</c:v>
                </c:pt>
                <c:pt idx="5">
                  <c:v>70</c:v>
                </c:pt>
                <c:pt idx="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F-49DC-B97A-C4579C8BC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517175"/>
        <c:axId val="1555622009"/>
      </c:lineChart>
      <c:catAx>
        <c:axId val="1995517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55622009"/>
        <c:crosses val="autoZero"/>
        <c:auto val="1"/>
        <c:lblAlgn val="ctr"/>
        <c:lblOffset val="100"/>
        <c:noMultiLvlLbl val="1"/>
      </c:catAx>
      <c:valAx>
        <c:axId val="1555622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955171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196103</xdr:colOff>
      <xdr:row>16</xdr:row>
      <xdr:rowOff>123266</xdr:rowOff>
    </xdr:from>
    <xdr:ext cx="10309412" cy="5619750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666750</xdr:colOff>
      <xdr:row>16</xdr:row>
      <xdr:rowOff>166687</xdr:rowOff>
    </xdr:from>
    <xdr:ext cx="10309412" cy="5619750"/>
    <xdr:graphicFrame macro="">
      <xdr:nvGraphicFramePr>
        <xdr:cNvPr id="3" name="Chart 1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690562</xdr:colOff>
      <xdr:row>78</xdr:row>
      <xdr:rowOff>119061</xdr:rowOff>
    </xdr:from>
    <xdr:ext cx="10309412" cy="5619750"/>
    <xdr:graphicFrame macro="">
      <xdr:nvGraphicFramePr>
        <xdr:cNvPr id="4" name="Chart 1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142876</xdr:colOff>
      <xdr:row>78</xdr:row>
      <xdr:rowOff>71438</xdr:rowOff>
    </xdr:from>
    <xdr:ext cx="10309412" cy="5619750"/>
    <xdr:graphicFrame macro="">
      <xdr:nvGraphicFramePr>
        <xdr:cNvPr id="5" name="Chart 1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666750</xdr:colOff>
      <xdr:row>47</xdr:row>
      <xdr:rowOff>95250</xdr:rowOff>
    </xdr:from>
    <xdr:ext cx="10309412" cy="5619750"/>
    <xdr:graphicFrame macro="">
      <xdr:nvGraphicFramePr>
        <xdr:cNvPr id="6" name="Chart 1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166688</xdr:colOff>
      <xdr:row>47</xdr:row>
      <xdr:rowOff>95250</xdr:rowOff>
    </xdr:from>
    <xdr:ext cx="10309412" cy="5619750"/>
    <xdr:graphicFrame macro="">
      <xdr:nvGraphicFramePr>
        <xdr:cNvPr id="7" name="Chart 1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"/>
  <sheetViews>
    <sheetView zoomScale="55" zoomScaleNormal="55" workbookViewId="0">
      <selection activeCell="L90" sqref="L90"/>
    </sheetView>
  </sheetViews>
  <sheetFormatPr defaultColWidth="12.5703125" defaultRowHeight="15.75" customHeight="1"/>
  <cols>
    <col min="2" max="2" width="30.140625" customWidth="1"/>
  </cols>
  <sheetData>
    <row r="1" spans="1:9" ht="15.75" customHeight="1">
      <c r="A1" s="1" t="s">
        <v>0</v>
      </c>
      <c r="B1" s="31" t="s">
        <v>1</v>
      </c>
      <c r="C1" s="33" t="s">
        <v>2</v>
      </c>
      <c r="D1" s="34"/>
      <c r="E1" s="34"/>
      <c r="F1" s="34"/>
      <c r="G1" s="34"/>
      <c r="H1" s="34"/>
      <c r="I1" s="35"/>
    </row>
    <row r="2" spans="1:9" ht="15.75" customHeight="1">
      <c r="A2" s="2"/>
      <c r="B2" s="32"/>
      <c r="C2" s="1">
        <v>2006</v>
      </c>
      <c r="D2" s="1">
        <v>2007</v>
      </c>
      <c r="E2" s="1">
        <v>2008</v>
      </c>
      <c r="F2" s="1">
        <v>2009</v>
      </c>
      <c r="G2" s="1">
        <v>2010</v>
      </c>
      <c r="H2" s="1">
        <v>2011</v>
      </c>
      <c r="I2" s="1">
        <v>2012</v>
      </c>
    </row>
    <row r="3" spans="1:9" ht="15.75" customHeight="1">
      <c r="A3" s="4">
        <v>1</v>
      </c>
      <c r="B3" s="4" t="s">
        <v>3</v>
      </c>
      <c r="C3" s="4">
        <v>200</v>
      </c>
      <c r="D3" s="4">
        <v>205</v>
      </c>
      <c r="E3" s="4">
        <v>215</v>
      </c>
      <c r="F3" s="4">
        <v>200</v>
      </c>
      <c r="G3" s="4">
        <v>195</v>
      </c>
      <c r="H3" s="4">
        <v>230</v>
      </c>
      <c r="I3" s="4">
        <v>280</v>
      </c>
    </row>
    <row r="4" spans="1:9" ht="15.75" customHeight="1">
      <c r="A4" s="6">
        <v>2</v>
      </c>
      <c r="B4" s="6" t="s">
        <v>4</v>
      </c>
      <c r="C4" s="6">
        <v>52</v>
      </c>
      <c r="D4" s="6">
        <v>52</v>
      </c>
      <c r="E4" s="6">
        <v>59</v>
      </c>
      <c r="F4" s="6">
        <v>60</v>
      </c>
      <c r="G4" s="6">
        <v>68</v>
      </c>
      <c r="H4" s="6">
        <v>70</v>
      </c>
      <c r="I4" s="6">
        <v>77</v>
      </c>
    </row>
    <row r="5" spans="1:9" ht="15.75" customHeight="1">
      <c r="A5" s="7">
        <v>3</v>
      </c>
      <c r="B5" s="7" t="s">
        <v>5</v>
      </c>
      <c r="C5" s="7">
        <v>66</v>
      </c>
      <c r="D5" s="7">
        <v>62</v>
      </c>
      <c r="E5" s="7">
        <v>50</v>
      </c>
      <c r="F5" s="7">
        <v>51</v>
      </c>
      <c r="G5" s="7">
        <v>45</v>
      </c>
      <c r="H5" s="7">
        <v>46</v>
      </c>
      <c r="I5" s="7">
        <v>35</v>
      </c>
    </row>
    <row r="6" spans="1:9" ht="15.75" customHeight="1">
      <c r="A6" s="5">
        <v>4</v>
      </c>
      <c r="B6" s="5" t="s">
        <v>6</v>
      </c>
      <c r="C6" s="5">
        <v>115</v>
      </c>
      <c r="D6" s="5">
        <v>112</v>
      </c>
      <c r="E6" s="5">
        <v>130</v>
      </c>
      <c r="F6" s="5">
        <v>145</v>
      </c>
      <c r="G6" s="5">
        <v>150</v>
      </c>
      <c r="H6" s="5">
        <v>190</v>
      </c>
      <c r="I6" s="5">
        <v>210</v>
      </c>
    </row>
    <row r="7" spans="1:9" ht="15.75" customHeight="1">
      <c r="A7" s="1">
        <v>5</v>
      </c>
      <c r="B7" s="1" t="s">
        <v>7</v>
      </c>
      <c r="C7" s="1">
        <v>22</v>
      </c>
      <c r="D7" s="1">
        <v>12</v>
      </c>
      <c r="E7" s="1">
        <v>15</v>
      </c>
      <c r="F7" s="1">
        <v>16</v>
      </c>
      <c r="G7" s="1">
        <v>18</v>
      </c>
      <c r="H7" s="1">
        <v>19</v>
      </c>
      <c r="I7" s="1">
        <v>22</v>
      </c>
    </row>
    <row r="8" spans="1:9" ht="15.75" customHeight="1">
      <c r="A8" s="1">
        <v>6</v>
      </c>
      <c r="B8" s="1" t="s">
        <v>8</v>
      </c>
      <c r="C8" s="1">
        <v>10</v>
      </c>
      <c r="D8" s="1">
        <v>10</v>
      </c>
      <c r="E8" s="1">
        <v>15</v>
      </c>
      <c r="F8" s="1">
        <v>15</v>
      </c>
      <c r="G8" s="1">
        <v>18</v>
      </c>
      <c r="H8" s="1">
        <v>18</v>
      </c>
      <c r="I8" s="1">
        <v>20</v>
      </c>
    </row>
    <row r="9" spans="1:9" ht="15.75" customHeight="1">
      <c r="A9" s="1">
        <v>7</v>
      </c>
      <c r="B9" s="1" t="s">
        <v>9</v>
      </c>
      <c r="C9" s="1">
        <v>12006</v>
      </c>
      <c r="D9" s="1">
        <v>12819</v>
      </c>
      <c r="E9" s="1">
        <v>13615</v>
      </c>
      <c r="F9" s="1">
        <v>14681</v>
      </c>
      <c r="G9" s="1">
        <v>19222</v>
      </c>
      <c r="H9" s="1">
        <v>20500</v>
      </c>
      <c r="I9" s="1">
        <v>21000</v>
      </c>
    </row>
    <row r="10" spans="1:9" ht="15.75" customHeight="1">
      <c r="A10" s="8">
        <v>8</v>
      </c>
      <c r="B10" s="8" t="s">
        <v>10</v>
      </c>
      <c r="C10" s="8">
        <v>89</v>
      </c>
      <c r="D10" s="8">
        <v>92</v>
      </c>
      <c r="E10" s="8">
        <v>92</v>
      </c>
      <c r="F10" s="8">
        <v>90</v>
      </c>
      <c r="G10" s="8">
        <v>89</v>
      </c>
      <c r="H10" s="8">
        <v>89</v>
      </c>
      <c r="I10" s="8">
        <v>90</v>
      </c>
    </row>
    <row r="11" spans="1:9" ht="15.75" customHeight="1">
      <c r="A11" s="1">
        <v>9</v>
      </c>
      <c r="B11" s="1" t="s">
        <v>11</v>
      </c>
      <c r="C11" s="1">
        <v>5</v>
      </c>
      <c r="D11" s="1">
        <v>5</v>
      </c>
      <c r="E11" s="1">
        <v>6</v>
      </c>
      <c r="F11" s="1">
        <v>5.6</v>
      </c>
      <c r="G11" s="1">
        <v>7</v>
      </c>
      <c r="H11" s="1">
        <v>8</v>
      </c>
      <c r="I11" s="1">
        <v>10</v>
      </c>
    </row>
    <row r="12" spans="1:9" ht="15.75" customHeight="1">
      <c r="A12" s="1">
        <v>10</v>
      </c>
      <c r="B12" s="1" t="s">
        <v>12</v>
      </c>
      <c r="C12" s="1">
        <v>2</v>
      </c>
      <c r="D12" s="1">
        <v>2</v>
      </c>
      <c r="E12" s="1">
        <v>2</v>
      </c>
      <c r="F12" s="1">
        <v>5</v>
      </c>
      <c r="G12" s="1">
        <v>7</v>
      </c>
      <c r="H12" s="1">
        <v>9</v>
      </c>
      <c r="I12" s="1">
        <v>11</v>
      </c>
    </row>
    <row r="14" spans="1:9" ht="12.75">
      <c r="A14" s="3" t="s">
        <v>13</v>
      </c>
    </row>
    <row r="15" spans="1:9" ht="68.25" customHeight="1">
      <c r="A15" s="36" t="s">
        <v>14</v>
      </c>
      <c r="B15" s="37"/>
      <c r="C15" s="37"/>
    </row>
  </sheetData>
  <mergeCells count="3">
    <mergeCell ref="B1:B2"/>
    <mergeCell ref="C1:I1"/>
    <mergeCell ref="A15:C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5"/>
  <sheetViews>
    <sheetView tabSelected="1" topLeftCell="D193" zoomScaleNormal="100" workbookViewId="0">
      <selection activeCell="L87" sqref="L87"/>
    </sheetView>
  </sheetViews>
  <sheetFormatPr defaultRowHeight="15"/>
  <cols>
    <col min="1" max="1" width="15.42578125" customWidth="1"/>
    <col min="2" max="2" width="42.5703125" customWidth="1"/>
    <col min="3" max="3" width="13.85546875" customWidth="1"/>
    <col min="5" max="5" width="14.85546875" customWidth="1"/>
    <col min="6" max="6" width="33.28515625" style="11" customWidth="1"/>
    <col min="7" max="7" width="9.140625" style="16"/>
    <col min="8" max="8" width="53.140625" bestFit="1" customWidth="1"/>
    <col min="9" max="9" width="9.140625" style="17"/>
    <col min="11" max="11" width="9.140625" customWidth="1"/>
    <col min="12" max="12" width="9.140625" style="17"/>
    <col min="15" max="15" width="9.140625" style="17"/>
    <col min="18" max="18" width="9.140625" style="17"/>
    <col min="21" max="21" width="11.85546875" style="21" customWidth="1"/>
    <col min="22" max="23" width="9.140625" style="22"/>
  </cols>
  <sheetData>
    <row r="1" spans="1:37">
      <c r="A1" s="10"/>
      <c r="B1" s="10"/>
      <c r="C1" s="10"/>
      <c r="D1" s="10"/>
      <c r="E1" s="10"/>
      <c r="F1" s="12"/>
      <c r="G1" s="15"/>
    </row>
    <row r="2" spans="1:37">
      <c r="A2" s="10" t="s">
        <v>15</v>
      </c>
      <c r="B2" s="10" t="s">
        <v>1</v>
      </c>
      <c r="C2" s="10" t="s">
        <v>16</v>
      </c>
      <c r="D2" s="10" t="s">
        <v>17</v>
      </c>
      <c r="E2" s="10" t="s">
        <v>18</v>
      </c>
      <c r="F2" s="12" t="s">
        <v>19</v>
      </c>
      <c r="H2" s="20" t="s">
        <v>56</v>
      </c>
      <c r="I2" s="18">
        <v>1</v>
      </c>
      <c r="J2" s="17"/>
      <c r="K2" s="17"/>
      <c r="M2" s="17"/>
      <c r="N2" s="17"/>
      <c r="P2" s="17"/>
      <c r="Q2" s="17"/>
      <c r="S2" s="17"/>
      <c r="T2" s="17"/>
      <c r="V2" s="21"/>
      <c r="W2" s="21"/>
    </row>
    <row r="3" spans="1:37">
      <c r="A3" s="10" t="s">
        <v>20</v>
      </c>
      <c r="B3" s="10" t="s">
        <v>21</v>
      </c>
      <c r="C3" s="10" t="s">
        <v>22</v>
      </c>
      <c r="D3" s="10" t="s">
        <v>23</v>
      </c>
      <c r="E3" s="10">
        <v>520</v>
      </c>
      <c r="F3" s="12"/>
      <c r="H3" s="9"/>
      <c r="J3" s="9"/>
      <c r="K3" s="9"/>
      <c r="M3" s="9"/>
      <c r="N3" s="9"/>
      <c r="P3" s="9"/>
      <c r="Q3" s="9"/>
      <c r="S3" s="9"/>
      <c r="T3" s="9"/>
    </row>
    <row r="4" spans="1:37">
      <c r="A4" s="10" t="s">
        <v>24</v>
      </c>
      <c r="B4" s="10" t="s">
        <v>21</v>
      </c>
      <c r="C4" s="10" t="s">
        <v>22</v>
      </c>
      <c r="D4" s="10" t="s">
        <v>23</v>
      </c>
      <c r="E4" s="10">
        <v>600</v>
      </c>
      <c r="F4" s="12"/>
      <c r="H4" s="13"/>
      <c r="I4" s="38" t="s">
        <v>57</v>
      </c>
      <c r="J4" s="39"/>
      <c r="K4" s="39"/>
      <c r="L4" s="39"/>
      <c r="M4" s="39"/>
      <c r="N4" s="39"/>
      <c r="O4" s="39"/>
      <c r="P4" s="39"/>
      <c r="Q4" s="39"/>
      <c r="R4" s="39"/>
      <c r="S4" s="39"/>
      <c r="T4" s="40"/>
      <c r="U4" s="23"/>
      <c r="V4" s="24"/>
      <c r="W4" s="24"/>
    </row>
    <row r="5" spans="1:37">
      <c r="A5" s="10" t="s">
        <v>20</v>
      </c>
      <c r="B5" s="10" t="s">
        <v>25</v>
      </c>
      <c r="C5" s="10" t="s">
        <v>26</v>
      </c>
      <c r="D5" s="10" t="s">
        <v>27</v>
      </c>
      <c r="E5" s="10">
        <v>100</v>
      </c>
      <c r="F5" s="12"/>
      <c r="H5" s="13"/>
      <c r="I5" s="18">
        <v>1</v>
      </c>
      <c r="J5" s="10">
        <v>1</v>
      </c>
      <c r="K5" s="10">
        <v>1</v>
      </c>
      <c r="L5" s="18">
        <v>2</v>
      </c>
      <c r="M5" s="10">
        <v>2</v>
      </c>
      <c r="N5" s="10">
        <v>2</v>
      </c>
      <c r="O5" s="18">
        <v>3</v>
      </c>
      <c r="P5" s="10">
        <v>3</v>
      </c>
      <c r="Q5" s="10">
        <v>3</v>
      </c>
      <c r="R5" s="18">
        <v>4</v>
      </c>
      <c r="S5" s="10">
        <v>4</v>
      </c>
      <c r="T5" s="10">
        <v>4</v>
      </c>
      <c r="U5" s="23" t="s">
        <v>58</v>
      </c>
      <c r="V5" s="24" t="s">
        <v>58</v>
      </c>
      <c r="W5" s="24" t="s">
        <v>58</v>
      </c>
      <c r="AK5">
        <v>1</v>
      </c>
    </row>
    <row r="6" spans="1:37">
      <c r="A6" s="10" t="s">
        <v>24</v>
      </c>
      <c r="B6" s="10" t="s">
        <v>25</v>
      </c>
      <c r="C6" s="10" t="s">
        <v>26</v>
      </c>
      <c r="D6" s="10" t="s">
        <v>27</v>
      </c>
      <c r="E6" s="10">
        <v>800</v>
      </c>
      <c r="F6" s="12"/>
      <c r="H6" s="13" t="s">
        <v>1</v>
      </c>
      <c r="I6" s="18" t="s">
        <v>59</v>
      </c>
      <c r="J6" s="10" t="s">
        <v>60</v>
      </c>
      <c r="K6" s="10" t="s">
        <v>61</v>
      </c>
      <c r="L6" s="18" t="s">
        <v>59</v>
      </c>
      <c r="M6" s="10" t="s">
        <v>60</v>
      </c>
      <c r="N6" s="10" t="s">
        <v>61</v>
      </c>
      <c r="O6" s="18" t="s">
        <v>59</v>
      </c>
      <c r="P6" s="10" t="s">
        <v>60</v>
      </c>
      <c r="Q6" s="10" t="s">
        <v>61</v>
      </c>
      <c r="R6" s="18" t="s">
        <v>59</v>
      </c>
      <c r="S6" s="10" t="s">
        <v>60</v>
      </c>
      <c r="T6" s="10" t="s">
        <v>61</v>
      </c>
      <c r="U6" s="23" t="s">
        <v>59</v>
      </c>
      <c r="V6" s="24" t="s">
        <v>60</v>
      </c>
      <c r="W6" s="24" t="s">
        <v>61</v>
      </c>
    </row>
    <row r="7" spans="1:37" ht="51.75">
      <c r="A7" s="10" t="s">
        <v>20</v>
      </c>
      <c r="B7" s="10" t="s">
        <v>28</v>
      </c>
      <c r="C7" s="10"/>
      <c r="D7" s="10"/>
      <c r="E7" s="10"/>
      <c r="F7" s="12" t="s">
        <v>29</v>
      </c>
      <c r="H7" s="13" t="s">
        <v>62</v>
      </c>
      <c r="I7" s="18">
        <v>130</v>
      </c>
      <c r="J7" s="10"/>
      <c r="K7" s="10">
        <f>J7-I7</f>
        <v>-130</v>
      </c>
      <c r="L7" s="18">
        <v>130</v>
      </c>
      <c r="M7" s="10"/>
      <c r="N7" s="10">
        <f>M7-L7</f>
        <v>-130</v>
      </c>
      <c r="O7" s="18">
        <v>130</v>
      </c>
      <c r="P7" s="10"/>
      <c r="Q7" s="10">
        <f>P7-O7</f>
        <v>-130</v>
      </c>
      <c r="R7" s="18">
        <v>130</v>
      </c>
      <c r="S7" s="10"/>
      <c r="T7" s="10">
        <f>S7-R7</f>
        <v>-130</v>
      </c>
      <c r="U7" s="23">
        <f>E3</f>
        <v>520</v>
      </c>
      <c r="V7" s="24"/>
      <c r="W7" s="24"/>
    </row>
    <row r="8" spans="1:37" ht="51.75">
      <c r="A8" s="10" t="s">
        <v>24</v>
      </c>
      <c r="B8" s="10" t="s">
        <v>28</v>
      </c>
      <c r="C8" s="10"/>
      <c r="D8" s="10"/>
      <c r="E8" s="10"/>
      <c r="F8" s="12" t="s">
        <v>29</v>
      </c>
      <c r="H8" s="13" t="s">
        <v>63</v>
      </c>
      <c r="I8" s="18">
        <v>150</v>
      </c>
      <c r="J8" s="10"/>
      <c r="K8" s="10"/>
      <c r="L8" s="18">
        <v>150</v>
      </c>
      <c r="M8" s="10"/>
      <c r="N8" s="10"/>
      <c r="O8" s="18">
        <v>150</v>
      </c>
      <c r="P8" s="10"/>
      <c r="Q8" s="10"/>
      <c r="R8" s="18">
        <v>150</v>
      </c>
      <c r="S8" s="10"/>
      <c r="T8" s="10"/>
      <c r="U8" s="23">
        <f>E4</f>
        <v>600</v>
      </c>
      <c r="V8" s="24"/>
      <c r="W8" s="24"/>
    </row>
    <row r="9" spans="1:37">
      <c r="A9" s="10" t="s">
        <v>20</v>
      </c>
      <c r="B9" s="10" t="s">
        <v>30</v>
      </c>
      <c r="C9" s="10"/>
      <c r="D9" s="10" t="s">
        <v>31</v>
      </c>
      <c r="E9" s="10">
        <v>10</v>
      </c>
      <c r="F9" s="12"/>
      <c r="H9" s="13" t="s">
        <v>64</v>
      </c>
      <c r="I9" s="18">
        <f>$U9</f>
        <v>100</v>
      </c>
      <c r="J9" s="10"/>
      <c r="K9" s="10"/>
      <c r="L9" s="18">
        <f>$U9</f>
        <v>100</v>
      </c>
      <c r="M9" s="10"/>
      <c r="N9" s="10"/>
      <c r="O9" s="18">
        <f>$U9</f>
        <v>100</v>
      </c>
      <c r="P9" s="10"/>
      <c r="Q9" s="10"/>
      <c r="R9" s="18">
        <f>$U9</f>
        <v>100</v>
      </c>
      <c r="S9" s="10"/>
      <c r="T9" s="10"/>
      <c r="U9" s="23">
        <f>E5</f>
        <v>100</v>
      </c>
      <c r="V9" s="24"/>
      <c r="W9" s="24"/>
    </row>
    <row r="10" spans="1:37">
      <c r="A10" s="10" t="s">
        <v>24</v>
      </c>
      <c r="B10" s="10" t="s">
        <v>32</v>
      </c>
      <c r="C10" s="10"/>
      <c r="D10" s="10" t="s">
        <v>31</v>
      </c>
      <c r="E10" s="10">
        <v>300</v>
      </c>
      <c r="F10" s="12"/>
      <c r="H10" s="13" t="s">
        <v>65</v>
      </c>
      <c r="I10" s="18">
        <f>$U10</f>
        <v>800</v>
      </c>
      <c r="J10" s="10"/>
      <c r="K10" s="10"/>
      <c r="L10" s="18">
        <f>$U10</f>
        <v>800</v>
      </c>
      <c r="M10" s="10"/>
      <c r="N10" s="10"/>
      <c r="O10" s="18">
        <f>$U10</f>
        <v>800</v>
      </c>
      <c r="P10" s="10"/>
      <c r="Q10" s="10"/>
      <c r="R10" s="18">
        <f>$U10</f>
        <v>800</v>
      </c>
      <c r="S10" s="10"/>
      <c r="T10" s="10"/>
      <c r="U10" s="23">
        <f>E6</f>
        <v>800</v>
      </c>
      <c r="V10" s="24"/>
      <c r="W10" s="24"/>
    </row>
    <row r="11" spans="1:37" ht="39">
      <c r="A11" s="10" t="s">
        <v>20</v>
      </c>
      <c r="B11" s="10" t="s">
        <v>33</v>
      </c>
      <c r="C11" s="10"/>
      <c r="D11" s="10" t="s">
        <v>34</v>
      </c>
      <c r="E11" s="10">
        <v>20</v>
      </c>
      <c r="F11" s="12" t="s">
        <v>35</v>
      </c>
      <c r="H11" s="13" t="s">
        <v>66</v>
      </c>
      <c r="I11" s="18">
        <f>I7*I9</f>
        <v>13000</v>
      </c>
      <c r="J11" s="10"/>
      <c r="K11" s="10"/>
      <c r="L11" s="18">
        <f>L7*L9</f>
        <v>13000</v>
      </c>
      <c r="M11" s="10"/>
      <c r="N11" s="10"/>
      <c r="O11" s="18">
        <f>O7*O9</f>
        <v>13000</v>
      </c>
      <c r="P11" s="10"/>
      <c r="Q11" s="10"/>
      <c r="R11" s="18">
        <f>R7*R9</f>
        <v>13000</v>
      </c>
      <c r="S11" s="10"/>
      <c r="T11" s="10"/>
      <c r="U11" s="23">
        <f>SUM(I11,L11,O11,R11)</f>
        <v>52000</v>
      </c>
      <c r="V11" s="24"/>
      <c r="W11" s="24"/>
    </row>
    <row r="12" spans="1:37" ht="39">
      <c r="A12" s="10" t="s">
        <v>24</v>
      </c>
      <c r="B12" s="10" t="s">
        <v>36</v>
      </c>
      <c r="C12" s="10"/>
      <c r="D12" s="10" t="s">
        <v>34</v>
      </c>
      <c r="E12" s="10">
        <v>10</v>
      </c>
      <c r="F12" s="12" t="s">
        <v>37</v>
      </c>
      <c r="H12" s="13" t="s">
        <v>67</v>
      </c>
      <c r="I12" s="18">
        <f>I8*I10</f>
        <v>120000</v>
      </c>
      <c r="J12" s="10"/>
      <c r="K12" s="10"/>
      <c r="L12" s="18">
        <f>L8*L10</f>
        <v>120000</v>
      </c>
      <c r="M12" s="10"/>
      <c r="N12" s="10"/>
      <c r="O12" s="18">
        <f>O8*O10</f>
        <v>120000</v>
      </c>
      <c r="P12" s="10"/>
      <c r="Q12" s="10"/>
      <c r="R12" s="18">
        <f>R8*R10</f>
        <v>120000</v>
      </c>
      <c r="S12" s="10"/>
      <c r="T12" s="10"/>
      <c r="U12" s="23">
        <f>SUM(I12,L12,O12,R12)</f>
        <v>480000</v>
      </c>
      <c r="V12" s="24"/>
      <c r="W12" s="24"/>
    </row>
    <row r="13" spans="1:37">
      <c r="A13" s="10" t="s">
        <v>20</v>
      </c>
      <c r="B13" s="10" t="s">
        <v>38</v>
      </c>
      <c r="C13" s="10"/>
      <c r="D13" s="10"/>
      <c r="E13" s="10"/>
      <c r="F13" s="12"/>
      <c r="H13" s="13" t="s">
        <v>68</v>
      </c>
      <c r="I13" s="18">
        <f>SUM(I11:I12)</f>
        <v>133000</v>
      </c>
      <c r="J13" s="10"/>
      <c r="K13" s="10"/>
      <c r="L13" s="18">
        <f>SUM(L11:L12)</f>
        <v>133000</v>
      </c>
      <c r="M13" s="10"/>
      <c r="N13" s="10"/>
      <c r="O13" s="18">
        <f>SUM(O11:O12)</f>
        <v>133000</v>
      </c>
      <c r="P13" s="10"/>
      <c r="Q13" s="10"/>
      <c r="R13" s="18">
        <f>SUM(R11:R12)</f>
        <v>133000</v>
      </c>
      <c r="S13" s="10"/>
      <c r="T13" s="10"/>
      <c r="U13" s="23">
        <f>SUM(I13,L13,O13,R13)</f>
        <v>532000</v>
      </c>
      <c r="V13" s="24"/>
      <c r="W13" s="24"/>
    </row>
    <row r="14" spans="1:37">
      <c r="A14" s="10"/>
      <c r="B14" s="10" t="s">
        <v>39</v>
      </c>
      <c r="C14" s="10" t="s">
        <v>40</v>
      </c>
      <c r="D14" s="10" t="s">
        <v>41</v>
      </c>
      <c r="E14" s="10" t="s">
        <v>42</v>
      </c>
      <c r="F14" s="12"/>
      <c r="H14" s="13"/>
      <c r="I14" s="18"/>
      <c r="J14" s="10"/>
      <c r="K14" s="10"/>
      <c r="L14" s="18"/>
      <c r="M14" s="10"/>
      <c r="N14" s="10"/>
      <c r="O14" s="18"/>
      <c r="P14" s="10"/>
      <c r="Q14" s="10"/>
      <c r="R14" s="18"/>
      <c r="S14" s="10"/>
      <c r="T14" s="10"/>
      <c r="U14" s="23"/>
      <c r="V14" s="24"/>
      <c r="W14" s="24"/>
    </row>
    <row r="15" spans="1:37">
      <c r="A15" s="10"/>
      <c r="B15" s="10" t="s">
        <v>43</v>
      </c>
      <c r="C15" s="10" t="s">
        <v>44</v>
      </c>
      <c r="D15" s="10" t="s">
        <v>45</v>
      </c>
      <c r="E15" s="10">
        <v>5</v>
      </c>
      <c r="F15" s="12"/>
      <c r="H15" s="13"/>
      <c r="I15" s="18"/>
      <c r="J15" s="10"/>
      <c r="K15" s="10"/>
      <c r="L15" s="18"/>
      <c r="M15" s="10"/>
      <c r="N15" s="10"/>
      <c r="O15" s="18"/>
      <c r="P15" s="10"/>
      <c r="Q15" s="10"/>
      <c r="R15" s="18"/>
      <c r="S15" s="10"/>
      <c r="T15" s="10"/>
      <c r="U15" s="23"/>
      <c r="V15" s="24"/>
      <c r="W15" s="24"/>
    </row>
    <row r="16" spans="1:37">
      <c r="A16" s="10"/>
      <c r="B16" s="10" t="s">
        <v>46</v>
      </c>
      <c r="C16" s="10" t="s">
        <v>47</v>
      </c>
      <c r="D16" s="10" t="s">
        <v>48</v>
      </c>
      <c r="E16" s="10">
        <v>1</v>
      </c>
      <c r="F16" s="12"/>
      <c r="H16" s="13"/>
      <c r="I16" s="18"/>
      <c r="J16" s="10"/>
      <c r="K16" s="10"/>
      <c r="L16" s="18"/>
      <c r="M16" s="10"/>
      <c r="N16" s="10"/>
      <c r="O16" s="18"/>
      <c r="P16" s="10"/>
      <c r="Q16" s="10"/>
      <c r="R16" s="18"/>
      <c r="S16" s="10"/>
      <c r="T16" s="10"/>
      <c r="U16" s="23"/>
      <c r="V16" s="24"/>
      <c r="W16" s="24"/>
    </row>
    <row r="17" spans="1:23">
      <c r="A17" s="10" t="s">
        <v>24</v>
      </c>
      <c r="B17" s="10" t="s">
        <v>49</v>
      </c>
      <c r="C17" s="10"/>
      <c r="D17" s="10"/>
      <c r="E17" s="10"/>
      <c r="F17" s="12"/>
      <c r="H17" s="9"/>
      <c r="J17" s="9"/>
      <c r="K17" s="9"/>
      <c r="M17" s="9"/>
      <c r="N17" s="9"/>
      <c r="P17" s="9"/>
      <c r="Q17" s="9"/>
      <c r="S17" s="9"/>
      <c r="T17" s="9"/>
    </row>
    <row r="18" spans="1:23">
      <c r="A18" s="10"/>
      <c r="B18" s="10" t="s">
        <v>39</v>
      </c>
      <c r="C18" s="10" t="s">
        <v>40</v>
      </c>
      <c r="D18" s="10" t="s">
        <v>41</v>
      </c>
      <c r="E18" s="10" t="s">
        <v>42</v>
      </c>
      <c r="F18" s="12"/>
      <c r="H18" s="9"/>
      <c r="J18" s="9"/>
      <c r="K18" s="9"/>
      <c r="M18" s="9"/>
      <c r="N18" s="9"/>
      <c r="P18" s="9"/>
      <c r="Q18" s="9"/>
      <c r="S18" s="9"/>
      <c r="T18" s="9"/>
    </row>
    <row r="19" spans="1:23">
      <c r="A19" s="10"/>
      <c r="B19" s="10" t="s">
        <v>43</v>
      </c>
      <c r="C19" s="10" t="s">
        <v>44</v>
      </c>
      <c r="D19" s="10" t="s">
        <v>45</v>
      </c>
      <c r="E19" s="10">
        <v>5</v>
      </c>
      <c r="F19" s="12"/>
      <c r="H19" s="20" t="s">
        <v>69</v>
      </c>
      <c r="I19" s="18">
        <v>2</v>
      </c>
      <c r="J19" s="17"/>
      <c r="K19" s="17"/>
      <c r="M19" s="17"/>
      <c r="N19" s="17"/>
      <c r="P19" s="17"/>
      <c r="Q19" s="17"/>
      <c r="S19" s="17"/>
      <c r="T19" s="17"/>
      <c r="V19" s="21"/>
      <c r="W19" s="21"/>
    </row>
    <row r="20" spans="1:23">
      <c r="A20" s="10"/>
      <c r="B20" s="10" t="s">
        <v>46</v>
      </c>
      <c r="C20" s="10" t="s">
        <v>47</v>
      </c>
      <c r="D20" s="10" t="s">
        <v>48</v>
      </c>
      <c r="E20" s="10">
        <v>2</v>
      </c>
      <c r="F20" s="12"/>
      <c r="H20" s="9"/>
      <c r="J20" s="9"/>
      <c r="K20" s="9"/>
      <c r="M20" s="9"/>
      <c r="N20" s="9"/>
      <c r="P20" s="9"/>
      <c r="Q20" s="9"/>
      <c r="S20" s="9"/>
      <c r="T20" s="9"/>
    </row>
    <row r="21" spans="1:23">
      <c r="A21" s="10" t="s">
        <v>50</v>
      </c>
      <c r="B21" s="10" t="s">
        <v>51</v>
      </c>
      <c r="C21" s="10" t="s">
        <v>52</v>
      </c>
      <c r="D21" s="10" t="s">
        <v>27</v>
      </c>
      <c r="E21" s="10">
        <v>10</v>
      </c>
      <c r="F21" s="12"/>
      <c r="H21" s="13"/>
      <c r="I21" s="38" t="s">
        <v>57</v>
      </c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40"/>
      <c r="U21" s="23"/>
      <c r="V21" s="24"/>
      <c r="W21" s="24"/>
    </row>
    <row r="22" spans="1:23">
      <c r="A22" s="10" t="s">
        <v>53</v>
      </c>
      <c r="B22" s="10" t="s">
        <v>54</v>
      </c>
      <c r="C22" s="10" t="s">
        <v>55</v>
      </c>
      <c r="D22" s="10" t="s">
        <v>27</v>
      </c>
      <c r="E22" s="10">
        <v>15</v>
      </c>
      <c r="F22" s="12"/>
      <c r="H22" s="13"/>
      <c r="I22" s="18">
        <v>1</v>
      </c>
      <c r="J22" s="10">
        <v>1</v>
      </c>
      <c r="K22" s="10">
        <v>1</v>
      </c>
      <c r="L22" s="18">
        <v>2</v>
      </c>
      <c r="M22" s="10">
        <v>2</v>
      </c>
      <c r="N22" s="10">
        <v>2</v>
      </c>
      <c r="O22" s="18">
        <v>3</v>
      </c>
      <c r="P22" s="10">
        <v>3</v>
      </c>
      <c r="Q22" s="10">
        <v>3</v>
      </c>
      <c r="R22" s="18">
        <v>4</v>
      </c>
      <c r="S22" s="10">
        <v>4</v>
      </c>
      <c r="T22" s="10">
        <v>4</v>
      </c>
      <c r="U22" s="23" t="s">
        <v>58</v>
      </c>
      <c r="V22" s="24" t="s">
        <v>58</v>
      </c>
      <c r="W22" s="24" t="s">
        <v>58</v>
      </c>
    </row>
    <row r="23" spans="1:23">
      <c r="A23" s="10"/>
      <c r="B23" s="10"/>
      <c r="C23" s="10"/>
      <c r="D23" s="10"/>
      <c r="E23" s="10"/>
      <c r="F23" s="12"/>
      <c r="H23" s="13" t="s">
        <v>1</v>
      </c>
      <c r="I23" s="18" t="s">
        <v>59</v>
      </c>
      <c r="J23" s="10" t="s">
        <v>60</v>
      </c>
      <c r="K23" s="10" t="s">
        <v>61</v>
      </c>
      <c r="L23" s="18" t="s">
        <v>59</v>
      </c>
      <c r="M23" s="10" t="s">
        <v>60</v>
      </c>
      <c r="N23" s="10" t="s">
        <v>61</v>
      </c>
      <c r="O23" s="18" t="s">
        <v>59</v>
      </c>
      <c r="P23" s="10" t="s">
        <v>60</v>
      </c>
      <c r="Q23" s="10" t="s">
        <v>61</v>
      </c>
      <c r="R23" s="18" t="s">
        <v>59</v>
      </c>
      <c r="S23" s="10" t="s">
        <v>60</v>
      </c>
      <c r="T23" s="10" t="s">
        <v>61</v>
      </c>
      <c r="U23" s="23" t="s">
        <v>59</v>
      </c>
      <c r="V23" s="24" t="s">
        <v>60</v>
      </c>
      <c r="W23" s="24" t="s">
        <v>61</v>
      </c>
    </row>
    <row r="24" spans="1:23" ht="39">
      <c r="A24" s="10" t="s">
        <v>50</v>
      </c>
      <c r="B24" s="10" t="s">
        <v>205</v>
      </c>
      <c r="C24" s="10"/>
      <c r="D24" s="10" t="s">
        <v>34</v>
      </c>
      <c r="E24" s="10">
        <v>10</v>
      </c>
      <c r="F24" s="12" t="s">
        <v>206</v>
      </c>
      <c r="H24" s="13" t="s">
        <v>70</v>
      </c>
      <c r="I24" s="18">
        <f>0.5*I11 +0.5*I12</f>
        <v>66500</v>
      </c>
      <c r="J24" s="10"/>
      <c r="K24" s="10"/>
      <c r="L24" s="18">
        <f>0.5*I11 +0.5*I12</f>
        <v>66500</v>
      </c>
      <c r="M24" s="10"/>
      <c r="N24" s="10"/>
      <c r="O24" s="18"/>
      <c r="P24" s="10"/>
      <c r="Q24" s="10"/>
      <c r="R24" s="18"/>
      <c r="S24" s="10"/>
      <c r="T24" s="10"/>
      <c r="U24" s="23">
        <f>SUM(I24,L24,O24,R24)</f>
        <v>133000</v>
      </c>
      <c r="V24" s="24"/>
      <c r="W24" s="24"/>
    </row>
    <row r="25" spans="1:23" ht="51.75">
      <c r="A25" s="10" t="s">
        <v>50</v>
      </c>
      <c r="B25" s="10" t="s">
        <v>207</v>
      </c>
      <c r="C25" s="10"/>
      <c r="D25" s="10" t="s">
        <v>34</v>
      </c>
      <c r="E25" s="10">
        <v>90</v>
      </c>
      <c r="F25" s="12" t="s">
        <v>208</v>
      </c>
      <c r="H25" s="13" t="s">
        <v>71</v>
      </c>
      <c r="I25" s="18"/>
      <c r="J25" s="10"/>
      <c r="K25" s="10"/>
      <c r="L25" s="18">
        <f>0.5*L11 +0.5*L12</f>
        <v>66500</v>
      </c>
      <c r="M25" s="10"/>
      <c r="N25" s="10"/>
      <c r="O25" s="18">
        <f>0.5*L11 +0.5*L12</f>
        <v>66500</v>
      </c>
      <c r="P25" s="10"/>
      <c r="Q25" s="10"/>
      <c r="R25" s="18"/>
      <c r="S25" s="10"/>
      <c r="T25" s="10"/>
      <c r="U25" s="23">
        <f t="shared" ref="U25:U28" si="0">SUM(I25,L25,O25,R25)</f>
        <v>133000</v>
      </c>
      <c r="V25" s="24"/>
      <c r="W25" s="24"/>
    </row>
    <row r="26" spans="1:23">
      <c r="A26" s="10"/>
      <c r="B26" s="10" t="s">
        <v>209</v>
      </c>
      <c r="C26" s="10"/>
      <c r="D26" s="10" t="s">
        <v>34</v>
      </c>
      <c r="E26" s="10">
        <v>35</v>
      </c>
      <c r="F26" s="12"/>
      <c r="H26" s="13" t="s">
        <v>72</v>
      </c>
      <c r="I26" s="18"/>
      <c r="J26" s="10"/>
      <c r="K26" s="10"/>
      <c r="L26" s="18"/>
      <c r="M26" s="10"/>
      <c r="N26" s="10"/>
      <c r="O26" s="18">
        <f>0.5*O11 +0.5*O12</f>
        <v>66500</v>
      </c>
      <c r="P26" s="10"/>
      <c r="Q26" s="10"/>
      <c r="R26" s="18">
        <f>0.5*O11 +0.5*O12</f>
        <v>66500</v>
      </c>
      <c r="S26" s="10"/>
      <c r="T26" s="10"/>
      <c r="U26" s="23">
        <f t="shared" si="0"/>
        <v>133000</v>
      </c>
      <c r="V26" s="24"/>
      <c r="W26" s="24"/>
    </row>
    <row r="27" spans="1:23">
      <c r="A27" s="10"/>
      <c r="B27" s="10" t="s">
        <v>121</v>
      </c>
      <c r="C27" s="10"/>
      <c r="D27" s="10" t="s">
        <v>27</v>
      </c>
      <c r="E27" s="10">
        <v>35000</v>
      </c>
      <c r="F27" s="12"/>
      <c r="H27" s="13" t="s">
        <v>73</v>
      </c>
      <c r="I27" s="18"/>
      <c r="J27" s="10"/>
      <c r="K27" s="10"/>
      <c r="L27" s="18"/>
      <c r="M27" s="10"/>
      <c r="N27" s="10"/>
      <c r="O27" s="18"/>
      <c r="P27" s="10"/>
      <c r="Q27" s="10"/>
      <c r="R27" s="18">
        <f>0.5*R11 +0.5*R12</f>
        <v>66500</v>
      </c>
      <c r="S27" s="10"/>
      <c r="T27" s="10"/>
      <c r="U27" s="23">
        <f t="shared" si="0"/>
        <v>66500</v>
      </c>
      <c r="V27" s="24"/>
      <c r="W27" s="24"/>
    </row>
    <row r="28" spans="1:23">
      <c r="A28" s="10"/>
      <c r="B28" s="10" t="s">
        <v>126</v>
      </c>
      <c r="C28" s="10"/>
      <c r="D28" s="10" t="s">
        <v>27</v>
      </c>
      <c r="E28" s="10">
        <v>42000</v>
      </c>
      <c r="F28" s="12"/>
      <c r="H28" s="13" t="s">
        <v>74</v>
      </c>
      <c r="I28" s="18">
        <f>SUM(I24:I27)</f>
        <v>66500</v>
      </c>
      <c r="J28" s="18"/>
      <c r="K28" s="18"/>
      <c r="L28" s="18">
        <f t="shared" ref="L28:R28" si="1">SUM(L24:L27)</f>
        <v>133000</v>
      </c>
      <c r="M28" s="18"/>
      <c r="N28" s="18"/>
      <c r="O28" s="18">
        <f t="shared" si="1"/>
        <v>133000</v>
      </c>
      <c r="P28" s="18"/>
      <c r="Q28" s="18"/>
      <c r="R28" s="18">
        <f t="shared" si="1"/>
        <v>133000</v>
      </c>
      <c r="S28" s="18"/>
      <c r="T28" s="18"/>
      <c r="U28" s="23">
        <f t="shared" si="0"/>
        <v>465500</v>
      </c>
      <c r="V28" s="24"/>
      <c r="W28" s="24"/>
    </row>
    <row r="29" spans="1:23">
      <c r="A29" s="10"/>
      <c r="B29" s="10" t="s">
        <v>122</v>
      </c>
      <c r="C29" s="10"/>
      <c r="D29" s="10" t="s">
        <v>27</v>
      </c>
      <c r="E29" s="10">
        <v>20000</v>
      </c>
      <c r="F29" s="12"/>
      <c r="H29" s="13"/>
      <c r="I29" s="18"/>
      <c r="J29" s="10"/>
      <c r="K29" s="10"/>
      <c r="L29" s="18"/>
      <c r="M29" s="10"/>
      <c r="N29" s="10"/>
      <c r="O29" s="18"/>
      <c r="P29" s="10"/>
      <c r="Q29" s="10"/>
      <c r="R29" s="18"/>
      <c r="S29" s="10"/>
      <c r="T29" s="10"/>
      <c r="U29" s="23"/>
      <c r="V29" s="24"/>
      <c r="W29" s="24"/>
    </row>
    <row r="30" spans="1:23">
      <c r="A30" s="10"/>
      <c r="B30" s="10" t="s">
        <v>125</v>
      </c>
      <c r="C30" s="10"/>
      <c r="D30" s="10" t="s">
        <v>27</v>
      </c>
      <c r="E30" s="10">
        <v>40000</v>
      </c>
      <c r="F30" s="12"/>
      <c r="H30" s="9"/>
      <c r="J30" s="9"/>
      <c r="K30" s="9"/>
      <c r="M30" s="9"/>
      <c r="N30" s="9"/>
      <c r="P30" s="9"/>
      <c r="Q30" s="9"/>
      <c r="S30" s="9"/>
      <c r="T30" s="9"/>
    </row>
    <row r="31" spans="1:23">
      <c r="A31" s="10"/>
      <c r="B31" s="10" t="s">
        <v>210</v>
      </c>
      <c r="C31" s="10"/>
      <c r="D31" s="10" t="s">
        <v>27</v>
      </c>
      <c r="E31" s="10">
        <v>15000</v>
      </c>
      <c r="F31" s="12"/>
      <c r="H31" s="9"/>
      <c r="J31" s="9"/>
      <c r="K31" s="9"/>
      <c r="M31" s="9"/>
      <c r="N31" s="9"/>
      <c r="P31" s="9"/>
      <c r="Q31" s="9"/>
      <c r="S31" s="9"/>
      <c r="T31" s="9"/>
    </row>
    <row r="32" spans="1:23">
      <c r="A32" s="10"/>
      <c r="B32" s="10" t="s">
        <v>130</v>
      </c>
      <c r="C32" s="10"/>
      <c r="D32" s="10" t="s">
        <v>27</v>
      </c>
      <c r="E32" s="10">
        <v>10000</v>
      </c>
      <c r="F32" s="12"/>
      <c r="H32" s="20" t="s">
        <v>75</v>
      </c>
      <c r="I32" s="18">
        <v>3</v>
      </c>
      <c r="J32" s="17"/>
      <c r="K32" s="17"/>
      <c r="M32" s="17"/>
      <c r="N32" s="17"/>
      <c r="P32" s="17"/>
      <c r="Q32" s="17"/>
      <c r="S32" s="17"/>
      <c r="T32" s="17"/>
      <c r="V32" s="21"/>
      <c r="W32" s="21"/>
    </row>
    <row r="33" spans="1:23">
      <c r="A33" s="10"/>
      <c r="B33" s="10" t="s">
        <v>128</v>
      </c>
      <c r="C33" s="10"/>
      <c r="D33" s="10" t="s">
        <v>27</v>
      </c>
      <c r="E33" s="10">
        <v>29000</v>
      </c>
      <c r="F33" s="12"/>
      <c r="H33" s="9"/>
      <c r="J33" s="9"/>
      <c r="K33" s="9"/>
      <c r="M33" s="9"/>
      <c r="N33" s="9"/>
      <c r="P33" s="9"/>
      <c r="Q33" s="9"/>
      <c r="S33" s="9"/>
      <c r="T33" s="9"/>
    </row>
    <row r="34" spans="1:23">
      <c r="A34" s="10"/>
      <c r="B34" s="10" t="s">
        <v>129</v>
      </c>
      <c r="C34" s="10"/>
      <c r="D34" s="10" t="s">
        <v>27</v>
      </c>
      <c r="E34" s="10">
        <v>24000</v>
      </c>
      <c r="F34" s="12"/>
      <c r="H34" s="13"/>
      <c r="I34" s="38" t="s">
        <v>57</v>
      </c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40"/>
      <c r="U34" s="23"/>
      <c r="V34" s="24"/>
      <c r="W34" s="24"/>
    </row>
    <row r="35" spans="1:23">
      <c r="A35" s="10"/>
      <c r="B35" s="10" t="s">
        <v>211</v>
      </c>
      <c r="C35" s="10"/>
      <c r="D35" s="10" t="s">
        <v>34</v>
      </c>
      <c r="E35" s="10">
        <v>24</v>
      </c>
      <c r="F35" s="12"/>
      <c r="H35" s="13"/>
      <c r="I35" s="18">
        <v>1</v>
      </c>
      <c r="J35" s="10">
        <v>1</v>
      </c>
      <c r="K35" s="10">
        <v>1</v>
      </c>
      <c r="L35" s="18">
        <v>2</v>
      </c>
      <c r="M35" s="10">
        <v>2</v>
      </c>
      <c r="N35" s="10">
        <v>2</v>
      </c>
      <c r="O35" s="18">
        <v>3</v>
      </c>
      <c r="P35" s="10">
        <v>3</v>
      </c>
      <c r="Q35" s="10">
        <v>3</v>
      </c>
      <c r="R35" s="18">
        <v>4</v>
      </c>
      <c r="S35" s="10">
        <v>4</v>
      </c>
      <c r="T35" s="10">
        <v>4</v>
      </c>
      <c r="U35" s="23" t="s">
        <v>58</v>
      </c>
      <c r="V35" s="24" t="s">
        <v>58</v>
      </c>
      <c r="W35" s="24" t="s">
        <v>58</v>
      </c>
    </row>
    <row r="36" spans="1:23">
      <c r="A36" s="10"/>
      <c r="B36" s="10" t="s">
        <v>212</v>
      </c>
      <c r="C36" s="10"/>
      <c r="D36" s="10" t="s">
        <v>27</v>
      </c>
      <c r="E36" s="10">
        <v>1</v>
      </c>
      <c r="F36" s="12"/>
      <c r="H36" s="13" t="s">
        <v>1</v>
      </c>
      <c r="I36" s="18" t="s">
        <v>59</v>
      </c>
      <c r="J36" s="10" t="s">
        <v>60</v>
      </c>
      <c r="K36" s="10" t="s">
        <v>61</v>
      </c>
      <c r="L36" s="18" t="s">
        <v>59</v>
      </c>
      <c r="M36" s="10" t="s">
        <v>60</v>
      </c>
      <c r="N36" s="10" t="s">
        <v>61</v>
      </c>
      <c r="O36" s="18" t="s">
        <v>59</v>
      </c>
      <c r="P36" s="10" t="s">
        <v>60</v>
      </c>
      <c r="Q36" s="10" t="s">
        <v>61</v>
      </c>
      <c r="R36" s="18" t="s">
        <v>59</v>
      </c>
      <c r="S36" s="10" t="s">
        <v>60</v>
      </c>
      <c r="T36" s="10" t="s">
        <v>61</v>
      </c>
      <c r="U36" s="23" t="s">
        <v>59</v>
      </c>
      <c r="V36" s="24" t="s">
        <v>60</v>
      </c>
      <c r="W36" s="24" t="s">
        <v>61</v>
      </c>
    </row>
    <row r="37" spans="1:23">
      <c r="A37" s="10"/>
      <c r="B37" s="10" t="s">
        <v>213</v>
      </c>
      <c r="C37" s="10"/>
      <c r="D37" s="10" t="s">
        <v>27</v>
      </c>
      <c r="E37" s="10">
        <v>2</v>
      </c>
      <c r="F37" s="12"/>
      <c r="H37" s="13" t="s">
        <v>76</v>
      </c>
      <c r="I37" s="18">
        <f>I7</f>
        <v>130</v>
      </c>
      <c r="J37" s="10"/>
      <c r="K37" s="10"/>
      <c r="L37" s="18">
        <f>L7</f>
        <v>130</v>
      </c>
      <c r="M37" s="10"/>
      <c r="N37" s="10"/>
      <c r="O37" s="18">
        <f>O7</f>
        <v>130</v>
      </c>
      <c r="P37" s="10"/>
      <c r="Q37" s="10"/>
      <c r="R37" s="18">
        <f>R7</f>
        <v>130</v>
      </c>
      <c r="S37" s="10"/>
      <c r="T37" s="10"/>
      <c r="U37" s="23">
        <f>SUM(I37,L37,O37,R37)</f>
        <v>520</v>
      </c>
      <c r="V37" s="24"/>
      <c r="W37" s="24"/>
    </row>
    <row r="38" spans="1:23">
      <c r="A38" s="10"/>
      <c r="B38" s="10" t="s">
        <v>214</v>
      </c>
      <c r="C38" s="10"/>
      <c r="D38" s="10" t="s">
        <v>45</v>
      </c>
      <c r="E38" s="10">
        <v>80</v>
      </c>
      <c r="F38" s="12"/>
      <c r="H38" s="13" t="s">
        <v>77</v>
      </c>
      <c r="I38" s="18">
        <f>I8</f>
        <v>150</v>
      </c>
      <c r="J38" s="10"/>
      <c r="K38" s="10"/>
      <c r="L38" s="18">
        <f>L8</f>
        <v>150</v>
      </c>
      <c r="M38" s="10"/>
      <c r="N38" s="10"/>
      <c r="O38" s="18">
        <f>O8</f>
        <v>150</v>
      </c>
      <c r="P38" s="10"/>
      <c r="Q38" s="10"/>
      <c r="R38" s="18">
        <f>R8</f>
        <v>150</v>
      </c>
      <c r="S38" s="10"/>
      <c r="T38" s="10"/>
      <c r="U38" s="23">
        <f t="shared" ref="U38:U49" si="2">SUM(I38,L38,O38,R38)</f>
        <v>600</v>
      </c>
      <c r="V38" s="24"/>
      <c r="W38" s="24"/>
    </row>
    <row r="39" spans="1:23">
      <c r="A39" s="10"/>
      <c r="B39" s="10" t="s">
        <v>215</v>
      </c>
      <c r="C39" s="10"/>
      <c r="D39" s="10" t="s">
        <v>27</v>
      </c>
      <c r="E39" s="10">
        <v>200</v>
      </c>
      <c r="F39" s="12"/>
      <c r="H39" s="13" t="s">
        <v>78</v>
      </c>
      <c r="I39" s="18">
        <f>E9</f>
        <v>10</v>
      </c>
      <c r="J39" s="10"/>
      <c r="K39" s="10"/>
      <c r="L39" s="18">
        <f>I41</f>
        <v>26</v>
      </c>
      <c r="M39" s="10"/>
      <c r="N39" s="10"/>
      <c r="O39" s="18">
        <f>L41</f>
        <v>26</v>
      </c>
      <c r="P39" s="10"/>
      <c r="Q39" s="10"/>
      <c r="R39" s="18">
        <f>O41</f>
        <v>26</v>
      </c>
      <c r="S39" s="10"/>
      <c r="T39" s="10"/>
      <c r="U39" s="23">
        <f>I39</f>
        <v>10</v>
      </c>
      <c r="V39" s="24"/>
      <c r="W39" s="24"/>
    </row>
    <row r="40" spans="1:23">
      <c r="A40" s="10"/>
      <c r="B40" s="10" t="s">
        <v>216</v>
      </c>
      <c r="C40" s="10"/>
      <c r="D40" s="10" t="s">
        <v>27</v>
      </c>
      <c r="E40" s="10">
        <v>52000</v>
      </c>
      <c r="F40" s="12"/>
      <c r="H40" s="13" t="s">
        <v>79</v>
      </c>
      <c r="I40" s="18">
        <f>E10</f>
        <v>300</v>
      </c>
      <c r="J40" s="10"/>
      <c r="K40" s="10"/>
      <c r="L40" s="18">
        <f>I42</f>
        <v>150</v>
      </c>
      <c r="M40" s="10"/>
      <c r="N40" s="10"/>
      <c r="O40" s="18">
        <f>L42</f>
        <v>15</v>
      </c>
      <c r="P40" s="10"/>
      <c r="Q40" s="10"/>
      <c r="R40" s="18">
        <f>O42</f>
        <v>15</v>
      </c>
      <c r="S40" s="10"/>
      <c r="T40" s="10"/>
      <c r="U40" s="23">
        <f>I40</f>
        <v>300</v>
      </c>
      <c r="V40" s="24"/>
      <c r="W40" s="24"/>
    </row>
    <row r="41" spans="1:23">
      <c r="A41" s="10"/>
      <c r="B41" s="10" t="s">
        <v>217</v>
      </c>
      <c r="C41" s="10"/>
      <c r="D41" s="10" t="s">
        <v>27</v>
      </c>
      <c r="E41" s="10">
        <v>200000</v>
      </c>
      <c r="F41" s="12"/>
      <c r="H41" s="13" t="s">
        <v>80</v>
      </c>
      <c r="I41" s="18">
        <f>IF(I39-I37 &gt;0,I39-I37,ROUND($E11/100*L37, 0))</f>
        <v>26</v>
      </c>
      <c r="J41" s="10"/>
      <c r="K41" s="10"/>
      <c r="L41" s="18">
        <f>IF(L39-L37 &gt;0,L39-L37,ROUND($E11/100*O37, 0))</f>
        <v>26</v>
      </c>
      <c r="M41" s="10"/>
      <c r="N41" s="10"/>
      <c r="O41" s="18">
        <f>IF(O39-O37 &gt;0,O39-O37,ROUND($E11/100*R37, 0))</f>
        <v>26</v>
      </c>
      <c r="P41" s="10"/>
      <c r="Q41" s="10"/>
      <c r="R41" s="18">
        <f>E9</f>
        <v>10</v>
      </c>
      <c r="S41" s="10"/>
      <c r="T41" s="10"/>
      <c r="U41" s="23">
        <f>R41</f>
        <v>10</v>
      </c>
      <c r="V41" s="24"/>
      <c r="W41" s="24"/>
    </row>
    <row r="42" spans="1:23">
      <c r="H42" s="13" t="s">
        <v>81</v>
      </c>
      <c r="I42" s="18">
        <f>IF(I40-I38 &gt;0,I40-I38,ROUND($E12/100*L38, 0))</f>
        <v>150</v>
      </c>
      <c r="J42" s="10"/>
      <c r="K42" s="10"/>
      <c r="L42" s="18">
        <f>IF(L40-L38 &gt;0,L40-L38,ROUND($E12/100*O38, 0))</f>
        <v>15</v>
      </c>
      <c r="M42" s="10"/>
      <c r="N42" s="10"/>
      <c r="O42" s="18">
        <f>ROUND($E12/100*R38, 0)</f>
        <v>15</v>
      </c>
      <c r="P42" s="10"/>
      <c r="Q42" s="10"/>
      <c r="R42" s="18">
        <f>E10</f>
        <v>300</v>
      </c>
      <c r="S42" s="10"/>
      <c r="T42" s="10"/>
      <c r="U42" s="23">
        <f>R42</f>
        <v>300</v>
      </c>
      <c r="V42" s="24"/>
      <c r="W42" s="24"/>
    </row>
    <row r="43" spans="1:23">
      <c r="H43" s="13" t="s">
        <v>82</v>
      </c>
      <c r="I43" s="18">
        <f>I37-I39+I41</f>
        <v>146</v>
      </c>
      <c r="J43" s="10"/>
      <c r="K43" s="10"/>
      <c r="L43" s="18">
        <f>L37-L39+L41</f>
        <v>130</v>
      </c>
      <c r="M43" s="10"/>
      <c r="N43" s="10"/>
      <c r="O43" s="18">
        <f>O37-O39+O41</f>
        <v>130</v>
      </c>
      <c r="P43" s="10"/>
      <c r="Q43" s="10"/>
      <c r="R43" s="18">
        <f>R37-R39+R41</f>
        <v>114</v>
      </c>
      <c r="S43" s="10"/>
      <c r="T43" s="10"/>
      <c r="U43" s="23">
        <f t="shared" si="2"/>
        <v>520</v>
      </c>
      <c r="V43" s="24"/>
      <c r="W43" s="24"/>
    </row>
    <row r="44" spans="1:23">
      <c r="H44" s="13" t="s">
        <v>83</v>
      </c>
      <c r="I44" s="18">
        <f>I38-I40+I42</f>
        <v>0</v>
      </c>
      <c r="J44" s="10"/>
      <c r="K44" s="10"/>
      <c r="L44" s="18">
        <f>L38-L40+L42</f>
        <v>15</v>
      </c>
      <c r="M44" s="10"/>
      <c r="N44" s="10"/>
      <c r="O44" s="18">
        <f>O38-O40+O42</f>
        <v>150</v>
      </c>
      <c r="P44" s="10"/>
      <c r="Q44" s="10"/>
      <c r="R44" s="18">
        <f>R38-R40+R42</f>
        <v>435</v>
      </c>
      <c r="S44" s="10"/>
      <c r="T44" s="10"/>
      <c r="U44" s="23">
        <f t="shared" si="2"/>
        <v>600</v>
      </c>
      <c r="V44" s="24"/>
      <c r="W44" s="24"/>
    </row>
    <row r="45" spans="1:23">
      <c r="H45" s="13" t="s">
        <v>84</v>
      </c>
      <c r="I45" s="18">
        <f>U45</f>
        <v>1</v>
      </c>
      <c r="J45" s="10"/>
      <c r="K45" s="10"/>
      <c r="L45" s="18">
        <f>U45</f>
        <v>1</v>
      </c>
      <c r="M45" s="10"/>
      <c r="N45" s="10"/>
      <c r="O45" s="18">
        <f>U45</f>
        <v>1</v>
      </c>
      <c r="P45" s="10"/>
      <c r="Q45" s="10"/>
      <c r="R45" s="18">
        <f>U45</f>
        <v>1</v>
      </c>
      <c r="S45" s="10"/>
      <c r="T45" s="10"/>
      <c r="U45" s="23">
        <f>E36</f>
        <v>1</v>
      </c>
      <c r="V45" s="24"/>
      <c r="W45" s="24"/>
    </row>
    <row r="46" spans="1:23">
      <c r="H46" s="13" t="s">
        <v>85</v>
      </c>
      <c r="I46" s="18">
        <f>U46</f>
        <v>2</v>
      </c>
      <c r="J46" s="10"/>
      <c r="K46" s="10"/>
      <c r="L46" s="18">
        <f>U46</f>
        <v>2</v>
      </c>
      <c r="M46" s="10"/>
      <c r="N46" s="10"/>
      <c r="O46" s="18">
        <f>U46</f>
        <v>2</v>
      </c>
      <c r="P46" s="10"/>
      <c r="Q46" s="10"/>
      <c r="R46" s="18">
        <f>U46</f>
        <v>2</v>
      </c>
      <c r="S46" s="10"/>
      <c r="T46" s="10"/>
      <c r="U46" s="23">
        <f>E37</f>
        <v>2</v>
      </c>
      <c r="V46" s="24"/>
      <c r="W46" s="24"/>
    </row>
    <row r="47" spans="1:23">
      <c r="H47" s="13" t="s">
        <v>86</v>
      </c>
      <c r="I47" s="18">
        <f>I43*I45</f>
        <v>146</v>
      </c>
      <c r="J47" s="10"/>
      <c r="K47" s="10"/>
      <c r="L47" s="18">
        <f>L43*L45</f>
        <v>130</v>
      </c>
      <c r="M47" s="10"/>
      <c r="N47" s="10"/>
      <c r="O47" s="18">
        <f>O43*O45</f>
        <v>130</v>
      </c>
      <c r="P47" s="10"/>
      <c r="Q47" s="10"/>
      <c r="R47" s="18">
        <f>R43*R45</f>
        <v>114</v>
      </c>
      <c r="S47" s="10"/>
      <c r="T47" s="10"/>
      <c r="U47" s="23">
        <f t="shared" si="2"/>
        <v>520</v>
      </c>
      <c r="V47" s="24"/>
      <c r="W47" s="24"/>
    </row>
    <row r="48" spans="1:23">
      <c r="H48" s="13" t="s">
        <v>87</v>
      </c>
      <c r="I48" s="18">
        <f>I44*I46</f>
        <v>0</v>
      </c>
      <c r="J48" s="10"/>
      <c r="K48" s="10"/>
      <c r="L48" s="18">
        <f>L44*L46</f>
        <v>30</v>
      </c>
      <c r="M48" s="10"/>
      <c r="N48" s="10"/>
      <c r="O48" s="18">
        <f>O44*O46</f>
        <v>300</v>
      </c>
      <c r="P48" s="10"/>
      <c r="Q48" s="10"/>
      <c r="R48" s="18">
        <f>R44*R46</f>
        <v>870</v>
      </c>
      <c r="S48" s="10"/>
      <c r="T48" s="10"/>
      <c r="U48" s="23">
        <f t="shared" si="2"/>
        <v>1200</v>
      </c>
      <c r="V48" s="24"/>
      <c r="W48" s="24"/>
    </row>
    <row r="49" spans="8:23">
      <c r="H49" s="13" t="s">
        <v>88</v>
      </c>
      <c r="I49" s="18">
        <f>SUM(I47:I48)</f>
        <v>146</v>
      </c>
      <c r="J49" s="10"/>
      <c r="K49" s="10"/>
      <c r="L49" s="18">
        <f>SUM(L47:L48)</f>
        <v>160</v>
      </c>
      <c r="M49" s="10"/>
      <c r="N49" s="10"/>
      <c r="O49" s="18">
        <f>SUM(O47:O48)</f>
        <v>430</v>
      </c>
      <c r="P49" s="10"/>
      <c r="Q49" s="10"/>
      <c r="R49" s="18">
        <f>SUM(R47:R48)</f>
        <v>984</v>
      </c>
      <c r="S49" s="10"/>
      <c r="T49" s="10"/>
      <c r="U49" s="23">
        <f t="shared" si="2"/>
        <v>1720</v>
      </c>
      <c r="V49" s="24"/>
      <c r="W49" s="24"/>
    </row>
    <row r="50" spans="8:23">
      <c r="H50" s="9"/>
      <c r="J50" s="9"/>
      <c r="K50" s="9"/>
      <c r="M50" s="9"/>
      <c r="N50" s="9"/>
      <c r="P50" s="9"/>
      <c r="Q50" s="9"/>
      <c r="S50" s="9"/>
      <c r="T50" s="9"/>
    </row>
    <row r="51" spans="8:23">
      <c r="H51" s="9"/>
      <c r="J51" s="9"/>
      <c r="K51" s="9"/>
      <c r="M51" s="9"/>
      <c r="N51" s="9"/>
      <c r="P51" s="9"/>
      <c r="Q51" s="9"/>
      <c r="S51" s="9"/>
      <c r="T51" s="9"/>
    </row>
    <row r="52" spans="8:23">
      <c r="H52" s="20" t="s">
        <v>89</v>
      </c>
      <c r="I52" s="18">
        <v>4</v>
      </c>
      <c r="J52" s="17"/>
      <c r="K52" s="17"/>
      <c r="M52" s="17"/>
      <c r="N52" s="17"/>
      <c r="P52" s="17"/>
      <c r="Q52" s="17"/>
      <c r="S52" s="17"/>
      <c r="T52" s="17"/>
      <c r="V52" s="21"/>
      <c r="W52" s="21"/>
    </row>
    <row r="53" spans="8:23">
      <c r="H53" s="9"/>
      <c r="J53" s="9"/>
      <c r="K53" s="9"/>
      <c r="M53" s="9"/>
      <c r="N53" s="9"/>
      <c r="P53" s="9"/>
      <c r="Q53" s="9"/>
      <c r="S53" s="9"/>
      <c r="T53" s="9"/>
    </row>
    <row r="54" spans="8:23">
      <c r="H54" s="13"/>
      <c r="I54" s="38" t="s">
        <v>57</v>
      </c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40"/>
      <c r="U54" s="23"/>
      <c r="V54" s="24"/>
      <c r="W54" s="24"/>
    </row>
    <row r="55" spans="8:23">
      <c r="H55" s="13"/>
      <c r="I55" s="18">
        <v>1</v>
      </c>
      <c r="J55" s="10">
        <v>1</v>
      </c>
      <c r="K55" s="10">
        <v>1</v>
      </c>
      <c r="L55" s="18">
        <v>2</v>
      </c>
      <c r="M55" s="10">
        <v>2</v>
      </c>
      <c r="N55" s="10">
        <v>2</v>
      </c>
      <c r="O55" s="18">
        <v>3</v>
      </c>
      <c r="P55" s="10">
        <v>3</v>
      </c>
      <c r="Q55" s="10">
        <v>3</v>
      </c>
      <c r="R55" s="18">
        <v>4</v>
      </c>
      <c r="S55" s="10">
        <v>4</v>
      </c>
      <c r="T55" s="10">
        <v>4</v>
      </c>
      <c r="U55" s="23" t="s">
        <v>58</v>
      </c>
      <c r="V55" s="24" t="s">
        <v>58</v>
      </c>
      <c r="W55" s="24" t="s">
        <v>58</v>
      </c>
    </row>
    <row r="56" spans="8:23">
      <c r="H56" s="13" t="s">
        <v>1</v>
      </c>
      <c r="I56" s="18" t="s">
        <v>59</v>
      </c>
      <c r="J56" s="10" t="s">
        <v>60</v>
      </c>
      <c r="K56" s="10" t="s">
        <v>61</v>
      </c>
      <c r="L56" s="18" t="s">
        <v>59</v>
      </c>
      <c r="M56" s="10" t="s">
        <v>60</v>
      </c>
      <c r="N56" s="10" t="s">
        <v>61</v>
      </c>
      <c r="O56" s="18" t="s">
        <v>59</v>
      </c>
      <c r="P56" s="10" t="s">
        <v>60</v>
      </c>
      <c r="Q56" s="10" t="s">
        <v>61</v>
      </c>
      <c r="R56" s="18" t="s">
        <v>59</v>
      </c>
      <c r="S56" s="10" t="s">
        <v>60</v>
      </c>
      <c r="T56" s="10" t="s">
        <v>61</v>
      </c>
      <c r="U56" s="23" t="s">
        <v>59</v>
      </c>
      <c r="V56" s="24" t="s">
        <v>60</v>
      </c>
      <c r="W56" s="24" t="s">
        <v>61</v>
      </c>
    </row>
    <row r="57" spans="8:23">
      <c r="H57" s="13" t="s">
        <v>82</v>
      </c>
      <c r="I57" s="18">
        <f>I43</f>
        <v>146</v>
      </c>
      <c r="J57" s="10"/>
      <c r="K57" s="10"/>
      <c r="L57" s="18">
        <f>L43</f>
        <v>130</v>
      </c>
      <c r="M57" s="10"/>
      <c r="N57" s="10"/>
      <c r="O57" s="18">
        <f>O43</f>
        <v>130</v>
      </c>
      <c r="P57" s="10"/>
      <c r="Q57" s="10"/>
      <c r="R57" s="18">
        <f>R43</f>
        <v>114</v>
      </c>
      <c r="S57" s="10"/>
      <c r="T57" s="10"/>
      <c r="U57" s="23">
        <f>SUM(I57,L57,O57,R57)</f>
        <v>520</v>
      </c>
      <c r="V57" s="24"/>
      <c r="W57" s="24"/>
    </row>
    <row r="58" spans="8:23">
      <c r="H58" s="13" t="s">
        <v>83</v>
      </c>
      <c r="I58" s="18">
        <f>I44</f>
        <v>0</v>
      </c>
      <c r="J58" s="10"/>
      <c r="K58" s="10"/>
      <c r="L58" s="18">
        <f>L44</f>
        <v>15</v>
      </c>
      <c r="M58" s="10"/>
      <c r="N58" s="10"/>
      <c r="O58" s="18">
        <f>O44</f>
        <v>150</v>
      </c>
      <c r="P58" s="10"/>
      <c r="Q58" s="10"/>
      <c r="R58" s="18">
        <f>R44</f>
        <v>435</v>
      </c>
      <c r="S58" s="10"/>
      <c r="T58" s="10"/>
      <c r="U58" s="23">
        <f t="shared" ref="U58:U66" si="3">SUM(I58,L58,O58,R58)</f>
        <v>600</v>
      </c>
      <c r="V58" s="24"/>
      <c r="W58" s="24"/>
    </row>
    <row r="59" spans="8:23">
      <c r="H59" s="13" t="s">
        <v>90</v>
      </c>
      <c r="I59" s="18">
        <f>$U59</f>
        <v>5</v>
      </c>
      <c r="J59" s="10"/>
      <c r="K59" s="10"/>
      <c r="L59" s="18">
        <f>$U59</f>
        <v>5</v>
      </c>
      <c r="M59" s="10"/>
      <c r="N59" s="10"/>
      <c r="O59" s="18">
        <f>U59</f>
        <v>5</v>
      </c>
      <c r="P59" s="10"/>
      <c r="Q59" s="10"/>
      <c r="R59" s="18">
        <f>$U59</f>
        <v>5</v>
      </c>
      <c r="S59" s="10"/>
      <c r="T59" s="10"/>
      <c r="U59" s="23">
        <f>E15</f>
        <v>5</v>
      </c>
      <c r="V59" s="24"/>
      <c r="W59" s="24"/>
    </row>
    <row r="60" spans="8:23">
      <c r="H60" s="13" t="s">
        <v>91</v>
      </c>
      <c r="I60" s="18">
        <f>$U60</f>
        <v>5</v>
      </c>
      <c r="J60" s="10"/>
      <c r="K60" s="10"/>
      <c r="L60" s="18">
        <f>$U60</f>
        <v>5</v>
      </c>
      <c r="M60" s="10"/>
      <c r="N60" s="10"/>
      <c r="O60" s="18">
        <f>$U60</f>
        <v>5</v>
      </c>
      <c r="P60" s="10"/>
      <c r="Q60" s="10"/>
      <c r="R60" s="18">
        <f>$U60</f>
        <v>5</v>
      </c>
      <c r="S60" s="10"/>
      <c r="T60" s="10"/>
      <c r="U60" s="23">
        <f>E19</f>
        <v>5</v>
      </c>
      <c r="V60" s="24"/>
      <c r="W60" s="24"/>
    </row>
    <row r="61" spans="8:23">
      <c r="H61" s="13" t="s">
        <v>92</v>
      </c>
      <c r="I61" s="18">
        <f>I57*I59</f>
        <v>730</v>
      </c>
      <c r="J61" s="10"/>
      <c r="K61" s="10"/>
      <c r="L61" s="18">
        <f>L57*L59</f>
        <v>650</v>
      </c>
      <c r="M61" s="10"/>
      <c r="N61" s="10"/>
      <c r="O61" s="18">
        <f>O57*O59</f>
        <v>650</v>
      </c>
      <c r="P61" s="10"/>
      <c r="Q61" s="10"/>
      <c r="R61" s="18">
        <f>R57*R59</f>
        <v>570</v>
      </c>
      <c r="S61" s="10"/>
      <c r="T61" s="10"/>
      <c r="U61" s="23">
        <f t="shared" si="3"/>
        <v>2600</v>
      </c>
      <c r="V61" s="24"/>
      <c r="W61" s="24"/>
    </row>
    <row r="62" spans="8:23">
      <c r="H62" s="13" t="s">
        <v>93</v>
      </c>
      <c r="I62" s="18">
        <f>I58*I60</f>
        <v>0</v>
      </c>
      <c r="J62" s="10"/>
      <c r="K62" s="10"/>
      <c r="L62" s="18">
        <f>L58*L60</f>
        <v>75</v>
      </c>
      <c r="M62" s="10"/>
      <c r="N62" s="10"/>
      <c r="O62" s="18">
        <f>O58*O60</f>
        <v>750</v>
      </c>
      <c r="P62" s="10"/>
      <c r="Q62" s="10"/>
      <c r="R62" s="18">
        <f>R58*R60</f>
        <v>2175</v>
      </c>
      <c r="S62" s="10"/>
      <c r="T62" s="10"/>
      <c r="U62" s="23">
        <f t="shared" si="3"/>
        <v>3000</v>
      </c>
      <c r="V62" s="24"/>
      <c r="W62" s="24"/>
    </row>
    <row r="63" spans="8:23">
      <c r="H63" s="13" t="s">
        <v>94</v>
      </c>
      <c r="I63" s="18">
        <f>SUM(I61:I62)</f>
        <v>730</v>
      </c>
      <c r="J63" s="10"/>
      <c r="K63" s="10"/>
      <c r="L63" s="18">
        <f>SUM(L61:L62)</f>
        <v>725</v>
      </c>
      <c r="M63" s="10"/>
      <c r="N63" s="10"/>
      <c r="O63" s="18">
        <f>SUM(O61:O62)</f>
        <v>1400</v>
      </c>
      <c r="P63" s="10"/>
      <c r="Q63" s="10"/>
      <c r="R63" s="18">
        <f>SUM(R61:R62)</f>
        <v>2745</v>
      </c>
      <c r="S63" s="10"/>
      <c r="T63" s="10"/>
      <c r="U63" s="23">
        <f t="shared" si="3"/>
        <v>5600</v>
      </c>
      <c r="V63" s="24"/>
      <c r="W63" s="24"/>
    </row>
    <row r="64" spans="8:23">
      <c r="H64" s="13" t="s">
        <v>95</v>
      </c>
      <c r="I64" s="18">
        <f>E38</f>
        <v>80</v>
      </c>
      <c r="J64" s="10"/>
      <c r="K64" s="10"/>
      <c r="L64" s="18">
        <f>I65</f>
        <v>72.5</v>
      </c>
      <c r="M64" s="10"/>
      <c r="N64" s="10"/>
      <c r="O64" s="18">
        <f>L65</f>
        <v>140</v>
      </c>
      <c r="P64" s="10"/>
      <c r="Q64" s="10"/>
      <c r="R64" s="18">
        <f>O65</f>
        <v>274.5</v>
      </c>
      <c r="S64" s="10"/>
      <c r="T64" s="10"/>
      <c r="U64" s="23">
        <f>I64</f>
        <v>80</v>
      </c>
      <c r="V64" s="24"/>
      <c r="W64" s="24"/>
    </row>
    <row r="65" spans="8:23">
      <c r="H65" s="13" t="s">
        <v>96</v>
      </c>
      <c r="I65" s="18">
        <f>$E$24/100*L63</f>
        <v>72.5</v>
      </c>
      <c r="J65" s="10"/>
      <c r="K65" s="10"/>
      <c r="L65" s="18">
        <f>$E$24/100*O63</f>
        <v>140</v>
      </c>
      <c r="M65" s="10"/>
      <c r="N65" s="10"/>
      <c r="O65" s="18">
        <f>$E$24/100*R63</f>
        <v>274.5</v>
      </c>
      <c r="P65" s="10"/>
      <c r="Q65" s="10"/>
      <c r="R65" s="18">
        <f>E38</f>
        <v>80</v>
      </c>
      <c r="S65" s="10"/>
      <c r="T65" s="10"/>
      <c r="U65" s="23">
        <f>R65</f>
        <v>80</v>
      </c>
      <c r="V65" s="24"/>
      <c r="W65" s="24"/>
    </row>
    <row r="66" spans="8:23">
      <c r="H66" s="13" t="s">
        <v>97</v>
      </c>
      <c r="I66" s="18">
        <f>I63-I64+I65</f>
        <v>722.5</v>
      </c>
      <c r="J66" s="10"/>
      <c r="K66" s="10"/>
      <c r="L66" s="18">
        <f>L63-L64+L65</f>
        <v>792.5</v>
      </c>
      <c r="M66" s="10"/>
      <c r="N66" s="10"/>
      <c r="O66" s="18">
        <f>O63-O64+O65</f>
        <v>1534.5</v>
      </c>
      <c r="P66" s="10"/>
      <c r="Q66" s="10"/>
      <c r="R66" s="18">
        <f>R63-R64+R65</f>
        <v>2550.5</v>
      </c>
      <c r="S66" s="10"/>
      <c r="T66" s="10"/>
      <c r="U66" s="23">
        <f t="shared" si="3"/>
        <v>5600</v>
      </c>
      <c r="V66" s="24"/>
      <c r="W66" s="24"/>
    </row>
    <row r="67" spans="8:23">
      <c r="H67" s="9"/>
      <c r="J67" s="9"/>
      <c r="K67" s="9"/>
      <c r="M67" s="9"/>
      <c r="N67" s="9"/>
      <c r="P67" s="9"/>
      <c r="Q67" s="9"/>
      <c r="S67" s="9"/>
      <c r="T67" s="9"/>
    </row>
    <row r="68" spans="8:23">
      <c r="H68" s="9"/>
      <c r="J68" s="9"/>
      <c r="K68" s="9"/>
      <c r="M68" s="9"/>
      <c r="N68" s="9"/>
      <c r="P68" s="9"/>
      <c r="Q68" s="9"/>
      <c r="S68" s="9"/>
      <c r="T68" s="9"/>
    </row>
    <row r="69" spans="8:23">
      <c r="H69" s="20" t="s">
        <v>98</v>
      </c>
      <c r="I69" s="18">
        <v>5</v>
      </c>
      <c r="J69" s="17"/>
      <c r="K69" s="17"/>
      <c r="M69" s="17"/>
      <c r="N69" s="17"/>
      <c r="P69" s="17"/>
      <c r="Q69" s="17"/>
      <c r="S69" s="17"/>
      <c r="T69" s="17"/>
      <c r="V69" s="21"/>
      <c r="W69" s="21"/>
    </row>
    <row r="70" spans="8:23">
      <c r="H70" s="9"/>
      <c r="J70" s="9"/>
      <c r="K70" s="9"/>
      <c r="M70" s="9"/>
      <c r="N70" s="9"/>
      <c r="P70" s="9"/>
      <c r="Q70" s="9"/>
      <c r="S70" s="9"/>
      <c r="T70" s="9"/>
    </row>
    <row r="71" spans="8:23">
      <c r="H71" s="13"/>
      <c r="I71" s="38" t="s">
        <v>57</v>
      </c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40"/>
      <c r="U71" s="23"/>
      <c r="V71" s="24"/>
      <c r="W71" s="24"/>
    </row>
    <row r="72" spans="8:23">
      <c r="H72" s="13"/>
      <c r="I72" s="18">
        <v>1</v>
      </c>
      <c r="J72" s="10">
        <v>1</v>
      </c>
      <c r="K72" s="10">
        <v>1</v>
      </c>
      <c r="L72" s="18">
        <v>2</v>
      </c>
      <c r="M72" s="10">
        <v>2</v>
      </c>
      <c r="N72" s="10">
        <v>2</v>
      </c>
      <c r="O72" s="18">
        <v>3</v>
      </c>
      <c r="P72" s="10">
        <v>3</v>
      </c>
      <c r="Q72" s="10">
        <v>3</v>
      </c>
      <c r="R72" s="18">
        <v>4</v>
      </c>
      <c r="S72" s="10">
        <v>4</v>
      </c>
      <c r="T72" s="10">
        <v>4</v>
      </c>
      <c r="U72" s="23" t="s">
        <v>58</v>
      </c>
      <c r="V72" s="24" t="s">
        <v>58</v>
      </c>
      <c r="W72" s="24" t="s">
        <v>58</v>
      </c>
    </row>
    <row r="73" spans="8:23">
      <c r="H73" s="13" t="s">
        <v>1</v>
      </c>
      <c r="I73" s="18" t="s">
        <v>59</v>
      </c>
      <c r="J73" s="10" t="s">
        <v>60</v>
      </c>
      <c r="K73" s="10" t="s">
        <v>61</v>
      </c>
      <c r="L73" s="18" t="s">
        <v>59</v>
      </c>
      <c r="M73" s="10" t="s">
        <v>60</v>
      </c>
      <c r="N73" s="10" t="s">
        <v>61</v>
      </c>
      <c r="O73" s="18" t="s">
        <v>59</v>
      </c>
      <c r="P73" s="10" t="s">
        <v>60</v>
      </c>
      <c r="Q73" s="10" t="s">
        <v>61</v>
      </c>
      <c r="R73" s="18" t="s">
        <v>59</v>
      </c>
      <c r="S73" s="10" t="s">
        <v>60</v>
      </c>
      <c r="T73" s="10" t="s">
        <v>61</v>
      </c>
      <c r="U73" s="23" t="s">
        <v>59</v>
      </c>
      <c r="V73" s="24" t="s">
        <v>60</v>
      </c>
      <c r="W73" s="24" t="s">
        <v>61</v>
      </c>
    </row>
    <row r="74" spans="8:23">
      <c r="H74" s="13" t="s">
        <v>97</v>
      </c>
      <c r="I74" s="18">
        <f>I66</f>
        <v>722.5</v>
      </c>
      <c r="J74" s="10"/>
      <c r="K74" s="10"/>
      <c r="L74" s="18">
        <f>L66</f>
        <v>792.5</v>
      </c>
      <c r="M74" s="10"/>
      <c r="N74" s="10"/>
      <c r="O74" s="18">
        <f>O66</f>
        <v>1534.5</v>
      </c>
      <c r="P74" s="10"/>
      <c r="Q74" s="10"/>
      <c r="R74" s="18">
        <f>R66</f>
        <v>2550.5</v>
      </c>
      <c r="S74" s="10"/>
      <c r="T74" s="10"/>
      <c r="U74" s="23">
        <f>SUM(I74,L74,O74,R74)</f>
        <v>5600</v>
      </c>
      <c r="V74" s="24"/>
      <c r="W74" s="24"/>
    </row>
    <row r="75" spans="8:23">
      <c r="H75" s="13" t="s">
        <v>99</v>
      </c>
      <c r="I75" s="18">
        <f>U75</f>
        <v>10</v>
      </c>
      <c r="J75" s="10"/>
      <c r="K75" s="10"/>
      <c r="L75" s="18">
        <f>U75</f>
        <v>10</v>
      </c>
      <c r="M75" s="10"/>
      <c r="N75" s="10"/>
      <c r="O75" s="18">
        <f>U75</f>
        <v>10</v>
      </c>
      <c r="P75" s="10"/>
      <c r="Q75" s="10"/>
      <c r="R75" s="18">
        <f>U75</f>
        <v>10</v>
      </c>
      <c r="S75" s="10"/>
      <c r="T75" s="10"/>
      <c r="U75" s="23">
        <f>E21</f>
        <v>10</v>
      </c>
      <c r="V75" s="24"/>
      <c r="W75" s="24"/>
    </row>
    <row r="76" spans="8:23">
      <c r="H76" s="13" t="s">
        <v>100</v>
      </c>
      <c r="I76" s="18">
        <f>I74*I75</f>
        <v>7225</v>
      </c>
      <c r="J76" s="10"/>
      <c r="K76" s="10"/>
      <c r="L76" s="18">
        <f>L74*L75</f>
        <v>7925</v>
      </c>
      <c r="M76" s="10"/>
      <c r="N76" s="10"/>
      <c r="O76" s="18">
        <f>O74*O75</f>
        <v>15345</v>
      </c>
      <c r="P76" s="10"/>
      <c r="Q76" s="10"/>
      <c r="R76" s="18">
        <f>R74*R75</f>
        <v>25505</v>
      </c>
      <c r="S76" s="10"/>
      <c r="T76" s="10"/>
      <c r="U76" s="23">
        <f>SUM(I76,L76,O76,R76)</f>
        <v>56000</v>
      </c>
      <c r="V76" s="24"/>
      <c r="W76" s="24"/>
    </row>
    <row r="77" spans="8:23">
      <c r="H77" s="13" t="s">
        <v>101</v>
      </c>
      <c r="I77" s="18">
        <f>$E$39</f>
        <v>200</v>
      </c>
      <c r="J77" s="10"/>
      <c r="K77" s="10"/>
      <c r="L77" s="18">
        <f>$E$39</f>
        <v>200</v>
      </c>
      <c r="M77" s="10"/>
      <c r="N77" s="10"/>
      <c r="O77" s="18">
        <f>$E$39</f>
        <v>200</v>
      </c>
      <c r="P77" s="10"/>
      <c r="Q77" s="10"/>
      <c r="R77" s="18">
        <f>$E$39</f>
        <v>200</v>
      </c>
      <c r="S77" s="10"/>
      <c r="T77" s="10"/>
      <c r="U77" s="23">
        <f>SUM(I77,L77,O77,R77)</f>
        <v>800</v>
      </c>
      <c r="V77" s="24"/>
      <c r="W77" s="24"/>
    </row>
    <row r="78" spans="8:23">
      <c r="H78" s="13" t="s">
        <v>102</v>
      </c>
      <c r="I78" s="18">
        <f>I76+I77</f>
        <v>7425</v>
      </c>
      <c r="J78" s="10"/>
      <c r="K78" s="10"/>
      <c r="L78" s="18">
        <f>L76+L77</f>
        <v>8125</v>
      </c>
      <c r="M78" s="10"/>
      <c r="N78" s="10"/>
      <c r="O78" s="18">
        <f>O76+O77</f>
        <v>15545</v>
      </c>
      <c r="P78" s="10"/>
      <c r="Q78" s="10"/>
      <c r="R78" s="18">
        <f>R76+R77</f>
        <v>25705</v>
      </c>
      <c r="S78" s="10"/>
      <c r="T78" s="10"/>
      <c r="U78" s="23">
        <f>SUM(I78,L78,O78,R78)</f>
        <v>56800</v>
      </c>
      <c r="V78" s="24"/>
      <c r="W78" s="24"/>
    </row>
    <row r="79" spans="8:23">
      <c r="H79" s="13"/>
      <c r="I79" s="18"/>
      <c r="J79" s="10"/>
      <c r="K79" s="10"/>
      <c r="L79" s="18"/>
      <c r="M79" s="10"/>
      <c r="N79" s="10"/>
      <c r="O79" s="18"/>
      <c r="P79" s="10"/>
      <c r="Q79" s="10"/>
      <c r="R79" s="18"/>
      <c r="S79" s="10"/>
      <c r="T79" s="10"/>
      <c r="U79" s="23"/>
      <c r="V79" s="24"/>
      <c r="W79" s="24"/>
    </row>
    <row r="80" spans="8:23">
      <c r="H80" s="9"/>
      <c r="J80" s="9"/>
      <c r="K80" s="9"/>
      <c r="M80" s="9"/>
      <c r="N80" s="9"/>
      <c r="P80" s="9"/>
      <c r="Q80" s="9"/>
      <c r="S80" s="9"/>
      <c r="T80" s="9"/>
    </row>
    <row r="81" spans="8:23">
      <c r="H81" s="9"/>
      <c r="J81" s="9"/>
      <c r="K81" s="9"/>
      <c r="M81" s="9"/>
      <c r="N81" s="9"/>
      <c r="P81" s="9"/>
      <c r="Q81" s="9"/>
      <c r="S81" s="9"/>
      <c r="T81" s="9"/>
    </row>
    <row r="82" spans="8:23">
      <c r="H82" s="20" t="s">
        <v>103</v>
      </c>
      <c r="I82" s="18">
        <v>6</v>
      </c>
      <c r="J82" s="17"/>
      <c r="K82" s="17"/>
      <c r="M82" s="17"/>
      <c r="N82" s="17"/>
      <c r="P82" s="17"/>
      <c r="Q82" s="17"/>
      <c r="S82" s="17"/>
      <c r="T82" s="17"/>
      <c r="V82" s="21"/>
      <c r="W82" s="21"/>
    </row>
    <row r="83" spans="8:23" ht="26.25">
      <c r="H83" s="14" t="s">
        <v>104</v>
      </c>
      <c r="I83" s="19"/>
      <c r="J83" s="9"/>
      <c r="K83" s="9"/>
      <c r="M83" s="9"/>
      <c r="N83" s="9"/>
      <c r="P83" s="9"/>
      <c r="Q83" s="9"/>
      <c r="S83" s="9"/>
      <c r="T83" s="9"/>
    </row>
    <row r="84" spans="8:23">
      <c r="H84" s="13"/>
      <c r="I84" s="38" t="s">
        <v>57</v>
      </c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40"/>
      <c r="U84" s="23"/>
      <c r="V84" s="24"/>
      <c r="W84" s="24"/>
    </row>
    <row r="85" spans="8:23">
      <c r="H85" s="13"/>
      <c r="I85" s="18">
        <v>1</v>
      </c>
      <c r="J85" s="10">
        <v>1</v>
      </c>
      <c r="K85" s="10">
        <v>1</v>
      </c>
      <c r="L85" s="18">
        <v>2</v>
      </c>
      <c r="M85" s="10">
        <v>2</v>
      </c>
      <c r="N85" s="10">
        <v>2</v>
      </c>
      <c r="O85" s="18">
        <v>3</v>
      </c>
      <c r="P85" s="10">
        <v>3</v>
      </c>
      <c r="Q85" s="10">
        <v>3</v>
      </c>
      <c r="R85" s="18">
        <v>4</v>
      </c>
      <c r="S85" s="10">
        <v>4</v>
      </c>
      <c r="T85" s="10">
        <v>4</v>
      </c>
      <c r="U85" s="23" t="s">
        <v>58</v>
      </c>
      <c r="V85" s="24" t="s">
        <v>58</v>
      </c>
      <c r="W85" s="24" t="s">
        <v>58</v>
      </c>
    </row>
    <row r="86" spans="8:23">
      <c r="H86" s="13" t="s">
        <v>1</v>
      </c>
      <c r="I86" s="18" t="s">
        <v>59</v>
      </c>
      <c r="J86" s="10" t="s">
        <v>60</v>
      </c>
      <c r="K86" s="10" t="s">
        <v>61</v>
      </c>
      <c r="L86" s="18" t="s">
        <v>59</v>
      </c>
      <c r="M86" s="10" t="s">
        <v>60</v>
      </c>
      <c r="N86" s="10" t="s">
        <v>61</v>
      </c>
      <c r="O86" s="18" t="s">
        <v>59</v>
      </c>
      <c r="P86" s="10" t="s">
        <v>60</v>
      </c>
      <c r="Q86" s="10" t="s">
        <v>61</v>
      </c>
      <c r="R86" s="18" t="s">
        <v>59</v>
      </c>
      <c r="S86" s="10" t="s">
        <v>60</v>
      </c>
      <c r="T86" s="10" t="s">
        <v>61</v>
      </c>
      <c r="U86" s="23" t="s">
        <v>59</v>
      </c>
      <c r="V86" s="24" t="s">
        <v>60</v>
      </c>
      <c r="W86" s="24" t="s">
        <v>61</v>
      </c>
    </row>
    <row r="87" spans="8:23">
      <c r="H87" s="13" t="s">
        <v>105</v>
      </c>
      <c r="I87" s="18">
        <f>0.8*I$78</f>
        <v>5940</v>
      </c>
      <c r="J87" s="10"/>
      <c r="K87" s="10"/>
      <c r="L87" s="18">
        <f>0.2*I$78</f>
        <v>1485</v>
      </c>
      <c r="M87" s="10"/>
      <c r="N87" s="10"/>
      <c r="O87" s="18"/>
      <c r="P87" s="10"/>
      <c r="Q87" s="10"/>
      <c r="R87" s="18"/>
      <c r="S87" s="10"/>
      <c r="T87" s="10"/>
      <c r="U87" s="23">
        <f>SUM(I87,L87,O87,R87)</f>
        <v>7425</v>
      </c>
      <c r="V87" s="24"/>
      <c r="W87" s="24"/>
    </row>
    <row r="88" spans="8:23">
      <c r="H88" s="13" t="s">
        <v>106</v>
      </c>
      <c r="I88" s="18"/>
      <c r="J88" s="10"/>
      <c r="K88" s="10"/>
      <c r="L88" s="18">
        <f>0.8*L$78</f>
        <v>6500</v>
      </c>
      <c r="M88" s="10"/>
      <c r="N88" s="10"/>
      <c r="O88" s="18">
        <f>0.2*L$78</f>
        <v>1625</v>
      </c>
      <c r="P88" s="10"/>
      <c r="Q88" s="10"/>
      <c r="R88" s="18"/>
      <c r="S88" s="10"/>
      <c r="T88" s="10"/>
      <c r="U88" s="23">
        <f>SUM(I88,L88,O88,R88)</f>
        <v>8125</v>
      </c>
      <c r="V88" s="24"/>
      <c r="W88" s="24"/>
    </row>
    <row r="89" spans="8:23">
      <c r="H89" s="13" t="s">
        <v>107</v>
      </c>
      <c r="I89" s="18"/>
      <c r="J89" s="10"/>
      <c r="K89" s="10"/>
      <c r="L89" s="18"/>
      <c r="M89" s="10"/>
      <c r="N89" s="10"/>
      <c r="O89" s="18">
        <f>0.8*O$78</f>
        <v>12436</v>
      </c>
      <c r="P89" s="10"/>
      <c r="Q89" s="10"/>
      <c r="R89" s="18">
        <f>0.2*O$78</f>
        <v>3109</v>
      </c>
      <c r="S89" s="10"/>
      <c r="T89" s="10"/>
      <c r="U89" s="23">
        <f>SUM(I89,L89,O89,R89)</f>
        <v>15545</v>
      </c>
      <c r="V89" s="24"/>
      <c r="W89" s="24"/>
    </row>
    <row r="90" spans="8:23">
      <c r="H90" s="13" t="s">
        <v>108</v>
      </c>
      <c r="I90" s="18"/>
      <c r="J90" s="10"/>
      <c r="K90" s="10"/>
      <c r="L90" s="18"/>
      <c r="M90" s="10"/>
      <c r="N90" s="10"/>
      <c r="O90" s="18"/>
      <c r="P90" s="10"/>
      <c r="Q90" s="10"/>
      <c r="R90" s="18">
        <f>0.8*R$78</f>
        <v>20564</v>
      </c>
      <c r="S90" s="10"/>
      <c r="T90" s="10"/>
      <c r="U90" s="23">
        <f>SUM(I90,L90,O90,R90)</f>
        <v>20564</v>
      </c>
      <c r="V90" s="24"/>
      <c r="W90" s="24"/>
    </row>
    <row r="91" spans="8:23">
      <c r="H91" s="13" t="s">
        <v>109</v>
      </c>
      <c r="I91" s="18">
        <f>SUM(I87:I90)</f>
        <v>5940</v>
      </c>
      <c r="J91" s="10"/>
      <c r="K91" s="10"/>
      <c r="L91" s="18">
        <f>SUM(L87:L90)</f>
        <v>7985</v>
      </c>
      <c r="M91" s="10"/>
      <c r="N91" s="10"/>
      <c r="O91" s="18">
        <f>SUM(O87:O90)</f>
        <v>14061</v>
      </c>
      <c r="P91" s="10"/>
      <c r="Q91" s="10"/>
      <c r="R91" s="18">
        <f>SUM(R87:R90)</f>
        <v>23673</v>
      </c>
      <c r="S91" s="10"/>
      <c r="T91" s="10"/>
      <c r="U91" s="23">
        <f>SUM(I91,L91,O91,R91)</f>
        <v>51659</v>
      </c>
      <c r="V91" s="24"/>
      <c r="W91" s="24"/>
    </row>
    <row r="92" spans="8:23">
      <c r="H92" s="13"/>
      <c r="I92" s="18"/>
      <c r="J92" s="10"/>
      <c r="K92" s="10"/>
      <c r="L92" s="18"/>
      <c r="M92" s="10"/>
      <c r="N92" s="10"/>
      <c r="O92" s="18"/>
      <c r="P92" s="10"/>
      <c r="Q92" s="10"/>
      <c r="R92" s="18"/>
      <c r="S92" s="10"/>
      <c r="T92" s="10"/>
      <c r="U92" s="23"/>
      <c r="V92" s="24"/>
      <c r="W92" s="24"/>
    </row>
    <row r="93" spans="8:23">
      <c r="H93" s="13"/>
      <c r="I93" s="18"/>
      <c r="J93" s="10"/>
      <c r="K93" s="10"/>
      <c r="L93" s="18"/>
      <c r="M93" s="10"/>
      <c r="N93" s="10"/>
      <c r="O93" s="18"/>
      <c r="P93" s="10"/>
      <c r="Q93" s="10"/>
      <c r="R93" s="18"/>
      <c r="S93" s="10"/>
      <c r="T93" s="10"/>
      <c r="U93" s="23"/>
      <c r="V93" s="24"/>
      <c r="W93" s="24"/>
    </row>
    <row r="94" spans="8:23">
      <c r="H94" s="9"/>
      <c r="J94" s="9"/>
      <c r="K94" s="9"/>
      <c r="M94" s="9"/>
      <c r="N94" s="9"/>
      <c r="P94" s="9"/>
      <c r="Q94" s="9"/>
      <c r="S94" s="9"/>
      <c r="T94" s="9"/>
    </row>
    <row r="95" spans="8:23">
      <c r="H95" s="9"/>
      <c r="J95" s="9"/>
      <c r="K95" s="9"/>
      <c r="M95" s="9"/>
      <c r="N95" s="9"/>
      <c r="P95" s="9"/>
      <c r="Q95" s="9"/>
      <c r="S95" s="9"/>
      <c r="T95" s="9"/>
    </row>
    <row r="96" spans="8:23">
      <c r="H96" s="20" t="s">
        <v>110</v>
      </c>
      <c r="I96" s="18">
        <v>7</v>
      </c>
      <c r="J96" s="17"/>
      <c r="K96" s="17"/>
      <c r="M96" s="17"/>
      <c r="N96" s="17"/>
      <c r="P96" s="17"/>
      <c r="Q96" s="17"/>
      <c r="S96" s="17"/>
      <c r="T96" s="17"/>
      <c r="V96" s="21"/>
      <c r="W96" s="21"/>
    </row>
    <row r="97" spans="8:23">
      <c r="H97" s="9"/>
      <c r="J97" s="9"/>
      <c r="K97" s="9"/>
      <c r="M97" s="9"/>
      <c r="N97" s="9"/>
      <c r="P97" s="9"/>
      <c r="Q97" s="9"/>
      <c r="S97" s="9"/>
      <c r="T97" s="9"/>
    </row>
    <row r="98" spans="8:23">
      <c r="H98" s="13"/>
      <c r="I98" s="38" t="s">
        <v>57</v>
      </c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40"/>
      <c r="U98" s="23"/>
      <c r="V98" s="24"/>
      <c r="W98" s="24"/>
    </row>
    <row r="99" spans="8:23">
      <c r="H99" s="13"/>
      <c r="I99" s="18">
        <v>1</v>
      </c>
      <c r="J99" s="10">
        <v>1</v>
      </c>
      <c r="K99" s="10">
        <v>1</v>
      </c>
      <c r="L99" s="18">
        <v>2</v>
      </c>
      <c r="M99" s="10">
        <v>2</v>
      </c>
      <c r="N99" s="10">
        <v>2</v>
      </c>
      <c r="O99" s="18">
        <v>3</v>
      </c>
      <c r="P99" s="10">
        <v>3</v>
      </c>
      <c r="Q99" s="10">
        <v>3</v>
      </c>
      <c r="R99" s="18">
        <v>4</v>
      </c>
      <c r="S99" s="10">
        <v>4</v>
      </c>
      <c r="T99" s="10">
        <v>4</v>
      </c>
      <c r="U99" s="23" t="s">
        <v>58</v>
      </c>
      <c r="V99" s="24" t="s">
        <v>58</v>
      </c>
      <c r="W99" s="24" t="s">
        <v>58</v>
      </c>
    </row>
    <row r="100" spans="8:23">
      <c r="H100" s="13" t="s">
        <v>1</v>
      </c>
      <c r="I100" s="18" t="s">
        <v>59</v>
      </c>
      <c r="J100" s="10" t="s">
        <v>60</v>
      </c>
      <c r="K100" s="10" t="s">
        <v>61</v>
      </c>
      <c r="L100" s="18" t="s">
        <v>59</v>
      </c>
      <c r="M100" s="10" t="s">
        <v>60</v>
      </c>
      <c r="N100" s="10" t="s">
        <v>61</v>
      </c>
      <c r="O100" s="18" t="s">
        <v>59</v>
      </c>
      <c r="P100" s="10" t="s">
        <v>60</v>
      </c>
      <c r="Q100" s="10" t="s">
        <v>61</v>
      </c>
      <c r="R100" s="18" t="s">
        <v>59</v>
      </c>
      <c r="S100" s="10" t="s">
        <v>60</v>
      </c>
      <c r="T100" s="10" t="s">
        <v>61</v>
      </c>
      <c r="U100" s="23" t="s">
        <v>59</v>
      </c>
      <c r="V100" s="24" t="s">
        <v>60</v>
      </c>
      <c r="W100" s="24" t="s">
        <v>61</v>
      </c>
    </row>
    <row r="101" spans="8:23">
      <c r="H101" s="13" t="s">
        <v>82</v>
      </c>
      <c r="I101" s="18">
        <f>I43</f>
        <v>146</v>
      </c>
      <c r="J101" s="10"/>
      <c r="K101" s="10"/>
      <c r="L101" s="18">
        <f>L43</f>
        <v>130</v>
      </c>
      <c r="M101" s="10"/>
      <c r="N101" s="10"/>
      <c r="O101" s="18">
        <f>O43</f>
        <v>130</v>
      </c>
      <c r="P101" s="10"/>
      <c r="Q101" s="10"/>
      <c r="R101" s="18">
        <f>R43</f>
        <v>114</v>
      </c>
      <c r="S101" s="10"/>
      <c r="T101" s="10"/>
      <c r="U101" s="23">
        <f>SUM(I101,L101,O101,R101)</f>
        <v>520</v>
      </c>
      <c r="V101" s="24"/>
      <c r="W101" s="24"/>
    </row>
    <row r="102" spans="8:23">
      <c r="H102" s="13" t="s">
        <v>83</v>
      </c>
      <c r="I102" s="18">
        <f>I44</f>
        <v>0</v>
      </c>
      <c r="J102" s="10"/>
      <c r="K102" s="10"/>
      <c r="L102" s="18">
        <f>L44</f>
        <v>15</v>
      </c>
      <c r="M102" s="10"/>
      <c r="N102" s="10"/>
      <c r="O102" s="18">
        <f>O44</f>
        <v>150</v>
      </c>
      <c r="P102" s="10"/>
      <c r="Q102" s="10"/>
      <c r="R102" s="18">
        <f>R44</f>
        <v>435</v>
      </c>
      <c r="S102" s="10"/>
      <c r="T102" s="10"/>
      <c r="U102" s="23">
        <f>SUM(I102,L102,O102,R102)</f>
        <v>600</v>
      </c>
      <c r="V102" s="24"/>
      <c r="W102" s="24"/>
    </row>
    <row r="103" spans="8:23">
      <c r="H103" s="13" t="s">
        <v>111</v>
      </c>
      <c r="I103" s="18">
        <f>L103</f>
        <v>1</v>
      </c>
      <c r="J103" s="10"/>
      <c r="K103" s="10"/>
      <c r="L103" s="18">
        <f>O103</f>
        <v>1</v>
      </c>
      <c r="M103" s="10"/>
      <c r="N103" s="10"/>
      <c r="O103" s="18">
        <f>R103</f>
        <v>1</v>
      </c>
      <c r="P103" s="10"/>
      <c r="Q103" s="10"/>
      <c r="R103" s="18">
        <f>U103</f>
        <v>1</v>
      </c>
      <c r="S103" s="10"/>
      <c r="T103" s="10"/>
      <c r="U103" s="23">
        <f>E16</f>
        <v>1</v>
      </c>
      <c r="V103" s="24"/>
      <c r="W103" s="24"/>
    </row>
    <row r="104" spans="8:23">
      <c r="H104" s="13" t="s">
        <v>112</v>
      </c>
      <c r="I104" s="18">
        <f>L104</f>
        <v>2</v>
      </c>
      <c r="J104" s="10"/>
      <c r="K104" s="10"/>
      <c r="L104" s="18">
        <f>O104</f>
        <v>2</v>
      </c>
      <c r="M104" s="10"/>
      <c r="N104" s="10"/>
      <c r="O104" s="18">
        <f>R104</f>
        <v>2</v>
      </c>
      <c r="P104" s="10"/>
      <c r="Q104" s="10"/>
      <c r="R104" s="18">
        <f>U104</f>
        <v>2</v>
      </c>
      <c r="S104" s="10"/>
      <c r="T104" s="10"/>
      <c r="U104" s="23">
        <f>E20</f>
        <v>2</v>
      </c>
      <c r="V104" s="24"/>
      <c r="W104" s="24"/>
    </row>
    <row r="105" spans="8:23">
      <c r="H105" s="13" t="s">
        <v>113</v>
      </c>
      <c r="I105" s="18">
        <f>I101*I103</f>
        <v>146</v>
      </c>
      <c r="J105" s="10"/>
      <c r="K105" s="10"/>
      <c r="L105" s="18">
        <f>L101*L103</f>
        <v>130</v>
      </c>
      <c r="M105" s="10"/>
      <c r="N105" s="10"/>
      <c r="O105" s="18">
        <f>O101*O103</f>
        <v>130</v>
      </c>
      <c r="P105" s="10"/>
      <c r="Q105" s="10"/>
      <c r="R105" s="18"/>
      <c r="S105" s="10"/>
      <c r="T105" s="10"/>
      <c r="U105" s="23">
        <f>SUM(I105,L105,O105,R105)</f>
        <v>406</v>
      </c>
      <c r="V105" s="24"/>
      <c r="W105" s="24"/>
    </row>
    <row r="106" spans="8:23">
      <c r="H106" s="13" t="s">
        <v>113</v>
      </c>
      <c r="I106" s="18">
        <f>I102*I104</f>
        <v>0</v>
      </c>
      <c r="J106" s="10"/>
      <c r="K106" s="10"/>
      <c r="L106" s="18">
        <f>L102*L104</f>
        <v>30</v>
      </c>
      <c r="M106" s="10"/>
      <c r="N106" s="10"/>
      <c r="O106" s="18">
        <f>O102*O104</f>
        <v>300</v>
      </c>
      <c r="P106" s="10"/>
      <c r="Q106" s="10"/>
      <c r="R106" s="18">
        <f>R102*R104</f>
        <v>870</v>
      </c>
      <c r="S106" s="10"/>
      <c r="T106" s="10"/>
      <c r="U106" s="23">
        <f>SUM(I106,L106,O106,R106)</f>
        <v>1200</v>
      </c>
      <c r="V106" s="24"/>
      <c r="W106" s="24"/>
    </row>
    <row r="107" spans="8:23">
      <c r="H107" s="13" t="s">
        <v>114</v>
      </c>
      <c r="I107" s="18">
        <f>SUM(I105:I106)</f>
        <v>146</v>
      </c>
      <c r="J107" s="10"/>
      <c r="K107" s="10"/>
      <c r="L107" s="18">
        <f>SUM(L105:L106)</f>
        <v>160</v>
      </c>
      <c r="M107" s="10"/>
      <c r="N107" s="10"/>
      <c r="O107" s="18">
        <f>SUM(O105:O106)</f>
        <v>430</v>
      </c>
      <c r="P107" s="10"/>
      <c r="Q107" s="10"/>
      <c r="R107" s="18">
        <f>SUM(R105:R106)</f>
        <v>870</v>
      </c>
      <c r="S107" s="10"/>
      <c r="T107" s="10"/>
      <c r="U107" s="23">
        <f>SUM(I107,L107,O107,R107)</f>
        <v>1606</v>
      </c>
      <c r="V107" s="24"/>
      <c r="W107" s="24"/>
    </row>
    <row r="108" spans="8:23">
      <c r="H108" s="9"/>
      <c r="J108" s="9"/>
      <c r="K108" s="9"/>
      <c r="M108" s="9"/>
      <c r="N108" s="9"/>
      <c r="P108" s="9"/>
      <c r="Q108" s="9"/>
      <c r="S108" s="9"/>
      <c r="T108" s="9"/>
    </row>
    <row r="109" spans="8:23">
      <c r="H109" s="9"/>
      <c r="J109" s="9"/>
      <c r="K109" s="9"/>
      <c r="M109" s="9"/>
      <c r="N109" s="9"/>
      <c r="P109" s="9"/>
      <c r="Q109" s="9"/>
      <c r="S109" s="9"/>
      <c r="T109" s="9"/>
    </row>
    <row r="110" spans="8:23">
      <c r="H110" s="20" t="s">
        <v>115</v>
      </c>
      <c r="I110" s="18">
        <v>8</v>
      </c>
      <c r="J110" s="17"/>
      <c r="K110" s="17"/>
      <c r="M110" s="17"/>
      <c r="N110" s="17"/>
      <c r="P110" s="17"/>
      <c r="Q110" s="17"/>
      <c r="S110" s="17"/>
      <c r="T110" s="17"/>
      <c r="V110" s="21"/>
      <c r="W110" s="21"/>
    </row>
    <row r="111" spans="8:23">
      <c r="H111" s="9"/>
      <c r="J111" s="9"/>
      <c r="K111" s="9"/>
      <c r="M111" s="9"/>
      <c r="N111" s="9"/>
      <c r="P111" s="9"/>
      <c r="Q111" s="9"/>
      <c r="S111" s="9"/>
      <c r="T111" s="9"/>
    </row>
    <row r="112" spans="8:23">
      <c r="H112" s="13"/>
      <c r="I112" s="38" t="s">
        <v>57</v>
      </c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40"/>
      <c r="U112" s="23"/>
      <c r="V112" s="24"/>
      <c r="W112" s="24"/>
    </row>
    <row r="113" spans="8:23">
      <c r="H113" s="13"/>
      <c r="I113" s="18">
        <v>1</v>
      </c>
      <c r="J113" s="10">
        <v>1</v>
      </c>
      <c r="K113" s="10">
        <v>1</v>
      </c>
      <c r="L113" s="18">
        <v>2</v>
      </c>
      <c r="M113" s="10">
        <v>2</v>
      </c>
      <c r="N113" s="10">
        <v>2</v>
      </c>
      <c r="O113" s="18">
        <v>3</v>
      </c>
      <c r="P113" s="10">
        <v>3</v>
      </c>
      <c r="Q113" s="10">
        <v>3</v>
      </c>
      <c r="R113" s="18">
        <v>4</v>
      </c>
      <c r="S113" s="10">
        <v>4</v>
      </c>
      <c r="T113" s="10">
        <v>4</v>
      </c>
      <c r="U113" s="23" t="s">
        <v>58</v>
      </c>
      <c r="V113" s="24" t="s">
        <v>58</v>
      </c>
      <c r="W113" s="24" t="s">
        <v>58</v>
      </c>
    </row>
    <row r="114" spans="8:23">
      <c r="H114" s="13" t="s">
        <v>1</v>
      </c>
      <c r="I114" s="18" t="s">
        <v>59</v>
      </c>
      <c r="J114" s="10" t="s">
        <v>60</v>
      </c>
      <c r="K114" s="10" t="s">
        <v>61</v>
      </c>
      <c r="L114" s="18" t="s">
        <v>59</v>
      </c>
      <c r="M114" s="10" t="s">
        <v>60</v>
      </c>
      <c r="N114" s="10" t="s">
        <v>61</v>
      </c>
      <c r="O114" s="18" t="s">
        <v>59</v>
      </c>
      <c r="P114" s="10" t="s">
        <v>60</v>
      </c>
      <c r="Q114" s="10" t="s">
        <v>61</v>
      </c>
      <c r="R114" s="18" t="s">
        <v>59</v>
      </c>
      <c r="S114" s="10" t="s">
        <v>60</v>
      </c>
      <c r="T114" s="10" t="s">
        <v>61</v>
      </c>
      <c r="U114" s="23" t="s">
        <v>59</v>
      </c>
      <c r="V114" s="24" t="s">
        <v>60</v>
      </c>
      <c r="W114" s="24" t="s">
        <v>61</v>
      </c>
    </row>
    <row r="115" spans="8:23">
      <c r="H115" s="13" t="s">
        <v>114</v>
      </c>
      <c r="I115" s="18">
        <f>I107</f>
        <v>146</v>
      </c>
      <c r="J115" s="10"/>
      <c r="K115" s="10"/>
      <c r="L115" s="18">
        <f>L107</f>
        <v>160</v>
      </c>
      <c r="M115" s="10"/>
      <c r="N115" s="10"/>
      <c r="O115" s="18">
        <f>O107</f>
        <v>430</v>
      </c>
      <c r="P115" s="10"/>
      <c r="Q115" s="10"/>
      <c r="R115" s="18">
        <f>R107</f>
        <v>870</v>
      </c>
      <c r="S115" s="10"/>
      <c r="T115" s="10"/>
      <c r="U115" s="23">
        <f>SUM(I115,L115,O115,R115)</f>
        <v>1606</v>
      </c>
      <c r="V115" s="24"/>
      <c r="W115" s="24"/>
    </row>
    <row r="116" spans="8:23">
      <c r="H116" s="13" t="s">
        <v>116</v>
      </c>
      <c r="I116" s="18">
        <f>L116</f>
        <v>15</v>
      </c>
      <c r="J116" s="10"/>
      <c r="K116" s="10"/>
      <c r="L116" s="18">
        <f>O116</f>
        <v>15</v>
      </c>
      <c r="M116" s="10"/>
      <c r="N116" s="10"/>
      <c r="O116" s="18">
        <f>R116</f>
        <v>15</v>
      </c>
      <c r="P116" s="10"/>
      <c r="Q116" s="10"/>
      <c r="R116" s="18">
        <f>U116</f>
        <v>15</v>
      </c>
      <c r="S116" s="10"/>
      <c r="T116" s="10"/>
      <c r="U116" s="23">
        <f>E22</f>
        <v>15</v>
      </c>
      <c r="V116" s="24"/>
      <c r="W116" s="24"/>
    </row>
    <row r="117" spans="8:23">
      <c r="H117" s="13" t="s">
        <v>117</v>
      </c>
      <c r="I117" s="18">
        <f>I115*I116</f>
        <v>2190</v>
      </c>
      <c r="J117" s="10"/>
      <c r="K117" s="10"/>
      <c r="L117" s="18">
        <f>L115*L116</f>
        <v>2400</v>
      </c>
      <c r="M117" s="10"/>
      <c r="N117" s="10"/>
      <c r="O117" s="18">
        <f>O115*O116</f>
        <v>6450</v>
      </c>
      <c r="P117" s="10"/>
      <c r="Q117" s="10"/>
      <c r="R117" s="18">
        <f>R115*R116</f>
        <v>13050</v>
      </c>
      <c r="S117" s="10"/>
      <c r="T117" s="10"/>
      <c r="U117" s="23">
        <f>SUM(I117,L117,O117,R117)</f>
        <v>24090</v>
      </c>
      <c r="V117" s="24"/>
      <c r="W117" s="24"/>
    </row>
    <row r="118" spans="8:23">
      <c r="H118" s="13" t="s">
        <v>118</v>
      </c>
      <c r="I118" s="18">
        <f>$E$26/100*I117</f>
        <v>766.5</v>
      </c>
      <c r="J118" s="10"/>
      <c r="K118" s="10"/>
      <c r="L118" s="18">
        <f>$E$26/100*L117</f>
        <v>840</v>
      </c>
      <c r="M118" s="10"/>
      <c r="N118" s="10"/>
      <c r="O118" s="18">
        <f>$E$26/100*O117</f>
        <v>2257.5</v>
      </c>
      <c r="P118" s="10"/>
      <c r="Q118" s="10"/>
      <c r="R118" s="18">
        <f>$E$26/100*R117</f>
        <v>4567.5</v>
      </c>
      <c r="S118" s="10"/>
      <c r="T118" s="10"/>
      <c r="U118" s="23">
        <f>SUM(I118,L118,O118,R118)</f>
        <v>8431.5</v>
      </c>
      <c r="V118" s="24"/>
      <c r="W118" s="24"/>
    </row>
    <row r="119" spans="8:23">
      <c r="H119" s="13" t="s">
        <v>119</v>
      </c>
      <c r="I119" s="18">
        <f>SUM(I117:I118)</f>
        <v>2956.5</v>
      </c>
      <c r="J119" s="10"/>
      <c r="K119" s="10"/>
      <c r="L119" s="18">
        <f>SUM(L117:L118)</f>
        <v>3240</v>
      </c>
      <c r="M119" s="10"/>
      <c r="N119" s="10"/>
      <c r="O119" s="18">
        <f>SUM(O117:O118)</f>
        <v>8707.5</v>
      </c>
      <c r="P119" s="10"/>
      <c r="Q119" s="10"/>
      <c r="R119" s="18">
        <f>SUM(R117:R118)</f>
        <v>17617.5</v>
      </c>
      <c r="S119" s="10"/>
      <c r="T119" s="10"/>
      <c r="U119" s="23">
        <f>SUM(I119,L119,O119,R119)</f>
        <v>32521.5</v>
      </c>
      <c r="V119" s="24"/>
      <c r="W119" s="24"/>
    </row>
    <row r="120" spans="8:23">
      <c r="H120" s="13"/>
      <c r="I120" s="18"/>
      <c r="J120" s="10"/>
      <c r="K120" s="10"/>
      <c r="L120" s="18"/>
      <c r="M120" s="10"/>
      <c r="N120" s="10"/>
      <c r="O120" s="18"/>
      <c r="P120" s="10"/>
      <c r="Q120" s="10"/>
      <c r="R120" s="18"/>
      <c r="S120" s="10"/>
      <c r="T120" s="10"/>
      <c r="U120" s="23"/>
      <c r="V120" s="24"/>
      <c r="W120" s="24"/>
    </row>
    <row r="121" spans="8:23">
      <c r="H121" s="9"/>
      <c r="J121" s="9"/>
      <c r="K121" s="9"/>
      <c r="M121" s="9"/>
      <c r="N121" s="9"/>
      <c r="P121" s="9"/>
      <c r="Q121" s="9"/>
      <c r="S121" s="9"/>
      <c r="T121" s="9"/>
    </row>
    <row r="122" spans="8:23">
      <c r="H122" s="9"/>
      <c r="J122" s="9"/>
      <c r="K122" s="9"/>
      <c r="M122" s="9"/>
      <c r="N122" s="9"/>
      <c r="P122" s="9"/>
      <c r="Q122" s="9"/>
      <c r="S122" s="9"/>
      <c r="T122" s="9"/>
    </row>
    <row r="123" spans="8:23">
      <c r="H123" s="20" t="s">
        <v>120</v>
      </c>
      <c r="I123" s="18">
        <v>9</v>
      </c>
      <c r="J123" s="17"/>
      <c r="K123" s="17"/>
      <c r="M123" s="17"/>
      <c r="N123" s="17"/>
      <c r="P123" s="17"/>
      <c r="Q123" s="17"/>
      <c r="S123" s="17"/>
      <c r="T123" s="17"/>
      <c r="V123" s="21"/>
      <c r="W123" s="21"/>
    </row>
    <row r="124" spans="8:23">
      <c r="H124" s="9"/>
      <c r="J124" s="9"/>
      <c r="K124" s="9"/>
      <c r="M124" s="9"/>
      <c r="N124" s="9"/>
      <c r="P124" s="9"/>
      <c r="Q124" s="9"/>
      <c r="S124" s="9"/>
      <c r="T124" s="9"/>
    </row>
    <row r="125" spans="8:23" ht="14.25">
      <c r="H125" s="25"/>
      <c r="I125" s="41" t="s">
        <v>57</v>
      </c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3"/>
      <c r="U125" s="26"/>
      <c r="V125" s="27"/>
      <c r="W125" s="27"/>
    </row>
    <row r="126" spans="8:23" ht="14.25">
      <c r="H126" s="25"/>
      <c r="I126" s="26">
        <v>1</v>
      </c>
      <c r="J126" s="27">
        <v>1</v>
      </c>
      <c r="K126" s="27">
        <v>1</v>
      </c>
      <c r="L126" s="26">
        <v>2</v>
      </c>
      <c r="M126" s="27">
        <v>2</v>
      </c>
      <c r="N126" s="27">
        <v>2</v>
      </c>
      <c r="O126" s="26">
        <v>3</v>
      </c>
      <c r="P126" s="27">
        <v>3</v>
      </c>
      <c r="Q126" s="27">
        <v>3</v>
      </c>
      <c r="R126" s="26">
        <v>4</v>
      </c>
      <c r="S126" s="27">
        <v>4</v>
      </c>
      <c r="T126" s="27">
        <v>4</v>
      </c>
      <c r="U126" s="26" t="s">
        <v>58</v>
      </c>
      <c r="V126" s="27" t="s">
        <v>58</v>
      </c>
      <c r="W126" s="27" t="s">
        <v>58</v>
      </c>
    </row>
    <row r="127" spans="8:23" ht="14.25">
      <c r="H127" s="25" t="s">
        <v>1</v>
      </c>
      <c r="I127" s="26" t="s">
        <v>59</v>
      </c>
      <c r="J127" s="27" t="s">
        <v>60</v>
      </c>
      <c r="K127" s="27" t="s">
        <v>61</v>
      </c>
      <c r="L127" s="26" t="s">
        <v>59</v>
      </c>
      <c r="M127" s="27" t="s">
        <v>60</v>
      </c>
      <c r="N127" s="27" t="s">
        <v>61</v>
      </c>
      <c r="O127" s="26" t="s">
        <v>59</v>
      </c>
      <c r="P127" s="27" t="s">
        <v>60</v>
      </c>
      <c r="Q127" s="27" t="s">
        <v>61</v>
      </c>
      <c r="R127" s="26" t="s">
        <v>59</v>
      </c>
      <c r="S127" s="27" t="s">
        <v>60</v>
      </c>
      <c r="T127" s="27" t="s">
        <v>61</v>
      </c>
      <c r="U127" s="26" t="s">
        <v>59</v>
      </c>
      <c r="V127" s="27" t="s">
        <v>60</v>
      </c>
      <c r="W127" s="27" t="s">
        <v>61</v>
      </c>
    </row>
    <row r="128" spans="8:23" ht="14.25">
      <c r="H128" s="25" t="s">
        <v>121</v>
      </c>
      <c r="I128" s="26">
        <f>$E$27</f>
        <v>35000</v>
      </c>
      <c r="J128" s="27"/>
      <c r="K128" s="27"/>
      <c r="L128" s="26">
        <f>$E$27</f>
        <v>35000</v>
      </c>
      <c r="M128" s="27"/>
      <c r="N128" s="27"/>
      <c r="O128" s="26">
        <f>$E$27</f>
        <v>35000</v>
      </c>
      <c r="P128" s="27"/>
      <c r="Q128" s="27"/>
      <c r="R128" s="26">
        <f>$E$27</f>
        <v>35000</v>
      </c>
      <c r="S128" s="27"/>
      <c r="T128" s="27"/>
      <c r="U128" s="26">
        <f>SUM(I128,L128,O128,R128)</f>
        <v>140000</v>
      </c>
      <c r="V128" s="27"/>
      <c r="W128" s="27"/>
    </row>
    <row r="129" spans="8:23" ht="14.25">
      <c r="H129" s="25" t="s">
        <v>122</v>
      </c>
      <c r="I129" s="26">
        <f>$E$29</f>
        <v>20000</v>
      </c>
      <c r="J129" s="27"/>
      <c r="K129" s="27"/>
      <c r="L129" s="26">
        <f>$E$29</f>
        <v>20000</v>
      </c>
      <c r="M129" s="27"/>
      <c r="N129" s="27"/>
      <c r="O129" s="26">
        <f>$E$29</f>
        <v>20000</v>
      </c>
      <c r="P129" s="27"/>
      <c r="Q129" s="27"/>
      <c r="R129" s="26">
        <f>$E$29</f>
        <v>20000</v>
      </c>
      <c r="S129" s="27"/>
      <c r="T129" s="27"/>
      <c r="U129" s="26">
        <f>SUM(I129,L129,O129,R129)</f>
        <v>80000</v>
      </c>
      <c r="V129" s="27"/>
      <c r="W129" s="27"/>
    </row>
    <row r="130" spans="8:23" ht="14.25">
      <c r="H130" s="25" t="s">
        <v>117</v>
      </c>
      <c r="I130" s="26">
        <f>I117</f>
        <v>2190</v>
      </c>
      <c r="J130" s="27"/>
      <c r="K130" s="27"/>
      <c r="L130" s="26">
        <f>L117</f>
        <v>2400</v>
      </c>
      <c r="M130" s="27"/>
      <c r="N130" s="27"/>
      <c r="O130" s="26">
        <f>O117</f>
        <v>6450</v>
      </c>
      <c r="P130" s="27"/>
      <c r="Q130" s="27"/>
      <c r="R130" s="26">
        <f>R117</f>
        <v>13050</v>
      </c>
      <c r="S130" s="27"/>
      <c r="T130" s="27"/>
      <c r="U130" s="26">
        <f>SUM(I130,L130,O130,R130)</f>
        <v>24090</v>
      </c>
      <c r="V130" s="27"/>
      <c r="W130" s="27"/>
    </row>
    <row r="131" spans="8:23" ht="14.25">
      <c r="H131" s="25" t="s">
        <v>118</v>
      </c>
      <c r="I131" s="26">
        <f>I118</f>
        <v>766.5</v>
      </c>
      <c r="J131" s="27"/>
      <c r="K131" s="27"/>
      <c r="L131" s="26">
        <f>L118</f>
        <v>840</v>
      </c>
      <c r="M131" s="27"/>
      <c r="N131" s="27"/>
      <c r="O131" s="26">
        <f>O118</f>
        <v>2257.5</v>
      </c>
      <c r="P131" s="27"/>
      <c r="Q131" s="27"/>
      <c r="R131" s="26">
        <f>R118</f>
        <v>4567.5</v>
      </c>
      <c r="S131" s="27"/>
      <c r="T131" s="27"/>
      <c r="U131" s="26">
        <f>SUM(I131,L131,O131,R131)</f>
        <v>8431.5</v>
      </c>
      <c r="V131" s="27"/>
      <c r="W131" s="27"/>
    </row>
    <row r="132" spans="8:23" ht="14.25">
      <c r="H132" s="25" t="s">
        <v>123</v>
      </c>
      <c r="I132" s="26">
        <f>SUM(I128:I131)</f>
        <v>57956.5</v>
      </c>
      <c r="J132" s="27"/>
      <c r="K132" s="27"/>
      <c r="L132" s="26">
        <f>SUM(L128:L131)</f>
        <v>58240</v>
      </c>
      <c r="M132" s="27"/>
      <c r="N132" s="27"/>
      <c r="O132" s="26">
        <f>SUM(O128:O131)</f>
        <v>63707.5</v>
      </c>
      <c r="P132" s="27"/>
      <c r="Q132" s="27"/>
      <c r="R132" s="26">
        <f>SUM(R128:R131)</f>
        <v>72617.5</v>
      </c>
      <c r="S132" s="27"/>
      <c r="T132" s="27"/>
      <c r="U132" s="26">
        <f>SUM(I132,L132,O132,R132)</f>
        <v>252521.5</v>
      </c>
      <c r="V132" s="27"/>
      <c r="W132" s="27"/>
    </row>
    <row r="133" spans="8:23">
      <c r="H133" s="13"/>
      <c r="I133" s="18"/>
      <c r="J133" s="10"/>
      <c r="K133" s="10"/>
      <c r="L133" s="18"/>
      <c r="M133" s="10"/>
      <c r="N133" s="10"/>
      <c r="O133" s="18"/>
      <c r="P133" s="10"/>
      <c r="Q133" s="10"/>
      <c r="R133" s="18"/>
      <c r="S133" s="10"/>
      <c r="T133" s="10"/>
      <c r="U133" s="23"/>
      <c r="V133" s="24"/>
      <c r="W133" s="24"/>
    </row>
    <row r="134" spans="8:23">
      <c r="H134" s="9"/>
      <c r="J134" s="9"/>
      <c r="K134" s="9"/>
      <c r="M134" s="9"/>
      <c r="N134" s="9"/>
      <c r="P134" s="9"/>
      <c r="Q134" s="9"/>
      <c r="S134" s="9"/>
      <c r="T134" s="9"/>
    </row>
    <row r="135" spans="8:23">
      <c r="H135" s="9"/>
      <c r="J135" s="9"/>
      <c r="K135" s="9"/>
      <c r="M135" s="9"/>
      <c r="N135" s="9"/>
      <c r="P135" s="9"/>
      <c r="Q135" s="9"/>
      <c r="S135" s="9"/>
      <c r="T135" s="9"/>
    </row>
    <row r="136" spans="8:23">
      <c r="H136" s="20" t="s">
        <v>124</v>
      </c>
      <c r="I136" s="18">
        <v>10</v>
      </c>
      <c r="J136" s="17"/>
      <c r="K136" s="17"/>
      <c r="M136" s="17"/>
      <c r="N136" s="17"/>
      <c r="P136" s="17"/>
      <c r="Q136" s="17"/>
      <c r="S136" s="17"/>
      <c r="T136" s="17"/>
      <c r="V136" s="21"/>
      <c r="W136" s="21"/>
    </row>
    <row r="137" spans="8:23">
      <c r="H137" s="9"/>
      <c r="J137" s="9"/>
      <c r="K137" s="9"/>
      <c r="M137" s="9"/>
      <c r="N137" s="9"/>
      <c r="P137" s="9"/>
      <c r="Q137" s="9"/>
      <c r="S137" s="9"/>
      <c r="T137" s="9"/>
    </row>
    <row r="138" spans="8:23">
      <c r="H138" s="13"/>
      <c r="I138" s="38" t="s">
        <v>57</v>
      </c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40"/>
      <c r="U138" s="23"/>
      <c r="V138" s="24"/>
      <c r="W138" s="24"/>
    </row>
    <row r="139" spans="8:23">
      <c r="H139" s="13"/>
      <c r="I139" s="18">
        <v>1</v>
      </c>
      <c r="J139" s="10">
        <v>1</v>
      </c>
      <c r="K139" s="10">
        <v>1</v>
      </c>
      <c r="L139" s="18">
        <v>2</v>
      </c>
      <c r="M139" s="10">
        <v>2</v>
      </c>
      <c r="N139" s="10">
        <v>2</v>
      </c>
      <c r="O139" s="18">
        <v>3</v>
      </c>
      <c r="P139" s="10">
        <v>3</v>
      </c>
      <c r="Q139" s="10">
        <v>3</v>
      </c>
      <c r="R139" s="18">
        <v>4</v>
      </c>
      <c r="S139" s="10">
        <v>4</v>
      </c>
      <c r="T139" s="10">
        <v>4</v>
      </c>
      <c r="U139" s="23" t="s">
        <v>58</v>
      </c>
      <c r="V139" s="24" t="s">
        <v>58</v>
      </c>
      <c r="W139" s="24" t="s">
        <v>58</v>
      </c>
    </row>
    <row r="140" spans="8:23">
      <c r="H140" s="13" t="s">
        <v>1</v>
      </c>
      <c r="I140" s="18" t="s">
        <v>59</v>
      </c>
      <c r="J140" s="10" t="s">
        <v>60</v>
      </c>
      <c r="K140" s="10" t="s">
        <v>61</v>
      </c>
      <c r="L140" s="18" t="s">
        <v>59</v>
      </c>
      <c r="M140" s="10" t="s">
        <v>60</v>
      </c>
      <c r="N140" s="10" t="s">
        <v>61</v>
      </c>
      <c r="O140" s="18" t="s">
        <v>59</v>
      </c>
      <c r="P140" s="10" t="s">
        <v>60</v>
      </c>
      <c r="Q140" s="10" t="s">
        <v>61</v>
      </c>
      <c r="R140" s="18" t="s">
        <v>59</v>
      </c>
      <c r="S140" s="10" t="s">
        <v>60</v>
      </c>
      <c r="T140" s="10" t="s">
        <v>61</v>
      </c>
      <c r="U140" s="23" t="s">
        <v>59</v>
      </c>
      <c r="V140" s="24" t="s">
        <v>60</v>
      </c>
      <c r="W140" s="24" t="s">
        <v>61</v>
      </c>
    </row>
    <row r="141" spans="8:23">
      <c r="H141" s="13" t="s">
        <v>125</v>
      </c>
      <c r="I141" s="18">
        <f>$E$30</f>
        <v>40000</v>
      </c>
      <c r="J141" s="10"/>
      <c r="K141" s="10"/>
      <c r="L141" s="18">
        <f>$E$30</f>
        <v>40000</v>
      </c>
      <c r="M141" s="10"/>
      <c r="N141" s="10"/>
      <c r="O141" s="18">
        <f>$E$30</f>
        <v>40000</v>
      </c>
      <c r="P141" s="10"/>
      <c r="Q141" s="10"/>
      <c r="R141" s="18">
        <f>$E$30</f>
        <v>40000</v>
      </c>
      <c r="S141" s="10"/>
      <c r="T141" s="10"/>
      <c r="U141" s="23">
        <f>SUM(I141,L141,O141,R141)</f>
        <v>160000</v>
      </c>
      <c r="V141" s="24"/>
      <c r="W141" s="24"/>
    </row>
    <row r="142" spans="8:23">
      <c r="H142" s="13" t="s">
        <v>126</v>
      </c>
      <c r="I142" s="18">
        <f>$E$28</f>
        <v>42000</v>
      </c>
      <c r="J142" s="10"/>
      <c r="K142" s="10"/>
      <c r="L142" s="18">
        <f>$E$28</f>
        <v>42000</v>
      </c>
      <c r="M142" s="10"/>
      <c r="N142" s="10"/>
      <c r="O142" s="18">
        <f>$E$28</f>
        <v>42000</v>
      </c>
      <c r="P142" s="10"/>
      <c r="Q142" s="10"/>
      <c r="R142" s="18">
        <f>$E$28</f>
        <v>42000</v>
      </c>
      <c r="S142" s="10"/>
      <c r="T142" s="10"/>
      <c r="U142" s="23">
        <f>SUM(I142,L142,O142,R142)</f>
        <v>168000</v>
      </c>
      <c r="V142" s="24"/>
      <c r="W142" s="24"/>
    </row>
    <row r="143" spans="8:23">
      <c r="H143" s="13" t="s">
        <v>117</v>
      </c>
      <c r="I143" s="18">
        <f>I117</f>
        <v>2190</v>
      </c>
      <c r="J143" s="10"/>
      <c r="K143" s="10"/>
      <c r="L143" s="18">
        <f>L117</f>
        <v>2400</v>
      </c>
      <c r="M143" s="10"/>
      <c r="N143" s="10"/>
      <c r="O143" s="18">
        <f>O117</f>
        <v>6450</v>
      </c>
      <c r="P143" s="10"/>
      <c r="Q143" s="10"/>
      <c r="R143" s="18">
        <f>R117</f>
        <v>13050</v>
      </c>
      <c r="S143" s="10"/>
      <c r="T143" s="10"/>
      <c r="U143" s="23">
        <f>SUM(I143,L143,O143,R143)</f>
        <v>24090</v>
      </c>
      <c r="V143" s="24"/>
      <c r="W143" s="24"/>
    </row>
    <row r="144" spans="8:23">
      <c r="H144" s="13" t="s">
        <v>118</v>
      </c>
      <c r="I144" s="18">
        <f>I118</f>
        <v>766.5</v>
      </c>
      <c r="J144" s="10"/>
      <c r="K144" s="10"/>
      <c r="L144" s="18">
        <f>L118</f>
        <v>840</v>
      </c>
      <c r="M144" s="10"/>
      <c r="N144" s="10"/>
      <c r="O144" s="18">
        <f>O118</f>
        <v>2257.5</v>
      </c>
      <c r="P144" s="10"/>
      <c r="Q144" s="10"/>
      <c r="R144" s="18">
        <f>R118</f>
        <v>4567.5</v>
      </c>
      <c r="S144" s="10"/>
      <c r="T144" s="10"/>
      <c r="U144" s="23">
        <f>SUM(I144,L144,O144,R144)</f>
        <v>8431.5</v>
      </c>
      <c r="V144" s="24"/>
      <c r="W144" s="24"/>
    </row>
    <row r="145" spans="8:23">
      <c r="H145" s="13" t="s">
        <v>123</v>
      </c>
      <c r="I145" s="18">
        <f>SUM(I141:I144)</f>
        <v>84956.5</v>
      </c>
      <c r="J145" s="10"/>
      <c r="K145" s="10"/>
      <c r="L145" s="18">
        <f>SUM(L141:L144)</f>
        <v>85240</v>
      </c>
      <c r="M145" s="10"/>
      <c r="N145" s="10"/>
      <c r="O145" s="18">
        <f>SUM(O141:O144)</f>
        <v>90707.5</v>
      </c>
      <c r="P145" s="10"/>
      <c r="Q145" s="10"/>
      <c r="R145" s="18">
        <f>SUM(R141:R144)</f>
        <v>99617.5</v>
      </c>
      <c r="S145" s="10"/>
      <c r="T145" s="10"/>
      <c r="U145" s="23">
        <f>SUM(I145,L145,O145,R145)</f>
        <v>360521.5</v>
      </c>
      <c r="V145" s="24"/>
      <c r="W145" s="24"/>
    </row>
    <row r="146" spans="8:23">
      <c r="H146" s="13"/>
      <c r="I146" s="18"/>
      <c r="J146" s="10"/>
      <c r="K146" s="10"/>
      <c r="L146" s="18"/>
      <c r="M146" s="10"/>
      <c r="N146" s="10"/>
      <c r="O146" s="18"/>
      <c r="P146" s="10"/>
      <c r="Q146" s="10"/>
      <c r="R146" s="18"/>
      <c r="S146" s="10"/>
      <c r="T146" s="10"/>
      <c r="U146" s="23"/>
      <c r="V146" s="24"/>
      <c r="W146" s="24"/>
    </row>
    <row r="147" spans="8:23">
      <c r="H147" s="9"/>
      <c r="J147" s="9"/>
      <c r="K147" s="9"/>
      <c r="M147" s="9"/>
      <c r="N147" s="9"/>
      <c r="P147" s="9"/>
      <c r="Q147" s="9"/>
      <c r="S147" s="9"/>
      <c r="T147" s="9"/>
    </row>
    <row r="148" spans="8:23">
      <c r="H148" s="9"/>
      <c r="J148" s="9"/>
      <c r="K148" s="9"/>
      <c r="M148" s="9"/>
      <c r="N148" s="9"/>
      <c r="P148" s="9"/>
      <c r="Q148" s="9"/>
      <c r="S148" s="9"/>
      <c r="T148" s="9"/>
    </row>
    <row r="149" spans="8:23">
      <c r="H149" s="20" t="s">
        <v>127</v>
      </c>
      <c r="I149" s="18">
        <v>11</v>
      </c>
      <c r="J149" s="17"/>
      <c r="K149" s="17"/>
      <c r="M149" s="17"/>
      <c r="N149" s="17"/>
      <c r="P149" s="17"/>
      <c r="Q149" s="17"/>
      <c r="S149" s="17"/>
      <c r="T149" s="17"/>
      <c r="V149" s="21"/>
      <c r="W149" s="21"/>
    </row>
    <row r="150" spans="8:23">
      <c r="H150" s="9"/>
      <c r="J150" s="9"/>
      <c r="K150" s="9"/>
      <c r="M150" s="9"/>
      <c r="N150" s="9"/>
      <c r="P150" s="9"/>
      <c r="Q150" s="9"/>
      <c r="S150" s="9"/>
      <c r="T150" s="9"/>
    </row>
    <row r="151" spans="8:23">
      <c r="H151" s="13"/>
      <c r="I151" s="38" t="s">
        <v>57</v>
      </c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40"/>
      <c r="U151" s="23"/>
      <c r="V151" s="24"/>
      <c r="W151" s="24"/>
    </row>
    <row r="152" spans="8:23">
      <c r="H152" s="13"/>
      <c r="I152" s="18">
        <v>1</v>
      </c>
      <c r="J152" s="10">
        <v>1</v>
      </c>
      <c r="K152" s="10">
        <v>1</v>
      </c>
      <c r="L152" s="18">
        <v>2</v>
      </c>
      <c r="M152" s="10">
        <v>2</v>
      </c>
      <c r="N152" s="10">
        <v>2</v>
      </c>
      <c r="O152" s="18">
        <v>3</v>
      </c>
      <c r="P152" s="10">
        <v>3</v>
      </c>
      <c r="Q152" s="10">
        <v>3</v>
      </c>
      <c r="R152" s="18">
        <v>4</v>
      </c>
      <c r="S152" s="10">
        <v>4</v>
      </c>
      <c r="T152" s="10">
        <v>4</v>
      </c>
      <c r="U152" s="23" t="s">
        <v>58</v>
      </c>
      <c r="V152" s="24" t="s">
        <v>58</v>
      </c>
      <c r="W152" s="24" t="s">
        <v>58</v>
      </c>
    </row>
    <row r="153" spans="8:23">
      <c r="H153" s="13" t="s">
        <v>1</v>
      </c>
      <c r="I153" s="18" t="s">
        <v>59</v>
      </c>
      <c r="J153" s="10" t="s">
        <v>60</v>
      </c>
      <c r="K153" s="10" t="s">
        <v>61</v>
      </c>
      <c r="L153" s="18" t="s">
        <v>59</v>
      </c>
      <c r="M153" s="10" t="s">
        <v>60</v>
      </c>
      <c r="N153" s="10" t="s">
        <v>61</v>
      </c>
      <c r="O153" s="18" t="s">
        <v>59</v>
      </c>
      <c r="P153" s="10" t="s">
        <v>60</v>
      </c>
      <c r="Q153" s="10" t="s">
        <v>61</v>
      </c>
      <c r="R153" s="18" t="s">
        <v>59</v>
      </c>
      <c r="S153" s="10" t="s">
        <v>60</v>
      </c>
      <c r="T153" s="10" t="s">
        <v>61</v>
      </c>
      <c r="U153" s="23" t="s">
        <v>59</v>
      </c>
      <c r="V153" s="24" t="s">
        <v>60</v>
      </c>
      <c r="W153" s="24" t="s">
        <v>61</v>
      </c>
    </row>
    <row r="154" spans="8:23">
      <c r="H154" s="13" t="s">
        <v>128</v>
      </c>
      <c r="I154" s="18">
        <f>$E$33</f>
        <v>29000</v>
      </c>
      <c r="J154" s="10"/>
      <c r="K154" s="10"/>
      <c r="L154" s="18">
        <f>$E$33</f>
        <v>29000</v>
      </c>
      <c r="M154" s="10"/>
      <c r="N154" s="10"/>
      <c r="O154" s="18">
        <f>$E$33</f>
        <v>29000</v>
      </c>
      <c r="P154" s="10"/>
      <c r="Q154" s="10"/>
      <c r="R154" s="18">
        <f>$E$33</f>
        <v>29000</v>
      </c>
      <c r="S154" s="10"/>
      <c r="T154" s="10"/>
      <c r="U154" s="23">
        <f>SUM(I154,L154,O154,R154)</f>
        <v>116000</v>
      </c>
      <c r="V154" s="24"/>
      <c r="W154" s="24"/>
    </row>
    <row r="155" spans="8:23">
      <c r="H155" s="13" t="s">
        <v>129</v>
      </c>
      <c r="I155" s="18">
        <f>$E$34</f>
        <v>24000</v>
      </c>
      <c r="J155" s="10"/>
      <c r="K155" s="10"/>
      <c r="L155" s="18">
        <f>$E$34</f>
        <v>24000</v>
      </c>
      <c r="M155" s="10"/>
      <c r="N155" s="10"/>
      <c r="O155" s="18">
        <f>$E$34</f>
        <v>24000</v>
      </c>
      <c r="P155" s="10"/>
      <c r="Q155" s="10"/>
      <c r="R155" s="18">
        <f>$E$34</f>
        <v>24000</v>
      </c>
      <c r="S155" s="10"/>
      <c r="T155" s="10"/>
      <c r="U155" s="23">
        <f>SUM(I155,L155,O155,R155)</f>
        <v>96000</v>
      </c>
      <c r="V155" s="24"/>
      <c r="W155" s="24"/>
    </row>
    <row r="156" spans="8:23">
      <c r="H156" s="13" t="s">
        <v>130</v>
      </c>
      <c r="I156" s="18">
        <f>$E$32</f>
        <v>10000</v>
      </c>
      <c r="J156" s="10"/>
      <c r="K156" s="10"/>
      <c r="L156" s="18">
        <f>$E$32</f>
        <v>10000</v>
      </c>
      <c r="M156" s="10"/>
      <c r="N156" s="10"/>
      <c r="O156" s="18">
        <f>$E$32</f>
        <v>10000</v>
      </c>
      <c r="P156" s="10"/>
      <c r="Q156" s="10"/>
      <c r="R156" s="18">
        <f>$E$32</f>
        <v>10000</v>
      </c>
      <c r="S156" s="10"/>
      <c r="T156" s="10"/>
      <c r="U156" s="23">
        <f>SUM(I156,L156,O156,R156)</f>
        <v>40000</v>
      </c>
      <c r="V156" s="24"/>
      <c r="W156" s="24"/>
    </row>
    <row r="157" spans="8:23">
      <c r="H157" s="13"/>
      <c r="I157" s="18"/>
      <c r="J157" s="10"/>
      <c r="K157" s="10"/>
      <c r="L157" s="18"/>
      <c r="M157" s="10"/>
      <c r="N157" s="10"/>
      <c r="O157" s="18"/>
      <c r="P157" s="10"/>
      <c r="Q157" s="10"/>
      <c r="R157" s="18"/>
      <c r="S157" s="10"/>
      <c r="T157" s="10"/>
      <c r="U157" s="23"/>
      <c r="V157" s="24"/>
      <c r="W157" s="24"/>
    </row>
    <row r="158" spans="8:23">
      <c r="H158" s="13" t="s">
        <v>123</v>
      </c>
      <c r="I158" s="18">
        <f>SUM(I154:I156)</f>
        <v>63000</v>
      </c>
      <c r="J158" s="10"/>
      <c r="K158" s="10"/>
      <c r="L158" s="18">
        <f>SUM(L154:L156)</f>
        <v>63000</v>
      </c>
      <c r="M158" s="10"/>
      <c r="N158" s="10"/>
      <c r="O158" s="18">
        <f>SUM(O154:O156)</f>
        <v>63000</v>
      </c>
      <c r="P158" s="10"/>
      <c r="Q158" s="10"/>
      <c r="R158" s="18">
        <f>SUM(R154:R156)</f>
        <v>63000</v>
      </c>
      <c r="S158" s="10"/>
      <c r="T158" s="10"/>
      <c r="U158" s="23">
        <f>SUM(I158,L158,O158,R158)</f>
        <v>252000</v>
      </c>
      <c r="V158" s="24"/>
      <c r="W158" s="24"/>
    </row>
    <row r="159" spans="8:23">
      <c r="H159" s="13"/>
      <c r="I159" s="18"/>
      <c r="J159" s="10"/>
      <c r="K159" s="10"/>
      <c r="L159" s="18"/>
      <c r="M159" s="10"/>
      <c r="N159" s="10"/>
      <c r="O159" s="18"/>
      <c r="P159" s="10"/>
      <c r="Q159" s="10"/>
      <c r="R159" s="18"/>
      <c r="S159" s="10"/>
      <c r="T159" s="10"/>
      <c r="U159" s="23"/>
      <c r="V159" s="24"/>
      <c r="W159" s="24"/>
    </row>
    <row r="160" spans="8:23">
      <c r="H160" s="9"/>
      <c r="J160" s="9"/>
      <c r="K160" s="9"/>
      <c r="M160" s="9"/>
      <c r="N160" s="9"/>
      <c r="P160" s="9"/>
      <c r="Q160" s="9"/>
      <c r="S160" s="9"/>
      <c r="T160" s="9"/>
    </row>
    <row r="161" spans="8:23">
      <c r="H161" s="9"/>
      <c r="J161" s="9"/>
      <c r="K161" s="9"/>
      <c r="M161" s="9"/>
      <c r="N161" s="9"/>
      <c r="P161" s="9"/>
      <c r="Q161" s="9"/>
      <c r="S161" s="9"/>
      <c r="T161" s="9"/>
    </row>
    <row r="162" spans="8:23" ht="14.25">
      <c r="H162" s="28" t="s">
        <v>131</v>
      </c>
      <c r="I162" s="29">
        <v>12</v>
      </c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</row>
    <row r="163" spans="8:23">
      <c r="H163" s="9"/>
      <c r="J163" s="9"/>
      <c r="K163" s="9"/>
      <c r="M163" s="9"/>
      <c r="N163" s="9"/>
      <c r="P163" s="9"/>
      <c r="Q163" s="9"/>
      <c r="S163" s="9"/>
      <c r="T163" s="9"/>
    </row>
    <row r="164" spans="8:23">
      <c r="H164" s="13"/>
      <c r="I164" s="18" t="s">
        <v>132</v>
      </c>
      <c r="J164" s="10"/>
      <c r="K164" s="10"/>
      <c r="L164" s="18"/>
      <c r="M164" s="10"/>
      <c r="N164" s="10"/>
      <c r="O164" s="18"/>
      <c r="P164" s="10"/>
      <c r="Q164" s="10"/>
      <c r="R164" s="18"/>
      <c r="S164" s="10"/>
      <c r="T164" s="10"/>
      <c r="U164" s="23"/>
      <c r="V164" s="24"/>
      <c r="W164" s="24"/>
    </row>
    <row r="165" spans="8:23">
      <c r="H165" s="13" t="s">
        <v>133</v>
      </c>
      <c r="I165" s="18" t="s">
        <v>134</v>
      </c>
      <c r="J165" s="10" t="s">
        <v>135</v>
      </c>
      <c r="K165" s="10" t="s">
        <v>136</v>
      </c>
      <c r="L165" s="18"/>
      <c r="M165" s="10"/>
      <c r="N165" s="10"/>
      <c r="O165" s="18"/>
      <c r="P165" s="10"/>
      <c r="Q165" s="10"/>
      <c r="R165" s="18"/>
      <c r="S165" s="10"/>
      <c r="T165" s="10"/>
      <c r="U165" s="23"/>
      <c r="V165" s="24"/>
      <c r="W165" s="24"/>
    </row>
    <row r="166" spans="8:23">
      <c r="H166" s="13" t="s">
        <v>137</v>
      </c>
      <c r="I166" s="18">
        <f>SUM(I167:I169)</f>
        <v>18546.589285714286</v>
      </c>
      <c r="J166" s="18">
        <f>SUM(J167:J169)</f>
        <v>21399.910714285714</v>
      </c>
      <c r="K166" s="18">
        <f>SUM(K167:K169)</f>
        <v>39946.5</v>
      </c>
      <c r="L166" s="18"/>
      <c r="M166" s="10"/>
      <c r="N166" s="10"/>
      <c r="O166" s="18"/>
      <c r="P166" s="10"/>
      <c r="Q166" s="10"/>
      <c r="R166" s="18"/>
      <c r="S166" s="10"/>
      <c r="T166" s="10"/>
      <c r="U166" s="23"/>
      <c r="V166" s="24"/>
      <c r="W166" s="24"/>
    </row>
    <row r="167" spans="8:23">
      <c r="H167" s="13" t="s">
        <v>138</v>
      </c>
      <c r="I167" s="18">
        <f>$K167*I$170/($I$170+$J$170)</f>
        <v>3354.4642857142858</v>
      </c>
      <c r="J167" s="18">
        <f>$K167*J$170/($I$170+$J$170)</f>
        <v>3870.5357142857142</v>
      </c>
      <c r="K167" s="10">
        <f>I76</f>
        <v>7225</v>
      </c>
      <c r="L167" s="18"/>
      <c r="M167" s="10"/>
      <c r="N167" s="10"/>
      <c r="O167" s="18"/>
      <c r="P167" s="10"/>
      <c r="Q167" s="10"/>
      <c r="R167" s="18"/>
      <c r="S167" s="10"/>
      <c r="T167" s="10"/>
      <c r="U167" s="23"/>
      <c r="V167" s="24"/>
      <c r="W167" s="24"/>
    </row>
    <row r="168" spans="8:23">
      <c r="H168" s="13" t="s">
        <v>139</v>
      </c>
      <c r="I168" s="18">
        <f t="shared" ref="I168:J169" si="4">$K168*I$170/($I$170+$J$170)</f>
        <v>92.857142857142861</v>
      </c>
      <c r="J168" s="18">
        <f t="shared" si="4"/>
        <v>107.14285714285714</v>
      </c>
      <c r="K168" s="10">
        <f>I77</f>
        <v>200</v>
      </c>
      <c r="L168" s="18"/>
      <c r="M168" s="10"/>
      <c r="N168" s="10"/>
      <c r="O168" s="18"/>
      <c r="P168" s="10"/>
      <c r="Q168" s="10"/>
      <c r="R168" s="18"/>
      <c r="S168" s="10"/>
      <c r="T168" s="10"/>
      <c r="U168" s="23"/>
      <c r="V168" s="24"/>
      <c r="W168" s="24"/>
    </row>
    <row r="169" spans="8:23">
      <c r="H169" s="13" t="s">
        <v>140</v>
      </c>
      <c r="I169" s="18">
        <f t="shared" si="4"/>
        <v>15099.267857142857</v>
      </c>
      <c r="J169" s="18">
        <f t="shared" si="4"/>
        <v>17422.232142857141</v>
      </c>
      <c r="K169" s="10">
        <f>U119</f>
        <v>32521.5</v>
      </c>
      <c r="L169" s="18"/>
      <c r="M169" s="10"/>
      <c r="N169" s="10"/>
      <c r="O169" s="18"/>
      <c r="P169" s="10"/>
      <c r="Q169" s="10"/>
      <c r="R169" s="18"/>
      <c r="S169" s="10"/>
      <c r="T169" s="10"/>
      <c r="U169" s="23"/>
      <c r="V169" s="24"/>
      <c r="W169" s="24"/>
    </row>
    <row r="170" spans="8:23">
      <c r="H170" s="13" t="s">
        <v>141</v>
      </c>
      <c r="I170" s="18">
        <f>U7</f>
        <v>520</v>
      </c>
      <c r="J170" s="10">
        <f>U8</f>
        <v>600</v>
      </c>
      <c r="K170" s="10">
        <f t="shared" ref="K170:K177" si="5">SUM(I170:J170)</f>
        <v>1120</v>
      </c>
      <c r="L170" s="18"/>
      <c r="M170" s="10"/>
      <c r="N170" s="10"/>
      <c r="O170" s="18"/>
      <c r="P170" s="10"/>
      <c r="Q170" s="10"/>
      <c r="R170" s="18"/>
      <c r="S170" s="10"/>
      <c r="T170" s="10"/>
      <c r="U170" s="23"/>
      <c r="V170" s="24"/>
      <c r="W170" s="24"/>
    </row>
    <row r="171" spans="8:23">
      <c r="H171" s="13" t="s">
        <v>142</v>
      </c>
      <c r="I171" s="18"/>
      <c r="J171" s="10"/>
      <c r="K171" s="10">
        <f t="shared" si="5"/>
        <v>0</v>
      </c>
      <c r="L171" s="18"/>
      <c r="M171" s="10"/>
      <c r="N171" s="10"/>
      <c r="O171" s="18"/>
      <c r="P171" s="10"/>
      <c r="Q171" s="10"/>
      <c r="R171" s="18"/>
      <c r="S171" s="10"/>
      <c r="T171" s="10"/>
      <c r="U171" s="23"/>
      <c r="V171" s="24"/>
      <c r="W171" s="24"/>
    </row>
    <row r="172" spans="8:23">
      <c r="H172" s="13" t="s">
        <v>143</v>
      </c>
      <c r="I172" s="18"/>
      <c r="J172" s="10"/>
      <c r="K172" s="10">
        <f t="shared" si="5"/>
        <v>0</v>
      </c>
      <c r="L172" s="18"/>
      <c r="M172" s="10"/>
      <c r="N172" s="10"/>
      <c r="O172" s="18"/>
      <c r="P172" s="10"/>
      <c r="Q172" s="10"/>
      <c r="R172" s="18"/>
      <c r="S172" s="10"/>
      <c r="T172" s="10"/>
      <c r="U172" s="23"/>
      <c r="V172" s="24"/>
      <c r="W172" s="24"/>
    </row>
    <row r="173" spans="8:23">
      <c r="H173" s="13" t="s">
        <v>144</v>
      </c>
      <c r="I173" s="18"/>
      <c r="J173" s="10"/>
      <c r="K173" s="10">
        <f t="shared" si="5"/>
        <v>0</v>
      </c>
      <c r="L173" s="18"/>
      <c r="M173" s="10"/>
      <c r="N173" s="10"/>
      <c r="O173" s="18"/>
      <c r="P173" s="10"/>
      <c r="Q173" s="10"/>
      <c r="R173" s="18"/>
      <c r="S173" s="10"/>
      <c r="T173" s="10"/>
      <c r="U173" s="23"/>
      <c r="V173" s="24"/>
      <c r="W173" s="24"/>
    </row>
    <row r="174" spans="8:23">
      <c r="H174" s="13" t="s">
        <v>145</v>
      </c>
      <c r="I174" s="18"/>
      <c r="J174" s="10"/>
      <c r="K174" s="10">
        <f t="shared" si="5"/>
        <v>0</v>
      </c>
      <c r="L174" s="18"/>
      <c r="M174" s="10"/>
      <c r="N174" s="10"/>
      <c r="O174" s="18"/>
      <c r="P174" s="10"/>
      <c r="Q174" s="10"/>
      <c r="R174" s="18"/>
      <c r="S174" s="10"/>
      <c r="T174" s="10"/>
      <c r="U174" s="23"/>
      <c r="V174" s="24"/>
      <c r="W174" s="24"/>
    </row>
    <row r="175" spans="8:23">
      <c r="H175" s="13" t="s">
        <v>146</v>
      </c>
      <c r="I175" s="18"/>
      <c r="J175" s="10"/>
      <c r="K175" s="10">
        <f t="shared" si="5"/>
        <v>0</v>
      </c>
      <c r="L175" s="18"/>
      <c r="M175" s="10"/>
      <c r="N175" s="10"/>
      <c r="O175" s="18"/>
      <c r="P175" s="10"/>
      <c r="Q175" s="10"/>
      <c r="R175" s="18"/>
      <c r="S175" s="10"/>
      <c r="T175" s="10"/>
      <c r="U175" s="23"/>
      <c r="V175" s="24"/>
      <c r="W175" s="24"/>
    </row>
    <row r="176" spans="8:23">
      <c r="H176" s="13" t="s">
        <v>147</v>
      </c>
      <c r="I176" s="18"/>
      <c r="J176" s="10"/>
      <c r="K176" s="10">
        <f t="shared" si="5"/>
        <v>0</v>
      </c>
      <c r="L176" s="18"/>
      <c r="M176" s="10"/>
      <c r="N176" s="10"/>
      <c r="O176" s="18"/>
      <c r="P176" s="10"/>
      <c r="Q176" s="10"/>
      <c r="R176" s="18"/>
      <c r="S176" s="10"/>
      <c r="T176" s="10"/>
      <c r="U176" s="23"/>
      <c r="V176" s="24"/>
      <c r="W176" s="24"/>
    </row>
    <row r="177" spans="8:23">
      <c r="H177" s="13" t="s">
        <v>148</v>
      </c>
      <c r="I177" s="18"/>
      <c r="J177" s="10"/>
      <c r="K177" s="10">
        <f t="shared" si="5"/>
        <v>0</v>
      </c>
      <c r="L177" s="18"/>
      <c r="M177" s="10"/>
      <c r="N177" s="10"/>
      <c r="O177" s="18"/>
      <c r="P177" s="10"/>
      <c r="Q177" s="10"/>
      <c r="R177" s="18"/>
      <c r="S177" s="10"/>
      <c r="T177" s="10"/>
      <c r="U177" s="23"/>
      <c r="V177" s="24"/>
      <c r="W177" s="24"/>
    </row>
    <row r="178" spans="8:23">
      <c r="H178" s="9"/>
      <c r="J178" s="9"/>
      <c r="K178" s="9"/>
      <c r="M178" s="9"/>
      <c r="N178" s="9"/>
      <c r="P178" s="9"/>
      <c r="Q178" s="9"/>
      <c r="S178" s="9"/>
      <c r="T178" s="9"/>
    </row>
    <row r="179" spans="8:23">
      <c r="H179" s="13" t="s">
        <v>149</v>
      </c>
      <c r="I179" s="18"/>
      <c r="J179" s="9"/>
      <c r="K179" s="9"/>
      <c r="M179" s="9"/>
      <c r="N179" s="9"/>
      <c r="P179" s="9"/>
      <c r="Q179" s="9"/>
      <c r="S179" s="9"/>
      <c r="T179" s="9"/>
    </row>
    <row r="180" spans="8:23">
      <c r="H180" s="13" t="s">
        <v>150</v>
      </c>
      <c r="I180" s="18"/>
      <c r="J180" s="9"/>
      <c r="K180" s="9"/>
      <c r="M180" s="9"/>
      <c r="N180" s="9"/>
      <c r="P180" s="9"/>
      <c r="Q180" s="9"/>
      <c r="S180" s="9"/>
      <c r="T180" s="9"/>
    </row>
    <row r="181" spans="8:23">
      <c r="H181" s="9"/>
      <c r="J181" s="9"/>
      <c r="K181" s="9"/>
      <c r="M181" s="9"/>
      <c r="N181" s="9"/>
      <c r="P181" s="9"/>
      <c r="Q181" s="9"/>
      <c r="S181" s="9"/>
      <c r="T181" s="9"/>
    </row>
    <row r="182" spans="8:23">
      <c r="H182" s="9"/>
      <c r="J182" s="9"/>
      <c r="K182" s="9"/>
      <c r="M182" s="9"/>
      <c r="N182" s="9"/>
      <c r="P182" s="9"/>
      <c r="Q182" s="9"/>
      <c r="S182" s="9"/>
      <c r="T182" s="9"/>
    </row>
    <row r="183" spans="8:23" ht="14.25">
      <c r="H183" s="28" t="s">
        <v>151</v>
      </c>
      <c r="I183" s="29">
        <v>13</v>
      </c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</row>
    <row r="184" spans="8:23">
      <c r="H184" s="9"/>
      <c r="J184" s="9"/>
      <c r="K184" s="9"/>
      <c r="M184" s="9"/>
      <c r="N184" s="9"/>
      <c r="P184" s="9"/>
      <c r="Q184" s="9"/>
      <c r="S184" s="9"/>
      <c r="T184" s="9"/>
    </row>
    <row r="185" spans="8:23">
      <c r="H185" s="13"/>
      <c r="I185" s="18"/>
      <c r="J185" s="10"/>
      <c r="K185" s="10" t="s">
        <v>57</v>
      </c>
      <c r="L185" s="18"/>
      <c r="M185" s="10"/>
      <c r="N185" s="10"/>
      <c r="O185" s="18"/>
      <c r="P185" s="10"/>
      <c r="Q185" s="10"/>
      <c r="R185" s="18"/>
      <c r="S185" s="10"/>
      <c r="T185" s="10"/>
      <c r="U185" s="23"/>
      <c r="V185" s="24"/>
      <c r="W185" s="24"/>
    </row>
    <row r="186" spans="8:23">
      <c r="H186" s="13"/>
      <c r="I186" s="18">
        <v>1</v>
      </c>
      <c r="J186" s="10">
        <v>1</v>
      </c>
      <c r="K186" s="10">
        <v>1</v>
      </c>
      <c r="L186" s="18">
        <v>2</v>
      </c>
      <c r="M186" s="10">
        <v>2</v>
      </c>
      <c r="N186" s="10">
        <v>2</v>
      </c>
      <c r="O186" s="18">
        <v>3</v>
      </c>
      <c r="P186" s="10">
        <v>3</v>
      </c>
      <c r="Q186" s="10">
        <v>3</v>
      </c>
      <c r="R186" s="18">
        <v>4</v>
      </c>
      <c r="S186" s="10">
        <v>4</v>
      </c>
      <c r="T186" s="10">
        <v>4</v>
      </c>
      <c r="U186" s="23" t="s">
        <v>58</v>
      </c>
      <c r="V186" s="24" t="s">
        <v>58</v>
      </c>
      <c r="W186" s="24" t="s">
        <v>58</v>
      </c>
    </row>
    <row r="187" spans="8:23">
      <c r="H187" s="13" t="s">
        <v>1</v>
      </c>
      <c r="I187" s="18" t="s">
        <v>59</v>
      </c>
      <c r="J187" s="10" t="s">
        <v>60</v>
      </c>
      <c r="K187" s="10" t="s">
        <v>61</v>
      </c>
      <c r="L187" s="18" t="s">
        <v>59</v>
      </c>
      <c r="M187" s="10" t="s">
        <v>60</v>
      </c>
      <c r="N187" s="10" t="s">
        <v>61</v>
      </c>
      <c r="O187" s="18" t="s">
        <v>59</v>
      </c>
      <c r="P187" s="10" t="s">
        <v>60</v>
      </c>
      <c r="Q187" s="10" t="s">
        <v>61</v>
      </c>
      <c r="R187" s="18" t="s">
        <v>59</v>
      </c>
      <c r="S187" s="10" t="s">
        <v>60</v>
      </c>
      <c r="T187" s="10" t="s">
        <v>61</v>
      </c>
      <c r="U187" s="23" t="s">
        <v>59</v>
      </c>
      <c r="V187" s="24" t="s">
        <v>60</v>
      </c>
      <c r="W187" s="24" t="s">
        <v>61</v>
      </c>
    </row>
    <row r="188" spans="8:23">
      <c r="H188" s="13" t="s">
        <v>152</v>
      </c>
      <c r="I188" s="18"/>
      <c r="J188" s="10"/>
      <c r="K188" s="10"/>
      <c r="L188" s="18"/>
      <c r="M188" s="10"/>
      <c r="N188" s="10"/>
      <c r="O188" s="18"/>
      <c r="P188" s="10"/>
      <c r="Q188" s="10"/>
      <c r="R188" s="18"/>
      <c r="S188" s="10"/>
      <c r="T188" s="10"/>
      <c r="U188" s="23"/>
      <c r="V188" s="24"/>
      <c r="W188" s="24"/>
    </row>
    <row r="189" spans="8:23">
      <c r="H189" s="13" t="s">
        <v>153</v>
      </c>
      <c r="I189" s="18"/>
      <c r="J189" s="10"/>
      <c r="K189" s="10"/>
      <c r="L189" s="18"/>
      <c r="M189" s="10"/>
      <c r="N189" s="10"/>
      <c r="O189" s="18"/>
      <c r="P189" s="10"/>
      <c r="Q189" s="10"/>
      <c r="R189" s="18"/>
      <c r="S189" s="10"/>
      <c r="T189" s="10"/>
      <c r="U189" s="23"/>
      <c r="V189" s="24"/>
      <c r="W189" s="24"/>
    </row>
    <row r="190" spans="8:23">
      <c r="H190" s="13" t="s">
        <v>154</v>
      </c>
      <c r="I190" s="18"/>
      <c r="J190" s="10"/>
      <c r="K190" s="10"/>
      <c r="L190" s="18"/>
      <c r="M190" s="10"/>
      <c r="N190" s="10"/>
      <c r="O190" s="18"/>
      <c r="P190" s="10"/>
      <c r="Q190" s="10"/>
      <c r="R190" s="18"/>
      <c r="S190" s="10"/>
      <c r="T190" s="10"/>
      <c r="U190" s="23"/>
      <c r="V190" s="24"/>
      <c r="W190" s="24"/>
    </row>
    <row r="191" spans="8:23">
      <c r="H191" s="13" t="s">
        <v>155</v>
      </c>
      <c r="I191" s="18"/>
      <c r="J191" s="10"/>
      <c r="K191" s="10"/>
      <c r="L191" s="18"/>
      <c r="M191" s="10"/>
      <c r="N191" s="10"/>
      <c r="O191" s="18"/>
      <c r="P191" s="10"/>
      <c r="Q191" s="10"/>
      <c r="R191" s="18"/>
      <c r="S191" s="10"/>
      <c r="T191" s="10"/>
      <c r="U191" s="23"/>
      <c r="V191" s="24"/>
      <c r="W191" s="24"/>
    </row>
    <row r="192" spans="8:23">
      <c r="H192" s="13" t="s">
        <v>156</v>
      </c>
      <c r="I192" s="18"/>
      <c r="J192" s="10"/>
      <c r="K192" s="10"/>
      <c r="L192" s="18"/>
      <c r="M192" s="10"/>
      <c r="N192" s="10"/>
      <c r="O192" s="18"/>
      <c r="P192" s="10"/>
      <c r="Q192" s="10"/>
      <c r="R192" s="18"/>
      <c r="S192" s="10"/>
      <c r="T192" s="10"/>
      <c r="U192" s="23"/>
      <c r="V192" s="24"/>
      <c r="W192" s="24"/>
    </row>
    <row r="193" spans="8:23">
      <c r="H193" s="13"/>
      <c r="I193" s="18"/>
      <c r="J193" s="10"/>
      <c r="K193" s="10"/>
      <c r="L193" s="18"/>
      <c r="M193" s="10"/>
      <c r="N193" s="10"/>
      <c r="O193" s="18"/>
      <c r="P193" s="10"/>
      <c r="Q193" s="10"/>
      <c r="R193" s="18"/>
      <c r="S193" s="10"/>
      <c r="T193" s="10"/>
      <c r="U193" s="23"/>
      <c r="V193" s="24"/>
      <c r="W193" s="24"/>
    </row>
    <row r="194" spans="8:23">
      <c r="H194" s="9"/>
      <c r="J194" s="9"/>
      <c r="K194" s="9"/>
      <c r="M194" s="9"/>
      <c r="N194" s="9"/>
      <c r="P194" s="9"/>
      <c r="Q194" s="9"/>
      <c r="S194" s="9"/>
      <c r="T194" s="9"/>
    </row>
    <row r="195" spans="8:23">
      <c r="H195" s="9"/>
      <c r="J195" s="9"/>
      <c r="K195" s="9"/>
      <c r="M195" s="9"/>
      <c r="N195" s="9"/>
      <c r="P195" s="9"/>
      <c r="Q195" s="9"/>
      <c r="S195" s="9"/>
      <c r="T195" s="9"/>
    </row>
    <row r="196" spans="8:23">
      <c r="H196" s="20" t="s">
        <v>157</v>
      </c>
      <c r="I196" s="18">
        <v>14</v>
      </c>
      <c r="J196" s="17"/>
      <c r="K196" s="17"/>
      <c r="M196" s="17"/>
      <c r="N196" s="17"/>
      <c r="P196" s="17"/>
      <c r="Q196" s="17"/>
      <c r="S196" s="17"/>
      <c r="T196" s="17"/>
      <c r="V196" s="21"/>
      <c r="W196" s="21"/>
    </row>
    <row r="197" spans="8:23">
      <c r="H197" s="9"/>
      <c r="J197" s="9"/>
      <c r="K197" s="9"/>
      <c r="M197" s="9"/>
      <c r="N197" s="9"/>
      <c r="P197" s="9"/>
      <c r="Q197" s="9"/>
      <c r="S197" s="9"/>
      <c r="T197" s="9"/>
    </row>
    <row r="198" spans="8:23">
      <c r="H198" s="13"/>
      <c r="I198" s="18"/>
      <c r="J198" s="10"/>
      <c r="K198" s="10" t="s">
        <v>57</v>
      </c>
      <c r="L198" s="18"/>
      <c r="M198" s="10"/>
      <c r="N198" s="10"/>
      <c r="O198" s="18"/>
      <c r="P198" s="10"/>
      <c r="Q198" s="10"/>
      <c r="R198" s="18"/>
      <c r="S198" s="10"/>
      <c r="T198" s="10"/>
      <c r="U198" s="23"/>
      <c r="V198" s="24"/>
      <c r="W198" s="24"/>
    </row>
    <row r="199" spans="8:23">
      <c r="H199" s="13"/>
      <c r="I199" s="18">
        <v>1</v>
      </c>
      <c r="J199" s="10">
        <v>1</v>
      </c>
      <c r="K199" s="10">
        <v>1</v>
      </c>
      <c r="L199" s="18">
        <v>2</v>
      </c>
      <c r="M199" s="10">
        <v>2</v>
      </c>
      <c r="N199" s="10">
        <v>2</v>
      </c>
      <c r="O199" s="18">
        <v>3</v>
      </c>
      <c r="P199" s="10">
        <v>3</v>
      </c>
      <c r="Q199" s="10">
        <v>3</v>
      </c>
      <c r="R199" s="18">
        <v>4</v>
      </c>
      <c r="S199" s="10">
        <v>4</v>
      </c>
      <c r="T199" s="10">
        <v>4</v>
      </c>
      <c r="U199" s="23" t="s">
        <v>58</v>
      </c>
      <c r="V199" s="24" t="s">
        <v>58</v>
      </c>
      <c r="W199" s="24" t="s">
        <v>58</v>
      </c>
    </row>
    <row r="200" spans="8:23">
      <c r="H200" s="13" t="s">
        <v>1</v>
      </c>
      <c r="I200" s="18" t="s">
        <v>59</v>
      </c>
      <c r="J200" s="10" t="s">
        <v>60</v>
      </c>
      <c r="K200" s="10" t="s">
        <v>61</v>
      </c>
      <c r="L200" s="18" t="s">
        <v>59</v>
      </c>
      <c r="M200" s="10" t="s">
        <v>60</v>
      </c>
      <c r="N200" s="10" t="s">
        <v>61</v>
      </c>
      <c r="O200" s="18" t="s">
        <v>59</v>
      </c>
      <c r="P200" s="10" t="s">
        <v>60</v>
      </c>
      <c r="Q200" s="10" t="s">
        <v>61</v>
      </c>
      <c r="R200" s="18" t="s">
        <v>59</v>
      </c>
      <c r="S200" s="10" t="s">
        <v>60</v>
      </c>
      <c r="T200" s="10" t="s">
        <v>61</v>
      </c>
      <c r="U200" s="23" t="s">
        <v>59</v>
      </c>
      <c r="V200" s="24" t="s">
        <v>60</v>
      </c>
      <c r="W200" s="24" t="s">
        <v>61</v>
      </c>
    </row>
    <row r="201" spans="8:23">
      <c r="H201" s="13" t="s">
        <v>158</v>
      </c>
      <c r="I201" s="18"/>
      <c r="J201" s="10"/>
      <c r="K201" s="10"/>
      <c r="L201" s="18"/>
      <c r="M201" s="10"/>
      <c r="N201" s="10"/>
      <c r="O201" s="18"/>
      <c r="P201" s="10"/>
      <c r="Q201" s="10"/>
      <c r="R201" s="18"/>
      <c r="S201" s="10"/>
      <c r="T201" s="10"/>
      <c r="U201" s="23"/>
      <c r="V201" s="24"/>
      <c r="W201" s="24"/>
    </row>
    <row r="202" spans="8:23">
      <c r="H202" s="13" t="s">
        <v>159</v>
      </c>
      <c r="I202" s="18">
        <f>I28</f>
        <v>66500</v>
      </c>
      <c r="J202" s="10"/>
      <c r="K202" s="10"/>
      <c r="L202" s="18">
        <f>L28</f>
        <v>133000</v>
      </c>
      <c r="M202" s="10"/>
      <c r="N202" s="10"/>
      <c r="O202" s="18">
        <f>O28</f>
        <v>133000</v>
      </c>
      <c r="P202" s="10"/>
      <c r="Q202" s="10"/>
      <c r="R202" s="18">
        <f>R28</f>
        <v>133000</v>
      </c>
      <c r="S202" s="10"/>
      <c r="T202" s="10"/>
      <c r="U202" s="23">
        <f>SUM(R202,O202,L202,I202)</f>
        <v>465500</v>
      </c>
      <c r="V202" s="24"/>
      <c r="W202" s="24"/>
    </row>
    <row r="203" spans="8:23">
      <c r="H203" s="13" t="s">
        <v>160</v>
      </c>
      <c r="I203" s="18">
        <f>I202</f>
        <v>66500</v>
      </c>
      <c r="J203" s="10"/>
      <c r="K203" s="10"/>
      <c r="L203" s="18">
        <f>L202</f>
        <v>133000</v>
      </c>
      <c r="M203" s="10"/>
      <c r="N203" s="10"/>
      <c r="O203" s="18">
        <f>O202</f>
        <v>133000</v>
      </c>
      <c r="P203" s="10"/>
      <c r="Q203" s="10"/>
      <c r="R203" s="18">
        <f>R202</f>
        <v>133000</v>
      </c>
      <c r="S203" s="10"/>
      <c r="T203" s="10"/>
      <c r="U203" s="23"/>
      <c r="V203" s="24"/>
      <c r="W203" s="24"/>
    </row>
    <row r="204" spans="8:23">
      <c r="H204" s="13" t="s">
        <v>161</v>
      </c>
      <c r="I204" s="18">
        <f>SUM(I205:I211)</f>
        <v>190381.5</v>
      </c>
      <c r="J204" s="10"/>
      <c r="K204" s="10"/>
      <c r="L204" s="18">
        <f>SUM(L205:L211)</f>
        <v>191365</v>
      </c>
      <c r="M204" s="10"/>
      <c r="N204" s="10"/>
      <c r="O204" s="18">
        <f>SUM(O205:O211)</f>
        <v>204252.5</v>
      </c>
      <c r="P204" s="10"/>
      <c r="Q204" s="10"/>
      <c r="R204" s="18">
        <f>SUM(R205:R211)</f>
        <v>243322.5</v>
      </c>
      <c r="S204" s="10"/>
      <c r="T204" s="10"/>
      <c r="U204" s="23">
        <f>SUM(R204,O204,L204,I204)</f>
        <v>829321.5</v>
      </c>
      <c r="V204" s="24"/>
      <c r="W204" s="24"/>
    </row>
    <row r="205" spans="8:23">
      <c r="H205" s="13" t="s">
        <v>162</v>
      </c>
      <c r="I205" s="18">
        <f>I78</f>
        <v>7425</v>
      </c>
      <c r="J205" s="10"/>
      <c r="K205" s="10"/>
      <c r="L205" s="18">
        <f>L78</f>
        <v>8125</v>
      </c>
      <c r="M205" s="10"/>
      <c r="N205" s="10"/>
      <c r="O205" s="18">
        <f>O78</f>
        <v>15545</v>
      </c>
      <c r="P205" s="10"/>
      <c r="Q205" s="10"/>
      <c r="R205" s="18">
        <f>R78</f>
        <v>25705</v>
      </c>
      <c r="S205" s="10"/>
      <c r="T205" s="10"/>
      <c r="U205" s="23">
        <f>SUM(R205,O205,L205,I205)</f>
        <v>56800</v>
      </c>
      <c r="V205" s="24"/>
      <c r="W205" s="24"/>
    </row>
    <row r="206" spans="8:23">
      <c r="H206" s="13" t="s">
        <v>163</v>
      </c>
      <c r="I206" s="18">
        <f>I117</f>
        <v>2190</v>
      </c>
      <c r="J206" s="10"/>
      <c r="K206" s="10"/>
      <c r="L206" s="18">
        <f>L117</f>
        <v>2400</v>
      </c>
      <c r="M206" s="10"/>
      <c r="N206" s="10"/>
      <c r="O206" s="18">
        <f>O117</f>
        <v>6450</v>
      </c>
      <c r="P206" s="10"/>
      <c r="Q206" s="10"/>
      <c r="R206" s="18">
        <f>R117</f>
        <v>13050</v>
      </c>
      <c r="S206" s="10"/>
      <c r="T206" s="10"/>
      <c r="U206" s="23">
        <f>SUM(R206,O206,L206,I206)</f>
        <v>24090</v>
      </c>
      <c r="V206" s="24"/>
      <c r="W206" s="24"/>
    </row>
    <row r="207" spans="8:23">
      <c r="H207" s="13" t="s">
        <v>164</v>
      </c>
      <c r="I207" s="18">
        <f>I118</f>
        <v>766.5</v>
      </c>
      <c r="J207" s="10"/>
      <c r="K207" s="10"/>
      <c r="L207" s="18">
        <f>L118</f>
        <v>840</v>
      </c>
      <c r="M207" s="10"/>
      <c r="N207" s="10"/>
      <c r="O207" s="18">
        <f>O118</f>
        <v>2257.5</v>
      </c>
      <c r="P207" s="10"/>
      <c r="Q207" s="10"/>
      <c r="R207" s="18">
        <f>R118</f>
        <v>4567.5</v>
      </c>
      <c r="S207" s="10"/>
      <c r="T207" s="10"/>
      <c r="U207" s="23">
        <f>SUM(R207,O207,L207,I207)</f>
        <v>8431.5</v>
      </c>
      <c r="V207" s="24"/>
      <c r="W207" s="24"/>
    </row>
    <row r="208" spans="8:23">
      <c r="H208" s="13" t="s">
        <v>165</v>
      </c>
      <c r="I208" s="18">
        <f>I141+I128</f>
        <v>75000</v>
      </c>
      <c r="J208" s="10"/>
      <c r="K208" s="10"/>
      <c r="L208" s="18">
        <f>L141+L128</f>
        <v>75000</v>
      </c>
      <c r="M208" s="10"/>
      <c r="N208" s="10"/>
      <c r="O208" s="18">
        <f>O141+O128</f>
        <v>75000</v>
      </c>
      <c r="P208" s="10"/>
      <c r="Q208" s="10"/>
      <c r="R208" s="18">
        <f>R141+R128</f>
        <v>75000</v>
      </c>
      <c r="S208" s="10"/>
      <c r="T208" s="10"/>
      <c r="U208" s="23">
        <f>SUM(R208,O208,L208,I208)</f>
        <v>300000</v>
      </c>
      <c r="V208" s="24"/>
      <c r="W208" s="24"/>
    </row>
    <row r="209" spans="8:23">
      <c r="H209" s="13" t="s">
        <v>166</v>
      </c>
      <c r="I209" s="18">
        <f>I154</f>
        <v>29000</v>
      </c>
      <c r="J209" s="10"/>
      <c r="K209" s="10"/>
      <c r="L209" s="18">
        <f>L154</f>
        <v>29000</v>
      </c>
      <c r="M209" s="10"/>
      <c r="N209" s="10"/>
      <c r="O209" s="18">
        <f>O154</f>
        <v>29000</v>
      </c>
      <c r="P209" s="10"/>
      <c r="Q209" s="10"/>
      <c r="R209" s="18">
        <f>R154</f>
        <v>29000</v>
      </c>
      <c r="S209" s="10"/>
      <c r="T209" s="10"/>
      <c r="U209" s="23">
        <f t="shared" ref="U209:U212" si="6">SUM(R209,O209,L209,I209)</f>
        <v>116000</v>
      </c>
      <c r="V209" s="24"/>
      <c r="W209" s="24"/>
    </row>
    <row r="210" spans="8:23">
      <c r="H210" s="13" t="s">
        <v>167</v>
      </c>
      <c r="I210" s="18">
        <f>I142</f>
        <v>42000</v>
      </c>
      <c r="J210" s="10"/>
      <c r="K210" s="10"/>
      <c r="L210" s="18">
        <f>L142</f>
        <v>42000</v>
      </c>
      <c r="M210" s="10"/>
      <c r="N210" s="10"/>
      <c r="O210" s="18">
        <f>O142</f>
        <v>42000</v>
      </c>
      <c r="P210" s="10"/>
      <c r="Q210" s="10"/>
      <c r="R210" s="18">
        <f>R142</f>
        <v>42000</v>
      </c>
      <c r="S210" s="10"/>
      <c r="T210" s="10"/>
      <c r="U210" s="23">
        <f t="shared" si="6"/>
        <v>168000</v>
      </c>
      <c r="V210" s="24"/>
      <c r="W210" s="24"/>
    </row>
    <row r="211" spans="8:23">
      <c r="H211" s="13" t="s">
        <v>168</v>
      </c>
      <c r="I211" s="18">
        <f>I156+I155</f>
        <v>34000</v>
      </c>
      <c r="J211" s="10"/>
      <c r="K211" s="10"/>
      <c r="L211" s="18">
        <f>L156+L155</f>
        <v>34000</v>
      </c>
      <c r="M211" s="10"/>
      <c r="N211" s="10"/>
      <c r="O211" s="18">
        <f>O156+O155</f>
        <v>34000</v>
      </c>
      <c r="P211" s="10"/>
      <c r="Q211" s="10"/>
      <c r="R211" s="18">
        <f>R156+R155+E29</f>
        <v>54000</v>
      </c>
      <c r="S211" s="10"/>
      <c r="T211" s="10"/>
      <c r="U211" s="23">
        <f t="shared" si="6"/>
        <v>156000</v>
      </c>
      <c r="V211" s="24"/>
      <c r="W211" s="24"/>
    </row>
    <row r="212" spans="8:23">
      <c r="H212" s="13" t="s">
        <v>169</v>
      </c>
      <c r="I212" s="18">
        <f>I203-I204</f>
        <v>-123881.5</v>
      </c>
      <c r="J212" s="10"/>
      <c r="K212" s="10"/>
      <c r="L212" s="18">
        <f>L203-L204</f>
        <v>-58365</v>
      </c>
      <c r="M212" s="10"/>
      <c r="N212" s="10"/>
      <c r="O212" s="18">
        <f>O203-O204</f>
        <v>-71252.5</v>
      </c>
      <c r="P212" s="10"/>
      <c r="Q212" s="10"/>
      <c r="R212" s="18">
        <f>R203-R204</f>
        <v>-110322.5</v>
      </c>
      <c r="S212" s="10"/>
      <c r="T212" s="10"/>
      <c r="U212" s="23">
        <f t="shared" si="6"/>
        <v>-363821.5</v>
      </c>
      <c r="V212" s="24"/>
      <c r="W212" s="24"/>
    </row>
    <row r="213" spans="8:23">
      <c r="H213" s="13" t="s">
        <v>170</v>
      </c>
      <c r="I213" s="18"/>
      <c r="J213" s="10"/>
      <c r="K213" s="10"/>
      <c r="L213" s="18"/>
      <c r="M213" s="10"/>
      <c r="N213" s="10"/>
      <c r="O213" s="18"/>
      <c r="P213" s="10"/>
      <c r="Q213" s="10"/>
      <c r="R213" s="18"/>
      <c r="S213" s="10"/>
      <c r="T213" s="10"/>
      <c r="U213" s="23"/>
      <c r="V213" s="24"/>
      <c r="W213" s="24"/>
    </row>
    <row r="214" spans="8:23">
      <c r="H214" s="13" t="s">
        <v>160</v>
      </c>
      <c r="I214" s="18"/>
      <c r="J214" s="10"/>
      <c r="K214" s="10"/>
      <c r="L214" s="18"/>
      <c r="M214" s="10"/>
      <c r="N214" s="10"/>
      <c r="O214" s="18"/>
      <c r="P214" s="10"/>
      <c r="Q214" s="10"/>
      <c r="R214" s="18"/>
      <c r="S214" s="10"/>
      <c r="T214" s="10"/>
      <c r="U214" s="23"/>
      <c r="V214" s="24"/>
      <c r="W214" s="24"/>
    </row>
    <row r="215" spans="8:23">
      <c r="H215" s="13" t="s">
        <v>171</v>
      </c>
      <c r="I215" s="18"/>
      <c r="J215" s="10"/>
      <c r="K215" s="10"/>
      <c r="L215" s="18"/>
      <c r="M215" s="10"/>
      <c r="N215" s="10"/>
      <c r="O215" s="18"/>
      <c r="P215" s="10"/>
      <c r="Q215" s="10"/>
      <c r="R215" s="18"/>
      <c r="S215" s="10"/>
      <c r="T215" s="10"/>
      <c r="U215" s="23"/>
      <c r="V215" s="24"/>
      <c r="W215" s="24"/>
    </row>
    <row r="216" spans="8:23">
      <c r="H216" s="13" t="s">
        <v>172</v>
      </c>
      <c r="I216" s="18"/>
      <c r="J216" s="10"/>
      <c r="K216" s="10"/>
      <c r="L216" s="18"/>
      <c r="M216" s="10"/>
      <c r="N216" s="10"/>
      <c r="O216" s="18"/>
      <c r="P216" s="10"/>
      <c r="Q216" s="10"/>
      <c r="R216" s="18"/>
      <c r="S216" s="10"/>
      <c r="T216" s="10"/>
      <c r="U216" s="23"/>
      <c r="V216" s="24"/>
      <c r="W216" s="24"/>
    </row>
    <row r="217" spans="8:23">
      <c r="H217" s="13" t="s">
        <v>171</v>
      </c>
      <c r="I217" s="18"/>
      <c r="J217" s="10"/>
      <c r="K217" s="10"/>
      <c r="L217" s="18"/>
      <c r="M217" s="10"/>
      <c r="N217" s="10"/>
      <c r="O217" s="18"/>
      <c r="P217" s="10"/>
      <c r="Q217" s="10"/>
      <c r="R217" s="18"/>
      <c r="S217" s="10"/>
      <c r="T217" s="10"/>
      <c r="U217" s="23"/>
      <c r="V217" s="24"/>
      <c r="W217" s="24"/>
    </row>
    <row r="218" spans="8:23">
      <c r="H218" s="13" t="s">
        <v>173</v>
      </c>
      <c r="I218" s="18">
        <f>I214-I216</f>
        <v>0</v>
      </c>
      <c r="J218" s="10"/>
      <c r="K218" s="10"/>
      <c r="L218" s="18">
        <f>L214-L216</f>
        <v>0</v>
      </c>
      <c r="M218" s="10"/>
      <c r="N218" s="10"/>
      <c r="O218" s="18">
        <f>O214-O216</f>
        <v>0</v>
      </c>
      <c r="P218" s="10"/>
      <c r="Q218" s="10"/>
      <c r="R218" s="18">
        <f>R214-R216</f>
        <v>0</v>
      </c>
      <c r="S218" s="10"/>
      <c r="T218" s="10"/>
      <c r="U218" s="23"/>
      <c r="V218" s="24"/>
      <c r="W218" s="24"/>
    </row>
    <row r="219" spans="8:23">
      <c r="H219" s="13" t="s">
        <v>174</v>
      </c>
      <c r="I219" s="18"/>
      <c r="J219" s="10"/>
      <c r="K219" s="10"/>
      <c r="L219" s="18"/>
      <c r="M219" s="10"/>
      <c r="N219" s="10"/>
      <c r="O219" s="18"/>
      <c r="P219" s="10"/>
      <c r="Q219" s="10"/>
      <c r="R219" s="18"/>
      <c r="S219" s="10"/>
      <c r="T219" s="10"/>
      <c r="U219" s="23"/>
      <c r="V219" s="24"/>
      <c r="W219" s="24"/>
    </row>
    <row r="220" spans="8:23">
      <c r="H220" s="13" t="s">
        <v>160</v>
      </c>
      <c r="I220" s="18"/>
      <c r="J220" s="10"/>
      <c r="K220" s="10"/>
      <c r="L220" s="18"/>
      <c r="M220" s="10"/>
      <c r="N220" s="10"/>
      <c r="O220" s="18"/>
      <c r="P220" s="10"/>
      <c r="Q220" s="10"/>
      <c r="R220" s="18"/>
      <c r="S220" s="10"/>
      <c r="T220" s="10"/>
      <c r="U220" s="23"/>
      <c r="V220" s="24"/>
      <c r="W220" s="24"/>
    </row>
    <row r="221" spans="8:23">
      <c r="H221" s="13" t="s">
        <v>171</v>
      </c>
      <c r="I221" s="18"/>
      <c r="J221" s="10"/>
      <c r="K221" s="10"/>
      <c r="L221" s="18"/>
      <c r="M221" s="10"/>
      <c r="N221" s="10"/>
      <c r="O221" s="18"/>
      <c r="P221" s="10"/>
      <c r="Q221" s="10"/>
      <c r="R221" s="18"/>
      <c r="S221" s="10"/>
      <c r="T221" s="10"/>
      <c r="U221" s="23"/>
      <c r="V221" s="24"/>
      <c r="W221" s="24"/>
    </row>
    <row r="222" spans="8:23">
      <c r="H222" s="13" t="s">
        <v>172</v>
      </c>
      <c r="I222" s="18"/>
      <c r="J222" s="10"/>
      <c r="K222" s="10"/>
      <c r="L222" s="18"/>
      <c r="M222" s="10"/>
      <c r="N222" s="10"/>
      <c r="O222" s="18"/>
      <c r="P222" s="10"/>
      <c r="Q222" s="10"/>
      <c r="R222" s="18"/>
      <c r="S222" s="10"/>
      <c r="T222" s="10"/>
      <c r="U222" s="23"/>
      <c r="V222" s="24"/>
      <c r="W222" s="24"/>
    </row>
    <row r="223" spans="8:23">
      <c r="H223" s="13" t="s">
        <v>171</v>
      </c>
      <c r="I223" s="18"/>
      <c r="J223" s="10"/>
      <c r="K223" s="10"/>
      <c r="L223" s="18"/>
      <c r="M223" s="10"/>
      <c r="N223" s="10"/>
      <c r="O223" s="18"/>
      <c r="P223" s="10"/>
      <c r="Q223" s="10"/>
      <c r="R223" s="18"/>
      <c r="S223" s="10"/>
      <c r="T223" s="10"/>
      <c r="U223" s="23"/>
      <c r="V223" s="24"/>
      <c r="W223" s="24"/>
    </row>
    <row r="224" spans="8:23">
      <c r="H224" s="13" t="s">
        <v>175</v>
      </c>
      <c r="I224" s="18">
        <f>I220-I222</f>
        <v>0</v>
      </c>
      <c r="J224" s="10"/>
      <c r="K224" s="10"/>
      <c r="L224" s="18">
        <f>L220-L222</f>
        <v>0</v>
      </c>
      <c r="M224" s="10"/>
      <c r="N224" s="10"/>
      <c r="O224" s="18">
        <f>O220-O222</f>
        <v>0</v>
      </c>
      <c r="P224" s="10"/>
      <c r="Q224" s="10"/>
      <c r="R224" s="18">
        <f>R220-R222</f>
        <v>0</v>
      </c>
      <c r="S224" s="10"/>
      <c r="T224" s="10"/>
      <c r="U224" s="23">
        <f t="shared" ref="U224" si="7">SUM(R224,O224,L224,I224)</f>
        <v>0</v>
      </c>
      <c r="V224" s="24"/>
      <c r="W224" s="24"/>
    </row>
    <row r="225" spans="8:23">
      <c r="H225" s="13" t="s">
        <v>176</v>
      </c>
      <c r="I225" s="18">
        <f>I224+I218+I212</f>
        <v>-123881.5</v>
      </c>
      <c r="J225" s="10"/>
      <c r="K225" s="10"/>
      <c r="L225" s="18">
        <f>L224+L218+L212</f>
        <v>-58365</v>
      </c>
      <c r="M225" s="10"/>
      <c r="N225" s="10"/>
      <c r="O225" s="18">
        <f>O224+O218+O212</f>
        <v>-71252.5</v>
      </c>
      <c r="P225" s="10"/>
      <c r="Q225" s="10"/>
      <c r="R225" s="18">
        <f>R224+R218+R212</f>
        <v>-110322.5</v>
      </c>
      <c r="S225" s="10"/>
      <c r="T225" s="10"/>
      <c r="U225" s="23">
        <f t="shared" ref="U225" si="8">SUM(R225,O225,L225,I225)</f>
        <v>-363821.5</v>
      </c>
      <c r="V225" s="24"/>
      <c r="W225" s="24"/>
    </row>
    <row r="226" spans="8:23">
      <c r="H226" s="13" t="s">
        <v>177</v>
      </c>
      <c r="I226" s="18">
        <f>E41</f>
        <v>200000</v>
      </c>
      <c r="J226" s="10"/>
      <c r="K226" s="10"/>
      <c r="L226" s="18">
        <f>I227</f>
        <v>76118.5</v>
      </c>
      <c r="M226" s="10"/>
      <c r="N226" s="10"/>
      <c r="O226" s="18">
        <f>L227</f>
        <v>17753.5</v>
      </c>
      <c r="P226" s="10"/>
      <c r="Q226" s="10"/>
      <c r="R226" s="18">
        <f>O227</f>
        <v>-53499</v>
      </c>
      <c r="S226" s="10"/>
      <c r="T226" s="10"/>
      <c r="U226" s="23">
        <f>I226</f>
        <v>200000</v>
      </c>
      <c r="V226" s="24"/>
      <c r="W226" s="24"/>
    </row>
    <row r="227" spans="8:23">
      <c r="H227" s="13" t="s">
        <v>178</v>
      </c>
      <c r="I227" s="18">
        <f>I226+I225</f>
        <v>76118.5</v>
      </c>
      <c r="J227" s="10"/>
      <c r="K227" s="10"/>
      <c r="L227" s="18">
        <f>L226+L225</f>
        <v>17753.5</v>
      </c>
      <c r="M227" s="10"/>
      <c r="N227" s="10"/>
      <c r="O227" s="18">
        <f>O226+O225</f>
        <v>-53499</v>
      </c>
      <c r="P227" s="10"/>
      <c r="Q227" s="10"/>
      <c r="R227" s="18">
        <f>R226+R225</f>
        <v>-163821.5</v>
      </c>
      <c r="S227" s="10"/>
      <c r="T227" s="10"/>
      <c r="U227" s="23">
        <f>R227</f>
        <v>-163821.5</v>
      </c>
      <c r="V227" s="24"/>
      <c r="W227" s="24"/>
    </row>
    <row r="228" spans="8:23">
      <c r="H228" s="13"/>
      <c r="I228" s="18"/>
      <c r="J228" s="10"/>
      <c r="K228" s="10"/>
      <c r="L228" s="18"/>
      <c r="M228" s="10"/>
      <c r="N228" s="10"/>
      <c r="O228" s="18"/>
      <c r="P228" s="10"/>
      <c r="Q228" s="10"/>
      <c r="R228" s="18"/>
      <c r="S228" s="10"/>
      <c r="T228" s="10"/>
      <c r="U228" s="23"/>
      <c r="V228" s="24"/>
      <c r="W228" s="24"/>
    </row>
    <row r="229" spans="8:23">
      <c r="H229" s="9"/>
      <c r="J229" s="9"/>
      <c r="K229" s="9"/>
      <c r="M229" s="9"/>
      <c r="N229" s="9"/>
      <c r="P229" s="9"/>
      <c r="Q229" s="9"/>
      <c r="S229" s="9"/>
      <c r="T229" s="9"/>
    </row>
    <row r="230" spans="8:23">
      <c r="H230" s="9"/>
      <c r="J230" s="9"/>
      <c r="K230" s="9"/>
      <c r="M230" s="9"/>
      <c r="N230" s="9"/>
      <c r="P230" s="9"/>
      <c r="Q230" s="9"/>
      <c r="S230" s="9"/>
      <c r="T230" s="9"/>
    </row>
    <row r="231" spans="8:23" ht="14.25">
      <c r="H231" s="28" t="s">
        <v>179</v>
      </c>
      <c r="I231" s="29">
        <v>15</v>
      </c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</row>
    <row r="232" spans="8:23">
      <c r="H232" s="9"/>
      <c r="J232" s="9"/>
      <c r="K232" s="9"/>
      <c r="M232" s="9"/>
      <c r="N232" s="9"/>
      <c r="P232" s="9"/>
      <c r="Q232" s="9"/>
      <c r="S232" s="9"/>
      <c r="T232" s="9"/>
    </row>
    <row r="233" spans="8:23">
      <c r="H233" s="13" t="s">
        <v>180</v>
      </c>
      <c r="I233" s="18" t="s">
        <v>181</v>
      </c>
      <c r="J233" s="10" t="s">
        <v>182</v>
      </c>
      <c r="K233" s="9"/>
      <c r="M233" s="9"/>
      <c r="N233" s="9"/>
      <c r="P233" s="9"/>
      <c r="Q233" s="9"/>
      <c r="S233" s="9"/>
      <c r="T233" s="9"/>
    </row>
    <row r="234" spans="8:23">
      <c r="H234" s="13" t="s">
        <v>183</v>
      </c>
      <c r="I234" s="18"/>
      <c r="J234" s="10"/>
      <c r="K234" s="9"/>
      <c r="M234" s="9"/>
      <c r="N234" s="9"/>
      <c r="P234" s="9"/>
      <c r="Q234" s="9"/>
      <c r="S234" s="9"/>
      <c r="T234" s="9"/>
    </row>
    <row r="235" spans="8:23">
      <c r="H235" s="13" t="s">
        <v>184</v>
      </c>
      <c r="I235" s="18"/>
      <c r="J235" s="10"/>
      <c r="K235" s="9"/>
      <c r="M235" s="9"/>
      <c r="N235" s="9"/>
      <c r="P235" s="9"/>
      <c r="Q235" s="9"/>
      <c r="S235" s="9"/>
      <c r="T235" s="9"/>
    </row>
    <row r="236" spans="8:23">
      <c r="H236" s="13" t="s">
        <v>185</v>
      </c>
      <c r="I236" s="18"/>
      <c r="J236" s="10"/>
      <c r="K236" s="9"/>
      <c r="M236" s="9"/>
      <c r="N236" s="9"/>
      <c r="P236" s="9"/>
      <c r="Q236" s="9"/>
      <c r="S236" s="9"/>
      <c r="T236" s="9"/>
    </row>
    <row r="237" spans="8:23">
      <c r="H237" s="13" t="s">
        <v>186</v>
      </c>
      <c r="I237" s="18"/>
      <c r="J237" s="10"/>
      <c r="K237" s="9"/>
      <c r="M237" s="9"/>
      <c r="N237" s="9"/>
      <c r="P237" s="9"/>
      <c r="Q237" s="9"/>
      <c r="S237" s="9"/>
      <c r="T237" s="9"/>
    </row>
    <row r="238" spans="8:23">
      <c r="H238" s="13" t="s">
        <v>187</v>
      </c>
      <c r="I238" s="18"/>
      <c r="J238" s="10"/>
      <c r="K238" s="9"/>
      <c r="M238" s="9"/>
      <c r="N238" s="9"/>
      <c r="P238" s="9"/>
      <c r="Q238" s="9"/>
      <c r="S238" s="9"/>
      <c r="T238" s="9"/>
    </row>
    <row r="239" spans="8:23">
      <c r="H239" s="13" t="s">
        <v>188</v>
      </c>
      <c r="I239" s="18"/>
      <c r="J239" s="10"/>
      <c r="K239" s="9"/>
      <c r="M239" s="9"/>
      <c r="N239" s="9"/>
      <c r="P239" s="9"/>
      <c r="Q239" s="9"/>
      <c r="S239" s="9"/>
      <c r="T239" s="9"/>
    </row>
    <row r="240" spans="8:23">
      <c r="H240" s="13" t="s">
        <v>189</v>
      </c>
      <c r="I240" s="18"/>
      <c r="J240" s="10"/>
      <c r="K240" s="9"/>
      <c r="M240" s="9"/>
      <c r="N240" s="9"/>
      <c r="P240" s="9"/>
      <c r="Q240" s="9"/>
      <c r="S240" s="9"/>
      <c r="T240" s="9"/>
    </row>
    <row r="241" spans="8:20">
      <c r="H241" s="13" t="s">
        <v>190</v>
      </c>
      <c r="I241" s="18"/>
      <c r="J241" s="10"/>
      <c r="K241" s="9"/>
      <c r="M241" s="9"/>
      <c r="N241" s="9"/>
      <c r="P241" s="9"/>
      <c r="Q241" s="9"/>
      <c r="S241" s="9"/>
      <c r="T241" s="9"/>
    </row>
    <row r="242" spans="8:20">
      <c r="H242" s="13" t="s">
        <v>191</v>
      </c>
      <c r="I242" s="18"/>
      <c r="J242" s="10"/>
      <c r="K242" s="9"/>
      <c r="M242" s="9"/>
      <c r="N242" s="9"/>
      <c r="P242" s="9"/>
      <c r="Q242" s="9"/>
      <c r="S242" s="9"/>
      <c r="T242" s="9"/>
    </row>
    <row r="243" spans="8:20">
      <c r="H243" s="13" t="s">
        <v>192</v>
      </c>
      <c r="I243" s="18"/>
      <c r="J243" s="10"/>
      <c r="K243" s="9"/>
      <c r="M243" s="9"/>
      <c r="N243" s="9"/>
      <c r="P243" s="9"/>
      <c r="Q243" s="9"/>
      <c r="S243" s="9"/>
      <c r="T243" s="9"/>
    </row>
    <row r="244" spans="8:20">
      <c r="H244" s="13" t="s">
        <v>193</v>
      </c>
      <c r="I244" s="18"/>
      <c r="J244" s="10"/>
      <c r="K244" s="9"/>
      <c r="M244" s="9"/>
      <c r="N244" s="9"/>
      <c r="P244" s="9"/>
      <c r="Q244" s="9"/>
      <c r="S244" s="9"/>
      <c r="T244" s="9"/>
    </row>
    <row r="245" spans="8:20">
      <c r="H245" s="13" t="s">
        <v>194</v>
      </c>
      <c r="I245" s="18"/>
      <c r="J245" s="10"/>
      <c r="K245" s="9"/>
      <c r="M245" s="9"/>
      <c r="N245" s="9"/>
      <c r="P245" s="9"/>
      <c r="Q245" s="9"/>
      <c r="S245" s="9"/>
      <c r="T245" s="9"/>
    </row>
    <row r="246" spans="8:20">
      <c r="H246" s="13" t="s">
        <v>195</v>
      </c>
      <c r="I246" s="18"/>
      <c r="J246" s="10"/>
      <c r="K246" s="9"/>
      <c r="M246" s="9"/>
      <c r="N246" s="9"/>
      <c r="P246" s="9"/>
      <c r="Q246" s="9"/>
      <c r="S246" s="9"/>
      <c r="T246" s="9"/>
    </row>
    <row r="247" spans="8:20">
      <c r="H247" s="13" t="s">
        <v>196</v>
      </c>
      <c r="I247" s="18"/>
      <c r="J247" s="10"/>
      <c r="K247" s="9"/>
      <c r="M247" s="9"/>
      <c r="N247" s="9"/>
      <c r="P247" s="9"/>
      <c r="Q247" s="9"/>
      <c r="S247" s="9"/>
      <c r="T247" s="9"/>
    </row>
    <row r="248" spans="8:20">
      <c r="H248" s="13" t="s">
        <v>197</v>
      </c>
      <c r="I248" s="18"/>
      <c r="J248" s="10"/>
      <c r="K248" s="9"/>
      <c r="M248" s="9"/>
      <c r="N248" s="9"/>
      <c r="P248" s="9"/>
      <c r="Q248" s="9"/>
      <c r="S248" s="9"/>
      <c r="T248" s="9"/>
    </row>
    <row r="249" spans="8:20">
      <c r="H249" s="13" t="s">
        <v>198</v>
      </c>
      <c r="I249" s="18"/>
      <c r="J249" s="10"/>
      <c r="K249" s="9"/>
      <c r="M249" s="9"/>
      <c r="N249" s="9"/>
      <c r="P249" s="9"/>
      <c r="Q249" s="9"/>
      <c r="S249" s="9"/>
      <c r="T249" s="9"/>
    </row>
    <row r="250" spans="8:20">
      <c r="H250" s="13" t="s">
        <v>199</v>
      </c>
      <c r="I250" s="18"/>
      <c r="J250" s="10"/>
      <c r="K250" s="9"/>
      <c r="M250" s="9"/>
      <c r="N250" s="9"/>
      <c r="P250" s="9"/>
      <c r="Q250" s="9"/>
      <c r="S250" s="9"/>
      <c r="T250" s="9"/>
    </row>
    <row r="251" spans="8:20">
      <c r="H251" s="13" t="s">
        <v>200</v>
      </c>
      <c r="I251" s="18"/>
      <c r="J251" s="10"/>
      <c r="K251" s="9"/>
      <c r="M251" s="9"/>
      <c r="N251" s="9"/>
      <c r="P251" s="9"/>
      <c r="Q251" s="9"/>
      <c r="S251" s="9"/>
      <c r="T251" s="9"/>
    </row>
    <row r="252" spans="8:20">
      <c r="H252" s="13" t="s">
        <v>201</v>
      </c>
      <c r="I252" s="18"/>
      <c r="J252" s="10"/>
      <c r="K252" s="9"/>
      <c r="M252" s="9"/>
      <c r="N252" s="9"/>
      <c r="P252" s="9"/>
      <c r="Q252" s="9"/>
      <c r="S252" s="9"/>
      <c r="T252" s="9"/>
    </row>
    <row r="253" spans="8:20">
      <c r="H253" s="13" t="s">
        <v>202</v>
      </c>
      <c r="I253" s="18"/>
      <c r="J253" s="10"/>
      <c r="K253" s="9"/>
      <c r="M253" s="9"/>
      <c r="N253" s="9"/>
      <c r="P253" s="9"/>
      <c r="Q253" s="9"/>
      <c r="S253" s="9"/>
      <c r="T253" s="9"/>
    </row>
    <row r="254" spans="8:20">
      <c r="H254" s="13" t="s">
        <v>203</v>
      </c>
      <c r="I254" s="18"/>
      <c r="J254" s="10"/>
      <c r="K254" s="9"/>
      <c r="M254" s="9"/>
      <c r="N254" s="9"/>
      <c r="P254" s="9"/>
      <c r="Q254" s="9"/>
      <c r="S254" s="9"/>
      <c r="T254" s="9"/>
    </row>
    <row r="255" spans="8:20">
      <c r="H255" s="13" t="s">
        <v>204</v>
      </c>
      <c r="I255" s="18"/>
      <c r="J255" s="10"/>
      <c r="K255" s="9"/>
      <c r="M255" s="9"/>
      <c r="N255" s="9"/>
      <c r="P255" s="9"/>
      <c r="Q255" s="9"/>
      <c r="S255" s="9"/>
      <c r="T255" s="9"/>
    </row>
  </sheetData>
  <mergeCells count="11">
    <mergeCell ref="I84:T84"/>
    <mergeCell ref="I4:T4"/>
    <mergeCell ref="I21:T21"/>
    <mergeCell ref="I34:T34"/>
    <mergeCell ref="I54:T54"/>
    <mergeCell ref="I71:T71"/>
    <mergeCell ref="I98:T98"/>
    <mergeCell ref="I112:T112"/>
    <mergeCell ref="I125:T125"/>
    <mergeCell ref="I138:T138"/>
    <mergeCell ref="I151:T1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Л0</vt:lpstr>
      <vt:lpstr>Л1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Est</cp:lastModifiedBy>
  <dcterms:modified xsi:type="dcterms:W3CDTF">2023-02-04T07:54:31Z</dcterms:modified>
</cp:coreProperties>
</file>