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x\Desktop\CB_React\"/>
    </mc:Choice>
  </mc:AlternateContent>
  <bookViews>
    <workbookView xWindow="0" yWindow="0" windowWidth="26850" windowHeight="10905" activeTab="2" xr2:uid="{59FD5CA5-D74D-46A7-8C2D-6CA84104357C}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ApplicationNames">[1]appdata!$B$6:$B$25</definedName>
    <definedName name="ApplicationNamesAnchor">[1]appdata!$B$5</definedName>
    <definedName name="BuildMonths">Sheet2!$B$6</definedName>
    <definedName name="FieldNames">[1]RefsCB!$A$14:$A$26</definedName>
    <definedName name="GardnerCost">Sheet2!$B$5</definedName>
    <definedName name="IntRate">Sheet2!$B$18</definedName>
    <definedName name="LandCost">Sheet2!$B$2</definedName>
    <definedName name="LeaseRate">Sheet2!$B$10</definedName>
    <definedName name="LeaseTerm">Sheet2!$B$11</definedName>
    <definedName name="Leverage">Sheet2!$B$17</definedName>
    <definedName name="NetRent">Sheet2!$B$13</definedName>
    <definedName name="NormalCost">Sheet2!$B$4</definedName>
    <definedName name="SaleMonth">Sheet2!$B$21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H25" i="2"/>
  <c r="G25" i="2"/>
  <c r="I24" i="2"/>
  <c r="J24" i="2" s="1"/>
  <c r="H24" i="2"/>
  <c r="G24" i="2"/>
  <c r="I23" i="2"/>
  <c r="H23" i="2"/>
  <c r="G23" i="2"/>
  <c r="I22" i="2"/>
  <c r="H22" i="2"/>
  <c r="G22" i="2"/>
  <c r="I21" i="2"/>
  <c r="H21" i="2"/>
  <c r="G21" i="2"/>
  <c r="B21" i="2"/>
  <c r="O25" i="2" s="1"/>
  <c r="I20" i="2"/>
  <c r="H20" i="2"/>
  <c r="G20" i="2"/>
  <c r="O19" i="2"/>
  <c r="I19" i="2"/>
  <c r="H19" i="2"/>
  <c r="G19" i="2"/>
  <c r="I18" i="2"/>
  <c r="H18" i="2"/>
  <c r="G18" i="2"/>
  <c r="I17" i="2"/>
  <c r="H17" i="2"/>
  <c r="G17" i="2"/>
  <c r="O16" i="2"/>
  <c r="I16" i="2"/>
  <c r="H16" i="2"/>
  <c r="G16" i="2"/>
  <c r="O15" i="2"/>
  <c r="I15" i="2"/>
  <c r="H15" i="2"/>
  <c r="G15" i="2"/>
  <c r="O14" i="2"/>
  <c r="I14" i="2"/>
  <c r="H14" i="2"/>
  <c r="G14" i="2"/>
  <c r="O13" i="2"/>
  <c r="I13" i="2"/>
  <c r="H13" i="2"/>
  <c r="G13" i="2"/>
  <c r="I12" i="2"/>
  <c r="H12" i="2"/>
  <c r="G12" i="2"/>
  <c r="O11" i="2"/>
  <c r="I11" i="2"/>
  <c r="H11" i="2"/>
  <c r="G11" i="2"/>
  <c r="I10" i="2"/>
  <c r="H10" i="2"/>
  <c r="G10" i="2"/>
  <c r="O9" i="2"/>
  <c r="N9" i="2"/>
  <c r="I9" i="2"/>
  <c r="H9" i="2"/>
  <c r="G9" i="2"/>
  <c r="O8" i="2"/>
  <c r="N8" i="2"/>
  <c r="I8" i="2"/>
  <c r="J8" i="2" s="1"/>
  <c r="H8" i="2"/>
  <c r="G8" i="2"/>
  <c r="O7" i="2"/>
  <c r="N7" i="2"/>
  <c r="I7" i="2"/>
  <c r="H7" i="2"/>
  <c r="G7" i="2"/>
  <c r="B7" i="2"/>
  <c r="O6" i="2"/>
  <c r="N6" i="2"/>
  <c r="I6" i="2"/>
  <c r="H6" i="2"/>
  <c r="G6" i="2"/>
  <c r="O5" i="2"/>
  <c r="N5" i="2"/>
  <c r="I5" i="2"/>
  <c r="H5" i="2"/>
  <c r="G5" i="2"/>
  <c r="C5" i="2"/>
  <c r="O4" i="2"/>
  <c r="N4" i="2"/>
  <c r="I4" i="2"/>
  <c r="H4" i="2"/>
  <c r="J4" i="2" s="1"/>
  <c r="L4" i="2" s="1"/>
  <c r="G4" i="2"/>
  <c r="O3" i="2"/>
  <c r="N3" i="2"/>
  <c r="M3" i="2"/>
  <c r="P3" i="2" s="1"/>
  <c r="I3" i="2"/>
  <c r="H3" i="2"/>
  <c r="J3" i="2" s="1"/>
  <c r="B3" i="2"/>
  <c r="J21" i="2" l="1"/>
  <c r="J9" i="2"/>
  <c r="J7" i="2"/>
  <c r="L7" i="2" s="1"/>
  <c r="J10" i="2"/>
  <c r="J19" i="2"/>
  <c r="L19" i="2" s="1"/>
  <c r="J15" i="2"/>
  <c r="L15" i="2" s="1"/>
  <c r="J17" i="2"/>
  <c r="L17" i="2" s="1"/>
  <c r="O17" i="2"/>
  <c r="J22" i="2"/>
  <c r="L22" i="2" s="1"/>
  <c r="J20" i="2"/>
  <c r="L20" i="2" s="1"/>
  <c r="J5" i="2"/>
  <c r="J14" i="2"/>
  <c r="L14" i="2" s="1"/>
  <c r="J16" i="2"/>
  <c r="L16" i="2" s="1"/>
  <c r="J18" i="2"/>
  <c r="L18" i="2" s="1"/>
  <c r="J6" i="2"/>
  <c r="L6" i="2" s="1"/>
  <c r="O10" i="2"/>
  <c r="O12" i="2"/>
  <c r="O18" i="2"/>
  <c r="O21" i="2"/>
  <c r="B8" i="2"/>
  <c r="O24" i="2" s="1"/>
  <c r="J11" i="2"/>
  <c r="L11" i="2" s="1"/>
  <c r="J13" i="2"/>
  <c r="L13" i="2" s="1"/>
  <c r="O20" i="2"/>
  <c r="O22" i="2"/>
  <c r="J25" i="2"/>
  <c r="J12" i="2"/>
  <c r="L12" i="2" s="1"/>
  <c r="J23" i="2"/>
  <c r="L23" i="2" s="1"/>
  <c r="N25" i="2"/>
  <c r="L9" i="2"/>
  <c r="L24" i="2"/>
  <c r="L3" i="2"/>
  <c r="K3" i="2" s="1"/>
  <c r="L25" i="2"/>
  <c r="L5" i="2"/>
  <c r="L8" i="2"/>
  <c r="L10" i="2"/>
  <c r="L21" i="2"/>
  <c r="O23" i="2"/>
  <c r="Q3" i="2" l="1"/>
  <c r="R3" i="2"/>
  <c r="M4" i="2"/>
  <c r="P4" i="2" s="1"/>
  <c r="Q4" i="2" s="1"/>
  <c r="R4" i="2" l="1"/>
  <c r="K4" i="2"/>
  <c r="M5" i="2" l="1"/>
  <c r="P5" i="2" l="1"/>
  <c r="Q5" i="2" s="1"/>
  <c r="R5" i="2" l="1"/>
  <c r="K5" i="2"/>
  <c r="M6" i="2" l="1"/>
  <c r="P6" i="2" s="1"/>
  <c r="Q6" i="2" l="1"/>
  <c r="K6" i="2"/>
  <c r="M7" i="2" l="1"/>
  <c r="R6" i="2"/>
  <c r="P7" i="2" l="1"/>
  <c r="Q7" i="2" s="1"/>
  <c r="R7" i="2" l="1"/>
  <c r="K7" i="2"/>
  <c r="M8" i="2" l="1"/>
  <c r="P8" i="2" s="1"/>
  <c r="Q8" i="2" s="1"/>
  <c r="R8" i="2" s="1"/>
  <c r="K8" i="2" l="1"/>
  <c r="M9" i="2" s="1"/>
  <c r="P9" i="2" s="1"/>
  <c r="Q9" i="2" s="1"/>
  <c r="R9" i="2" s="1"/>
  <c r="K9" i="2" l="1"/>
  <c r="M10" i="2" l="1"/>
  <c r="P10" i="2"/>
  <c r="K10" i="2" s="1"/>
  <c r="B12" i="2"/>
  <c r="B13" i="2" s="1"/>
  <c r="M11" i="2" l="1"/>
  <c r="P11" i="2" s="1"/>
  <c r="K11" i="2" s="1"/>
  <c r="N10" i="2"/>
  <c r="Q10" i="2" s="1"/>
  <c r="R10" i="2" s="1"/>
  <c r="N19" i="2"/>
  <c r="N17" i="2"/>
  <c r="N15" i="2"/>
  <c r="B14" i="2"/>
  <c r="N24" i="2"/>
  <c r="N13" i="2"/>
  <c r="N22" i="2"/>
  <c r="N11" i="2"/>
  <c r="N20" i="2"/>
  <c r="N18" i="2"/>
  <c r="N16" i="2"/>
  <c r="N14" i="2"/>
  <c r="N12" i="2"/>
  <c r="N23" i="2"/>
  <c r="N21" i="2"/>
  <c r="Q11" i="2" l="1"/>
  <c r="R11" i="2" s="1"/>
  <c r="M12" i="2"/>
  <c r="P12" i="2" s="1"/>
  <c r="Q12" i="2" s="1"/>
  <c r="K12" i="2" l="1"/>
  <c r="M13" i="2" s="1"/>
  <c r="P13" i="2" s="1"/>
  <c r="Q13" i="2" s="1"/>
  <c r="R12" i="2"/>
  <c r="K13" i="2" l="1"/>
  <c r="R13" i="2"/>
  <c r="M14" i="2" l="1"/>
  <c r="P14" i="2" s="1"/>
  <c r="Q14" i="2" s="1"/>
  <c r="R14" i="2" s="1"/>
  <c r="K14" i="2" l="1"/>
  <c r="M15" i="2" l="1"/>
  <c r="P15" i="2"/>
  <c r="Q15" i="2" s="1"/>
  <c r="R15" i="2" s="1"/>
  <c r="K15" i="2" l="1"/>
  <c r="M16" i="2" s="1"/>
  <c r="P16" i="2" l="1"/>
  <c r="Q16" i="2" s="1"/>
  <c r="R16" i="2" s="1"/>
  <c r="K16" i="2" l="1"/>
  <c r="M17" i="2" l="1"/>
  <c r="P17" i="2" s="1"/>
  <c r="Q17" i="2" s="1"/>
  <c r="R17" i="2" s="1"/>
  <c r="K17" i="2" l="1"/>
  <c r="M18" i="2"/>
  <c r="P18" i="2" l="1"/>
  <c r="Q18" i="2" s="1"/>
  <c r="R18" i="2" s="1"/>
  <c r="K18" i="2" l="1"/>
  <c r="M19" i="2" l="1"/>
  <c r="P19" i="2"/>
  <c r="Q19" i="2" s="1"/>
  <c r="R19" i="2" s="1"/>
  <c r="K19" i="2" l="1"/>
  <c r="M20" i="2" l="1"/>
  <c r="P20" i="2" l="1"/>
  <c r="Q20" i="2" s="1"/>
  <c r="R20" i="2" s="1"/>
  <c r="K20" i="2" l="1"/>
  <c r="M21" i="2" l="1"/>
  <c r="P21" i="2" s="1"/>
  <c r="Q21" i="2" s="1"/>
  <c r="R21" i="2" s="1"/>
  <c r="K21" i="2" l="1"/>
  <c r="M22" i="2" l="1"/>
  <c r="P22" i="2" s="1"/>
  <c r="Q22" i="2" s="1"/>
  <c r="R22" i="2" s="1"/>
  <c r="K22" i="2" l="1"/>
  <c r="M23" i="2" l="1"/>
  <c r="P23" i="2"/>
  <c r="Q23" i="2" s="1"/>
  <c r="R23" i="2" s="1"/>
  <c r="K23" i="2" l="1"/>
  <c r="M24" i="2" l="1"/>
  <c r="P24" i="2" s="1"/>
  <c r="Q24" i="2" l="1"/>
  <c r="R24" i="2" s="1"/>
  <c r="K24" i="2"/>
  <c r="M25" i="2" l="1"/>
  <c r="P25" i="2" l="1"/>
  <c r="Q25" i="2" s="1"/>
  <c r="B25" i="2" l="1"/>
  <c r="B23" i="2"/>
  <c r="R25" i="2"/>
  <c r="B24" i="2" s="1"/>
  <c r="K25" i="2"/>
  <c r="B26" i="2" l="1"/>
</calcChain>
</file>

<file path=xl/sharedStrings.xml><?xml version="1.0" encoding="utf-8"?>
<sst xmlns="http://schemas.openxmlformats.org/spreadsheetml/2006/main" count="591" uniqueCount="101">
  <si>
    <t>Property Name</t>
  </si>
  <si>
    <t>444 777 Diggy Town Dr.</t>
  </si>
  <si>
    <t>Model Home Financing</t>
  </si>
  <si>
    <t>Period</t>
  </si>
  <si>
    <t>Date</t>
  </si>
  <si>
    <t>Land Costs</t>
  </si>
  <si>
    <t>Gardner Cost to Build</t>
  </si>
  <si>
    <t>Total Costs</t>
  </si>
  <si>
    <t>Financing Balance</t>
  </si>
  <si>
    <t>Financing</t>
  </si>
  <si>
    <t>Financing Costs</t>
  </si>
  <si>
    <t>Lease Revenue</t>
  </si>
  <si>
    <t>Sales proceeds</t>
  </si>
  <si>
    <t>Repay Financing</t>
  </si>
  <si>
    <t>Investor Flows</t>
  </si>
  <si>
    <t>Cumulative Cash</t>
  </si>
  <si>
    <t>Land Acquistion Cost</t>
  </si>
  <si>
    <t>Land Value</t>
  </si>
  <si>
    <t>Deiivered Cost for Model Home</t>
  </si>
  <si>
    <t xml:space="preserve"> Build cost to GJ Gardner Builder</t>
  </si>
  <si>
    <t>extra profit to GJG Builder</t>
  </si>
  <si>
    <t># of months to build</t>
  </si>
  <si>
    <t>Total Build Value</t>
  </si>
  <si>
    <t>profit on Normal Build</t>
  </si>
  <si>
    <t>Build Value + Land Value</t>
  </si>
  <si>
    <t xml:space="preserve"> </t>
  </si>
  <si>
    <t>Net lease Rental Rate</t>
  </si>
  <si>
    <t>Lease Term</t>
  </si>
  <si>
    <t>months</t>
  </si>
  <si>
    <t>Total Cost of Model to REIT</t>
  </si>
  <si>
    <t>Monthly Net Rent</t>
  </si>
  <si>
    <t>Reserve expected</t>
  </si>
  <si>
    <t>Financing Assumptions</t>
  </si>
  <si>
    <t>Construction Leverage</t>
  </si>
  <si>
    <t>Interest Rate</t>
  </si>
  <si>
    <t>Sales Downtime</t>
  </si>
  <si>
    <t>Sale Month</t>
  </si>
  <si>
    <t>IRR</t>
  </si>
  <si>
    <t>Worst Cash position</t>
  </si>
  <si>
    <t>Total Return</t>
  </si>
  <si>
    <t>Implied Mutliple on Equity Investment</t>
  </si>
  <si>
    <t>RecordNumber</t>
  </si>
  <si>
    <t>Application Name</t>
  </si>
  <si>
    <t>Field</t>
  </si>
  <si>
    <t>Value</t>
  </si>
  <si>
    <t>Source</t>
  </si>
  <si>
    <t>Page Number</t>
  </si>
  <si>
    <t>Hover Message</t>
  </si>
  <si>
    <t>Excel Reference</t>
  </si>
  <si>
    <t>Excek Ref2</t>
  </si>
  <si>
    <t>ApplicationName</t>
  </si>
  <si>
    <t>ApplicationNamesAnchor</t>
  </si>
  <si>
    <t>PortfolioAnchor</t>
  </si>
  <si>
    <t>Application Risk Level</t>
  </si>
  <si>
    <t>RiskCategory</t>
  </si>
  <si>
    <t>RiskScore</t>
  </si>
  <si>
    <t>RiskGradeAnchor</t>
  </si>
  <si>
    <t>Administrator</t>
  </si>
  <si>
    <t>AdminAnchor</t>
  </si>
  <si>
    <t># of Seats</t>
  </si>
  <si>
    <t>NumSeatsAnchor</t>
  </si>
  <si>
    <t>Download Excel</t>
  </si>
  <si>
    <t>www.dropbox.com</t>
  </si>
  <si>
    <t>FileLocation1</t>
  </si>
  <si>
    <t>LicenseExpiration</t>
  </si>
  <si>
    <t>LicenseAnchor</t>
  </si>
  <si>
    <t>Accounting Software</t>
  </si>
  <si>
    <t>Accounting</t>
  </si>
  <si>
    <t xml:space="preserve">Low </t>
  </si>
  <si>
    <t>John Smith</t>
  </si>
  <si>
    <t>APS - Account Processing System</t>
  </si>
  <si>
    <t>Medium</t>
  </si>
  <si>
    <t>Susie Jones</t>
  </si>
  <si>
    <t>Cash Management</t>
  </si>
  <si>
    <t>Medium-High</t>
  </si>
  <si>
    <t>Check Reconciliation</t>
  </si>
  <si>
    <t>Data Analysis</t>
  </si>
  <si>
    <t>Statistics</t>
  </si>
  <si>
    <t>Low-Medium</t>
  </si>
  <si>
    <t>Electronic Payments</t>
  </si>
  <si>
    <t>Executive Application</t>
  </si>
  <si>
    <t>Executive</t>
  </si>
  <si>
    <t>International Application</t>
  </si>
  <si>
    <t>International</t>
  </si>
  <si>
    <t>Intranet Email</t>
  </si>
  <si>
    <t>Management Information</t>
  </si>
  <si>
    <t>Intranet Portal</t>
  </si>
  <si>
    <t>Web</t>
  </si>
  <si>
    <t>High</t>
  </si>
  <si>
    <t>Inventory Management</t>
  </si>
  <si>
    <t>Maintenance Application</t>
  </si>
  <si>
    <t>Banking</t>
  </si>
  <si>
    <t>Order Processing System</t>
  </si>
  <si>
    <t>Payments System</t>
  </si>
  <si>
    <t>Portfolio Management</t>
  </si>
  <si>
    <t>Markets</t>
  </si>
  <si>
    <t>Settlement</t>
  </si>
  <si>
    <t>Statistics Application</t>
  </si>
  <si>
    <t>Usage Reporting</t>
  </si>
  <si>
    <t>Web Portal</t>
  </si>
  <si>
    <t>Wholesale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</si>
</sst>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\ \X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3" fontId="3" fillId="0" borderId="0" xfId="0" applyNumberFormat="1" applyFont="1"/>
    <xf numFmtId="14" fontId="3" fillId="0" borderId="0" xfId="0" applyNumberFormat="1" applyFont="1"/>
    <xf numFmtId="164" fontId="0" fillId="0" borderId="0" xfId="1" quotePrefix="1" applyNumberFormat="1" applyFont="1"/>
    <xf numFmtId="164" fontId="0" fillId="0" borderId="0" xfId="0" applyNumberFormat="1"/>
    <xf numFmtId="164" fontId="0" fillId="0" borderId="0" xfId="1" applyNumberFormat="1" applyFont="1"/>
    <xf numFmtId="14" fontId="4" fillId="0" borderId="0" xfId="0" applyNumberFormat="1" applyFont="1"/>
    <xf numFmtId="9" fontId="4" fillId="0" borderId="0" xfId="0" applyNumberFormat="1" applyFont="1"/>
    <xf numFmtId="0" fontId="3" fillId="0" borderId="0" xfId="0" applyFont="1"/>
    <xf numFmtId="164" fontId="4" fillId="0" borderId="0" xfId="1" applyNumberFormat="1" applyFont="1"/>
    <xf numFmtId="9" fontId="3" fillId="0" borderId="0" xfId="2" applyFont="1"/>
    <xf numFmtId="164" fontId="3" fillId="0" borderId="0" xfId="1" applyNumberFormat="1" applyFont="1"/>
    <xf numFmtId="9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0" fillId="0" borderId="1" xfId="0" applyBorder="1"/>
    <xf numFmtId="9" fontId="2" fillId="0" borderId="2" xfId="2" applyFont="1" applyBorder="1" applyAlignment="1">
      <alignment wrapText="1"/>
    </xf>
    <xf numFmtId="0" fontId="0" fillId="0" borderId="3" xfId="0" applyBorder="1"/>
    <xf numFmtId="164" fontId="2" fillId="0" borderId="4" xfId="1" applyNumberFormat="1" applyFont="1" applyBorder="1"/>
    <xf numFmtId="164" fontId="2" fillId="0" borderId="4" xfId="0" applyNumberFormat="1" applyFont="1" applyBorder="1"/>
    <xf numFmtId="0" fontId="0" fillId="0" borderId="5" xfId="0" applyBorder="1"/>
    <xf numFmtId="166" fontId="2" fillId="0" borderId="6" xfId="0" applyNumberFormat="1" applyFont="1" applyBorder="1" applyAlignme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x/Downloads/Application_Legend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sCB"/>
      <sheetName val="Data2CB"/>
      <sheetName val="UsersCB"/>
      <sheetName val="ExclusionsCB"/>
      <sheetName val="ref tables"/>
      <sheetName val="Master Controls DB"/>
      <sheetName val="Rules"/>
    </sheetNames>
    <sheetDataSet>
      <sheetData sheetId="0"/>
      <sheetData sheetId="1"/>
      <sheetData sheetId="2">
        <row r="5">
          <cell r="B5" t="str">
            <v>ApplicationNames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/>
      <sheetData sheetId="6">
        <row r="14">
          <cell r="A14" t="str">
            <v>ApplicationName</v>
          </cell>
        </row>
        <row r="15">
          <cell r="A15" t="str">
            <v>Application Risk Level</v>
          </cell>
        </row>
        <row r="16">
          <cell r="A16" t="str">
            <v>RiskScore</v>
          </cell>
        </row>
        <row r="17">
          <cell r="A17" t="str">
            <v>Administrator</v>
          </cell>
        </row>
        <row r="18">
          <cell r="A18" t="str">
            <v># of Seats</v>
          </cell>
        </row>
        <row r="19">
          <cell r="A19" t="str">
            <v>Download Excel</v>
          </cell>
        </row>
        <row r="20">
          <cell r="A20" t="str">
            <v>LicenseExpiration</v>
          </cell>
        </row>
        <row r="21">
          <cell r="A21" t="str">
            <v>RiskLevel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65745-20A9-4519-9FD4-D23621278FC5}">
  <sheetPr codeName="Sheet1"/>
  <dimension ref="A1:A2"/>
  <sheetViews>
    <sheetView workbookViewId="0"/>
  </sheetViews>
  <sheetFormatPr defaultRowHeight="15" x14ac:dyDescent="0.25"/>
  <cols>
    <col min="1" max="1" width="21.42578125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D325-8F8A-4C27-89A1-FED86691F931}">
  <sheetPr codeName="Sheet2"/>
  <dimension ref="A1:R26"/>
  <sheetViews>
    <sheetView workbookViewId="0">
      <selection activeCell="B2" sqref="B2"/>
    </sheetView>
  </sheetViews>
  <sheetFormatPr defaultRowHeight="15" x14ac:dyDescent="0.25"/>
  <cols>
    <col min="1" max="1" width="45.7109375" customWidth="1"/>
    <col min="2" max="2" width="9.7109375" bestFit="1" customWidth="1"/>
    <col min="3" max="3" width="7.7109375" bestFit="1" customWidth="1"/>
    <col min="7" max="7" width="9.7109375" bestFit="1" customWidth="1"/>
    <col min="9" max="10" width="9.7109375" bestFit="1" customWidth="1"/>
    <col min="18" max="18" width="9.7109375" bestFit="1" customWidth="1"/>
  </cols>
  <sheetData>
    <row r="1" spans="1:18" ht="45" x14ac:dyDescent="0.25">
      <c r="A1" s="1" t="s">
        <v>2</v>
      </c>
      <c r="B1" s="2"/>
      <c r="C1" s="2"/>
      <c r="D1" s="2"/>
      <c r="E1" s="2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5">
      <c r="A2" t="s">
        <v>16</v>
      </c>
      <c r="B2" s="3">
        <v>99000</v>
      </c>
      <c r="K2">
        <v>0</v>
      </c>
      <c r="O2" s="2"/>
      <c r="P2" s="2"/>
      <c r="R2">
        <v>0</v>
      </c>
    </row>
    <row r="3" spans="1:18" x14ac:dyDescent="0.25">
      <c r="A3" t="s">
        <v>17</v>
      </c>
      <c r="B3" s="3">
        <f>LandCost*1.1</f>
        <v>108900.00000000001</v>
      </c>
      <c r="F3">
        <v>0</v>
      </c>
      <c r="G3" s="4">
        <v>43101</v>
      </c>
      <c r="H3" s="5">
        <f t="shared" ref="H3:H25" si="0">IF(F3=0,-LandCost,0)</f>
        <v>-99000</v>
      </c>
      <c r="I3" s="5">
        <f t="shared" ref="I3:I25" si="1">IF(F3=0,0,IF(F3&lt;=BuildMonths,-NormalCost/BuildMonths,0))</f>
        <v>0</v>
      </c>
      <c r="J3" s="5">
        <f>SUM(H3:I3)</f>
        <v>-99000</v>
      </c>
      <c r="K3" s="5">
        <f>K2+L3+M3-P3</f>
        <v>59400</v>
      </c>
      <c r="L3" s="6">
        <f t="shared" ref="L3:L25" si="2">Leverage*-J3</f>
        <v>59400</v>
      </c>
      <c r="M3" s="7">
        <f t="shared" ref="M3:M25" si="3">K2*IntRate/12</f>
        <v>0</v>
      </c>
      <c r="N3" s="7">
        <f t="shared" ref="N3:N25" si="4">IF(F3&gt;SaleMonth,0,IF(F3&gt;BuildMonths,NetRent,0))</f>
        <v>0</v>
      </c>
      <c r="O3" s="7">
        <f t="shared" ref="O3:O25" si="5">IF(F3=$B$21,$B$8,0)</f>
        <v>0</v>
      </c>
      <c r="P3" s="7">
        <f>MIN(O3,K2+M3)</f>
        <v>0</v>
      </c>
      <c r="Q3" s="6">
        <f>J3+L3+N3+O3-P3</f>
        <v>-39600</v>
      </c>
      <c r="R3" s="6">
        <f>R2+Q3</f>
        <v>-39600</v>
      </c>
    </row>
    <row r="4" spans="1:18" x14ac:dyDescent="0.25">
      <c r="A4" t="s">
        <v>18</v>
      </c>
      <c r="B4" s="3">
        <v>627731.28</v>
      </c>
      <c r="F4">
        <v>1</v>
      </c>
      <c r="G4" s="8">
        <f>EDATE($G$3,F4)</f>
        <v>43132</v>
      </c>
      <c r="H4" s="5">
        <f t="shared" si="0"/>
        <v>0</v>
      </c>
      <c r="I4" s="5">
        <f t="shared" si="1"/>
        <v>-104621.88</v>
      </c>
      <c r="J4" s="5">
        <f t="shared" ref="J4:J25" si="6">SUM(H4:I4)</f>
        <v>-104621.88</v>
      </c>
      <c r="K4" s="5">
        <f t="shared" ref="K4:K25" si="7">K3+L4+M4-P4</f>
        <v>122494.878</v>
      </c>
      <c r="L4" s="6">
        <f t="shared" si="2"/>
        <v>62773.127999999997</v>
      </c>
      <c r="M4" s="7">
        <f t="shared" si="3"/>
        <v>321.75</v>
      </c>
      <c r="N4" s="7">
        <f t="shared" si="4"/>
        <v>0</v>
      </c>
      <c r="O4" s="7">
        <f t="shared" si="5"/>
        <v>0</v>
      </c>
      <c r="P4" s="7">
        <f t="shared" ref="P4:P25" si="8">MIN(O4,K3+M4)</f>
        <v>0</v>
      </c>
      <c r="Q4" s="6">
        <f t="shared" ref="Q4:Q25" si="9">J4+L4+N4+O4-P4</f>
        <v>-41848.752000000008</v>
      </c>
      <c r="R4" s="6">
        <f t="shared" ref="R4:R25" si="10">R3+Q4</f>
        <v>-81448.752000000008</v>
      </c>
    </row>
    <row r="5" spans="1:18" x14ac:dyDescent="0.25">
      <c r="A5" t="s">
        <v>19</v>
      </c>
      <c r="B5" s="3">
        <v>466800</v>
      </c>
      <c r="C5" s="9">
        <f>(NormalCost-GardnerCost)/NormalCost</f>
        <v>0.25636970010479648</v>
      </c>
      <c r="D5" t="s">
        <v>20</v>
      </c>
      <c r="F5">
        <v>2</v>
      </c>
      <c r="G5" s="8">
        <f t="shared" ref="G5:G25" si="11">EDATE($G$3,F5)</f>
        <v>43160</v>
      </c>
      <c r="H5" s="5">
        <f t="shared" si="0"/>
        <v>0</v>
      </c>
      <c r="I5" s="5">
        <f t="shared" si="1"/>
        <v>-104621.88</v>
      </c>
      <c r="J5" s="5">
        <f t="shared" si="6"/>
        <v>-104621.88</v>
      </c>
      <c r="K5" s="5">
        <f t="shared" si="7"/>
        <v>185931.51992249998</v>
      </c>
      <c r="L5" s="6">
        <f t="shared" si="2"/>
        <v>62773.127999999997</v>
      </c>
      <c r="M5" s="7">
        <f t="shared" si="3"/>
        <v>663.51392250000004</v>
      </c>
      <c r="N5" s="7">
        <f t="shared" si="4"/>
        <v>0</v>
      </c>
      <c r="O5" s="7">
        <f t="shared" si="5"/>
        <v>0</v>
      </c>
      <c r="P5" s="7">
        <f t="shared" si="8"/>
        <v>0</v>
      </c>
      <c r="Q5" s="6">
        <f t="shared" si="9"/>
        <v>-41848.752000000008</v>
      </c>
      <c r="R5" s="6">
        <f t="shared" si="10"/>
        <v>-123297.50400000002</v>
      </c>
    </row>
    <row r="6" spans="1:18" x14ac:dyDescent="0.25">
      <c r="A6" t="s">
        <v>21</v>
      </c>
      <c r="B6" s="10">
        <v>6</v>
      </c>
      <c r="C6" s="10"/>
      <c r="F6">
        <v>3</v>
      </c>
      <c r="G6" s="8">
        <f t="shared" si="11"/>
        <v>43191</v>
      </c>
      <c r="H6" s="5">
        <f t="shared" si="0"/>
        <v>0</v>
      </c>
      <c r="I6" s="5">
        <f t="shared" si="1"/>
        <v>-104621.88</v>
      </c>
      <c r="J6" s="5">
        <f t="shared" si="6"/>
        <v>-104621.88</v>
      </c>
      <c r="K6" s="5">
        <f t="shared" si="7"/>
        <v>249711.77698874686</v>
      </c>
      <c r="L6" s="6">
        <f t="shared" si="2"/>
        <v>62773.127999999997</v>
      </c>
      <c r="M6" s="7">
        <f t="shared" si="3"/>
        <v>1007.1290662468749</v>
      </c>
      <c r="N6" s="7">
        <f t="shared" si="4"/>
        <v>0</v>
      </c>
      <c r="O6" s="7">
        <f t="shared" si="5"/>
        <v>0</v>
      </c>
      <c r="P6" s="7">
        <f t="shared" si="8"/>
        <v>0</v>
      </c>
      <c r="Q6" s="6">
        <f t="shared" si="9"/>
        <v>-41848.752000000008</v>
      </c>
      <c r="R6" s="6">
        <f t="shared" si="10"/>
        <v>-165146.25600000002</v>
      </c>
    </row>
    <row r="7" spans="1:18" x14ac:dyDescent="0.25">
      <c r="A7" t="s">
        <v>22</v>
      </c>
      <c r="B7" s="11">
        <f>NormalCost*(1+C7)</f>
        <v>753277.53599999996</v>
      </c>
      <c r="C7" s="12">
        <v>0.2</v>
      </c>
      <c r="D7" t="s">
        <v>23</v>
      </c>
      <c r="F7">
        <v>4</v>
      </c>
      <c r="G7" s="8">
        <f t="shared" si="11"/>
        <v>43221</v>
      </c>
      <c r="H7" s="5">
        <f t="shared" si="0"/>
        <v>0</v>
      </c>
      <c r="I7" s="5">
        <f t="shared" si="1"/>
        <v>-104621.88</v>
      </c>
      <c r="J7" s="5">
        <f t="shared" si="6"/>
        <v>-104621.88</v>
      </c>
      <c r="K7" s="5">
        <f t="shared" si="7"/>
        <v>313837.5104474359</v>
      </c>
      <c r="L7" s="6">
        <f t="shared" si="2"/>
        <v>62773.127999999997</v>
      </c>
      <c r="M7" s="7">
        <f t="shared" si="3"/>
        <v>1352.6054586890457</v>
      </c>
      <c r="N7" s="7">
        <f t="shared" si="4"/>
        <v>0</v>
      </c>
      <c r="O7" s="7">
        <f t="shared" si="5"/>
        <v>0</v>
      </c>
      <c r="P7" s="7">
        <f t="shared" si="8"/>
        <v>0</v>
      </c>
      <c r="Q7" s="6">
        <f t="shared" si="9"/>
        <v>-41848.752000000008</v>
      </c>
      <c r="R7" s="6">
        <f t="shared" si="10"/>
        <v>-206995.00800000003</v>
      </c>
    </row>
    <row r="8" spans="1:18" x14ac:dyDescent="0.25">
      <c r="A8" t="s">
        <v>24</v>
      </c>
      <c r="B8" s="13">
        <f>B7+B3</f>
        <v>862177.53599999996</v>
      </c>
      <c r="C8" s="14"/>
      <c r="F8">
        <v>5</v>
      </c>
      <c r="G8" s="8">
        <f t="shared" si="11"/>
        <v>43252</v>
      </c>
      <c r="H8" s="5">
        <f t="shared" si="0"/>
        <v>0</v>
      </c>
      <c r="I8" s="5">
        <f t="shared" si="1"/>
        <v>-104621.88</v>
      </c>
      <c r="J8" s="5">
        <f t="shared" si="6"/>
        <v>-104621.88</v>
      </c>
      <c r="K8" s="5">
        <f t="shared" si="7"/>
        <v>378310.59162902622</v>
      </c>
      <c r="L8" s="6">
        <f t="shared" si="2"/>
        <v>62773.127999999997</v>
      </c>
      <c r="M8" s="7">
        <f t="shared" si="3"/>
        <v>1699.9531815902776</v>
      </c>
      <c r="N8" s="7">
        <f t="shared" si="4"/>
        <v>0</v>
      </c>
      <c r="O8" s="7">
        <f t="shared" si="5"/>
        <v>0</v>
      </c>
      <c r="P8" s="7">
        <f t="shared" si="8"/>
        <v>0</v>
      </c>
      <c r="Q8" s="6">
        <f t="shared" si="9"/>
        <v>-41848.752000000008</v>
      </c>
      <c r="R8" s="6">
        <f t="shared" si="10"/>
        <v>-248843.76000000004</v>
      </c>
    </row>
    <row r="9" spans="1:18" x14ac:dyDescent="0.25">
      <c r="A9" t="s">
        <v>25</v>
      </c>
      <c r="B9" s="10"/>
      <c r="F9">
        <v>6</v>
      </c>
      <c r="G9" s="8">
        <f t="shared" si="11"/>
        <v>43282</v>
      </c>
      <c r="H9" s="5">
        <f t="shared" si="0"/>
        <v>0</v>
      </c>
      <c r="I9" s="5">
        <f t="shared" si="1"/>
        <v>-104621.88</v>
      </c>
      <c r="J9" s="5">
        <f t="shared" si="6"/>
        <v>-104621.88</v>
      </c>
      <c r="K9" s="5">
        <f t="shared" si="7"/>
        <v>443132.90200035012</v>
      </c>
      <c r="L9" s="6">
        <f t="shared" si="2"/>
        <v>62773.127999999997</v>
      </c>
      <c r="M9" s="7">
        <f t="shared" si="3"/>
        <v>2049.1823713238923</v>
      </c>
      <c r="N9" s="7">
        <f t="shared" si="4"/>
        <v>0</v>
      </c>
      <c r="O9" s="7">
        <f t="shared" si="5"/>
        <v>0</v>
      </c>
      <c r="P9" s="7">
        <f t="shared" si="8"/>
        <v>0</v>
      </c>
      <c r="Q9" s="6">
        <f t="shared" si="9"/>
        <v>-41848.752000000008</v>
      </c>
      <c r="R9" s="6">
        <f t="shared" si="10"/>
        <v>-290692.51200000005</v>
      </c>
    </row>
    <row r="10" spans="1:18" x14ac:dyDescent="0.25">
      <c r="A10" t="s">
        <v>26</v>
      </c>
      <c r="B10" s="14">
        <v>0.08</v>
      </c>
      <c r="F10">
        <v>7</v>
      </c>
      <c r="G10" s="8">
        <f t="shared" si="11"/>
        <v>43313</v>
      </c>
      <c r="H10" s="5">
        <f t="shared" si="0"/>
        <v>0</v>
      </c>
      <c r="I10" s="5">
        <f t="shared" si="1"/>
        <v>0</v>
      </c>
      <c r="J10" s="5">
        <f t="shared" si="6"/>
        <v>0</v>
      </c>
      <c r="K10" s="5">
        <f t="shared" si="7"/>
        <v>445533.20521951868</v>
      </c>
      <c r="L10" s="6">
        <f t="shared" si="2"/>
        <v>0</v>
      </c>
      <c r="M10" s="7">
        <f t="shared" si="3"/>
        <v>2400.3032191685634</v>
      </c>
      <c r="N10" s="7">
        <f t="shared" si="4"/>
        <v>4892.169426669001</v>
      </c>
      <c r="O10" s="7">
        <f t="shared" si="5"/>
        <v>0</v>
      </c>
      <c r="P10" s="7">
        <f t="shared" si="8"/>
        <v>0</v>
      </c>
      <c r="Q10" s="6">
        <f t="shared" si="9"/>
        <v>4892.169426669001</v>
      </c>
      <c r="R10" s="6">
        <f t="shared" si="10"/>
        <v>-285800.34257333103</v>
      </c>
    </row>
    <row r="11" spans="1:18" x14ac:dyDescent="0.25">
      <c r="A11" t="s">
        <v>27</v>
      </c>
      <c r="B11" s="10">
        <v>12</v>
      </c>
      <c r="C11" t="s">
        <v>28</v>
      </c>
      <c r="F11">
        <v>8</v>
      </c>
      <c r="G11" s="8">
        <f t="shared" si="11"/>
        <v>43344</v>
      </c>
      <c r="H11" s="5">
        <f t="shared" si="0"/>
        <v>0</v>
      </c>
      <c r="I11" s="5">
        <f t="shared" si="1"/>
        <v>0</v>
      </c>
      <c r="J11" s="5">
        <f t="shared" si="6"/>
        <v>0</v>
      </c>
      <c r="K11" s="5">
        <f t="shared" si="7"/>
        <v>447946.51008112443</v>
      </c>
      <c r="L11" s="6">
        <f t="shared" si="2"/>
        <v>0</v>
      </c>
      <c r="M11" s="7">
        <f t="shared" si="3"/>
        <v>2413.3048616057263</v>
      </c>
      <c r="N11" s="7">
        <f t="shared" si="4"/>
        <v>4892.169426669001</v>
      </c>
      <c r="O11" s="7">
        <f t="shared" si="5"/>
        <v>0</v>
      </c>
      <c r="P11" s="7">
        <f t="shared" si="8"/>
        <v>0</v>
      </c>
      <c r="Q11" s="6">
        <f t="shared" si="9"/>
        <v>4892.169426669001</v>
      </c>
      <c r="R11" s="6">
        <f t="shared" si="10"/>
        <v>-280908.17314666201</v>
      </c>
    </row>
    <row r="12" spans="1:18" x14ac:dyDescent="0.25">
      <c r="A12" t="s">
        <v>29</v>
      </c>
      <c r="B12" s="11">
        <f>K9+-R9</f>
        <v>733825.41400035017</v>
      </c>
      <c r="F12">
        <v>9</v>
      </c>
      <c r="G12" s="8">
        <f t="shared" si="11"/>
        <v>43374</v>
      </c>
      <c r="H12" s="5">
        <f t="shared" si="0"/>
        <v>0</v>
      </c>
      <c r="I12" s="5">
        <f t="shared" si="1"/>
        <v>0</v>
      </c>
      <c r="J12" s="5">
        <f t="shared" si="6"/>
        <v>0</v>
      </c>
      <c r="K12" s="5">
        <f t="shared" si="7"/>
        <v>450372.88701073051</v>
      </c>
      <c r="L12" s="6">
        <f t="shared" si="2"/>
        <v>0</v>
      </c>
      <c r="M12" s="7">
        <f t="shared" si="3"/>
        <v>2426.3769296060905</v>
      </c>
      <c r="N12" s="7">
        <f t="shared" si="4"/>
        <v>4892.169426669001</v>
      </c>
      <c r="O12" s="7">
        <f t="shared" si="5"/>
        <v>0</v>
      </c>
      <c r="P12" s="7">
        <f t="shared" si="8"/>
        <v>0</v>
      </c>
      <c r="Q12" s="6">
        <f t="shared" si="9"/>
        <v>4892.169426669001</v>
      </c>
      <c r="R12" s="6">
        <f t="shared" si="10"/>
        <v>-276016.00371999299</v>
      </c>
    </row>
    <row r="13" spans="1:18" x14ac:dyDescent="0.25">
      <c r="A13" t="s">
        <v>30</v>
      </c>
      <c r="B13" s="15">
        <f>LeaseRate*B12/12</f>
        <v>4892.169426669001</v>
      </c>
      <c r="F13">
        <v>10</v>
      </c>
      <c r="G13" s="8">
        <f t="shared" si="11"/>
        <v>43405</v>
      </c>
      <c r="H13" s="5">
        <f t="shared" si="0"/>
        <v>0</v>
      </c>
      <c r="I13" s="5">
        <f t="shared" si="1"/>
        <v>0</v>
      </c>
      <c r="J13" s="5">
        <f t="shared" si="6"/>
        <v>0</v>
      </c>
      <c r="K13" s="5">
        <f t="shared" si="7"/>
        <v>452812.40681537194</v>
      </c>
      <c r="L13" s="6">
        <f t="shared" si="2"/>
        <v>0</v>
      </c>
      <c r="M13" s="7">
        <f t="shared" si="3"/>
        <v>2439.5198046414571</v>
      </c>
      <c r="N13" s="7">
        <f t="shared" si="4"/>
        <v>4892.169426669001</v>
      </c>
      <c r="O13" s="7">
        <f t="shared" si="5"/>
        <v>0</v>
      </c>
      <c r="P13" s="7">
        <f t="shared" si="8"/>
        <v>0</v>
      </c>
      <c r="Q13" s="6">
        <f t="shared" si="9"/>
        <v>4892.169426669001</v>
      </c>
      <c r="R13" s="6">
        <f t="shared" si="10"/>
        <v>-271123.83429332398</v>
      </c>
    </row>
    <row r="14" spans="1:18" x14ac:dyDescent="0.25">
      <c r="A14" t="s">
        <v>31</v>
      </c>
      <c r="B14" s="15">
        <f>NetRent*6</f>
        <v>29353.016560014006</v>
      </c>
      <c r="F14">
        <v>11</v>
      </c>
      <c r="G14" s="8">
        <f t="shared" si="11"/>
        <v>43435</v>
      </c>
      <c r="H14" s="5">
        <f t="shared" si="0"/>
        <v>0</v>
      </c>
      <c r="I14" s="5">
        <f t="shared" si="1"/>
        <v>0</v>
      </c>
      <c r="J14" s="5">
        <f t="shared" si="6"/>
        <v>0</v>
      </c>
      <c r="K14" s="5">
        <f t="shared" si="7"/>
        <v>455265.14068562188</v>
      </c>
      <c r="L14" s="6">
        <f t="shared" si="2"/>
        <v>0</v>
      </c>
      <c r="M14" s="7">
        <f t="shared" si="3"/>
        <v>2452.7338702499314</v>
      </c>
      <c r="N14" s="7">
        <f t="shared" si="4"/>
        <v>4892.169426669001</v>
      </c>
      <c r="O14" s="7">
        <f t="shared" si="5"/>
        <v>0</v>
      </c>
      <c r="P14" s="7">
        <f t="shared" si="8"/>
        <v>0</v>
      </c>
      <c r="Q14" s="6">
        <f t="shared" si="9"/>
        <v>4892.169426669001</v>
      </c>
      <c r="R14" s="6">
        <f t="shared" si="10"/>
        <v>-266231.66486665496</v>
      </c>
    </row>
    <row r="15" spans="1:18" x14ac:dyDescent="0.25">
      <c r="B15" s="10"/>
      <c r="F15">
        <v>12</v>
      </c>
      <c r="G15" s="8">
        <f t="shared" si="11"/>
        <v>43466</v>
      </c>
      <c r="H15" s="5">
        <f t="shared" si="0"/>
        <v>0</v>
      </c>
      <c r="I15" s="5">
        <f t="shared" si="1"/>
        <v>0</v>
      </c>
      <c r="J15" s="5">
        <f t="shared" si="6"/>
        <v>0</v>
      </c>
      <c r="K15" s="5">
        <f t="shared" si="7"/>
        <v>457731.160197669</v>
      </c>
      <c r="L15" s="6">
        <f t="shared" si="2"/>
        <v>0</v>
      </c>
      <c r="M15" s="7">
        <f t="shared" si="3"/>
        <v>2466.0195120471185</v>
      </c>
      <c r="N15" s="7">
        <f t="shared" si="4"/>
        <v>4892.169426669001</v>
      </c>
      <c r="O15" s="7">
        <f t="shared" si="5"/>
        <v>0</v>
      </c>
      <c r="P15" s="7">
        <f t="shared" si="8"/>
        <v>0</v>
      </c>
      <c r="Q15" s="6">
        <f t="shared" si="9"/>
        <v>4892.169426669001</v>
      </c>
      <c r="R15" s="6">
        <f t="shared" si="10"/>
        <v>-261339.49543998597</v>
      </c>
    </row>
    <row r="16" spans="1:18" x14ac:dyDescent="0.25">
      <c r="A16" t="s">
        <v>32</v>
      </c>
      <c r="B16" s="10"/>
      <c r="F16">
        <v>13</v>
      </c>
      <c r="G16" s="8">
        <f t="shared" si="11"/>
        <v>43497</v>
      </c>
      <c r="H16" s="5">
        <f t="shared" si="0"/>
        <v>0</v>
      </c>
      <c r="I16" s="5">
        <f t="shared" si="1"/>
        <v>0</v>
      </c>
      <c r="J16" s="5">
        <f t="shared" si="6"/>
        <v>0</v>
      </c>
      <c r="K16" s="5">
        <f t="shared" si="7"/>
        <v>460210.53731540637</v>
      </c>
      <c r="L16" s="6">
        <f t="shared" si="2"/>
        <v>0</v>
      </c>
      <c r="M16" s="7">
        <f t="shared" si="3"/>
        <v>2479.3771177373737</v>
      </c>
      <c r="N16" s="7">
        <f t="shared" si="4"/>
        <v>4892.169426669001</v>
      </c>
      <c r="O16" s="7">
        <f t="shared" si="5"/>
        <v>0</v>
      </c>
      <c r="P16" s="7">
        <f t="shared" si="8"/>
        <v>0</v>
      </c>
      <c r="Q16" s="6">
        <f t="shared" si="9"/>
        <v>4892.169426669001</v>
      </c>
      <c r="R16" s="6">
        <f t="shared" si="10"/>
        <v>-256447.32601331698</v>
      </c>
    </row>
    <row r="17" spans="1:18" x14ac:dyDescent="0.25">
      <c r="A17" t="s">
        <v>33</v>
      </c>
      <c r="B17" s="14">
        <v>0.6</v>
      </c>
      <c r="F17">
        <v>14</v>
      </c>
      <c r="G17" s="8">
        <f t="shared" si="11"/>
        <v>43525</v>
      </c>
      <c r="H17" s="5">
        <f t="shared" si="0"/>
        <v>0</v>
      </c>
      <c r="I17" s="5">
        <f t="shared" si="1"/>
        <v>0</v>
      </c>
      <c r="J17" s="5">
        <f t="shared" si="6"/>
        <v>0</v>
      </c>
      <c r="K17" s="5">
        <f t="shared" si="7"/>
        <v>462703.34439253149</v>
      </c>
      <c r="L17" s="6">
        <f t="shared" si="2"/>
        <v>0</v>
      </c>
      <c r="M17" s="7">
        <f t="shared" si="3"/>
        <v>2492.8070771251182</v>
      </c>
      <c r="N17" s="7">
        <f t="shared" si="4"/>
        <v>4892.169426669001</v>
      </c>
      <c r="O17" s="7">
        <f t="shared" si="5"/>
        <v>0</v>
      </c>
      <c r="P17" s="7">
        <f t="shared" si="8"/>
        <v>0</v>
      </c>
      <c r="Q17" s="6">
        <f t="shared" si="9"/>
        <v>4892.169426669001</v>
      </c>
      <c r="R17" s="6">
        <f t="shared" si="10"/>
        <v>-251555.15658664799</v>
      </c>
    </row>
    <row r="18" spans="1:18" x14ac:dyDescent="0.25">
      <c r="A18" t="s">
        <v>34</v>
      </c>
      <c r="B18" s="16">
        <v>6.5000000000000002E-2</v>
      </c>
      <c r="F18">
        <v>15</v>
      </c>
      <c r="G18" s="8">
        <f t="shared" si="11"/>
        <v>43556</v>
      </c>
      <c r="H18" s="5">
        <f t="shared" si="0"/>
        <v>0</v>
      </c>
      <c r="I18" s="5">
        <f t="shared" si="1"/>
        <v>0</v>
      </c>
      <c r="J18" s="5">
        <f t="shared" si="6"/>
        <v>0</v>
      </c>
      <c r="K18" s="5">
        <f t="shared" si="7"/>
        <v>465209.65417465771</v>
      </c>
      <c r="L18" s="6">
        <f t="shared" si="2"/>
        <v>0</v>
      </c>
      <c r="M18" s="7">
        <f t="shared" si="3"/>
        <v>2506.3097821262122</v>
      </c>
      <c r="N18" s="7">
        <f t="shared" si="4"/>
        <v>4892.169426669001</v>
      </c>
      <c r="O18" s="7">
        <f t="shared" si="5"/>
        <v>0</v>
      </c>
      <c r="P18" s="7">
        <f t="shared" si="8"/>
        <v>0</v>
      </c>
      <c r="Q18" s="6">
        <f t="shared" si="9"/>
        <v>4892.169426669001</v>
      </c>
      <c r="R18" s="6">
        <f t="shared" si="10"/>
        <v>-246662.98715997901</v>
      </c>
    </row>
    <row r="19" spans="1:18" x14ac:dyDescent="0.25">
      <c r="F19">
        <v>16</v>
      </c>
      <c r="G19" s="8">
        <f t="shared" si="11"/>
        <v>43586</v>
      </c>
      <c r="H19" s="5">
        <f t="shared" si="0"/>
        <v>0</v>
      </c>
      <c r="I19" s="5">
        <f t="shared" si="1"/>
        <v>0</v>
      </c>
      <c r="J19" s="5">
        <f t="shared" si="6"/>
        <v>0</v>
      </c>
      <c r="K19" s="5">
        <f t="shared" si="7"/>
        <v>467729.53980143712</v>
      </c>
      <c r="L19" s="6">
        <f t="shared" si="2"/>
        <v>0</v>
      </c>
      <c r="M19" s="7">
        <f t="shared" si="3"/>
        <v>2519.8856267793958</v>
      </c>
      <c r="N19" s="7">
        <f t="shared" si="4"/>
        <v>4892.169426669001</v>
      </c>
      <c r="O19" s="7">
        <f t="shared" si="5"/>
        <v>0</v>
      </c>
      <c r="P19" s="7">
        <f t="shared" si="8"/>
        <v>0</v>
      </c>
      <c r="Q19" s="6">
        <f t="shared" si="9"/>
        <v>4892.169426669001</v>
      </c>
      <c r="R19" s="6">
        <f t="shared" si="10"/>
        <v>-241770.81773331002</v>
      </c>
    </row>
    <row r="20" spans="1:18" x14ac:dyDescent="0.25">
      <c r="A20" t="s">
        <v>35</v>
      </c>
      <c r="B20">
        <v>3</v>
      </c>
      <c r="C20" t="s">
        <v>28</v>
      </c>
      <c r="F20">
        <v>17</v>
      </c>
      <c r="G20" s="8">
        <f t="shared" si="11"/>
        <v>43617</v>
      </c>
      <c r="H20" s="5">
        <f t="shared" si="0"/>
        <v>0</v>
      </c>
      <c r="I20" s="5">
        <f t="shared" si="1"/>
        <v>0</v>
      </c>
      <c r="J20" s="5">
        <f t="shared" si="6"/>
        <v>0</v>
      </c>
      <c r="K20" s="5">
        <f t="shared" si="7"/>
        <v>470263.07480869489</v>
      </c>
      <c r="L20" s="6">
        <f t="shared" si="2"/>
        <v>0</v>
      </c>
      <c r="M20" s="7">
        <f t="shared" si="3"/>
        <v>2533.5350072577844</v>
      </c>
      <c r="N20" s="7">
        <f t="shared" si="4"/>
        <v>4892.169426669001</v>
      </c>
      <c r="O20" s="7">
        <f t="shared" si="5"/>
        <v>0</v>
      </c>
      <c r="P20" s="7">
        <f t="shared" si="8"/>
        <v>0</v>
      </c>
      <c r="Q20" s="6">
        <f t="shared" si="9"/>
        <v>4892.169426669001</v>
      </c>
      <c r="R20" s="6">
        <f t="shared" si="10"/>
        <v>-236878.64830664103</v>
      </c>
    </row>
    <row r="21" spans="1:18" x14ac:dyDescent="0.25">
      <c r="A21" t="s">
        <v>36</v>
      </c>
      <c r="B21">
        <f>BuildMonths+LeaseTerm+B20</f>
        <v>21</v>
      </c>
      <c r="F21">
        <v>18</v>
      </c>
      <c r="G21" s="8">
        <f t="shared" si="11"/>
        <v>43647</v>
      </c>
      <c r="H21" s="5">
        <f t="shared" si="0"/>
        <v>0</v>
      </c>
      <c r="I21" s="5">
        <f t="shared" si="1"/>
        <v>0</v>
      </c>
      <c r="J21" s="5">
        <f t="shared" si="6"/>
        <v>0</v>
      </c>
      <c r="K21" s="5">
        <f t="shared" si="7"/>
        <v>472810.33313057531</v>
      </c>
      <c r="L21" s="6">
        <f t="shared" si="2"/>
        <v>0</v>
      </c>
      <c r="M21" s="7">
        <f t="shared" si="3"/>
        <v>2547.2583218804307</v>
      </c>
      <c r="N21" s="7">
        <f t="shared" si="4"/>
        <v>4892.169426669001</v>
      </c>
      <c r="O21" s="7">
        <f t="shared" si="5"/>
        <v>0</v>
      </c>
      <c r="P21" s="7">
        <f t="shared" si="8"/>
        <v>0</v>
      </c>
      <c r="Q21" s="6">
        <f t="shared" si="9"/>
        <v>4892.169426669001</v>
      </c>
      <c r="R21" s="6">
        <f t="shared" si="10"/>
        <v>-231986.47887997204</v>
      </c>
    </row>
    <row r="22" spans="1:18" ht="15.75" thickBot="1" x14ac:dyDescent="0.3">
      <c r="F22">
        <v>19</v>
      </c>
      <c r="G22" s="8">
        <f t="shared" si="11"/>
        <v>43678</v>
      </c>
      <c r="H22" s="5">
        <f t="shared" si="0"/>
        <v>0</v>
      </c>
      <c r="I22" s="5">
        <f t="shared" si="1"/>
        <v>0</v>
      </c>
      <c r="J22" s="5">
        <f t="shared" si="6"/>
        <v>0</v>
      </c>
      <c r="K22" s="5">
        <f t="shared" si="7"/>
        <v>475371.38910169929</v>
      </c>
      <c r="L22" s="6">
        <f t="shared" si="2"/>
        <v>0</v>
      </c>
      <c r="M22" s="7">
        <f t="shared" si="3"/>
        <v>2561.0559711239498</v>
      </c>
      <c r="N22" s="7">
        <f t="shared" si="4"/>
        <v>4892.169426669001</v>
      </c>
      <c r="O22" s="7">
        <f t="shared" si="5"/>
        <v>0</v>
      </c>
      <c r="P22" s="7">
        <f t="shared" si="8"/>
        <v>0</v>
      </c>
      <c r="Q22" s="6">
        <f t="shared" si="9"/>
        <v>4892.169426669001</v>
      </c>
      <c r="R22" s="6">
        <f t="shared" si="10"/>
        <v>-227094.30945330305</v>
      </c>
    </row>
    <row r="23" spans="1:18" x14ac:dyDescent="0.25">
      <c r="A23" s="17" t="s">
        <v>37</v>
      </c>
      <c r="B23" s="18">
        <f>XIRR(Q3:Q25,G3:G25)</f>
        <v>0.37805854678153994</v>
      </c>
      <c r="F23">
        <v>20</v>
      </c>
      <c r="G23" s="8">
        <f t="shared" si="11"/>
        <v>43709</v>
      </c>
      <c r="H23" s="5">
        <f t="shared" si="0"/>
        <v>0</v>
      </c>
      <c r="I23" s="5">
        <f t="shared" si="1"/>
        <v>0</v>
      </c>
      <c r="J23" s="5">
        <f t="shared" si="6"/>
        <v>0</v>
      </c>
      <c r="K23" s="5">
        <f t="shared" si="7"/>
        <v>477946.31745933351</v>
      </c>
      <c r="L23" s="6">
        <f t="shared" si="2"/>
        <v>0</v>
      </c>
      <c r="M23" s="7">
        <f t="shared" si="3"/>
        <v>2574.9283576342045</v>
      </c>
      <c r="N23" s="7">
        <f t="shared" si="4"/>
        <v>4892.169426669001</v>
      </c>
      <c r="O23" s="7">
        <f t="shared" si="5"/>
        <v>0</v>
      </c>
      <c r="P23" s="7">
        <f t="shared" si="8"/>
        <v>0</v>
      </c>
      <c r="Q23" s="6">
        <f t="shared" si="9"/>
        <v>4892.169426669001</v>
      </c>
      <c r="R23" s="6">
        <f t="shared" si="10"/>
        <v>-222202.14002663406</v>
      </c>
    </row>
    <row r="24" spans="1:18" x14ac:dyDescent="0.25">
      <c r="A24" s="19" t="s">
        <v>38</v>
      </c>
      <c r="B24" s="20">
        <f>MIN(R2:R25)</f>
        <v>-290692.51200000005</v>
      </c>
      <c r="F24">
        <v>21</v>
      </c>
      <c r="G24" s="8">
        <f t="shared" si="11"/>
        <v>43739</v>
      </c>
      <c r="H24" s="5">
        <f t="shared" si="0"/>
        <v>0</v>
      </c>
      <c r="I24" s="5">
        <f t="shared" si="1"/>
        <v>0</v>
      </c>
      <c r="J24" s="5">
        <f t="shared" si="6"/>
        <v>0</v>
      </c>
      <c r="K24" s="5">
        <f t="shared" si="7"/>
        <v>0</v>
      </c>
      <c r="L24" s="6">
        <f t="shared" si="2"/>
        <v>0</v>
      </c>
      <c r="M24" s="7">
        <f t="shared" si="3"/>
        <v>2588.8758862380569</v>
      </c>
      <c r="N24" s="7">
        <f t="shared" si="4"/>
        <v>4892.169426669001</v>
      </c>
      <c r="O24" s="7">
        <f t="shared" si="5"/>
        <v>862177.53599999996</v>
      </c>
      <c r="P24" s="7">
        <f t="shared" si="8"/>
        <v>480535.19334557158</v>
      </c>
      <c r="Q24" s="6">
        <f t="shared" si="9"/>
        <v>386534.5120810974</v>
      </c>
      <c r="R24" s="6">
        <f t="shared" si="10"/>
        <v>164332.37205446334</v>
      </c>
    </row>
    <row r="25" spans="1:18" x14ac:dyDescent="0.25">
      <c r="A25" s="19" t="s">
        <v>39</v>
      </c>
      <c r="B25" s="21">
        <f>SUM(Q3:Q25)</f>
        <v>164332.37205446334</v>
      </c>
      <c r="F25">
        <v>22</v>
      </c>
      <c r="G25" s="8">
        <f t="shared" si="11"/>
        <v>43770</v>
      </c>
      <c r="H25" s="5">
        <f t="shared" si="0"/>
        <v>0</v>
      </c>
      <c r="I25" s="5">
        <f t="shared" si="1"/>
        <v>0</v>
      </c>
      <c r="J25" s="5">
        <f t="shared" si="6"/>
        <v>0</v>
      </c>
      <c r="K25" s="5">
        <f t="shared" si="7"/>
        <v>0</v>
      </c>
      <c r="L25" s="6">
        <f t="shared" si="2"/>
        <v>0</v>
      </c>
      <c r="M25" s="7">
        <f t="shared" si="3"/>
        <v>0</v>
      </c>
      <c r="N25" s="7">
        <f t="shared" si="4"/>
        <v>0</v>
      </c>
      <c r="O25" s="7">
        <f t="shared" si="5"/>
        <v>0</v>
      </c>
      <c r="P25" s="7">
        <f t="shared" si="8"/>
        <v>0</v>
      </c>
      <c r="Q25" s="6">
        <f t="shared" si="9"/>
        <v>0</v>
      </c>
      <c r="R25" s="6">
        <f t="shared" si="10"/>
        <v>164332.37205446334</v>
      </c>
    </row>
    <row r="26" spans="1:18" ht="15.75" thickBot="1" x14ac:dyDescent="0.3">
      <c r="A26" s="22" t="s">
        <v>40</v>
      </c>
      <c r="B26" s="23">
        <f>-B25/B24</f>
        <v>0.56531339910972078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A5E3-325A-404D-8312-2A35693F6F45}">
  <sheetPr codeName="Sheet3"/>
  <dimension ref="A1:I141"/>
  <sheetViews>
    <sheetView tabSelected="1" workbookViewId="0">
      <selection sqref="A1:I1"/>
    </sheetView>
  </sheetViews>
  <sheetFormatPr defaultRowHeight="15" x14ac:dyDescent="0.25"/>
  <cols>
    <col min="1" max="1" width="14.5703125" bestFit="1" customWidth="1"/>
    <col min="2" max="2" width="30.5703125" bestFit="1" customWidth="1"/>
    <col min="3" max="3" width="20.5703125" bestFit="1" customWidth="1"/>
    <col min="4" max="4" width="30.5703125" bestFit="1" customWidth="1"/>
    <col min="5" max="5" width="18.28515625" bestFit="1" customWidth="1"/>
    <col min="6" max="6" width="13.140625" bestFit="1" customWidth="1"/>
    <col min="7" max="7" width="24.140625" bestFit="1" customWidth="1"/>
    <col min="8" max="8" width="24" bestFit="1" customWidth="1"/>
    <col min="9" max="9" width="15.28515625" bestFit="1" customWidth="1"/>
  </cols>
  <sheetData>
    <row r="1" spans="1:9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</row>
    <row r="2" spans="1:9" x14ac:dyDescent="0.25">
      <c r="A2">
        <v>1</v>
      </c>
      <c r="B2" t="s">
        <v>66</v>
      </c>
      <c r="C2" t="s">
        <v>50</v>
      </c>
      <c r="D2" t="s">
        <v>66</v>
      </c>
      <c r="G2" t="s">
        <v>67</v>
      </c>
      <c r="H2" t="s">
        <v>51</v>
      </c>
      <c r="I2" t="s">
        <v>52</v>
      </c>
    </row>
    <row r="3" spans="1:9" x14ac:dyDescent="0.25">
      <c r="A3">
        <v>2</v>
      </c>
      <c r="B3" t="s">
        <v>66</v>
      </c>
      <c r="C3" t="s">
        <v>53</v>
      </c>
      <c r="D3" t="s">
        <v>68</v>
      </c>
      <c r="H3" t="s">
        <v>54</v>
      </c>
    </row>
    <row r="4" spans="1:9" x14ac:dyDescent="0.25">
      <c r="A4">
        <v>3</v>
      </c>
      <c r="B4" t="s">
        <v>66</v>
      </c>
      <c r="C4" t="s">
        <v>55</v>
      </c>
      <c r="D4">
        <v>20</v>
      </c>
      <c r="H4" t="s">
        <v>56</v>
      </c>
    </row>
    <row r="5" spans="1:9" x14ac:dyDescent="0.25">
      <c r="A5">
        <v>4</v>
      </c>
      <c r="B5" t="s">
        <v>66</v>
      </c>
      <c r="C5" t="s">
        <v>57</v>
      </c>
      <c r="D5" t="s">
        <v>69</v>
      </c>
      <c r="H5" t="s">
        <v>58</v>
      </c>
    </row>
    <row r="6" spans="1:9" x14ac:dyDescent="0.25">
      <c r="A6">
        <v>5</v>
      </c>
      <c r="B6" t="s">
        <v>66</v>
      </c>
      <c r="C6" t="s">
        <v>59</v>
      </c>
      <c r="D6">
        <v>20</v>
      </c>
      <c r="F6">
        <v>2</v>
      </c>
      <c r="H6" t="s">
        <v>60</v>
      </c>
    </row>
    <row r="7" spans="1:9" x14ac:dyDescent="0.25">
      <c r="A7">
        <v>6</v>
      </c>
      <c r="B7" t="s">
        <v>66</v>
      </c>
      <c r="C7" t="s">
        <v>61</v>
      </c>
      <c r="E7" t="s">
        <v>62</v>
      </c>
      <c r="H7" t="s">
        <v>63</v>
      </c>
    </row>
    <row r="8" spans="1:9" x14ac:dyDescent="0.25">
      <c r="A8">
        <v>7</v>
      </c>
      <c r="B8" t="s">
        <v>66</v>
      </c>
      <c r="C8" t="s">
        <v>64</v>
      </c>
      <c r="D8">
        <v>42369</v>
      </c>
      <c r="F8">
        <v>3</v>
      </c>
      <c r="H8" t="s">
        <v>65</v>
      </c>
    </row>
    <row r="9" spans="1:9" x14ac:dyDescent="0.25">
      <c r="A9">
        <v>8</v>
      </c>
      <c r="B9" t="s">
        <v>70</v>
      </c>
      <c r="C9" t="s">
        <v>50</v>
      </c>
      <c r="D9" t="s">
        <v>70</v>
      </c>
      <c r="G9" t="s">
        <v>67</v>
      </c>
      <c r="H9" t="s">
        <v>51</v>
      </c>
      <c r="I9" t="s">
        <v>52</v>
      </c>
    </row>
    <row r="10" spans="1:9" x14ac:dyDescent="0.25">
      <c r="A10">
        <v>9</v>
      </c>
      <c r="B10" t="s">
        <v>70</v>
      </c>
      <c r="C10" t="s">
        <v>53</v>
      </c>
      <c r="D10" t="s">
        <v>71</v>
      </c>
      <c r="H10" t="s">
        <v>54</v>
      </c>
    </row>
    <row r="11" spans="1:9" x14ac:dyDescent="0.25">
      <c r="A11">
        <v>10</v>
      </c>
      <c r="B11" t="s">
        <v>70</v>
      </c>
      <c r="C11" t="s">
        <v>55</v>
      </c>
      <c r="D11">
        <v>110</v>
      </c>
      <c r="H11" t="s">
        <v>56</v>
      </c>
    </row>
    <row r="12" spans="1:9" x14ac:dyDescent="0.25">
      <c r="A12">
        <v>11</v>
      </c>
      <c r="B12" t="s">
        <v>70</v>
      </c>
      <c r="C12" t="s">
        <v>57</v>
      </c>
      <c r="D12" t="s">
        <v>72</v>
      </c>
      <c r="H12" t="s">
        <v>58</v>
      </c>
    </row>
    <row r="13" spans="1:9" x14ac:dyDescent="0.25">
      <c r="A13">
        <v>12</v>
      </c>
      <c r="B13" t="s">
        <v>70</v>
      </c>
      <c r="C13" t="s">
        <v>59</v>
      </c>
      <c r="D13">
        <v>20</v>
      </c>
      <c r="F13">
        <v>2</v>
      </c>
      <c r="H13" t="s">
        <v>60</v>
      </c>
    </row>
    <row r="14" spans="1:9" x14ac:dyDescent="0.25">
      <c r="A14">
        <v>13</v>
      </c>
      <c r="B14" t="s">
        <v>70</v>
      </c>
      <c r="C14" t="s">
        <v>61</v>
      </c>
      <c r="E14" t="s">
        <v>62</v>
      </c>
      <c r="H14" t="s">
        <v>63</v>
      </c>
    </row>
    <row r="15" spans="1:9" x14ac:dyDescent="0.25">
      <c r="A15">
        <v>14</v>
      </c>
      <c r="B15" t="s">
        <v>70</v>
      </c>
      <c r="C15" t="s">
        <v>64</v>
      </c>
      <c r="D15">
        <v>42369</v>
      </c>
      <c r="F15">
        <v>3</v>
      </c>
      <c r="H15" t="s">
        <v>65</v>
      </c>
    </row>
    <row r="16" spans="1:9" x14ac:dyDescent="0.25">
      <c r="A16">
        <v>15</v>
      </c>
      <c r="B16" t="s">
        <v>73</v>
      </c>
      <c r="C16" t="s">
        <v>50</v>
      </c>
      <c r="D16" t="s">
        <v>73</v>
      </c>
      <c r="G16" t="s">
        <v>73</v>
      </c>
      <c r="H16" t="s">
        <v>51</v>
      </c>
      <c r="I16" t="s">
        <v>52</v>
      </c>
    </row>
    <row r="17" spans="1:9" x14ac:dyDescent="0.25">
      <c r="A17">
        <v>16</v>
      </c>
      <c r="B17" t="s">
        <v>73</v>
      </c>
      <c r="C17" t="s">
        <v>53</v>
      </c>
      <c r="D17" t="s">
        <v>74</v>
      </c>
      <c r="H17" t="s">
        <v>54</v>
      </c>
    </row>
    <row r="18" spans="1:9" x14ac:dyDescent="0.25">
      <c r="A18">
        <v>17</v>
      </c>
      <c r="B18" t="s">
        <v>73</v>
      </c>
      <c r="C18" t="s">
        <v>55</v>
      </c>
      <c r="D18">
        <v>120</v>
      </c>
      <c r="H18" t="s">
        <v>56</v>
      </c>
    </row>
    <row r="19" spans="1:9" x14ac:dyDescent="0.25">
      <c r="A19">
        <v>18</v>
      </c>
      <c r="B19" t="s">
        <v>73</v>
      </c>
      <c r="C19" t="s">
        <v>57</v>
      </c>
      <c r="D19" t="s">
        <v>69</v>
      </c>
      <c r="H19" t="s">
        <v>58</v>
      </c>
    </row>
    <row r="20" spans="1:9" x14ac:dyDescent="0.25">
      <c r="A20">
        <v>19</v>
      </c>
      <c r="B20" t="s">
        <v>73</v>
      </c>
      <c r="C20" t="s">
        <v>59</v>
      </c>
      <c r="D20">
        <v>20</v>
      </c>
      <c r="F20">
        <v>2</v>
      </c>
      <c r="H20" t="s">
        <v>60</v>
      </c>
    </row>
    <row r="21" spans="1:9" x14ac:dyDescent="0.25">
      <c r="A21">
        <v>20</v>
      </c>
      <c r="B21" t="s">
        <v>73</v>
      </c>
      <c r="C21" t="s">
        <v>61</v>
      </c>
      <c r="E21" t="s">
        <v>62</v>
      </c>
      <c r="H21" t="s">
        <v>63</v>
      </c>
    </row>
    <row r="22" spans="1:9" x14ac:dyDescent="0.25">
      <c r="A22">
        <v>21</v>
      </c>
      <c r="B22" t="s">
        <v>73</v>
      </c>
      <c r="C22" t="s">
        <v>64</v>
      </c>
      <c r="D22">
        <v>42369</v>
      </c>
      <c r="F22">
        <v>3</v>
      </c>
      <c r="H22" t="s">
        <v>65</v>
      </c>
    </row>
    <row r="23" spans="1:9" x14ac:dyDescent="0.25">
      <c r="A23">
        <v>22</v>
      </c>
      <c r="B23" t="s">
        <v>75</v>
      </c>
      <c r="C23" t="s">
        <v>50</v>
      </c>
      <c r="D23" t="s">
        <v>75</v>
      </c>
      <c r="G23" t="s">
        <v>67</v>
      </c>
      <c r="H23" t="s">
        <v>51</v>
      </c>
      <c r="I23" t="s">
        <v>52</v>
      </c>
    </row>
    <row r="24" spans="1:9" x14ac:dyDescent="0.25">
      <c r="A24">
        <v>23</v>
      </c>
      <c r="B24" t="s">
        <v>75</v>
      </c>
      <c r="C24" t="s">
        <v>53</v>
      </c>
      <c r="D24" t="s">
        <v>74</v>
      </c>
      <c r="H24" t="s">
        <v>54</v>
      </c>
    </row>
    <row r="25" spans="1:9" x14ac:dyDescent="0.25">
      <c r="A25">
        <v>24</v>
      </c>
      <c r="B25" t="s">
        <v>75</v>
      </c>
      <c r="C25" t="s">
        <v>55</v>
      </c>
      <c r="D25">
        <v>120</v>
      </c>
      <c r="H25" t="s">
        <v>56</v>
      </c>
    </row>
    <row r="26" spans="1:9" x14ac:dyDescent="0.25">
      <c r="A26">
        <v>25</v>
      </c>
      <c r="B26" t="s">
        <v>75</v>
      </c>
      <c r="C26" t="s">
        <v>57</v>
      </c>
      <c r="D26" t="s">
        <v>72</v>
      </c>
      <c r="H26" t="s">
        <v>58</v>
      </c>
    </row>
    <row r="27" spans="1:9" x14ac:dyDescent="0.25">
      <c r="A27">
        <v>26</v>
      </c>
      <c r="B27" t="s">
        <v>75</v>
      </c>
      <c r="C27" t="s">
        <v>59</v>
      </c>
      <c r="D27">
        <v>20</v>
      </c>
      <c r="F27">
        <v>2</v>
      </c>
      <c r="H27" t="s">
        <v>60</v>
      </c>
    </row>
    <row r="28" spans="1:9" x14ac:dyDescent="0.25">
      <c r="A28">
        <v>27</v>
      </c>
      <c r="B28" t="s">
        <v>75</v>
      </c>
      <c r="C28" t="s">
        <v>61</v>
      </c>
      <c r="E28" t="s">
        <v>62</v>
      </c>
      <c r="H28" t="s">
        <v>63</v>
      </c>
    </row>
    <row r="29" spans="1:9" x14ac:dyDescent="0.25">
      <c r="A29">
        <v>28</v>
      </c>
      <c r="B29" t="s">
        <v>75</v>
      </c>
      <c r="C29" t="s">
        <v>64</v>
      </c>
      <c r="D29">
        <v>42369</v>
      </c>
      <c r="F29">
        <v>3</v>
      </c>
      <c r="H29" t="s">
        <v>65</v>
      </c>
    </row>
    <row r="30" spans="1:9" x14ac:dyDescent="0.25">
      <c r="A30">
        <v>29</v>
      </c>
      <c r="B30" t="s">
        <v>76</v>
      </c>
      <c r="C30" t="s">
        <v>50</v>
      </c>
      <c r="D30" t="s">
        <v>76</v>
      </c>
      <c r="G30" t="s">
        <v>77</v>
      </c>
      <c r="H30" t="s">
        <v>51</v>
      </c>
      <c r="I30" t="s">
        <v>52</v>
      </c>
    </row>
    <row r="31" spans="1:9" x14ac:dyDescent="0.25">
      <c r="A31">
        <v>30</v>
      </c>
      <c r="B31" t="s">
        <v>76</v>
      </c>
      <c r="C31" t="s">
        <v>53</v>
      </c>
      <c r="D31" t="s">
        <v>78</v>
      </c>
      <c r="H31" t="s">
        <v>54</v>
      </c>
    </row>
    <row r="32" spans="1:9" x14ac:dyDescent="0.25">
      <c r="A32">
        <v>31</v>
      </c>
      <c r="B32" t="s">
        <v>76</v>
      </c>
      <c r="C32" t="s">
        <v>55</v>
      </c>
      <c r="D32">
        <v>70</v>
      </c>
      <c r="H32" t="s">
        <v>56</v>
      </c>
    </row>
    <row r="33" spans="1:9" x14ac:dyDescent="0.25">
      <c r="A33">
        <v>32</v>
      </c>
      <c r="B33" t="s">
        <v>76</v>
      </c>
      <c r="C33" t="s">
        <v>57</v>
      </c>
      <c r="D33" t="s">
        <v>69</v>
      </c>
      <c r="H33" t="s">
        <v>58</v>
      </c>
    </row>
    <row r="34" spans="1:9" x14ac:dyDescent="0.25">
      <c r="A34">
        <v>33</v>
      </c>
      <c r="B34" t="s">
        <v>76</v>
      </c>
      <c r="C34" t="s">
        <v>59</v>
      </c>
      <c r="D34">
        <v>20</v>
      </c>
      <c r="F34">
        <v>2</v>
      </c>
      <c r="H34" t="s">
        <v>60</v>
      </c>
    </row>
    <row r="35" spans="1:9" x14ac:dyDescent="0.25">
      <c r="A35">
        <v>34</v>
      </c>
      <c r="B35" t="s">
        <v>76</v>
      </c>
      <c r="C35" t="s">
        <v>61</v>
      </c>
      <c r="E35" t="s">
        <v>62</v>
      </c>
      <c r="H35" t="s">
        <v>63</v>
      </c>
    </row>
    <row r="36" spans="1:9" x14ac:dyDescent="0.25">
      <c r="A36">
        <v>35</v>
      </c>
      <c r="B36" t="s">
        <v>76</v>
      </c>
      <c r="C36" t="s">
        <v>64</v>
      </c>
      <c r="D36">
        <v>42369</v>
      </c>
      <c r="F36">
        <v>3</v>
      </c>
      <c r="H36" t="s">
        <v>65</v>
      </c>
    </row>
    <row r="37" spans="1:9" x14ac:dyDescent="0.25">
      <c r="A37">
        <v>36</v>
      </c>
      <c r="B37" t="s">
        <v>79</v>
      </c>
      <c r="C37" t="s">
        <v>50</v>
      </c>
      <c r="D37" t="s">
        <v>79</v>
      </c>
      <c r="G37" t="s">
        <v>79</v>
      </c>
      <c r="H37" t="s">
        <v>51</v>
      </c>
      <c r="I37" t="s">
        <v>52</v>
      </c>
    </row>
    <row r="38" spans="1:9" x14ac:dyDescent="0.25">
      <c r="A38">
        <v>37</v>
      </c>
      <c r="B38" t="s">
        <v>79</v>
      </c>
      <c r="C38" t="s">
        <v>53</v>
      </c>
      <c r="D38" t="s">
        <v>71</v>
      </c>
      <c r="H38" t="s">
        <v>54</v>
      </c>
    </row>
    <row r="39" spans="1:9" x14ac:dyDescent="0.25">
      <c r="A39">
        <v>38</v>
      </c>
      <c r="B39" t="s">
        <v>79</v>
      </c>
      <c r="C39" t="s">
        <v>55</v>
      </c>
      <c r="D39">
        <v>90</v>
      </c>
      <c r="H39" t="s">
        <v>56</v>
      </c>
    </row>
    <row r="40" spans="1:9" x14ac:dyDescent="0.25">
      <c r="A40">
        <v>39</v>
      </c>
      <c r="B40" t="s">
        <v>79</v>
      </c>
      <c r="C40" t="s">
        <v>57</v>
      </c>
      <c r="D40" t="s">
        <v>72</v>
      </c>
      <c r="H40" t="s">
        <v>58</v>
      </c>
    </row>
    <row r="41" spans="1:9" x14ac:dyDescent="0.25">
      <c r="A41">
        <v>40</v>
      </c>
      <c r="B41" t="s">
        <v>79</v>
      </c>
      <c r="C41" t="s">
        <v>59</v>
      </c>
      <c r="D41">
        <v>20</v>
      </c>
      <c r="F41">
        <v>2</v>
      </c>
      <c r="H41" t="s">
        <v>60</v>
      </c>
    </row>
    <row r="42" spans="1:9" x14ac:dyDescent="0.25">
      <c r="A42">
        <v>41</v>
      </c>
      <c r="B42" t="s">
        <v>79</v>
      </c>
      <c r="C42" t="s">
        <v>61</v>
      </c>
      <c r="E42" t="s">
        <v>62</v>
      </c>
      <c r="H42" t="s">
        <v>63</v>
      </c>
    </row>
    <row r="43" spans="1:9" x14ac:dyDescent="0.25">
      <c r="A43">
        <v>42</v>
      </c>
      <c r="B43" t="s">
        <v>79</v>
      </c>
      <c r="C43" t="s">
        <v>64</v>
      </c>
      <c r="D43">
        <v>42369</v>
      </c>
      <c r="F43">
        <v>3</v>
      </c>
      <c r="H43" t="s">
        <v>65</v>
      </c>
    </row>
    <row r="44" spans="1:9" x14ac:dyDescent="0.25">
      <c r="A44">
        <v>43</v>
      </c>
      <c r="B44" t="s">
        <v>80</v>
      </c>
      <c r="C44" t="s">
        <v>50</v>
      </c>
      <c r="D44" t="s">
        <v>80</v>
      </c>
      <c r="G44" t="s">
        <v>81</v>
      </c>
      <c r="H44" t="s">
        <v>51</v>
      </c>
      <c r="I44" t="s">
        <v>52</v>
      </c>
    </row>
    <row r="45" spans="1:9" x14ac:dyDescent="0.25">
      <c r="A45">
        <v>44</v>
      </c>
      <c r="B45" t="s">
        <v>80</v>
      </c>
      <c r="C45" t="s">
        <v>53</v>
      </c>
      <c r="D45" t="s">
        <v>74</v>
      </c>
      <c r="H45" t="s">
        <v>54</v>
      </c>
    </row>
    <row r="46" spans="1:9" x14ac:dyDescent="0.25">
      <c r="A46">
        <v>45</v>
      </c>
      <c r="B46" t="s">
        <v>80</v>
      </c>
      <c r="C46" t="s">
        <v>55</v>
      </c>
      <c r="D46">
        <v>130</v>
      </c>
      <c r="H46" t="s">
        <v>56</v>
      </c>
    </row>
    <row r="47" spans="1:9" x14ac:dyDescent="0.25">
      <c r="A47">
        <v>46</v>
      </c>
      <c r="B47" t="s">
        <v>80</v>
      </c>
      <c r="C47" t="s">
        <v>57</v>
      </c>
      <c r="D47" t="s">
        <v>69</v>
      </c>
      <c r="H47" t="s">
        <v>58</v>
      </c>
    </row>
    <row r="48" spans="1:9" x14ac:dyDescent="0.25">
      <c r="A48">
        <v>47</v>
      </c>
      <c r="B48" t="s">
        <v>80</v>
      </c>
      <c r="C48" t="s">
        <v>59</v>
      </c>
      <c r="D48">
        <v>20</v>
      </c>
      <c r="F48">
        <v>2</v>
      </c>
      <c r="H48" t="s">
        <v>60</v>
      </c>
    </row>
    <row r="49" spans="1:9" x14ac:dyDescent="0.25">
      <c r="A49">
        <v>48</v>
      </c>
      <c r="B49" t="s">
        <v>80</v>
      </c>
      <c r="C49" t="s">
        <v>61</v>
      </c>
      <c r="E49" t="s">
        <v>62</v>
      </c>
      <c r="H49" t="s">
        <v>63</v>
      </c>
    </row>
    <row r="50" spans="1:9" x14ac:dyDescent="0.25">
      <c r="A50">
        <v>49</v>
      </c>
      <c r="B50" t="s">
        <v>80</v>
      </c>
      <c r="C50" t="s">
        <v>64</v>
      </c>
      <c r="D50">
        <v>42369</v>
      </c>
      <c r="F50">
        <v>3</v>
      </c>
      <c r="H50" t="s">
        <v>65</v>
      </c>
    </row>
    <row r="51" spans="1:9" x14ac:dyDescent="0.25">
      <c r="A51">
        <v>50</v>
      </c>
      <c r="B51" t="s">
        <v>82</v>
      </c>
      <c r="C51" t="s">
        <v>50</v>
      </c>
      <c r="D51" t="s">
        <v>82</v>
      </c>
      <c r="G51" t="s">
        <v>83</v>
      </c>
      <c r="H51" t="s">
        <v>51</v>
      </c>
      <c r="I51" t="s">
        <v>52</v>
      </c>
    </row>
    <row r="52" spans="1:9" x14ac:dyDescent="0.25">
      <c r="A52">
        <v>51</v>
      </c>
      <c r="B52" t="s">
        <v>82</v>
      </c>
      <c r="C52" t="s">
        <v>53</v>
      </c>
      <c r="D52" t="s">
        <v>71</v>
      </c>
      <c r="H52" t="s">
        <v>54</v>
      </c>
    </row>
    <row r="53" spans="1:9" x14ac:dyDescent="0.25">
      <c r="A53">
        <v>52</v>
      </c>
      <c r="B53" t="s">
        <v>82</v>
      </c>
      <c r="C53" t="s">
        <v>55</v>
      </c>
      <c r="D53">
        <v>90</v>
      </c>
      <c r="H53" t="s">
        <v>56</v>
      </c>
    </row>
    <row r="54" spans="1:9" x14ac:dyDescent="0.25">
      <c r="A54">
        <v>53</v>
      </c>
      <c r="B54" t="s">
        <v>82</v>
      </c>
      <c r="C54" t="s">
        <v>57</v>
      </c>
      <c r="D54" t="s">
        <v>72</v>
      </c>
      <c r="H54" t="s">
        <v>58</v>
      </c>
    </row>
    <row r="55" spans="1:9" x14ac:dyDescent="0.25">
      <c r="A55">
        <v>54</v>
      </c>
      <c r="B55" t="s">
        <v>82</v>
      </c>
      <c r="C55" t="s">
        <v>59</v>
      </c>
      <c r="D55">
        <v>20</v>
      </c>
      <c r="F55">
        <v>2</v>
      </c>
      <c r="H55" t="s">
        <v>60</v>
      </c>
    </row>
    <row r="56" spans="1:9" x14ac:dyDescent="0.25">
      <c r="A56">
        <v>55</v>
      </c>
      <c r="B56" t="s">
        <v>82</v>
      </c>
      <c r="C56" t="s">
        <v>61</v>
      </c>
      <c r="E56" t="s">
        <v>62</v>
      </c>
      <c r="H56" t="s">
        <v>63</v>
      </c>
    </row>
    <row r="57" spans="1:9" x14ac:dyDescent="0.25">
      <c r="A57">
        <v>56</v>
      </c>
      <c r="B57" t="s">
        <v>82</v>
      </c>
      <c r="C57" t="s">
        <v>64</v>
      </c>
      <c r="D57">
        <v>42369</v>
      </c>
      <c r="F57">
        <v>3</v>
      </c>
      <c r="H57" t="s">
        <v>65</v>
      </c>
    </row>
    <row r="58" spans="1:9" x14ac:dyDescent="0.25">
      <c r="A58">
        <v>57</v>
      </c>
      <c r="B58" t="s">
        <v>84</v>
      </c>
      <c r="C58" t="s">
        <v>50</v>
      </c>
      <c r="D58" t="s">
        <v>84</v>
      </c>
      <c r="G58" t="s">
        <v>85</v>
      </c>
      <c r="H58" t="s">
        <v>51</v>
      </c>
      <c r="I58" t="s">
        <v>52</v>
      </c>
    </row>
    <row r="59" spans="1:9" x14ac:dyDescent="0.25">
      <c r="A59">
        <v>58</v>
      </c>
      <c r="B59" t="s">
        <v>84</v>
      </c>
      <c r="C59" t="s">
        <v>53</v>
      </c>
      <c r="D59" t="s">
        <v>71</v>
      </c>
      <c r="H59" t="s">
        <v>54</v>
      </c>
    </row>
    <row r="60" spans="1:9" x14ac:dyDescent="0.25">
      <c r="A60">
        <v>59</v>
      </c>
      <c r="B60" t="s">
        <v>84</v>
      </c>
      <c r="C60" t="s">
        <v>55</v>
      </c>
      <c r="D60">
        <v>80</v>
      </c>
      <c r="H60" t="s">
        <v>56</v>
      </c>
    </row>
    <row r="61" spans="1:9" x14ac:dyDescent="0.25">
      <c r="A61">
        <v>60</v>
      </c>
      <c r="B61" t="s">
        <v>84</v>
      </c>
      <c r="C61" t="s">
        <v>57</v>
      </c>
      <c r="D61" t="s">
        <v>69</v>
      </c>
      <c r="H61" t="s">
        <v>58</v>
      </c>
    </row>
    <row r="62" spans="1:9" x14ac:dyDescent="0.25">
      <c r="A62">
        <v>61</v>
      </c>
      <c r="B62" t="s">
        <v>84</v>
      </c>
      <c r="C62" t="s">
        <v>59</v>
      </c>
      <c r="D62">
        <v>20</v>
      </c>
      <c r="F62">
        <v>2</v>
      </c>
      <c r="H62" t="s">
        <v>60</v>
      </c>
    </row>
    <row r="63" spans="1:9" x14ac:dyDescent="0.25">
      <c r="A63">
        <v>62</v>
      </c>
      <c r="B63" t="s">
        <v>84</v>
      </c>
      <c r="C63" t="s">
        <v>61</v>
      </c>
      <c r="E63" t="s">
        <v>62</v>
      </c>
      <c r="H63" t="s">
        <v>63</v>
      </c>
    </row>
    <row r="64" spans="1:9" x14ac:dyDescent="0.25">
      <c r="A64">
        <v>63</v>
      </c>
      <c r="B64" t="s">
        <v>84</v>
      </c>
      <c r="C64" t="s">
        <v>64</v>
      </c>
      <c r="D64">
        <v>42369</v>
      </c>
      <c r="F64">
        <v>3</v>
      </c>
      <c r="H64" t="s">
        <v>65</v>
      </c>
    </row>
    <row r="65" spans="1:9" x14ac:dyDescent="0.25">
      <c r="A65">
        <v>64</v>
      </c>
      <c r="B65" t="s">
        <v>86</v>
      </c>
      <c r="C65" t="s">
        <v>50</v>
      </c>
      <c r="D65" t="s">
        <v>86</v>
      </c>
      <c r="G65" t="s">
        <v>87</v>
      </c>
      <c r="H65" t="s">
        <v>51</v>
      </c>
      <c r="I65" t="s">
        <v>52</v>
      </c>
    </row>
    <row r="66" spans="1:9" x14ac:dyDescent="0.25">
      <c r="A66">
        <v>65</v>
      </c>
      <c r="B66" t="s">
        <v>86</v>
      </c>
      <c r="C66" t="s">
        <v>53</v>
      </c>
      <c r="D66" t="s">
        <v>88</v>
      </c>
      <c r="H66" t="s">
        <v>54</v>
      </c>
    </row>
    <row r="67" spans="1:9" x14ac:dyDescent="0.25">
      <c r="A67">
        <v>66</v>
      </c>
      <c r="B67" t="s">
        <v>86</v>
      </c>
      <c r="C67" t="s">
        <v>55</v>
      </c>
      <c r="D67">
        <v>160</v>
      </c>
      <c r="H67" t="s">
        <v>56</v>
      </c>
    </row>
    <row r="68" spans="1:9" x14ac:dyDescent="0.25">
      <c r="A68">
        <v>67</v>
      </c>
      <c r="B68" t="s">
        <v>86</v>
      </c>
      <c r="C68" t="s">
        <v>57</v>
      </c>
      <c r="D68" t="s">
        <v>72</v>
      </c>
      <c r="H68" t="s">
        <v>58</v>
      </c>
    </row>
    <row r="69" spans="1:9" x14ac:dyDescent="0.25">
      <c r="A69">
        <v>68</v>
      </c>
      <c r="B69" t="s">
        <v>86</v>
      </c>
      <c r="C69" t="s">
        <v>59</v>
      </c>
      <c r="D69">
        <v>20</v>
      </c>
      <c r="F69">
        <v>2</v>
      </c>
      <c r="H69" t="s">
        <v>60</v>
      </c>
    </row>
    <row r="70" spans="1:9" x14ac:dyDescent="0.25">
      <c r="A70">
        <v>69</v>
      </c>
      <c r="B70" t="s">
        <v>86</v>
      </c>
      <c r="C70" t="s">
        <v>61</v>
      </c>
      <c r="E70" t="s">
        <v>62</v>
      </c>
      <c r="H70" t="s">
        <v>63</v>
      </c>
    </row>
    <row r="71" spans="1:9" x14ac:dyDescent="0.25">
      <c r="A71">
        <v>70</v>
      </c>
      <c r="B71" t="s">
        <v>86</v>
      </c>
      <c r="C71" t="s">
        <v>64</v>
      </c>
      <c r="D71">
        <v>42369</v>
      </c>
      <c r="F71">
        <v>3</v>
      </c>
      <c r="H71" t="s">
        <v>65</v>
      </c>
    </row>
    <row r="72" spans="1:9" x14ac:dyDescent="0.25">
      <c r="A72">
        <v>71</v>
      </c>
      <c r="B72" t="s">
        <v>89</v>
      </c>
      <c r="C72" t="s">
        <v>50</v>
      </c>
      <c r="D72" t="s">
        <v>89</v>
      </c>
      <c r="G72" t="s">
        <v>73</v>
      </c>
      <c r="H72" t="s">
        <v>51</v>
      </c>
      <c r="I72" t="s">
        <v>52</v>
      </c>
    </row>
    <row r="73" spans="1:9" x14ac:dyDescent="0.25">
      <c r="A73">
        <v>72</v>
      </c>
      <c r="B73" t="s">
        <v>89</v>
      </c>
      <c r="C73" t="s">
        <v>53</v>
      </c>
      <c r="D73" t="s">
        <v>78</v>
      </c>
      <c r="H73" t="s">
        <v>54</v>
      </c>
    </row>
    <row r="74" spans="1:9" x14ac:dyDescent="0.25">
      <c r="A74">
        <v>73</v>
      </c>
      <c r="B74" t="s">
        <v>89</v>
      </c>
      <c r="C74" t="s">
        <v>55</v>
      </c>
      <c r="D74">
        <v>50</v>
      </c>
      <c r="H74" t="s">
        <v>56</v>
      </c>
    </row>
    <row r="75" spans="1:9" x14ac:dyDescent="0.25">
      <c r="A75">
        <v>74</v>
      </c>
      <c r="B75" t="s">
        <v>89</v>
      </c>
      <c r="C75" t="s">
        <v>57</v>
      </c>
      <c r="D75" t="s">
        <v>69</v>
      </c>
      <c r="H75" t="s">
        <v>58</v>
      </c>
    </row>
    <row r="76" spans="1:9" x14ac:dyDescent="0.25">
      <c r="A76">
        <v>75</v>
      </c>
      <c r="B76" t="s">
        <v>89</v>
      </c>
      <c r="C76" t="s">
        <v>59</v>
      </c>
      <c r="D76">
        <v>20</v>
      </c>
      <c r="F76">
        <v>2</v>
      </c>
      <c r="H76" t="s">
        <v>60</v>
      </c>
    </row>
    <row r="77" spans="1:9" x14ac:dyDescent="0.25">
      <c r="A77">
        <v>76</v>
      </c>
      <c r="B77" t="s">
        <v>89</v>
      </c>
      <c r="C77" t="s">
        <v>61</v>
      </c>
      <c r="E77" t="s">
        <v>62</v>
      </c>
      <c r="H77" t="s">
        <v>63</v>
      </c>
    </row>
    <row r="78" spans="1:9" x14ac:dyDescent="0.25">
      <c r="A78">
        <v>77</v>
      </c>
      <c r="B78" t="s">
        <v>89</v>
      </c>
      <c r="C78" t="s">
        <v>64</v>
      </c>
      <c r="D78">
        <v>42369</v>
      </c>
      <c r="F78">
        <v>3</v>
      </c>
      <c r="H78" t="s">
        <v>65</v>
      </c>
    </row>
    <row r="79" spans="1:9" x14ac:dyDescent="0.25">
      <c r="A79">
        <v>78</v>
      </c>
      <c r="B79" t="s">
        <v>90</v>
      </c>
      <c r="C79" t="s">
        <v>50</v>
      </c>
      <c r="D79" t="s">
        <v>90</v>
      </c>
      <c r="G79" t="s">
        <v>91</v>
      </c>
      <c r="H79" t="s">
        <v>51</v>
      </c>
      <c r="I79" t="s">
        <v>52</v>
      </c>
    </row>
    <row r="80" spans="1:9" x14ac:dyDescent="0.25">
      <c r="A80">
        <v>79</v>
      </c>
      <c r="B80" t="s">
        <v>90</v>
      </c>
      <c r="C80" t="s">
        <v>53</v>
      </c>
      <c r="D80" t="s">
        <v>71</v>
      </c>
      <c r="H80" t="s">
        <v>54</v>
      </c>
    </row>
    <row r="81" spans="1:9" x14ac:dyDescent="0.25">
      <c r="A81">
        <v>80</v>
      </c>
      <c r="B81" t="s">
        <v>90</v>
      </c>
      <c r="C81" t="s">
        <v>55</v>
      </c>
      <c r="D81">
        <v>90</v>
      </c>
      <c r="H81" t="s">
        <v>56</v>
      </c>
    </row>
    <row r="82" spans="1:9" x14ac:dyDescent="0.25">
      <c r="A82">
        <v>81</v>
      </c>
      <c r="B82" t="s">
        <v>90</v>
      </c>
      <c r="C82" t="s">
        <v>57</v>
      </c>
      <c r="D82" t="s">
        <v>72</v>
      </c>
      <c r="H82" t="s">
        <v>58</v>
      </c>
    </row>
    <row r="83" spans="1:9" x14ac:dyDescent="0.25">
      <c r="A83">
        <v>82</v>
      </c>
      <c r="B83" t="s">
        <v>90</v>
      </c>
      <c r="C83" t="s">
        <v>59</v>
      </c>
      <c r="D83">
        <v>20</v>
      </c>
      <c r="F83">
        <v>2</v>
      </c>
      <c r="H83" t="s">
        <v>60</v>
      </c>
    </row>
    <row r="84" spans="1:9" x14ac:dyDescent="0.25">
      <c r="A84">
        <v>83</v>
      </c>
      <c r="B84" t="s">
        <v>90</v>
      </c>
      <c r="C84" t="s">
        <v>61</v>
      </c>
      <c r="E84" t="s">
        <v>62</v>
      </c>
      <c r="H84" t="s">
        <v>63</v>
      </c>
    </row>
    <row r="85" spans="1:9" x14ac:dyDescent="0.25">
      <c r="A85">
        <v>84</v>
      </c>
      <c r="B85" t="s">
        <v>90</v>
      </c>
      <c r="C85" t="s">
        <v>64</v>
      </c>
      <c r="D85">
        <v>42369</v>
      </c>
      <c r="F85">
        <v>3</v>
      </c>
      <c r="H85" t="s">
        <v>65</v>
      </c>
    </row>
    <row r="86" spans="1:9" x14ac:dyDescent="0.25">
      <c r="A86">
        <v>85</v>
      </c>
      <c r="B86" t="s">
        <v>92</v>
      </c>
      <c r="C86" t="s">
        <v>50</v>
      </c>
      <c r="D86" t="s">
        <v>92</v>
      </c>
      <c r="G86" t="s">
        <v>91</v>
      </c>
      <c r="H86" t="s">
        <v>51</v>
      </c>
      <c r="I86" t="s">
        <v>52</v>
      </c>
    </row>
    <row r="87" spans="1:9" x14ac:dyDescent="0.25">
      <c r="A87">
        <v>86</v>
      </c>
      <c r="B87" t="s">
        <v>92</v>
      </c>
      <c r="C87" t="s">
        <v>53</v>
      </c>
      <c r="D87" t="s">
        <v>71</v>
      </c>
      <c r="H87" t="s">
        <v>54</v>
      </c>
    </row>
    <row r="88" spans="1:9" x14ac:dyDescent="0.25">
      <c r="A88">
        <v>87</v>
      </c>
      <c r="B88" t="s">
        <v>92</v>
      </c>
      <c r="C88" t="s">
        <v>55</v>
      </c>
      <c r="D88">
        <v>90</v>
      </c>
      <c r="H88" t="s">
        <v>56</v>
      </c>
    </row>
    <row r="89" spans="1:9" x14ac:dyDescent="0.25">
      <c r="A89">
        <v>88</v>
      </c>
      <c r="B89" t="s">
        <v>92</v>
      </c>
      <c r="C89" t="s">
        <v>57</v>
      </c>
      <c r="D89" t="s">
        <v>69</v>
      </c>
      <c r="H89" t="s">
        <v>58</v>
      </c>
    </row>
    <row r="90" spans="1:9" x14ac:dyDescent="0.25">
      <c r="A90">
        <v>89</v>
      </c>
      <c r="B90" t="s">
        <v>92</v>
      </c>
      <c r="C90" t="s">
        <v>59</v>
      </c>
      <c r="D90">
        <v>20</v>
      </c>
      <c r="F90">
        <v>2</v>
      </c>
      <c r="H90" t="s">
        <v>60</v>
      </c>
    </row>
    <row r="91" spans="1:9" x14ac:dyDescent="0.25">
      <c r="A91">
        <v>90</v>
      </c>
      <c r="B91" t="s">
        <v>92</v>
      </c>
      <c r="C91" t="s">
        <v>61</v>
      </c>
      <c r="E91" t="s">
        <v>62</v>
      </c>
      <c r="H91" t="s">
        <v>63</v>
      </c>
    </row>
    <row r="92" spans="1:9" x14ac:dyDescent="0.25">
      <c r="A92">
        <v>91</v>
      </c>
      <c r="B92" t="s">
        <v>92</v>
      </c>
      <c r="C92" t="s">
        <v>64</v>
      </c>
      <c r="D92">
        <v>42369</v>
      </c>
      <c r="F92">
        <v>3</v>
      </c>
      <c r="H92" t="s">
        <v>65</v>
      </c>
    </row>
    <row r="93" spans="1:9" x14ac:dyDescent="0.25">
      <c r="A93">
        <v>92</v>
      </c>
      <c r="B93" t="s">
        <v>93</v>
      </c>
      <c r="C93" t="s">
        <v>50</v>
      </c>
      <c r="D93" t="s">
        <v>93</v>
      </c>
      <c r="G93" t="s">
        <v>79</v>
      </c>
      <c r="H93" t="s">
        <v>51</v>
      </c>
      <c r="I93" t="s">
        <v>52</v>
      </c>
    </row>
    <row r="94" spans="1:9" x14ac:dyDescent="0.25">
      <c r="A94">
        <v>93</v>
      </c>
      <c r="B94" t="s">
        <v>93</v>
      </c>
      <c r="C94" t="s">
        <v>53</v>
      </c>
      <c r="D94" t="s">
        <v>78</v>
      </c>
      <c r="H94" t="s">
        <v>54</v>
      </c>
    </row>
    <row r="95" spans="1:9" x14ac:dyDescent="0.25">
      <c r="A95">
        <v>94</v>
      </c>
      <c r="B95" t="s">
        <v>93</v>
      </c>
      <c r="C95" t="s">
        <v>55</v>
      </c>
      <c r="D95">
        <v>70</v>
      </c>
      <c r="H95" t="s">
        <v>56</v>
      </c>
    </row>
    <row r="96" spans="1:9" x14ac:dyDescent="0.25">
      <c r="A96">
        <v>95</v>
      </c>
      <c r="B96" t="s">
        <v>93</v>
      </c>
      <c r="C96" t="s">
        <v>57</v>
      </c>
      <c r="D96" t="s">
        <v>72</v>
      </c>
      <c r="H96" t="s">
        <v>58</v>
      </c>
    </row>
    <row r="97" spans="1:9" x14ac:dyDescent="0.25">
      <c r="A97">
        <v>96</v>
      </c>
      <c r="B97" t="s">
        <v>93</v>
      </c>
      <c r="C97" t="s">
        <v>59</v>
      </c>
      <c r="D97">
        <v>20</v>
      </c>
      <c r="F97">
        <v>2</v>
      </c>
      <c r="H97" t="s">
        <v>60</v>
      </c>
    </row>
    <row r="98" spans="1:9" x14ac:dyDescent="0.25">
      <c r="A98">
        <v>97</v>
      </c>
      <c r="B98" t="s">
        <v>93</v>
      </c>
      <c r="C98" t="s">
        <v>61</v>
      </c>
      <c r="E98" t="s">
        <v>62</v>
      </c>
      <c r="H98" t="s">
        <v>63</v>
      </c>
    </row>
    <row r="99" spans="1:9" x14ac:dyDescent="0.25">
      <c r="A99">
        <v>98</v>
      </c>
      <c r="B99" t="s">
        <v>93</v>
      </c>
      <c r="C99" t="s">
        <v>64</v>
      </c>
      <c r="D99">
        <v>42369</v>
      </c>
      <c r="F99">
        <v>3</v>
      </c>
      <c r="H99" t="s">
        <v>65</v>
      </c>
    </row>
    <row r="100" spans="1:9" x14ac:dyDescent="0.25">
      <c r="A100">
        <v>99</v>
      </c>
      <c r="B100" t="s">
        <v>94</v>
      </c>
      <c r="C100" t="s">
        <v>50</v>
      </c>
      <c r="D100" t="s">
        <v>94</v>
      </c>
      <c r="G100" t="s">
        <v>95</v>
      </c>
      <c r="H100" t="s">
        <v>51</v>
      </c>
      <c r="I100" t="s">
        <v>52</v>
      </c>
    </row>
    <row r="101" spans="1:9" x14ac:dyDescent="0.25">
      <c r="A101">
        <v>100</v>
      </c>
      <c r="B101" t="s">
        <v>94</v>
      </c>
      <c r="C101" t="s">
        <v>53</v>
      </c>
      <c r="D101" t="s">
        <v>74</v>
      </c>
      <c r="H101" t="s">
        <v>54</v>
      </c>
    </row>
    <row r="102" spans="1:9" x14ac:dyDescent="0.25">
      <c r="A102">
        <v>101</v>
      </c>
      <c r="B102" t="s">
        <v>94</v>
      </c>
      <c r="C102" t="s">
        <v>55</v>
      </c>
      <c r="D102">
        <v>130</v>
      </c>
      <c r="H102" t="s">
        <v>56</v>
      </c>
    </row>
    <row r="103" spans="1:9" x14ac:dyDescent="0.25">
      <c r="A103">
        <v>102</v>
      </c>
      <c r="B103" t="s">
        <v>94</v>
      </c>
      <c r="C103" t="s">
        <v>57</v>
      </c>
      <c r="D103" t="s">
        <v>69</v>
      </c>
      <c r="H103" t="s">
        <v>58</v>
      </c>
    </row>
    <row r="104" spans="1:9" x14ac:dyDescent="0.25">
      <c r="A104">
        <v>103</v>
      </c>
      <c r="B104" t="s">
        <v>94</v>
      </c>
      <c r="C104" t="s">
        <v>59</v>
      </c>
      <c r="D104">
        <v>20</v>
      </c>
      <c r="F104">
        <v>2</v>
      </c>
      <c r="H104" t="s">
        <v>60</v>
      </c>
    </row>
    <row r="105" spans="1:9" x14ac:dyDescent="0.25">
      <c r="A105">
        <v>104</v>
      </c>
      <c r="B105" t="s">
        <v>94</v>
      </c>
      <c r="C105" t="s">
        <v>61</v>
      </c>
      <c r="E105" t="s">
        <v>62</v>
      </c>
      <c r="H105" t="s">
        <v>63</v>
      </c>
    </row>
    <row r="106" spans="1:9" x14ac:dyDescent="0.25">
      <c r="A106">
        <v>105</v>
      </c>
      <c r="B106" t="s">
        <v>94</v>
      </c>
      <c r="C106" t="s">
        <v>64</v>
      </c>
      <c r="D106">
        <v>42369</v>
      </c>
      <c r="F106">
        <v>3</v>
      </c>
      <c r="H106" t="s">
        <v>65</v>
      </c>
    </row>
    <row r="107" spans="1:9" x14ac:dyDescent="0.25">
      <c r="A107">
        <v>106</v>
      </c>
      <c r="B107" t="s">
        <v>96</v>
      </c>
      <c r="C107" t="s">
        <v>50</v>
      </c>
      <c r="D107" t="s">
        <v>96</v>
      </c>
      <c r="G107" t="s">
        <v>73</v>
      </c>
      <c r="H107" t="s">
        <v>51</v>
      </c>
      <c r="I107" t="s">
        <v>52</v>
      </c>
    </row>
    <row r="108" spans="1:9" x14ac:dyDescent="0.25">
      <c r="A108">
        <v>107</v>
      </c>
      <c r="B108" t="s">
        <v>96</v>
      </c>
      <c r="C108" t="s">
        <v>53</v>
      </c>
      <c r="D108" t="s">
        <v>74</v>
      </c>
      <c r="H108" t="s">
        <v>54</v>
      </c>
    </row>
    <row r="109" spans="1:9" x14ac:dyDescent="0.25">
      <c r="A109">
        <v>108</v>
      </c>
      <c r="B109" t="s">
        <v>96</v>
      </c>
      <c r="C109" t="s">
        <v>55</v>
      </c>
      <c r="D109">
        <v>120</v>
      </c>
      <c r="H109" t="s">
        <v>56</v>
      </c>
    </row>
    <row r="110" spans="1:9" x14ac:dyDescent="0.25">
      <c r="A110">
        <v>109</v>
      </c>
      <c r="B110" t="s">
        <v>96</v>
      </c>
      <c r="C110" t="s">
        <v>57</v>
      </c>
      <c r="D110" t="s">
        <v>72</v>
      </c>
      <c r="H110" t="s">
        <v>58</v>
      </c>
    </row>
    <row r="111" spans="1:9" x14ac:dyDescent="0.25">
      <c r="A111">
        <v>110</v>
      </c>
      <c r="B111" t="s">
        <v>96</v>
      </c>
      <c r="C111" t="s">
        <v>59</v>
      </c>
      <c r="D111">
        <v>20</v>
      </c>
      <c r="F111">
        <v>2</v>
      </c>
      <c r="H111" t="s">
        <v>60</v>
      </c>
    </row>
    <row r="112" spans="1:9" x14ac:dyDescent="0.25">
      <c r="A112">
        <v>111</v>
      </c>
      <c r="B112" t="s">
        <v>96</v>
      </c>
      <c r="C112" t="s">
        <v>61</v>
      </c>
      <c r="E112" t="s">
        <v>62</v>
      </c>
      <c r="H112" t="s">
        <v>63</v>
      </c>
    </row>
    <row r="113" spans="1:9" x14ac:dyDescent="0.25">
      <c r="A113">
        <v>112</v>
      </c>
      <c r="B113" t="s">
        <v>96</v>
      </c>
      <c r="C113" t="s">
        <v>64</v>
      </c>
      <c r="D113">
        <v>42369</v>
      </c>
      <c r="F113">
        <v>3</v>
      </c>
      <c r="H113" t="s">
        <v>65</v>
      </c>
    </row>
    <row r="114" spans="1:9" x14ac:dyDescent="0.25">
      <c r="A114">
        <v>113</v>
      </c>
      <c r="B114" t="s">
        <v>97</v>
      </c>
      <c r="C114" t="s">
        <v>50</v>
      </c>
      <c r="D114" t="s">
        <v>97</v>
      </c>
      <c r="G114" t="s">
        <v>77</v>
      </c>
      <c r="H114" t="s">
        <v>51</v>
      </c>
      <c r="I114" t="s">
        <v>52</v>
      </c>
    </row>
    <row r="115" spans="1:9" x14ac:dyDescent="0.25">
      <c r="A115">
        <v>114</v>
      </c>
      <c r="B115" t="s">
        <v>97</v>
      </c>
      <c r="C115" t="s">
        <v>53</v>
      </c>
      <c r="D115" t="s">
        <v>71</v>
      </c>
      <c r="H115" t="s">
        <v>54</v>
      </c>
    </row>
    <row r="116" spans="1:9" x14ac:dyDescent="0.25">
      <c r="A116">
        <v>115</v>
      </c>
      <c r="B116" t="s">
        <v>97</v>
      </c>
      <c r="C116" t="s">
        <v>55</v>
      </c>
      <c r="D116">
        <v>80</v>
      </c>
      <c r="H116" t="s">
        <v>56</v>
      </c>
    </row>
    <row r="117" spans="1:9" x14ac:dyDescent="0.25">
      <c r="A117">
        <v>116</v>
      </c>
      <c r="B117" t="s">
        <v>97</v>
      </c>
      <c r="C117" t="s">
        <v>57</v>
      </c>
      <c r="D117" t="s">
        <v>69</v>
      </c>
      <c r="H117" t="s">
        <v>58</v>
      </c>
    </row>
    <row r="118" spans="1:9" x14ac:dyDescent="0.25">
      <c r="A118">
        <v>117</v>
      </c>
      <c r="B118" t="s">
        <v>97</v>
      </c>
      <c r="C118" t="s">
        <v>59</v>
      </c>
      <c r="D118">
        <v>20</v>
      </c>
      <c r="F118">
        <v>2</v>
      </c>
      <c r="H118" t="s">
        <v>60</v>
      </c>
    </row>
    <row r="119" spans="1:9" x14ac:dyDescent="0.25">
      <c r="A119">
        <v>118</v>
      </c>
      <c r="B119" t="s">
        <v>97</v>
      </c>
      <c r="C119" t="s">
        <v>61</v>
      </c>
      <c r="E119" t="s">
        <v>62</v>
      </c>
      <c r="H119" t="s">
        <v>63</v>
      </c>
    </row>
    <row r="120" spans="1:9" x14ac:dyDescent="0.25">
      <c r="A120">
        <v>119</v>
      </c>
      <c r="B120" t="s">
        <v>97</v>
      </c>
      <c r="C120" t="s">
        <v>64</v>
      </c>
      <c r="D120">
        <v>42369</v>
      </c>
      <c r="F120">
        <v>3</v>
      </c>
      <c r="H120" t="s">
        <v>65</v>
      </c>
    </row>
    <row r="121" spans="1:9" x14ac:dyDescent="0.25">
      <c r="A121">
        <v>120</v>
      </c>
      <c r="B121" t="s">
        <v>98</v>
      </c>
      <c r="C121" t="s">
        <v>50</v>
      </c>
      <c r="D121" t="s">
        <v>98</v>
      </c>
      <c r="G121" t="s">
        <v>77</v>
      </c>
      <c r="H121" t="s">
        <v>51</v>
      </c>
      <c r="I121" t="s">
        <v>52</v>
      </c>
    </row>
    <row r="122" spans="1:9" x14ac:dyDescent="0.25">
      <c r="A122">
        <v>121</v>
      </c>
      <c r="B122" t="s">
        <v>98</v>
      </c>
      <c r="C122" t="s">
        <v>53</v>
      </c>
      <c r="D122" t="s">
        <v>74</v>
      </c>
      <c r="H122" t="s">
        <v>54</v>
      </c>
    </row>
    <row r="123" spans="1:9" x14ac:dyDescent="0.25">
      <c r="A123">
        <v>122</v>
      </c>
      <c r="B123" t="s">
        <v>98</v>
      </c>
      <c r="C123" t="s">
        <v>55</v>
      </c>
      <c r="D123">
        <v>120</v>
      </c>
      <c r="H123" t="s">
        <v>56</v>
      </c>
    </row>
    <row r="124" spans="1:9" x14ac:dyDescent="0.25">
      <c r="A124">
        <v>123</v>
      </c>
      <c r="B124" t="s">
        <v>98</v>
      </c>
      <c r="C124" t="s">
        <v>57</v>
      </c>
      <c r="D124" t="s">
        <v>72</v>
      </c>
      <c r="H124" t="s">
        <v>58</v>
      </c>
    </row>
    <row r="125" spans="1:9" x14ac:dyDescent="0.25">
      <c r="A125">
        <v>124</v>
      </c>
      <c r="B125" t="s">
        <v>98</v>
      </c>
      <c r="C125" t="s">
        <v>59</v>
      </c>
      <c r="D125">
        <v>20</v>
      </c>
      <c r="F125">
        <v>2</v>
      </c>
      <c r="H125" t="s">
        <v>60</v>
      </c>
    </row>
    <row r="126" spans="1:9" x14ac:dyDescent="0.25">
      <c r="A126">
        <v>125</v>
      </c>
      <c r="B126" t="s">
        <v>98</v>
      </c>
      <c r="C126" t="s">
        <v>61</v>
      </c>
      <c r="E126" t="s">
        <v>62</v>
      </c>
      <c r="H126" t="s">
        <v>63</v>
      </c>
    </row>
    <row r="127" spans="1:9" x14ac:dyDescent="0.25">
      <c r="A127">
        <v>126</v>
      </c>
      <c r="B127" t="s">
        <v>98</v>
      </c>
      <c r="C127" t="s">
        <v>64</v>
      </c>
      <c r="D127">
        <v>42369</v>
      </c>
      <c r="F127">
        <v>3</v>
      </c>
      <c r="H127" t="s">
        <v>65</v>
      </c>
    </row>
    <row r="128" spans="1:9" x14ac:dyDescent="0.25">
      <c r="A128">
        <v>127</v>
      </c>
      <c r="B128" t="s">
        <v>99</v>
      </c>
      <c r="C128" t="s">
        <v>50</v>
      </c>
      <c r="D128" t="s">
        <v>99</v>
      </c>
      <c r="G128" t="s">
        <v>87</v>
      </c>
      <c r="H128" t="s">
        <v>51</v>
      </c>
      <c r="I128" t="s">
        <v>52</v>
      </c>
    </row>
    <row r="129" spans="1:9" x14ac:dyDescent="0.25">
      <c r="A129">
        <v>128</v>
      </c>
      <c r="B129" t="s">
        <v>99</v>
      </c>
      <c r="C129" t="s">
        <v>53</v>
      </c>
      <c r="D129" t="s">
        <v>74</v>
      </c>
      <c r="H129" t="s">
        <v>54</v>
      </c>
    </row>
    <row r="130" spans="1:9" x14ac:dyDescent="0.25">
      <c r="A130">
        <v>129</v>
      </c>
      <c r="B130" t="s">
        <v>99</v>
      </c>
      <c r="C130" t="s">
        <v>55</v>
      </c>
      <c r="D130">
        <v>140</v>
      </c>
      <c r="H130" t="s">
        <v>56</v>
      </c>
    </row>
    <row r="131" spans="1:9" x14ac:dyDescent="0.25">
      <c r="A131">
        <v>130</v>
      </c>
      <c r="B131" t="s">
        <v>99</v>
      </c>
      <c r="C131" t="s">
        <v>57</v>
      </c>
      <c r="D131" t="s">
        <v>69</v>
      </c>
      <c r="H131" t="s">
        <v>58</v>
      </c>
    </row>
    <row r="132" spans="1:9" x14ac:dyDescent="0.25">
      <c r="A132">
        <v>131</v>
      </c>
      <c r="B132" t="s">
        <v>99</v>
      </c>
      <c r="C132" t="s">
        <v>59</v>
      </c>
      <c r="D132">
        <v>20</v>
      </c>
      <c r="F132">
        <v>2</v>
      </c>
      <c r="H132" t="s">
        <v>60</v>
      </c>
    </row>
    <row r="133" spans="1:9" x14ac:dyDescent="0.25">
      <c r="A133">
        <v>132</v>
      </c>
      <c r="B133" t="s">
        <v>99</v>
      </c>
      <c r="C133" t="s">
        <v>61</v>
      </c>
      <c r="E133" t="s">
        <v>62</v>
      </c>
      <c r="H133" t="s">
        <v>63</v>
      </c>
    </row>
    <row r="134" spans="1:9" x14ac:dyDescent="0.25">
      <c r="A134">
        <v>133</v>
      </c>
      <c r="B134" t="s">
        <v>99</v>
      </c>
      <c r="C134" t="s">
        <v>64</v>
      </c>
      <c r="D134">
        <v>42369</v>
      </c>
      <c r="F134">
        <v>3</v>
      </c>
      <c r="H134" t="s">
        <v>65</v>
      </c>
    </row>
    <row r="135" spans="1:9" x14ac:dyDescent="0.25">
      <c r="A135">
        <v>134</v>
      </c>
      <c r="B135" t="s">
        <v>100</v>
      </c>
      <c r="C135" t="s">
        <v>50</v>
      </c>
      <c r="D135" t="s">
        <v>100</v>
      </c>
      <c r="G135" t="s">
        <v>91</v>
      </c>
      <c r="H135" t="s">
        <v>51</v>
      </c>
      <c r="I135" t="s">
        <v>52</v>
      </c>
    </row>
    <row r="136" spans="1:9" x14ac:dyDescent="0.25">
      <c r="A136">
        <v>135</v>
      </c>
      <c r="B136" t="s">
        <v>100</v>
      </c>
      <c r="C136" t="s">
        <v>53</v>
      </c>
      <c r="D136" t="s">
        <v>88</v>
      </c>
      <c r="H136" t="s">
        <v>54</v>
      </c>
    </row>
    <row r="137" spans="1:9" x14ac:dyDescent="0.25">
      <c r="A137">
        <v>136</v>
      </c>
      <c r="B137" t="s">
        <v>100</v>
      </c>
      <c r="C137" t="s">
        <v>55</v>
      </c>
      <c r="D137">
        <v>170</v>
      </c>
      <c r="H137" t="s">
        <v>56</v>
      </c>
    </row>
    <row r="138" spans="1:9" x14ac:dyDescent="0.25">
      <c r="A138">
        <v>137</v>
      </c>
      <c r="B138" t="s">
        <v>100</v>
      </c>
      <c r="C138" t="s">
        <v>57</v>
      </c>
      <c r="D138" t="s">
        <v>72</v>
      </c>
      <c r="H138" t="s">
        <v>58</v>
      </c>
    </row>
    <row r="139" spans="1:9" x14ac:dyDescent="0.25">
      <c r="A139">
        <v>138</v>
      </c>
      <c r="B139" t="s">
        <v>100</v>
      </c>
      <c r="C139" t="s">
        <v>59</v>
      </c>
      <c r="D139">
        <v>20</v>
      </c>
      <c r="F139">
        <v>2</v>
      </c>
      <c r="H139" t="s">
        <v>60</v>
      </c>
    </row>
    <row r="140" spans="1:9" x14ac:dyDescent="0.25">
      <c r="A140">
        <v>139</v>
      </c>
      <c r="B140" t="s">
        <v>100</v>
      </c>
      <c r="C140" t="s">
        <v>61</v>
      </c>
      <c r="E140" t="s">
        <v>62</v>
      </c>
      <c r="H140" t="s">
        <v>63</v>
      </c>
    </row>
    <row r="141" spans="1:9" x14ac:dyDescent="0.25">
      <c r="A141">
        <v>140</v>
      </c>
      <c r="B141" t="s">
        <v>100</v>
      </c>
      <c r="C141" t="s">
        <v>64</v>
      </c>
      <c r="D141">
        <v>42369</v>
      </c>
      <c r="F141">
        <v>3</v>
      </c>
      <c r="H14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BuildMonths</vt:lpstr>
      <vt:lpstr>GardnerCost</vt:lpstr>
      <vt:lpstr>IntRate</vt:lpstr>
      <vt:lpstr>LandCost</vt:lpstr>
      <vt:lpstr>LeaseRate</vt:lpstr>
      <vt:lpstr>LeaseTerm</vt:lpstr>
      <vt:lpstr>Leverage</vt:lpstr>
      <vt:lpstr>NetRent</vt:lpstr>
      <vt:lpstr>NormalCost</vt:lpstr>
      <vt:lpstr>SaleMonth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Dex</dc:creator>
  <cp:lastModifiedBy>Dex</cp:lastModifiedBy>
  <dcterms:created xsi:type="dcterms:W3CDTF">2017-12-08T19:46:01Z</dcterms:created>
  <dcterms:modified xsi:type="dcterms:W3CDTF">2017-12-11T00:44:38Z</dcterms:modified>
</cp:coreProperties>
</file>