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versiones\"/>
    </mc:Choice>
  </mc:AlternateContent>
  <xr:revisionPtr revIDLastSave="0" documentId="13_ncr:1_{0A73DAD7-2DC2-486A-B537-02586D6CD81B}" xr6:coauthVersionLast="47" xr6:coauthVersionMax="47" xr10:uidLastSave="{00000000-0000-0000-0000-000000000000}"/>
  <bookViews>
    <workbookView xWindow="-120" yWindow="-120" windowWidth="24240" windowHeight="13140" xr2:uid="{FBE91FD1-D290-425C-9760-7EBA600DE039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Q7" i="1"/>
  <c r="K5" i="3"/>
  <c r="H6" i="3"/>
  <c r="J2" i="3" s="1"/>
  <c r="B17" i="3"/>
  <c r="B18" i="3" s="1"/>
  <c r="H3" i="1" l="1"/>
  <c r="I3" i="1" s="1"/>
  <c r="J3" i="1" s="1"/>
  <c r="K3" i="1" s="1"/>
  <c r="P11" i="1" s="1"/>
  <c r="M3" i="1"/>
  <c r="H4" i="1"/>
  <c r="I4" i="1" s="1"/>
  <c r="J4" i="1" s="1"/>
  <c r="K4" i="1" s="1"/>
  <c r="M4" i="1"/>
  <c r="B7" i="3"/>
  <c r="B3" i="3"/>
  <c r="B4" i="3"/>
  <c r="B5" i="3"/>
  <c r="B6" i="3"/>
  <c r="B2" i="3"/>
  <c r="C2" i="3" s="1"/>
  <c r="C13" i="3"/>
  <c r="E2" i="1"/>
  <c r="C3" i="2" a="1"/>
  <c r="C3" i="2" s="1"/>
  <c r="C4" i="1" s="1"/>
  <c r="B3" i="2" a="1"/>
  <c r="B3" i="2" s="1"/>
  <c r="A4" i="1" s="1"/>
  <c r="C2" i="2" a="1"/>
  <c r="C2" i="2" s="1"/>
  <c r="C3" i="1" s="1"/>
  <c r="A3" i="1"/>
  <c r="C1" i="2" a="1"/>
  <c r="C1" i="2" s="1"/>
  <c r="C2" i="1" s="1"/>
  <c r="A2" i="1"/>
  <c r="B8" i="3" l="1"/>
  <c r="C8" i="3" s="1"/>
  <c r="N3" i="1"/>
  <c r="N4" i="1"/>
  <c r="F2" i="1"/>
  <c r="M2" i="1"/>
  <c r="H2" i="1"/>
  <c r="C3" i="3"/>
  <c r="C4" i="3" s="1"/>
  <c r="C5" i="3" s="1"/>
  <c r="C6" i="3" s="1"/>
  <c r="D2" i="2" l="1"/>
  <c r="L3" i="1" s="1"/>
  <c r="I2" i="1"/>
  <c r="J2" i="1" s="1"/>
  <c r="B9" i="3"/>
  <c r="B11" i="3"/>
  <c r="B10" i="3"/>
  <c r="K7" i="3" l="1"/>
  <c r="K2" i="1"/>
  <c r="D1" i="2" s="1"/>
  <c r="L2" i="1" s="1"/>
  <c r="N2" i="1"/>
  <c r="B13" i="3"/>
  <c r="D3" i="2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<sst xmlns="http://schemas.openxmlformats.org/spreadsheetml/2006/main" count="53" uniqueCount="45">
  <si>
    <t xml:space="preserve">Simbolo bursatil </t>
  </si>
  <si>
    <t xml:space="preserve">Precio de compra </t>
  </si>
  <si>
    <t xml:space="preserve">Inversion </t>
  </si>
  <si>
    <t xml:space="preserve">Precio actual </t>
  </si>
  <si>
    <t xml:space="preserve">Precio de venta </t>
  </si>
  <si>
    <t xml:space="preserve">Numero de Titulos </t>
  </si>
  <si>
    <t xml:space="preserve">Precio de compra + comision </t>
  </si>
  <si>
    <t xml:space="preserve">% de ganancia deseado </t>
  </si>
  <si>
    <t xml:space="preserve">Ganancia nominal </t>
  </si>
  <si>
    <t xml:space="preserve">Ganancia menos comision </t>
  </si>
  <si>
    <t xml:space="preserve">Ganancia neta </t>
  </si>
  <si>
    <t xml:space="preserve">Porcentaje de ganancia real </t>
  </si>
  <si>
    <t xml:space="preserve">Minimo permisible rentable de venta </t>
  </si>
  <si>
    <t>Comision broker</t>
  </si>
  <si>
    <t>Ganancia del broker</t>
  </si>
  <si>
    <t xml:space="preserve">Ganancia de la semana </t>
  </si>
  <si>
    <t xml:space="preserve">Total </t>
  </si>
  <si>
    <t xml:space="preserve">Gastos esenciales </t>
  </si>
  <si>
    <t>GMB +</t>
  </si>
  <si>
    <t xml:space="preserve">Lunes </t>
  </si>
  <si>
    <t xml:space="preserve">Martes </t>
  </si>
  <si>
    <t xml:space="preserve">Miercoles </t>
  </si>
  <si>
    <t>Jueves</t>
  </si>
  <si>
    <t xml:space="preserve">Viernes </t>
  </si>
  <si>
    <t>AFORE</t>
  </si>
  <si>
    <t>SUELDO</t>
  </si>
  <si>
    <t>Total</t>
  </si>
  <si>
    <t>Sueldo M</t>
  </si>
  <si>
    <t>Sueldo S</t>
  </si>
  <si>
    <t>Sueldo</t>
  </si>
  <si>
    <t>Lunes</t>
  </si>
  <si>
    <t xml:space="preserve">Jueves </t>
  </si>
  <si>
    <t xml:space="preserve">Ganancia mensual </t>
  </si>
  <si>
    <t>Semana 1</t>
  </si>
  <si>
    <t>Semana 2</t>
  </si>
  <si>
    <t>Semana 3</t>
  </si>
  <si>
    <t>Semana 4</t>
  </si>
  <si>
    <t xml:space="preserve">Efectivo para gastos </t>
  </si>
  <si>
    <t xml:space="preserve">Gastos </t>
  </si>
  <si>
    <t xml:space="preserve">Renta </t>
  </si>
  <si>
    <t xml:space="preserve">Gasolina </t>
  </si>
  <si>
    <t xml:space="preserve">Comida </t>
  </si>
  <si>
    <t xml:space="preserve">Restante </t>
  </si>
  <si>
    <t>WALMEX.MX</t>
  </si>
  <si>
    <t>PEN1.MX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</si>
</sst>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0.000%"/>
    <numFmt numFmtId="166" formatCode="&quot;$&quot;#,##0.00"/>
    <numFmt numFmtId="167" formatCode="&quot;$&quot;#,##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2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0" borderId="0" xfId="2" applyNumberFormat="1" applyFo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5" fontId="0" fillId="0" borderId="24" xfId="2" applyNumberFormat="1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6" fontId="0" fillId="0" borderId="24" xfId="1" applyNumberFormat="1" applyFont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66" fontId="0" fillId="0" borderId="17" xfId="0" applyNumberFormat="1" applyBorder="1"/>
    <xf numFmtId="166" fontId="0" fillId="0" borderId="18" xfId="0" applyNumberFormat="1" applyBorder="1"/>
    <xf numFmtId="167" fontId="0" fillId="0" borderId="0" xfId="0" applyNumberFormat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524084974815041E-2"/>
          <c:y val="5.9590316573556797E-2"/>
          <c:w val="0.88023919340179568"/>
          <c:h val="0.87293010161439322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Hoja3!$A$2:$A$6</c:f>
              <c:strCache>
                <c:ptCount val="5"/>
                <c:pt idx="0">
                  <c:v>Lunes</c:v>
                </c:pt>
                <c:pt idx="1">
                  <c:v>Martes </c:v>
                </c:pt>
                <c:pt idx="2">
                  <c:v>Miercoles </c:v>
                </c:pt>
                <c:pt idx="3">
                  <c:v>Jueves </c:v>
                </c:pt>
                <c:pt idx="4">
                  <c:v>Viernes </c:v>
                </c:pt>
              </c:strCache>
            </c:strRef>
          </c:cat>
          <c:val>
            <c:numRef>
              <c:f>Hoja3!$C$2:$C$6</c:f>
              <c:numCache>
                <c:formatCode>"$"#,##0.00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78</c:v>
                </c:pt>
                <c:pt idx="3">
                  <c:v>81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7-47DC-BD5C-2A2C1934E7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733848015"/>
        <c:axId val="1733852335"/>
        <c:axId val="1397366575"/>
      </c:bar3DChart>
      <c:catAx>
        <c:axId val="173384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852335"/>
        <c:crosses val="autoZero"/>
        <c:auto val="1"/>
        <c:lblAlgn val="ctr"/>
        <c:lblOffset val="100"/>
        <c:noMultiLvlLbl val="0"/>
      </c:catAx>
      <c:valAx>
        <c:axId val="17338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848015"/>
        <c:crosses val="autoZero"/>
        <c:crossBetween val="between"/>
      </c:valAx>
      <c:serAx>
        <c:axId val="1397366575"/>
        <c:scaling>
          <c:orientation val="minMax"/>
        </c:scaling>
        <c:delete val="1"/>
        <c:axPos val="b"/>
        <c:majorTickMark val="none"/>
        <c:minorTickMark val="none"/>
        <c:tickLblPos val="nextTo"/>
        <c:crossAx val="1733852335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3A-41B7-9200-F0BE6AA9FC0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3A-41B7-9200-F0BE6AA9FC0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3A-41B7-9200-F0BE6AA9FC0A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3A-41B7-9200-F0BE6AA9FC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Hoja3!$A$9:$A$12</c:f>
              <c:strCache>
                <c:ptCount val="3"/>
                <c:pt idx="0">
                  <c:v>Gastos esenciales </c:v>
                </c:pt>
                <c:pt idx="1">
                  <c:v>AFORE</c:v>
                </c:pt>
                <c:pt idx="2">
                  <c:v>GMB +</c:v>
                </c:pt>
              </c:strCache>
            </c:strRef>
          </c:cat>
          <c:val>
            <c:numRef>
              <c:f>Hoja3!$B$9:$B$12</c:f>
              <c:numCache>
                <c:formatCode>"$"#,##0.0</c:formatCode>
                <c:ptCount val="4"/>
                <c:pt idx="0">
                  <c:v>51.15</c:v>
                </c:pt>
                <c:pt idx="1">
                  <c:v>17.05</c:v>
                </c:pt>
                <c:pt idx="2">
                  <c:v>17.05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3A-41B7-9200-F0BE6AA9FC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0</xdr:rowOff>
    </xdr:from>
    <xdr:to>
      <xdr:col>6</xdr:col>
      <xdr:colOff>457200</xdr:colOff>
      <xdr:row>22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A21996-D297-403E-A40A-276B057AF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523874</xdr:colOff>
      <xdr:row>4</xdr:row>
      <xdr:rowOff>180975</xdr:rowOff>
    </xdr:from>
    <xdr:to>
      <xdr:col>13</xdr:col>
      <xdr:colOff>819149</xdr:colOff>
      <xdr:row>22</xdr:row>
      <xdr:rowOff>166689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B1E46E-AB54-47AD-B04A-B0ECA917B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">
  <rv s="0">
    <v>12</v>
    <v>1</v>
  </rv>
  <rv s="1">
    <v>12</v>
    <v>Precio</v>
    <v>0</v>
  </rv>
  <rv s="2">
    <v>https://www.bing.com/financeapi/forcetrigger?t=albsjc&amp;q=XMEX%3aBIMBOA&amp;form=skydnc</v>
    <v>Learn more on Bing</v>
  </rv>
  <rv s="3">
    <v>es-ES</v>
    <v>albsjc</v>
    <v>268435456</v>
    <v>1</v>
    <v>Con tecnología de Refinitiv</v>
    <v>0</v>
    <v>1</v>
    <v>Grupo Bimbo S.A.B. de C.V. (XMEX:BIMBOA)</v>
    <v>3</v>
    <v>4</v>
    <v>Finance</v>
    <v>5</v>
    <v>XMEX</v>
    <v>4304744000</v>
    <v>1966</v>
    <v>63.37</v>
    <v>0.72819999999999996</v>
    <v>-0.01</v>
    <v>-1.5859999999999998E-4</v>
    <v>271414109200</v>
    <v>63.06</v>
    <v>GRUPO BIMBO, S.A.B. DE C.V. es una empresa dedicada al sector de la transformación de alimentos. La Empresa se centra en la fabricación, distribución y venta de pan, pan para el desayuno, muffins y bagels, pan congelado, pasteles y pastelitos, galletas dulces y sin azúcar, tortillas, pan pita, pan de pizza, tostadas y tortillas, bocadillos, ensaladas y dulces, entre otros. Sus segmentos incluyen México; América del Norte, incluyendo Estados Unidos y Canadá; Organización Latinoamérica (OLA), incluyendo América Central y del Sur, y Europa. La Empresa opera en más de 20 países y cuenta con aproximadamente 100 marcas. La Empresa ofrece más de 10.000 productos bajo distintas marcas, como Bimbo, Barcel, Sara Lee, Oroweat, Marinela, Arnold, Entenmann's, Ricolino, Dempster' y Thomas'. Opera a través de Groupe Adghal.</v>
    <v>152427</v>
    <v>XMEX</v>
    <v>45909.833321759259</v>
    <v>Mexican Stock Exchange</v>
    <v>2</v>
    <v>63.57</v>
    <v>70.760000000000005</v>
    <v>62.68</v>
    <v>48.9</v>
    <v>MXN</v>
    <v>Grupo Bimbo S.A.B. de C.V.</v>
    <v>Grupo Bimbo S.A.B. de C.V.</v>
    <v>63.05</v>
    <v>Food &amp; Tobacco</v>
    <v>Prolongacion Paseo de la Reforma No. 1000, Delegacion Alvaro Obregon, COLONIA PENA BLANCA SANTA FE, MEXICO, D.F., 01210 MX</v>
    <v>BIMBOA</v>
    <v>Acciones</v>
    <v>Grupo Bimbo S.A.B. de C.V. (XMEX:BIMBOA)</v>
    <v>1094735</v>
    <v>3129300</v>
  </rv>
  <rv s="4">
    <v>3</v>
  </rv>
</rvData>
</file>

<file path=xl/richData/rdrichvaluestructure.xml><?xml version="1.0" encoding="utf-8"?>
<rvStructures xmlns="http://schemas.microsoft.com/office/spreadsheetml/2017/richdata" count="5">
  <s t="_error">
    <k n="errorType" t="i"/>
    <k n="propagated" t="b"/>
  </s>
  <s t="_error">
    <k n="errorType" t="i"/>
    <k n="field" t="s"/>
    <k n="subType" t="i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cciones en circulación"/>
    <k n="Año de constitución"/>
    <k n="Apertura"/>
    <k n="Beta"/>
    <k n="Cambio"/>
    <k n="Cambio (%)"/>
    <k n="Capitalización de mercado"/>
    <k n="Cierre anterior"/>
    <k n="Descripción" t="s"/>
    <k n="Empleados"/>
    <k n="ExchangeID" t="s"/>
    <k n="Hora de la última operación"/>
    <k n="Intercambio" t="s"/>
    <k n="LearnMoreOnLink" t="r"/>
    <k n="Máximo"/>
    <k n="Máximo en 52 semanas"/>
    <k n="Mínimo"/>
    <k n="Mínimo en 52 semanas"/>
    <k n="Moneda" t="s"/>
    <k n="Nombre" t="s"/>
    <k n="Nombre oficial" t="s"/>
    <k n="Precio"/>
    <k n="Sector" t="s"/>
    <k n="Sede central" t="s"/>
    <k n="Símbolo bursátil" t="s"/>
    <k n="Tipo de instrumento" t="s"/>
    <k n="UniqueName" t="s"/>
    <k n="Volumen"/>
    <k n="Volumen promedio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Nombre oficial</v>
      <v t="s">Hora de la última operación</v>
      <v t="s">Símbolo bursátil</v>
      <v t="s">Abreviatura de intercambio</v>
      <v t="s">Cambio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Acciones en circulación</v>
      <v t="s">Descripción</v>
      <v t="s">Empleados</v>
      <v t="s">Sede central</v>
      <v t="s">Sector</v>
      <v t="s">Tipo de instrumento</v>
      <v t="s">Año de constitución</v>
      <v t="s">_Flags</v>
      <v t="s">UniqueName</v>
      <v t="s">_DisplayString</v>
      <v t="s">LearnMoreOnLink</v>
      <v t="s">ExchangeID</v>
      <v t="s">%ProviderInfo</v>
    </a>
  </spbArrays>
  <spbData count="6">
    <spb s="0">
      <v>Beta</v>
      <v>Change</v>
      <v>Currency</v>
      <v>High</v>
      <v>Low</v>
      <v>Name</v>
      <v>Price</v>
      <v>Industry</v>
      <v>Volume</v>
      <v>Open</v>
      <v>Employees</v>
      <v>Change (%)</v>
      <v>ExchangeID</v>
      <v>UniqueName</v>
      <v>Description</v>
      <v>Exchange</v>
      <v>Headquarters</v>
      <v>%ProviderInfo</v>
      <v>Official name</v>
      <v>Previous close</v>
      <v>LearnMoreOnLink</v>
      <v>Ticker symbol</v>
      <v>Volume average</v>
      <v>Year incorporated</v>
      <v>Instrument type</v>
      <v>52 week high</v>
      <v>52 week low</v>
      <v>Shares outstanding</v>
      <v>Market cap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2</v>
      <v>2</v>
      <v>3</v>
      <v>2</v>
      <v>4</v>
      <v>2</v>
      <v>4</v>
      <v>5</v>
      <v>2</v>
      <v>4</v>
      <v>6</v>
      <v>7</v>
      <v>2</v>
      <v>2</v>
      <v>4</v>
      <v>8</v>
      <v>9</v>
    </spb>
    <spb s="5">
      <v xml:space="preserve">desde el cierre anterior </v>
      <v>Retrasado 20 minutos</v>
      <v xml:space="preserve">desde el cierre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Beta" t="s"/>
    <k n="Cambio" t="s"/>
    <k n="Moneda" t="s"/>
    <k n="Máximo" t="s"/>
    <k n="Mínimo" t="s"/>
    <k n="Nombre" t="s"/>
    <k n="Precio" t="s"/>
    <k n="Sector" t="s"/>
    <k n="Volumen" t="s"/>
    <k n="Apertura" t="s"/>
    <k n="Empleados" t="s"/>
    <k n="Cambio (%)" t="s"/>
    <k n="ExchangeID" t="s"/>
    <k n="UniqueName" t="s"/>
    <k n="Descripción" t="s"/>
    <k n="Intercambio" t="s"/>
    <k n="Sede central" t="s"/>
    <k n="%ProviderInfo" t="s"/>
    <k n="Nombre oficial" t="s"/>
    <k n="Cierre anterior" t="s"/>
    <k n="LearnMoreOnLink" t="s"/>
    <k n="Símbolo bursátil" t="s"/>
    <k n="Volumen promedio" t="s"/>
    <k n="Año de constitución" t="s"/>
    <k n="Tipo de instrumento" t="s"/>
    <k n="Máximo en 52 semanas" t="s"/>
    <k n="Mínimo en 52 semanas" t="s"/>
    <k n="Acciones en circulación" t="s"/>
    <k n="Capitalización de mercado" t="s"/>
    <k n="Abreviatura de intercambio" t="s"/>
    <k n="Hora de la última operación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Empleados" t="i"/>
    <k n="Cambio (%)" t="i"/>
    <k n="Cierre anterior" t="i"/>
    <k n="Volumen promedio" t="i"/>
    <k n="`%EntityServiceId" t="i"/>
    <k n="Año de constitución" t="i"/>
    <k n="Máximo en 52 semanas" t="i"/>
    <k n="Mínimo en 52 semanas" t="i"/>
    <k n="Acciones en circulación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1" formatCode="0"/>
    </x:dxf>
    <x:dxf>
      <x:numFmt numFmtId="27" formatCode="dd/mm/yyyy\ hh:mm"/>
    </x:dxf>
  </dxfs>
  <richProperties>
    <rPr n="NumberFormat" t="s"/>
    <rPr n="IsTitleField" t="b"/>
  </richProperties>
  <richStyles>
    <rSty dxfid="0">
      <rpv i="0">#,##0.00</rpv>
    </rSty>
    <rSty dxfid="1">
      <rpv i="0">_-[$$-es-MX]* #,##0.00_-;-[$$-es-MX]* #,##0.00_-;_-[$$-es-MX]* "-"??_-;_-@_-</rpv>
    </rSty>
    <rSty>
      <rpv i="1">1</rpv>
    </rSty>
    <rSty dxfid="2">
      <rpv i="0">#,##0</rpv>
    </rSty>
    <rSty dxfid="3"/>
    <rSty dxfid="4">
      <rpv i="0">0.00</rpv>
    </rSty>
    <rSty dxfid="5">
      <rpv i="0">0</rpv>
    </rSty>
    <rSty dxfid="1">
      <rpv i="0">_-[$$-es-MX]* #,##0_-;-[$$-es-MX]* #,##0_-;_-[$$-es-MX]* "-"_-;_-@_-</rpv>
    </rSty>
    <rSty dxfid="6"/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4861-B6A6-432E-8F6C-093C8C4F40A3}">
  <dimension ref="A1:Q15"/>
  <sheetViews>
    <sheetView tabSelected="1" workbookViewId="0">
      <selection activeCell="H3" sqref="H3"/>
    </sheetView>
  </sheetViews>
  <sheetFormatPr baseColWidth="10" defaultRowHeight="15" x14ac:dyDescent="0.25"/>
  <cols>
    <col min="1" max="1" width="22.5703125" customWidth="1"/>
    <col min="2" max="14" width="12.5703125" customWidth="1"/>
  </cols>
  <sheetData>
    <row r="1" spans="1:17" ht="60.75" thickBot="1" x14ac:dyDescent="0.3">
      <c r="A1" s="34" t="s">
        <v>0</v>
      </c>
      <c r="B1" s="35" t="s">
        <v>5</v>
      </c>
      <c r="C1" s="36" t="s">
        <v>3</v>
      </c>
      <c r="D1" s="37" t="s">
        <v>1</v>
      </c>
      <c r="E1" s="39" t="s">
        <v>6</v>
      </c>
      <c r="F1" s="35" t="s">
        <v>2</v>
      </c>
      <c r="G1" s="38" t="s">
        <v>7</v>
      </c>
      <c r="H1" s="40" t="s">
        <v>4</v>
      </c>
      <c r="I1" s="35" t="s">
        <v>8</v>
      </c>
      <c r="J1" s="35" t="s">
        <v>9</v>
      </c>
      <c r="K1" s="37" t="s">
        <v>10</v>
      </c>
      <c r="L1" s="35" t="s">
        <v>11</v>
      </c>
      <c r="M1" s="41" t="s">
        <v>12</v>
      </c>
      <c r="N1" s="52" t="s">
        <v>14</v>
      </c>
      <c r="O1" s="55" t="s">
        <v>29</v>
      </c>
      <c r="P1" s="59" t="s">
        <v>15</v>
      </c>
      <c r="Q1" s="60"/>
    </row>
    <row r="2" spans="1:17" ht="15.75" thickBot="1" x14ac:dyDescent="0.3">
      <c r="A2" s="42" t="str">
        <f>Hoja2!B1</f>
        <v>WALMEX.MX</v>
      </c>
      <c r="B2" s="43">
        <v>11</v>
      </c>
      <c r="C2" s="44" t="e" vm="1">
        <f>Hoja2!C1</f>
        <v>#VALUE!</v>
      </c>
      <c r="D2" s="44">
        <v>57.01</v>
      </c>
      <c r="E2" s="44">
        <f>D2*(1+Hoja2!$L$2)</f>
        <v>57.152524999999997</v>
      </c>
      <c r="F2" s="44">
        <f>E2*B2</f>
        <v>628.677775</v>
      </c>
      <c r="G2" s="45">
        <v>0.02</v>
      </c>
      <c r="H2" s="44">
        <f>E2/(1-G2)</f>
        <v>58.318903061224489</v>
      </c>
      <c r="I2" s="44">
        <f>H2*B2</f>
        <v>641.50793367346932</v>
      </c>
      <c r="J2" s="44">
        <f>I2/(1+Hoja2!$L$2)</f>
        <v>639.90816326530614</v>
      </c>
      <c r="K2" s="44">
        <f>J2-F2</f>
        <v>11.230388265306146</v>
      </c>
      <c r="L2" s="46">
        <f>Hoja2!D1/100</f>
        <v>1.7863504504046047E-2</v>
      </c>
      <c r="M2" s="47">
        <f>E2/(1-Hoja2!$L$3)</f>
        <v>57.324498495486459</v>
      </c>
      <c r="N2" s="53">
        <f>(E2-D2)+(I2-J2)</f>
        <v>1.7422954081631801</v>
      </c>
      <c r="O2" s="23">
        <v>1</v>
      </c>
      <c r="P2" s="31" t="s">
        <v>19</v>
      </c>
      <c r="Q2" s="28">
        <v>23</v>
      </c>
    </row>
    <row r="3" spans="1:17" x14ac:dyDescent="0.25">
      <c r="A3" s="19" t="str">
        <f>Hoja2!B2</f>
        <v>PEN1.MX</v>
      </c>
      <c r="B3" s="4">
        <v>5</v>
      </c>
      <c r="C3" s="44" t="e" vm="1">
        <f>Hoja2!C2</f>
        <v>#VALUE!</v>
      </c>
      <c r="D3" s="44">
        <v>124.51</v>
      </c>
      <c r="E3" s="44">
        <f>D3*(1+Hoja2!$L$2)</f>
        <v>124.821275</v>
      </c>
      <c r="F3" s="44">
        <f>E3*B3</f>
        <v>624.10637499999996</v>
      </c>
      <c r="G3" s="45">
        <v>0.02</v>
      </c>
      <c r="H3" s="44">
        <f>E3/(1-G3)</f>
        <v>127.36864795918368</v>
      </c>
      <c r="I3" s="44">
        <f>H3*B3</f>
        <v>636.84323979591841</v>
      </c>
      <c r="J3" s="44">
        <f>I3/(1+Hoja2!$L$2)</f>
        <v>635.25510204081638</v>
      </c>
      <c r="K3" s="44">
        <f>J3-F3</f>
        <v>11.148727040816425</v>
      </c>
      <c r="L3" s="46">
        <f>Hoja2!D2/100</f>
        <v>1.7863504504046165E-2</v>
      </c>
      <c r="M3" s="47">
        <f>E3/(1-Hoja2!$L$3)</f>
        <v>125.19686559679037</v>
      </c>
      <c r="N3" s="53">
        <f>(E3-D3)+(I3-J3)</f>
        <v>1.8994127551020199</v>
      </c>
      <c r="O3" s="56"/>
      <c r="P3" s="32" t="s">
        <v>20</v>
      </c>
      <c r="Q3" s="29">
        <v>11</v>
      </c>
    </row>
    <row r="4" spans="1:17" ht="15.75" thickBot="1" x14ac:dyDescent="0.3">
      <c r="A4" s="20" t="str">
        <f ca="1">Hoja2!B3</f>
        <v>BIMBOA</v>
      </c>
      <c r="B4" s="21">
        <v>21</v>
      </c>
      <c r="C4" s="48">
        <f ca="1">Hoja2!C3</f>
        <v>63.05</v>
      </c>
      <c r="D4" s="22">
        <v>60.41</v>
      </c>
      <c r="E4" s="48">
        <f>D4*(1+Hoja2!$L$2)</f>
        <v>60.561024999999994</v>
      </c>
      <c r="F4" s="48">
        <f t="shared" ref="F4" si="0">E4*B4</f>
        <v>1271.7815249999999</v>
      </c>
      <c r="G4" s="49">
        <v>7.0000000000000001E-3</v>
      </c>
      <c r="H4" s="48">
        <f t="shared" ref="H4" si="1">E4/(1-G4)</f>
        <v>60.987940584088612</v>
      </c>
      <c r="I4" s="48">
        <f t="shared" ref="I4" si="2">H4*B4</f>
        <v>1280.7467522658608</v>
      </c>
      <c r="J4" s="48">
        <f>I4/(1+Hoja2!$L$2)</f>
        <v>1277.5528700906343</v>
      </c>
      <c r="K4" s="48">
        <f t="shared" ref="K4" si="3">J4-F4</f>
        <v>5.7713450906344406</v>
      </c>
      <c r="L4" s="50">
        <f>Hoja2!D3/100</f>
        <v>4.5380004168832705E-3</v>
      </c>
      <c r="M4" s="51">
        <f>E4/(1-Hoja2!$L$3)</f>
        <v>60.743254764292871</v>
      </c>
      <c r="N4" s="54">
        <f t="shared" ref="N4" si="4">(E4-D4)+(I4-J4)</f>
        <v>3.3449071752264601</v>
      </c>
      <c r="O4" s="57"/>
      <c r="P4" s="32" t="s">
        <v>21</v>
      </c>
      <c r="Q4" s="29">
        <v>44</v>
      </c>
    </row>
    <row r="5" spans="1:17" x14ac:dyDescent="0.25">
      <c r="P5" s="32" t="s">
        <v>22</v>
      </c>
      <c r="Q5" s="29">
        <v>3</v>
      </c>
    </row>
    <row r="6" spans="1:17" x14ac:dyDescent="0.25">
      <c r="H6" s="7"/>
      <c r="M6" s="7"/>
      <c r="P6" s="32" t="s">
        <v>23</v>
      </c>
      <c r="Q6" s="29">
        <v>4</v>
      </c>
    </row>
    <row r="7" spans="1:17" ht="15.75" thickBot="1" x14ac:dyDescent="0.3">
      <c r="H7" s="7"/>
      <c r="I7" s="7"/>
      <c r="P7" s="33" t="s">
        <v>26</v>
      </c>
      <c r="Q7" s="30">
        <f>SUM(Q2:Q6)</f>
        <v>85</v>
      </c>
    </row>
    <row r="8" spans="1:17" x14ac:dyDescent="0.25">
      <c r="D8" s="7"/>
      <c r="H8" s="7"/>
      <c r="K8" s="16"/>
      <c r="L8" s="17"/>
      <c r="Q8" s="7"/>
    </row>
    <row r="9" spans="1:17" x14ac:dyDescent="0.25">
      <c r="K9" s="16"/>
      <c r="L9" s="17"/>
      <c r="P9" s="27"/>
      <c r="Q9" s="7"/>
    </row>
    <row r="10" spans="1:17" x14ac:dyDescent="0.25">
      <c r="K10" s="16"/>
      <c r="L10" s="17"/>
      <c r="P10" s="27"/>
      <c r="Q10" s="27"/>
    </row>
    <row r="11" spans="1:17" x14ac:dyDescent="0.25">
      <c r="K11" s="16"/>
      <c r="L11" s="17"/>
      <c r="P11" s="27">
        <f>SUM(K2:K3)</f>
        <v>22.379115306122571</v>
      </c>
      <c r="Q11" s="7"/>
    </row>
    <row r="12" spans="1:17" x14ac:dyDescent="0.25">
      <c r="K12" s="16"/>
      <c r="L12" s="17"/>
      <c r="P12" s="7"/>
    </row>
    <row r="13" spans="1:17" x14ac:dyDescent="0.25">
      <c r="P13" s="7"/>
    </row>
    <row r="14" spans="1:17" x14ac:dyDescent="0.25">
      <c r="P14" s="7"/>
    </row>
    <row r="15" spans="1:17" x14ac:dyDescent="0.25">
      <c r="P15" s="7"/>
    </row>
  </sheetData>
  <mergeCells count="1">
    <mergeCell ref="P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7724-6765-4614-A037-B0481A5FC799}">
  <dimension ref="A1:M21"/>
  <sheetViews>
    <sheetView workbookViewId="0">
      <selection activeCell="I16" sqref="I16"/>
    </sheetView>
  </sheetViews>
  <sheetFormatPr baseColWidth="10" defaultRowHeight="15" x14ac:dyDescent="0.25"/>
  <cols>
    <col min="1" max="1" width="13.85546875" customWidth="1"/>
    <col min="6" max="6" width="11.7109375" bestFit="1" customWidth="1"/>
  </cols>
  <sheetData>
    <row r="1" spans="1:13" ht="15.75" thickBot="1" x14ac:dyDescent="0.3">
      <c r="A1" s="70" t="s">
        <v>15</v>
      </c>
      <c r="B1" s="70"/>
      <c r="C1" s="70"/>
      <c r="F1" s="65" t="s">
        <v>32</v>
      </c>
      <c r="G1" s="66"/>
      <c r="H1" s="67"/>
      <c r="J1" s="61" t="s">
        <v>37</v>
      </c>
      <c r="K1" s="61"/>
    </row>
    <row r="2" spans="1:13" x14ac:dyDescent="0.25">
      <c r="A2" s="10" t="s">
        <v>30</v>
      </c>
      <c r="B2" s="11">
        <f>Hoja1!Q2</f>
        <v>23</v>
      </c>
      <c r="C2" s="6">
        <f>B2</f>
        <v>23</v>
      </c>
      <c r="F2" s="71" t="s">
        <v>33</v>
      </c>
      <c r="G2" s="72"/>
      <c r="H2" s="23">
        <v>3321.8</v>
      </c>
      <c r="J2" s="61">
        <f>H6</f>
        <v>13109.9</v>
      </c>
      <c r="K2" s="61"/>
      <c r="M2" s="15"/>
    </row>
    <row r="3" spans="1:13" x14ac:dyDescent="0.25">
      <c r="A3" s="10" t="s">
        <v>20</v>
      </c>
      <c r="B3" s="11">
        <f>Hoja1!Q3</f>
        <v>11</v>
      </c>
      <c r="C3" s="6">
        <f>C2+B3</f>
        <v>34</v>
      </c>
      <c r="F3" s="73" t="s">
        <v>34</v>
      </c>
      <c r="G3" s="74"/>
      <c r="H3" s="24">
        <v>3200</v>
      </c>
      <c r="J3" s="62" t="s">
        <v>38</v>
      </c>
      <c r="K3" s="62"/>
      <c r="M3" s="15"/>
    </row>
    <row r="4" spans="1:13" x14ac:dyDescent="0.25">
      <c r="A4" s="10" t="s">
        <v>21</v>
      </c>
      <c r="B4" s="11">
        <f>Hoja1!Q4</f>
        <v>44</v>
      </c>
      <c r="C4" s="6">
        <f t="shared" ref="C4:C6" si="0">C3+B4</f>
        <v>78</v>
      </c>
      <c r="F4" s="73" t="s">
        <v>35</v>
      </c>
      <c r="G4" s="74"/>
      <c r="H4" s="24">
        <v>3343.1</v>
      </c>
      <c r="J4" s="4" t="s">
        <v>39</v>
      </c>
      <c r="K4" s="6">
        <v>5800</v>
      </c>
    </row>
    <row r="5" spans="1:13" ht="15.75" thickBot="1" x14ac:dyDescent="0.3">
      <c r="A5" s="10" t="s">
        <v>31</v>
      </c>
      <c r="B5" s="11">
        <f>Hoja1!Q5</f>
        <v>3</v>
      </c>
      <c r="C5" s="6">
        <f t="shared" si="0"/>
        <v>81</v>
      </c>
      <c r="D5" s="7"/>
      <c r="F5" s="63" t="s">
        <v>36</v>
      </c>
      <c r="G5" s="64"/>
      <c r="H5" s="25">
        <v>3245</v>
      </c>
      <c r="J5" s="4" t="s">
        <v>40</v>
      </c>
      <c r="K5" s="6">
        <f>500*4</f>
        <v>2000</v>
      </c>
    </row>
    <row r="6" spans="1:13" ht="15.75" thickBot="1" x14ac:dyDescent="0.3">
      <c r="A6" s="10" t="s">
        <v>23</v>
      </c>
      <c r="B6" s="11">
        <f>Hoja1!Q6</f>
        <v>4</v>
      </c>
      <c r="C6" s="6">
        <f t="shared" si="0"/>
        <v>85</v>
      </c>
      <c r="F6" s="68" t="s">
        <v>26</v>
      </c>
      <c r="G6" s="69"/>
      <c r="H6" s="26">
        <f>SUM(H2:H5)</f>
        <v>13109.9</v>
      </c>
      <c r="J6" s="4" t="s">
        <v>41</v>
      </c>
      <c r="K6" s="6">
        <v>3000</v>
      </c>
    </row>
    <row r="7" spans="1:13" x14ac:dyDescent="0.25">
      <c r="A7" s="4" t="s">
        <v>25</v>
      </c>
      <c r="B7" s="6">
        <f>B18</f>
        <v>0.25</v>
      </c>
      <c r="C7" s="4"/>
      <c r="J7" s="4" t="s">
        <v>42</v>
      </c>
      <c r="K7" s="6">
        <f>J2-(SUM(K4:K6))</f>
        <v>2309.8999999999996</v>
      </c>
    </row>
    <row r="8" spans="1:13" x14ac:dyDescent="0.25">
      <c r="A8" s="10" t="s">
        <v>16</v>
      </c>
      <c r="B8" s="6">
        <f>SUM(B2:B7)</f>
        <v>85.25</v>
      </c>
      <c r="C8" s="6">
        <f>B8*4</f>
        <v>341</v>
      </c>
    </row>
    <row r="9" spans="1:13" ht="30" x14ac:dyDescent="0.25">
      <c r="A9" s="8" t="s">
        <v>17</v>
      </c>
      <c r="B9" s="14">
        <f>B8*C9</f>
        <v>51.15</v>
      </c>
      <c r="C9" s="5">
        <v>0.6</v>
      </c>
      <c r="D9" s="16"/>
      <c r="E9" s="16"/>
      <c r="F9" s="16"/>
      <c r="G9" s="17"/>
      <c r="H9" s="7"/>
    </row>
    <row r="10" spans="1:13" x14ac:dyDescent="0.25">
      <c r="A10" s="8" t="s">
        <v>24</v>
      </c>
      <c r="B10" s="14">
        <f>B8*C10</f>
        <v>17.05</v>
      </c>
      <c r="C10" s="5">
        <v>0.2</v>
      </c>
      <c r="D10" s="27"/>
      <c r="E10" s="27"/>
      <c r="F10" s="58"/>
      <c r="G10" s="7"/>
      <c r="H10" s="7"/>
    </row>
    <row r="11" spans="1:13" x14ac:dyDescent="0.25">
      <c r="A11" s="8" t="s">
        <v>18</v>
      </c>
      <c r="B11" s="14">
        <f>C11*B8</f>
        <v>17.05</v>
      </c>
      <c r="C11" s="5">
        <v>0.2</v>
      </c>
      <c r="D11" s="7"/>
      <c r="E11" s="27"/>
    </row>
    <row r="12" spans="1:13" x14ac:dyDescent="0.25">
      <c r="A12" s="8"/>
      <c r="B12" s="14"/>
      <c r="C12" s="5"/>
    </row>
    <row r="13" spans="1:13" x14ac:dyDescent="0.25">
      <c r="A13" s="8" t="s">
        <v>16</v>
      </c>
      <c r="B13" s="9">
        <f>SUM(B9:B12)</f>
        <v>85.25</v>
      </c>
      <c r="C13" s="13">
        <f>SUM(C9:C12)</f>
        <v>1</v>
      </c>
      <c r="D13" s="7"/>
    </row>
    <row r="14" spans="1:13" x14ac:dyDescent="0.25">
      <c r="A14" s="8"/>
      <c r="B14" s="14"/>
      <c r="C14" s="12"/>
    </row>
    <row r="17" spans="1:4" x14ac:dyDescent="0.25">
      <c r="A17" s="8" t="s">
        <v>27</v>
      </c>
      <c r="B17" s="9">
        <f>Hoja1!O2</f>
        <v>1</v>
      </c>
      <c r="C17" s="7"/>
      <c r="D17" s="7"/>
    </row>
    <row r="18" spans="1:4" x14ac:dyDescent="0.25">
      <c r="A18" s="8" t="s">
        <v>28</v>
      </c>
      <c r="B18" s="9">
        <f>B17/4</f>
        <v>0.25</v>
      </c>
      <c r="C18" s="15"/>
      <c r="D18" s="7"/>
    </row>
    <row r="19" spans="1:4" x14ac:dyDescent="0.25">
      <c r="B19" s="15"/>
      <c r="C19" s="15"/>
    </row>
    <row r="20" spans="1:4" x14ac:dyDescent="0.25">
      <c r="B20" s="7"/>
    </row>
    <row r="21" spans="1:4" x14ac:dyDescent="0.25">
      <c r="B21" s="7"/>
    </row>
  </sheetData>
  <mergeCells count="10">
    <mergeCell ref="F6:G6"/>
    <mergeCell ref="A1:C1"/>
    <mergeCell ref="F2:G2"/>
    <mergeCell ref="F3:G3"/>
    <mergeCell ref="F4:G4"/>
    <mergeCell ref="J1:K1"/>
    <mergeCell ref="J2:K2"/>
    <mergeCell ref="J3:K3"/>
    <mergeCell ref="F5:G5"/>
    <mergeCell ref="F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0E7-4183-4F7B-B6B3-B3E1D29EEF7B}">
  <dimension ref="A1:M3"/>
  <sheetViews>
    <sheetView workbookViewId="0">
      <selection activeCell="B9" sqref="B9"/>
    </sheetView>
  </sheetViews>
  <sheetFormatPr baseColWidth="10" defaultRowHeight="15" x14ac:dyDescent="0.25"/>
  <cols>
    <col min="1" max="1" width="43" customWidth="1"/>
  </cols>
  <sheetData>
    <row r="1" spans="1:13" x14ac:dyDescent="0.25">
      <c r="A1" t="s">
        <v>43</v>
      </c>
      <c r="B1" t="s">
        <v>43</v>
      </c>
      <c r="C1" s="2" t="e" cm="1" vm="2">
        <f t="array" ref="C1">_FV(A1,"Precio")</f>
        <v>#VALUE!</v>
      </c>
      <c r="D1">
        <f>(Hoja1!K2/Hoja1!F2)*100</f>
        <v>1.7863504504046046</v>
      </c>
      <c r="L1" s="62" t="s">
        <v>13</v>
      </c>
      <c r="M1" s="62"/>
    </row>
    <row r="2" spans="1:13" x14ac:dyDescent="0.25">
      <c r="A2" t="s">
        <v>44</v>
      </c>
      <c r="B2" t="s">
        <v>44</v>
      </c>
      <c r="C2" s="2" t="e" cm="1" vm="2">
        <f t="array" ref="C2">_FV(A2,"Precio")</f>
        <v>#VALUE!</v>
      </c>
      <c r="D2" s="1">
        <f>(Hoja1!K3/Hoja1!F3)*100</f>
        <v>1.7863504504046164</v>
      </c>
      <c r="L2" s="3">
        <v>2.5000000000000001E-3</v>
      </c>
      <c r="M2" s="3"/>
    </row>
    <row r="3" spans="1:13" x14ac:dyDescent="0.25">
      <c r="A3" t="e" vm="3">
        <v>#VALUE!</v>
      </c>
      <c r="B3" t="str" cm="1">
        <f t="array" aca="1" ref="B3" ca="1">_FV(A3,"Símbolo bursátil",TRUE)</f>
        <v>BIMBOA</v>
      </c>
      <c r="C3" s="2" cm="1">
        <f t="array" aca="1" ref="C3" ca="1">_FV(A3,"Precio")</f>
        <v>63.05</v>
      </c>
      <c r="D3" s="1">
        <f>(Hoja1!K4/Hoja1!F4)*100</f>
        <v>0.45380004168832705</v>
      </c>
      <c r="L3" s="18">
        <v>3.0000000000000001E-3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SALDAÑA MENDEZ</dc:creator>
  <cp:lastModifiedBy>JUAN LUIS SALDAÑA MENDEZ</cp:lastModifiedBy>
  <dcterms:created xsi:type="dcterms:W3CDTF">2025-04-26T16:15:13Z</dcterms:created>
  <dcterms:modified xsi:type="dcterms:W3CDTF">2025-09-10T03:15:29Z</dcterms:modified>
</cp:coreProperties>
</file>