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0" windowHeight="7635"/>
  </bookViews>
  <sheets>
    <sheet name="Sheet1" sheetId="1" r:id="rId1"/>
  </sheets>
  <definedNames>
    <definedName name="solver_adj" localSheetId="0" hidden="1">Sheet1!$K$12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Sheet1!$N$22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1</definedName>
    <definedName name="solver_ver" localSheetId="0" hidden="1">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19" i="1" l="1"/>
  <c r="V19" i="1" l="1"/>
  <c r="K15" i="1" l="1"/>
  <c r="K16" i="1"/>
  <c r="K17" i="1"/>
  <c r="K18" i="1"/>
  <c r="K19" i="1"/>
  <c r="K20" i="1"/>
  <c r="C15" i="1"/>
  <c r="C16" i="1"/>
  <c r="C17" i="1"/>
  <c r="C18" i="1"/>
  <c r="C19" i="1"/>
  <c r="C20" i="1"/>
  <c r="F29" i="1"/>
  <c r="D35" i="1" s="1"/>
  <c r="M30" i="1"/>
  <c r="D36" i="1" l="1"/>
  <c r="D38" i="1"/>
  <c r="D34" i="1"/>
  <c r="D37" i="1"/>
  <c r="D33" i="1"/>
  <c r="E33" i="1" s="1"/>
  <c r="F33" i="1" s="1"/>
  <c r="H33" i="1" s="1"/>
  <c r="M12" i="1"/>
  <c r="L19" i="1" s="1"/>
  <c r="G3" i="1"/>
  <c r="E12" i="1"/>
  <c r="D17" i="1" s="1"/>
  <c r="M19" i="1" l="1"/>
  <c r="N19" i="1" s="1"/>
  <c r="E37" i="1"/>
  <c r="E34" i="1"/>
  <c r="F34" i="1" s="1"/>
  <c r="E35" i="1"/>
  <c r="E36" i="1"/>
  <c r="E38" i="1"/>
  <c r="L15" i="1"/>
  <c r="L18" i="1"/>
  <c r="L17" i="1"/>
  <c r="L20" i="1"/>
  <c r="L16" i="1"/>
  <c r="E17" i="1"/>
  <c r="F17" i="1" s="1"/>
  <c r="D20" i="1"/>
  <c r="E20" i="1" s="1"/>
  <c r="F20" i="1" s="1"/>
  <c r="D19" i="1"/>
  <c r="E19" i="1" s="1"/>
  <c r="F19" i="1" s="1"/>
  <c r="D16" i="1"/>
  <c r="E16" i="1" s="1"/>
  <c r="F16" i="1" s="1"/>
  <c r="D18" i="1"/>
  <c r="D15" i="1"/>
  <c r="AA13" i="1" l="1"/>
  <c r="S13" i="1"/>
  <c r="E18" i="1"/>
  <c r="F18" i="1" s="1"/>
  <c r="S12" i="1"/>
  <c r="AA12" i="1"/>
  <c r="AD13" i="1" s="1"/>
  <c r="AA17" i="1" s="1"/>
  <c r="E15" i="1"/>
  <c r="F15" i="1" s="1"/>
  <c r="F36" i="1"/>
  <c r="H36" i="1" s="1"/>
  <c r="F35" i="1"/>
  <c r="H35" i="1" s="1"/>
  <c r="F38" i="1"/>
  <c r="F37" i="1"/>
  <c r="H37" i="1" s="1"/>
  <c r="H34" i="1"/>
  <c r="M17" i="1"/>
  <c r="N17" i="1" s="1"/>
  <c r="M18" i="1"/>
  <c r="N18" i="1" s="1"/>
  <c r="M16" i="1"/>
  <c r="N16" i="1" s="1"/>
  <c r="M15" i="1"/>
  <c r="N15" i="1" s="1"/>
  <c r="M20" i="1"/>
  <c r="N20" i="1" s="1"/>
  <c r="F22" i="1"/>
  <c r="V13" i="1" l="1"/>
  <c r="S17" i="1" s="1"/>
  <c r="F41" i="1"/>
  <c r="H38" i="1"/>
  <c r="H43" i="1" s="1"/>
  <c r="N22" i="1"/>
</calcChain>
</file>

<file path=xl/sharedStrings.xml><?xml version="1.0" encoding="utf-8"?>
<sst xmlns="http://schemas.openxmlformats.org/spreadsheetml/2006/main" count="112" uniqueCount="49">
  <si>
    <t>Comp</t>
  </si>
  <si>
    <t>C3H8</t>
  </si>
  <si>
    <t>C4H10</t>
  </si>
  <si>
    <t>C5H12</t>
  </si>
  <si>
    <t>C3H6</t>
  </si>
  <si>
    <t>C4H8</t>
  </si>
  <si>
    <t>H2</t>
  </si>
  <si>
    <t>Operating Condition</t>
  </si>
  <si>
    <t>P1</t>
  </si>
  <si>
    <t>P2</t>
  </si>
  <si>
    <t>P3</t>
  </si>
  <si>
    <t>P4</t>
  </si>
  <si>
    <t>bar</t>
  </si>
  <si>
    <t>Antoin Constant</t>
  </si>
  <si>
    <t>b</t>
  </si>
  <si>
    <t>c</t>
  </si>
  <si>
    <t>d</t>
  </si>
  <si>
    <t>e</t>
  </si>
  <si>
    <t>f</t>
  </si>
  <si>
    <t>Bubble Point</t>
  </si>
  <si>
    <t>Tb =</t>
  </si>
  <si>
    <t>K</t>
  </si>
  <si>
    <r>
      <t>P</t>
    </r>
    <r>
      <rPr>
        <b/>
        <vertAlign val="superscript"/>
        <sz val="11"/>
        <color theme="1"/>
        <rFont val="Calibri"/>
        <family val="2"/>
        <scheme val="minor"/>
      </rPr>
      <t>o</t>
    </r>
  </si>
  <si>
    <t>Y</t>
  </si>
  <si>
    <r>
      <rPr>
        <vertAlign val="superscript"/>
        <sz val="11"/>
        <color theme="1"/>
        <rFont val="Calibri"/>
        <family val="2"/>
        <scheme val="minor"/>
      </rPr>
      <t>o</t>
    </r>
    <r>
      <rPr>
        <sz val="11"/>
        <color theme="1"/>
        <rFont val="Calibri"/>
        <family val="2"/>
        <scheme val="minor"/>
      </rPr>
      <t>K</t>
    </r>
  </si>
  <si>
    <r>
      <rPr>
        <vertAlign val="superscript"/>
        <sz val="11"/>
        <color theme="1"/>
        <rFont val="Calibri"/>
        <family val="2"/>
        <scheme val="minor"/>
      </rPr>
      <t>o</t>
    </r>
    <r>
      <rPr>
        <sz val="11"/>
        <color theme="1"/>
        <rFont val="Calibri"/>
        <family val="2"/>
        <scheme val="minor"/>
      </rPr>
      <t>C</t>
    </r>
  </si>
  <si>
    <r>
      <t>X</t>
    </r>
    <r>
      <rPr>
        <b/>
        <vertAlign val="subscript"/>
        <sz val="11"/>
        <color theme="1"/>
        <rFont val="Calibri"/>
        <family val="2"/>
        <scheme val="minor"/>
      </rPr>
      <t>f</t>
    </r>
  </si>
  <si>
    <t>∑Y</t>
  </si>
  <si>
    <t>Dew Point</t>
  </si>
  <si>
    <t>Td =</t>
  </si>
  <si>
    <r>
      <t>Y</t>
    </r>
    <r>
      <rPr>
        <b/>
        <vertAlign val="subscript"/>
        <sz val="11"/>
        <color theme="1"/>
        <rFont val="Calibri"/>
        <family val="2"/>
        <scheme val="minor"/>
      </rPr>
      <t>f</t>
    </r>
  </si>
  <si>
    <t>X</t>
  </si>
  <si>
    <t>∑X</t>
  </si>
  <si>
    <t>a</t>
  </si>
  <si>
    <t>kPa</t>
  </si>
  <si>
    <t>x</t>
  </si>
  <si>
    <t>y</t>
  </si>
  <si>
    <t>FLASH CALCULATION</t>
  </si>
  <si>
    <t>L/V</t>
  </si>
  <si>
    <t>∑x</t>
  </si>
  <si>
    <t>∑y</t>
  </si>
  <si>
    <t>Tf =</t>
  </si>
  <si>
    <t>Top vola</t>
  </si>
  <si>
    <t>botom vola</t>
  </si>
  <si>
    <t>averag volat</t>
  </si>
  <si>
    <t>Xd</t>
  </si>
  <si>
    <t>Xf</t>
  </si>
  <si>
    <t>Rm (minimum refluxt ratio</t>
  </si>
  <si>
    <t>Colum S3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</si>
</sst>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2" borderId="0" xfId="0" applyFill="1"/>
    <xf numFmtId="0" fontId="0" fillId="3" borderId="0" xfId="0" applyFill="1"/>
    <xf numFmtId="0" fontId="1" fillId="3" borderId="0" xfId="0" applyFont="1" applyFill="1"/>
    <xf numFmtId="0" fontId="1" fillId="2" borderId="1" xfId="0" applyFont="1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5" fillId="6" borderId="0" xfId="0" applyFont="1" applyFill="1"/>
    <xf numFmtId="0" fontId="1" fillId="6" borderId="0" xfId="0" applyFont="1" applyFill="1"/>
    <xf numFmtId="11" fontId="0" fillId="5" borderId="1" xfId="0" applyNumberFormat="1" applyFill="1" applyBorder="1"/>
    <xf numFmtId="0" fontId="0" fillId="3" borderId="0" xfId="0" applyFill="1" applyBorder="1"/>
    <xf numFmtId="0" fontId="0" fillId="5" borderId="0" xfId="0" applyFill="1"/>
    <xf numFmtId="0" fontId="0" fillId="5" borderId="2" xfId="0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6" fillId="7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7" fillId="8" borderId="0" xfId="0" applyFont="1" applyFill="1" applyAlignment="1">
      <alignment horizontal="center" vertical="center"/>
    </xf>
    <xf numFmtId="0" fontId="0" fillId="8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114642</xdr:colOff>
      <xdr:row>36</xdr:row>
      <xdr:rowOff>100341</xdr:rowOff>
    </xdr:from>
    <xdr:to>
      <xdr:col>21</xdr:col>
      <xdr:colOff>30999</xdr:colOff>
      <xdr:row>51</xdr:row>
      <xdr:rowOff>6501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754752" y="7328135"/>
          <a:ext cx="3964482" cy="284770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3"/>
  <sheetViews>
    <sheetView tabSelected="1" zoomScale="68" zoomScaleNormal="68" workbookViewId="0">
      <selection activeCell="R19" sqref="R19"/>
    </sheetView>
  </sheetViews>
  <sheetFormatPr defaultRowHeight="15" x14ac:dyDescent="0.25"/>
  <cols>
    <col min="6" max="6" width="15.28515625" bestFit="1" customWidth="1"/>
    <col min="7" max="7" width="6.42578125" customWidth="1"/>
    <col min="13" max="14" width="15.28515625" bestFit="1" customWidth="1"/>
    <col min="15" max="15" width="11.42578125" bestFit="1" customWidth="1"/>
    <col min="16" max="16" width="10.7109375" bestFit="1" customWidth="1"/>
    <col min="17" max="17" width="10.85546875" bestFit="1" customWidth="1"/>
    <col min="18" max="18" width="25.28515625" bestFit="1" customWidth="1"/>
    <col min="19" max="19" width="10.85546875" bestFit="1" customWidth="1"/>
    <col min="20" max="20" width="11.42578125" bestFit="1" customWidth="1"/>
    <col min="21" max="21" width="13.140625" bestFit="1" customWidth="1"/>
    <col min="22" max="22" width="10.85546875" bestFit="1" customWidth="1"/>
    <col min="26" max="26" width="25.28515625" bestFit="1" customWidth="1"/>
  </cols>
  <sheetData>
    <row r="1" spans="1:30" ht="18" x14ac:dyDescent="0.35">
      <c r="A1" s="4" t="s">
        <v>0</v>
      </c>
      <c r="B1" s="4" t="s">
        <v>26</v>
      </c>
      <c r="F1" s="24" t="s">
        <v>7</v>
      </c>
      <c r="G1" s="24"/>
      <c r="L1" s="24" t="s">
        <v>13</v>
      </c>
      <c r="M1" s="24"/>
      <c r="N1" s="24"/>
      <c r="O1" s="24"/>
      <c r="P1" s="24"/>
      <c r="Q1" s="24"/>
    </row>
    <row r="2" spans="1:30" x14ac:dyDescent="0.25">
      <c r="A2" s="5" t="s">
        <v>1</v>
      </c>
      <c r="B2" s="6">
        <v>0.8</v>
      </c>
      <c r="F2" s="3" t="s">
        <v>12</v>
      </c>
      <c r="G2" s="3" t="s">
        <v>34</v>
      </c>
      <c r="L2" s="5" t="s">
        <v>33</v>
      </c>
      <c r="M2" s="5" t="s">
        <v>14</v>
      </c>
      <c r="N2" s="5" t="s">
        <v>15</v>
      </c>
      <c r="O2" s="5" t="s">
        <v>16</v>
      </c>
      <c r="P2" s="5" t="s">
        <v>17</v>
      </c>
      <c r="Q2" s="5" t="s">
        <v>18</v>
      </c>
    </row>
    <row r="3" spans="1:30" x14ac:dyDescent="0.25">
      <c r="A3" s="5" t="s">
        <v>2</v>
      </c>
      <c r="B3" s="6">
        <v>0.18</v>
      </c>
      <c r="E3" s="2" t="s">
        <v>8</v>
      </c>
      <c r="F3" s="7">
        <v>17.5</v>
      </c>
      <c r="G3" s="7">
        <f>F3*100</f>
        <v>1750</v>
      </c>
      <c r="K3" s="5" t="s">
        <v>1</v>
      </c>
      <c r="L3" s="7">
        <v>52.378500000000003</v>
      </c>
      <c r="M3" s="7">
        <v>-3490.55</v>
      </c>
      <c r="N3" s="10">
        <v>0</v>
      </c>
      <c r="O3" s="10">
        <v>-6.1087499999999997</v>
      </c>
      <c r="P3" s="10">
        <v>1.11869E-5</v>
      </c>
      <c r="Q3" s="10">
        <v>2</v>
      </c>
    </row>
    <row r="4" spans="1:30" x14ac:dyDescent="0.25">
      <c r="A4" s="5" t="s">
        <v>3</v>
      </c>
      <c r="B4" s="6">
        <v>0.02</v>
      </c>
      <c r="E4" s="2" t="s">
        <v>9</v>
      </c>
      <c r="F4" s="7"/>
      <c r="G4" s="7"/>
      <c r="K4" s="5" t="s">
        <v>2</v>
      </c>
      <c r="L4" s="7">
        <v>66.944999999999993</v>
      </c>
      <c r="M4" s="7">
        <v>-4604.09</v>
      </c>
      <c r="N4" s="7">
        <v>0</v>
      </c>
      <c r="O4" s="7">
        <v>-8.2549100000000006</v>
      </c>
      <c r="P4" s="10">
        <v>1.1570600000000001E-5</v>
      </c>
      <c r="Q4" s="7">
        <v>2</v>
      </c>
    </row>
    <row r="5" spans="1:30" x14ac:dyDescent="0.25">
      <c r="A5" s="5" t="s">
        <v>4</v>
      </c>
      <c r="B5" s="6">
        <v>0</v>
      </c>
      <c r="E5" s="2" t="s">
        <v>10</v>
      </c>
      <c r="F5" s="7"/>
      <c r="G5" s="7"/>
      <c r="K5" s="5" t="s">
        <v>3</v>
      </c>
      <c r="L5" s="7">
        <v>63.331499999999998</v>
      </c>
      <c r="M5" s="7">
        <v>-5117.78</v>
      </c>
      <c r="N5" s="7">
        <v>0</v>
      </c>
      <c r="O5" s="7">
        <v>-7.4830500000000004</v>
      </c>
      <c r="P5" s="10">
        <v>7.7660600000000007E-6</v>
      </c>
      <c r="Q5" s="7">
        <v>2</v>
      </c>
    </row>
    <row r="6" spans="1:30" x14ac:dyDescent="0.25">
      <c r="A6" s="5" t="s">
        <v>5</v>
      </c>
      <c r="B6" s="6">
        <v>0</v>
      </c>
      <c r="E6" s="2" t="s">
        <v>11</v>
      </c>
      <c r="F6" s="7"/>
      <c r="G6" s="7"/>
      <c r="K6" s="5" t="s">
        <v>4</v>
      </c>
      <c r="L6" s="7">
        <v>58.352400000000003</v>
      </c>
      <c r="M6" s="7">
        <v>-3591.08</v>
      </c>
      <c r="N6" s="7">
        <v>0</v>
      </c>
      <c r="O6" s="7">
        <v>-7.1091600000000001</v>
      </c>
      <c r="P6" s="10">
        <v>1.40078E-5</v>
      </c>
      <c r="Q6" s="7">
        <v>2</v>
      </c>
    </row>
    <row r="7" spans="1:30" x14ac:dyDescent="0.25">
      <c r="A7" s="5" t="s">
        <v>6</v>
      </c>
      <c r="B7" s="6">
        <v>0</v>
      </c>
      <c r="K7" s="5" t="s">
        <v>5</v>
      </c>
      <c r="L7" s="7">
        <v>65.421800000000005</v>
      </c>
      <c r="M7" s="7">
        <v>-4487.6000000000004</v>
      </c>
      <c r="N7" s="7">
        <v>0</v>
      </c>
      <c r="O7" s="7">
        <v>-8.0175300000000007</v>
      </c>
      <c r="P7" s="10">
        <v>1.1312600000000001E-5</v>
      </c>
      <c r="Q7" s="7">
        <v>2</v>
      </c>
      <c r="S7" t="s">
        <v>48</v>
      </c>
    </row>
    <row r="8" spans="1:30" x14ac:dyDescent="0.25">
      <c r="K8" s="5" t="s">
        <v>6</v>
      </c>
      <c r="L8" s="7">
        <v>9.1827000000000005</v>
      </c>
      <c r="M8" s="7">
        <v>-107.929</v>
      </c>
      <c r="N8" s="7">
        <v>0</v>
      </c>
      <c r="O8" s="7">
        <v>0.16409899999999999</v>
      </c>
      <c r="P8" s="10">
        <v>6.0218000000000001E-4</v>
      </c>
      <c r="Q8" s="13">
        <v>2</v>
      </c>
      <c r="R8" s="14"/>
      <c r="S8" s="15" t="s">
        <v>45</v>
      </c>
      <c r="T8" s="15">
        <v>0.99</v>
      </c>
      <c r="U8" s="15"/>
      <c r="V8" s="16"/>
      <c r="AA8" t="s">
        <v>45</v>
      </c>
      <c r="AB8">
        <v>0.85</v>
      </c>
    </row>
    <row r="9" spans="1:30" x14ac:dyDescent="0.25">
      <c r="R9" s="17"/>
      <c r="S9" s="18" t="s">
        <v>46</v>
      </c>
      <c r="T9" s="18">
        <v>0.85</v>
      </c>
      <c r="U9" s="18"/>
      <c r="V9" s="19"/>
      <c r="AA9" t="s">
        <v>46</v>
      </c>
      <c r="AB9">
        <v>0.6</v>
      </c>
    </row>
    <row r="10" spans="1:30" x14ac:dyDescent="0.25">
      <c r="R10" s="17"/>
      <c r="S10" s="18"/>
      <c r="T10" s="18"/>
      <c r="U10" s="18"/>
      <c r="V10" s="19"/>
    </row>
    <row r="11" spans="1:30" ht="15.75" x14ac:dyDescent="0.25">
      <c r="B11" s="23" t="s">
        <v>19</v>
      </c>
      <c r="C11" s="23"/>
      <c r="D11" s="23"/>
      <c r="E11" s="23"/>
      <c r="F11" s="23"/>
      <c r="J11" s="23" t="s">
        <v>28</v>
      </c>
      <c r="K11" s="23"/>
      <c r="L11" s="23"/>
      <c r="M11" s="23"/>
      <c r="N11" s="23"/>
      <c r="R11" s="17"/>
      <c r="S11" s="18"/>
      <c r="T11" s="18"/>
      <c r="U11" s="18"/>
      <c r="V11" s="19"/>
    </row>
    <row r="12" spans="1:30" ht="17.25" x14ac:dyDescent="0.25">
      <c r="B12" s="9" t="s">
        <v>20</v>
      </c>
      <c r="C12">
        <v>36</v>
      </c>
      <c r="D12" t="s">
        <v>25</v>
      </c>
      <c r="E12">
        <f>C12+273</f>
        <v>309</v>
      </c>
      <c r="F12" t="s">
        <v>24</v>
      </c>
      <c r="J12" s="9" t="s">
        <v>29</v>
      </c>
      <c r="K12">
        <v>474</v>
      </c>
      <c r="L12" t="s">
        <v>25</v>
      </c>
      <c r="M12">
        <f>K12+273</f>
        <v>747</v>
      </c>
      <c r="N12" t="s">
        <v>24</v>
      </c>
      <c r="R12" s="17" t="s">
        <v>42</v>
      </c>
      <c r="S12" s="18">
        <f>D18/D15</f>
        <v>1.1998668595379687</v>
      </c>
      <c r="T12" s="18"/>
      <c r="U12" s="18"/>
      <c r="V12" s="19"/>
      <c r="Z12" t="s">
        <v>42</v>
      </c>
      <c r="AA12">
        <f>D18/D19</f>
        <v>3.6593840108291191</v>
      </c>
    </row>
    <row r="13" spans="1:30" x14ac:dyDescent="0.25">
      <c r="R13" s="17" t="s">
        <v>43</v>
      </c>
      <c r="S13" s="18">
        <f>L18/L15</f>
        <v>2.2136251322451352</v>
      </c>
      <c r="T13" s="18"/>
      <c r="U13" s="18" t="s">
        <v>44</v>
      </c>
      <c r="V13" s="19">
        <f>(S12*S13)^0.5</f>
        <v>1.6297409105809706</v>
      </c>
      <c r="Z13" t="s">
        <v>43</v>
      </c>
      <c r="AA13">
        <f>L18/L19</f>
        <v>5.1786356398581477</v>
      </c>
      <c r="AC13" t="s">
        <v>44</v>
      </c>
      <c r="AD13">
        <f>(AA12*AA13)^0.5</f>
        <v>4.3532305772158146</v>
      </c>
    </row>
    <row r="14" spans="1:30" ht="18.75" x14ac:dyDescent="0.35">
      <c r="B14" s="4" t="s">
        <v>0</v>
      </c>
      <c r="C14" s="4" t="s">
        <v>26</v>
      </c>
      <c r="D14" s="4" t="s">
        <v>22</v>
      </c>
      <c r="E14" s="4" t="s">
        <v>21</v>
      </c>
      <c r="F14" s="4" t="s">
        <v>23</v>
      </c>
      <c r="J14" s="4" t="s">
        <v>0</v>
      </c>
      <c r="K14" s="4" t="s">
        <v>30</v>
      </c>
      <c r="L14" s="4" t="s">
        <v>22</v>
      </c>
      <c r="M14" s="4" t="s">
        <v>21</v>
      </c>
      <c r="N14" s="4" t="s">
        <v>31</v>
      </c>
      <c r="R14" s="17"/>
      <c r="S14" s="18"/>
      <c r="T14" s="18"/>
      <c r="U14" s="18"/>
      <c r="V14" s="19"/>
    </row>
    <row r="15" spans="1:30" x14ac:dyDescent="0.25">
      <c r="B15" s="5" t="s">
        <v>1</v>
      </c>
      <c r="C15" s="6">
        <f>B2</f>
        <v>0.8</v>
      </c>
      <c r="D15" s="6">
        <f>EXP(L3+M3/($E$12+N3)+O3*LN($E$12)+P3*$E$12^Q3)</f>
        <v>1244.8988448715904</v>
      </c>
      <c r="E15" s="6">
        <f>D15/$G$3</f>
        <v>0.7113707684980517</v>
      </c>
      <c r="F15" s="5">
        <f>E15*C15</f>
        <v>0.56909661479844142</v>
      </c>
      <c r="J15" s="5" t="s">
        <v>1</v>
      </c>
      <c r="K15" s="6">
        <f>B2</f>
        <v>0.8</v>
      </c>
      <c r="L15" s="6">
        <f>EXP(L3+M3/($M$12+N3)+O3*LN($M$12)+P3*$M$12^Q3)</f>
        <v>753319.69991860294</v>
      </c>
      <c r="M15" s="6">
        <f>L15/$G$3</f>
        <v>430.46839995348739</v>
      </c>
      <c r="N15" s="5">
        <f>K15/M15</f>
        <v>1.8584407126898072E-3</v>
      </c>
      <c r="R15" s="17"/>
      <c r="S15" s="18"/>
      <c r="T15" s="18"/>
      <c r="U15" s="18"/>
      <c r="V15" s="19"/>
    </row>
    <row r="16" spans="1:30" x14ac:dyDescent="0.25">
      <c r="B16" s="5" t="s">
        <v>2</v>
      </c>
      <c r="C16" s="6">
        <f t="shared" ref="C16:C20" si="0">B3</f>
        <v>0.18</v>
      </c>
      <c r="D16" s="6">
        <f t="shared" ref="D16:D20" si="1">EXP(L4+M4/($E$12+N4)+O4*LN($E$12)+P4*$E$12^Q4)</f>
        <v>337.50778644127405</v>
      </c>
      <c r="E16" s="6">
        <f t="shared" ref="E16:E20" si="2">D16/$G$3</f>
        <v>0.1928615922521566</v>
      </c>
      <c r="F16" s="5">
        <f t="shared" ref="F16:F20" si="3">E16*C16</f>
        <v>3.4715086605388183E-2</v>
      </c>
      <c r="J16" s="5" t="s">
        <v>2</v>
      </c>
      <c r="K16" s="6">
        <f t="shared" ref="K16:K20" si="4">B3</f>
        <v>0.18</v>
      </c>
      <c r="L16" s="6">
        <f t="shared" ref="L16:L20" si="5">EXP(L4+M4/($M$12+N4)+O4*LN($M$12)+P4*$M$12^Q4)</f>
        <v>303469.33594964881</v>
      </c>
      <c r="M16" s="6">
        <f t="shared" ref="M16:M20" si="6">L16/$G$3</f>
        <v>173.41104911408505</v>
      </c>
      <c r="N16" s="5">
        <f t="shared" ref="N16:N20" si="7">K16/M16</f>
        <v>1.0379961422272474E-3</v>
      </c>
      <c r="R16" s="17"/>
      <c r="S16" s="18"/>
      <c r="T16" s="18"/>
      <c r="U16" s="18"/>
      <c r="V16" s="19"/>
    </row>
    <row r="17" spans="2:30" x14ac:dyDescent="0.25">
      <c r="B17" s="5" t="s">
        <v>3</v>
      </c>
      <c r="C17" s="6">
        <f t="shared" si="0"/>
        <v>0.02</v>
      </c>
      <c r="D17" s="6">
        <f t="shared" si="1"/>
        <v>100.25700216338983</v>
      </c>
      <c r="E17" s="6">
        <f t="shared" si="2"/>
        <v>5.7289715521937047E-2</v>
      </c>
      <c r="F17" s="5">
        <f t="shared" si="3"/>
        <v>1.145794310438741E-3</v>
      </c>
      <c r="J17" s="5" t="s">
        <v>3</v>
      </c>
      <c r="K17" s="6">
        <f t="shared" si="4"/>
        <v>0.02</v>
      </c>
      <c r="L17" s="6">
        <f t="shared" si="5"/>
        <v>81273.36920493067</v>
      </c>
      <c r="M17" s="6">
        <f t="shared" si="6"/>
        <v>46.441925259960385</v>
      </c>
      <c r="N17" s="5">
        <f t="shared" si="7"/>
        <v>4.3064536812479812E-4</v>
      </c>
      <c r="R17" s="17" t="s">
        <v>47</v>
      </c>
      <c r="S17" s="18">
        <f>(1/(V13-1))*((T8/T9)-V13*(1-T8)/(1-T9))</f>
        <v>1.6769697991193546</v>
      </c>
      <c r="T17" s="18"/>
      <c r="U17" s="18"/>
      <c r="V17" s="19"/>
      <c r="Z17" t="s">
        <v>47</v>
      </c>
      <c r="AA17">
        <f>(1/(AD13-1))*((AB8/AB9)-AD13*(1-AB8)/(1-AB9))</f>
        <v>-6.4354297988192047E-2</v>
      </c>
    </row>
    <row r="18" spans="2:30" x14ac:dyDescent="0.25">
      <c r="B18" s="5" t="s">
        <v>4</v>
      </c>
      <c r="C18" s="6">
        <f t="shared" si="0"/>
        <v>0</v>
      </c>
      <c r="D18" s="6">
        <f t="shared" si="1"/>
        <v>1493.7128674385201</v>
      </c>
      <c r="E18" s="6">
        <f t="shared" si="2"/>
        <v>0.85355020996486863</v>
      </c>
      <c r="F18" s="5">
        <f t="shared" si="3"/>
        <v>0</v>
      </c>
      <c r="J18" s="5" t="s">
        <v>4</v>
      </c>
      <c r="K18" s="6">
        <f t="shared" si="4"/>
        <v>0</v>
      </c>
      <c r="L18" s="6">
        <f t="shared" si="5"/>
        <v>1667567.4203551831</v>
      </c>
      <c r="M18" s="6">
        <f t="shared" si="6"/>
        <v>952.89566877439029</v>
      </c>
      <c r="N18" s="5">
        <f t="shared" si="7"/>
        <v>0</v>
      </c>
      <c r="R18" s="17"/>
      <c r="S18" s="18"/>
      <c r="T18" s="18"/>
      <c r="U18" s="18"/>
      <c r="V18" s="19"/>
    </row>
    <row r="19" spans="2:30" x14ac:dyDescent="0.25">
      <c r="B19" s="5" t="s">
        <v>5</v>
      </c>
      <c r="C19" s="6">
        <f t="shared" si="0"/>
        <v>0</v>
      </c>
      <c r="D19" s="6">
        <f t="shared" si="1"/>
        <v>408.18696890466123</v>
      </c>
      <c r="E19" s="6">
        <f t="shared" si="2"/>
        <v>0.23324969651694927</v>
      </c>
      <c r="F19" s="5">
        <f t="shared" si="3"/>
        <v>0</v>
      </c>
      <c r="J19" s="5" t="s">
        <v>5</v>
      </c>
      <c r="K19" s="6">
        <f t="shared" si="4"/>
        <v>0</v>
      </c>
      <c r="L19" s="6">
        <f t="shared" si="5"/>
        <v>322009.02637762344</v>
      </c>
      <c r="M19" s="6">
        <f t="shared" si="6"/>
        <v>184.00515793007054</v>
      </c>
      <c r="N19" s="5">
        <f t="shared" si="7"/>
        <v>0</v>
      </c>
      <c r="R19" s="20"/>
      <c r="S19" s="21"/>
      <c r="T19" s="21"/>
      <c r="U19" s="21"/>
      <c r="V19" s="22">
        <f>0.044^0.566</f>
        <v>0.17068455133781124</v>
      </c>
      <c r="AD19">
        <f>0.044^0.566</f>
        <v>0.17068455133781124</v>
      </c>
    </row>
    <row r="20" spans="2:30" x14ac:dyDescent="0.25">
      <c r="B20" s="5" t="s">
        <v>6</v>
      </c>
      <c r="C20" s="6">
        <f t="shared" si="0"/>
        <v>0</v>
      </c>
      <c r="D20" s="6">
        <f t="shared" si="1"/>
        <v>1.6421915548994272E+29</v>
      </c>
      <c r="E20" s="6">
        <f t="shared" si="2"/>
        <v>9.3839517422824407E+25</v>
      </c>
      <c r="F20" s="5">
        <f t="shared" si="3"/>
        <v>0</v>
      </c>
      <c r="J20" s="5" t="s">
        <v>6</v>
      </c>
      <c r="K20" s="6">
        <f t="shared" si="4"/>
        <v>0</v>
      </c>
      <c r="L20" s="6">
        <f t="shared" si="5"/>
        <v>2.1340083918215979E+150</v>
      </c>
      <c r="M20" s="6">
        <f t="shared" si="6"/>
        <v>1.2194333667551988E+147</v>
      </c>
      <c r="N20" s="5">
        <f t="shared" si="7"/>
        <v>0</v>
      </c>
    </row>
    <row r="22" spans="2:30" x14ac:dyDescent="0.25">
      <c r="E22" s="8" t="s">
        <v>27</v>
      </c>
      <c r="F22" s="8">
        <f>SUM(F15:F20)</f>
        <v>0.60495749571426827</v>
      </c>
      <c r="M22" s="8" t="s">
        <v>32</v>
      </c>
      <c r="N22" s="11">
        <f>SUM(N15:N20)</f>
        <v>3.3270822230418527E-3</v>
      </c>
    </row>
    <row r="25" spans="2:30" x14ac:dyDescent="0.25">
      <c r="C25" s="25" t="s">
        <v>37</v>
      </c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</row>
    <row r="26" spans="2:30" x14ac:dyDescent="0.25"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</row>
    <row r="28" spans="2:30" x14ac:dyDescent="0.25">
      <c r="L28" s="1" t="s">
        <v>7</v>
      </c>
      <c r="M28" s="1"/>
      <c r="Q28" s="24" t="s">
        <v>13</v>
      </c>
      <c r="R28" s="24"/>
      <c r="S28" s="24"/>
      <c r="T28" s="24"/>
      <c r="U28" s="24"/>
      <c r="V28" s="24"/>
    </row>
    <row r="29" spans="2:30" ht="17.25" x14ac:dyDescent="0.25">
      <c r="C29" s="9" t="s">
        <v>41</v>
      </c>
      <c r="D29" s="12">
        <v>57</v>
      </c>
      <c r="E29" s="12" t="s">
        <v>25</v>
      </c>
      <c r="F29" s="12">
        <f>D29+273</f>
        <v>330</v>
      </c>
      <c r="G29" s="12" t="s">
        <v>24</v>
      </c>
      <c r="L29" s="3" t="s">
        <v>12</v>
      </c>
      <c r="M29" s="3" t="s">
        <v>34</v>
      </c>
      <c r="Q29" s="5" t="s">
        <v>33</v>
      </c>
      <c r="R29" s="5" t="s">
        <v>14</v>
      </c>
      <c r="S29" s="5" t="s">
        <v>15</v>
      </c>
      <c r="T29" s="5" t="s">
        <v>16</v>
      </c>
      <c r="U29" s="5" t="s">
        <v>17</v>
      </c>
      <c r="V29" s="5" t="s">
        <v>18</v>
      </c>
    </row>
    <row r="30" spans="2:30" x14ac:dyDescent="0.25">
      <c r="K30" s="2" t="s">
        <v>8</v>
      </c>
      <c r="L30" s="7">
        <v>15</v>
      </c>
      <c r="M30" s="7">
        <f>L30*100</f>
        <v>1500</v>
      </c>
      <c r="P30" s="5" t="s">
        <v>1</v>
      </c>
      <c r="Q30" s="7">
        <v>52.378500000000003</v>
      </c>
      <c r="R30" s="7">
        <v>-3490.55</v>
      </c>
      <c r="S30" s="10">
        <v>0</v>
      </c>
      <c r="T30" s="10">
        <v>-6.1087499999999997</v>
      </c>
      <c r="U30" s="10">
        <v>1.11869E-5</v>
      </c>
      <c r="V30" s="10">
        <v>2</v>
      </c>
    </row>
    <row r="31" spans="2:30" x14ac:dyDescent="0.25">
      <c r="K31" s="2" t="s">
        <v>9</v>
      </c>
      <c r="L31" s="7"/>
      <c r="M31" s="7"/>
      <c r="P31" s="5" t="s">
        <v>2</v>
      </c>
      <c r="Q31" s="7">
        <v>66.944999999999993</v>
      </c>
      <c r="R31" s="7">
        <v>-4604.09</v>
      </c>
      <c r="S31" s="7">
        <v>0</v>
      </c>
      <c r="T31" s="7">
        <v>-8.2549100000000006</v>
      </c>
      <c r="U31" s="10">
        <v>1.1570600000000001E-5</v>
      </c>
      <c r="V31" s="7">
        <v>2</v>
      </c>
    </row>
    <row r="32" spans="2:30" ht="18.75" x14ac:dyDescent="0.35">
      <c r="B32" s="4" t="s">
        <v>0</v>
      </c>
      <c r="C32" s="4" t="s">
        <v>26</v>
      </c>
      <c r="D32" s="4" t="s">
        <v>22</v>
      </c>
      <c r="E32" s="4" t="s">
        <v>21</v>
      </c>
      <c r="F32" s="4" t="s">
        <v>35</v>
      </c>
      <c r="H32" s="4" t="s">
        <v>36</v>
      </c>
      <c r="K32" s="2" t="s">
        <v>10</v>
      </c>
      <c r="L32" s="7"/>
      <c r="M32" s="7"/>
      <c r="P32" s="5" t="s">
        <v>3</v>
      </c>
      <c r="Q32" s="7">
        <v>63.331499999999998</v>
      </c>
      <c r="R32" s="7">
        <v>-5117.78</v>
      </c>
      <c r="S32" s="7">
        <v>0</v>
      </c>
      <c r="T32" s="7">
        <v>-7.4830500000000004</v>
      </c>
      <c r="U32" s="10">
        <v>7.7660600000000007E-6</v>
      </c>
      <c r="V32" s="7">
        <v>2</v>
      </c>
    </row>
    <row r="33" spans="2:22" x14ac:dyDescent="0.25">
      <c r="B33" s="5" t="s">
        <v>1</v>
      </c>
      <c r="C33" s="6">
        <v>0.8</v>
      </c>
      <c r="D33" s="6">
        <f>EXP(Q30+R30/($F$29+S30)+T30*LN($F$29)+U30*$F$29^V30)</f>
        <v>1986.484782247328</v>
      </c>
      <c r="E33" s="6">
        <f>D33/$M$30</f>
        <v>1.3243231881648854</v>
      </c>
      <c r="F33" s="5">
        <f>(($L$36+1)/($L$36+E33))*C33</f>
        <v>0.66474184414714044</v>
      </c>
      <c r="H33" s="5">
        <f>F33*E33</f>
        <v>0.88033303834754639</v>
      </c>
      <c r="K33" s="2" t="s">
        <v>11</v>
      </c>
      <c r="L33" s="7"/>
      <c r="M33" s="7"/>
      <c r="P33" s="5" t="s">
        <v>4</v>
      </c>
      <c r="Q33" s="7">
        <v>58.352400000000003</v>
      </c>
      <c r="R33" s="7">
        <v>-3591.08</v>
      </c>
      <c r="S33" s="7">
        <v>0</v>
      </c>
      <c r="T33" s="7">
        <v>-7.1091600000000001</v>
      </c>
      <c r="U33" s="10">
        <v>1.40078E-5</v>
      </c>
      <c r="V33" s="7">
        <v>2</v>
      </c>
    </row>
    <row r="34" spans="2:22" x14ac:dyDescent="0.25">
      <c r="B34" s="5" t="s">
        <v>2</v>
      </c>
      <c r="C34" s="6">
        <v>0.18</v>
      </c>
      <c r="D34" s="6">
        <f t="shared" ref="D34:D38" si="8">EXP(Q31+R31/($F$29+S31)+T31*LN($F$29)+U31*$F$29^V31)</f>
        <v>591.26394016800236</v>
      </c>
      <c r="E34" s="6">
        <f t="shared" ref="E34:E38" si="9">D34/$M$30</f>
        <v>0.39417596011200157</v>
      </c>
      <c r="F34" s="5">
        <f t="shared" ref="F34:F38" si="10">(($L$36+1)/($L$36+E34))*C34</f>
        <v>0.29036165701172789</v>
      </c>
      <c r="H34" s="5">
        <f t="shared" ref="H34:H38" si="11">F34*E34</f>
        <v>0.11445358493230953</v>
      </c>
      <c r="P34" s="5" t="s">
        <v>5</v>
      </c>
      <c r="Q34" s="7">
        <v>65.421800000000005</v>
      </c>
      <c r="R34" s="7">
        <v>-4487.6000000000004</v>
      </c>
      <c r="S34" s="7">
        <v>0</v>
      </c>
      <c r="T34" s="7">
        <v>-8.0175300000000007</v>
      </c>
      <c r="U34" s="10">
        <v>1.1312600000000001E-5</v>
      </c>
      <c r="V34" s="7">
        <v>2</v>
      </c>
    </row>
    <row r="35" spans="2:22" x14ac:dyDescent="0.25">
      <c r="B35" s="5" t="s">
        <v>3</v>
      </c>
      <c r="C35" s="6">
        <v>0.02</v>
      </c>
      <c r="D35" s="6">
        <f t="shared" si="8"/>
        <v>195.1755487564734</v>
      </c>
      <c r="E35" s="6">
        <f t="shared" si="9"/>
        <v>0.13011703250431561</v>
      </c>
      <c r="F35" s="5">
        <f t="shared" si="10"/>
        <v>4.4028560946130856E-2</v>
      </c>
      <c r="H35" s="5">
        <f t="shared" si="11"/>
        <v>5.7288656957459492E-3</v>
      </c>
      <c r="P35" s="5" t="s">
        <v>6</v>
      </c>
      <c r="Q35" s="7">
        <v>9.1827000000000005</v>
      </c>
      <c r="R35" s="7">
        <v>-107.929</v>
      </c>
      <c r="S35" s="7">
        <v>0</v>
      </c>
      <c r="T35" s="7">
        <v>0.16409899999999999</v>
      </c>
      <c r="U35" s="10">
        <v>6.0218000000000001E-4</v>
      </c>
      <c r="V35" s="7">
        <v>2</v>
      </c>
    </row>
    <row r="36" spans="2:22" x14ac:dyDescent="0.25">
      <c r="B36" s="5" t="s">
        <v>4</v>
      </c>
      <c r="C36" s="6">
        <v>0</v>
      </c>
      <c r="D36" s="6">
        <f t="shared" si="8"/>
        <v>2366.3673121919205</v>
      </c>
      <c r="E36" s="6">
        <f t="shared" si="9"/>
        <v>1.577578208127947</v>
      </c>
      <c r="F36" s="5">
        <f t="shared" si="10"/>
        <v>0</v>
      </c>
      <c r="H36" s="5">
        <f t="shared" si="11"/>
        <v>0</v>
      </c>
      <c r="K36" s="11" t="s">
        <v>38</v>
      </c>
      <c r="L36" s="7">
        <v>0.59392380327095806</v>
      </c>
    </row>
    <row r="37" spans="2:22" x14ac:dyDescent="0.25">
      <c r="B37" s="5" t="s">
        <v>5</v>
      </c>
      <c r="C37" s="6">
        <v>0</v>
      </c>
      <c r="D37" s="6">
        <f t="shared" si="8"/>
        <v>706.66373562948456</v>
      </c>
      <c r="E37" s="6">
        <f t="shared" si="9"/>
        <v>0.47110915708632306</v>
      </c>
      <c r="F37" s="5">
        <f t="shared" si="10"/>
        <v>0</v>
      </c>
      <c r="H37" s="5">
        <f t="shared" si="11"/>
        <v>0</v>
      </c>
    </row>
    <row r="38" spans="2:22" x14ac:dyDescent="0.25">
      <c r="B38" s="5" t="s">
        <v>6</v>
      </c>
      <c r="C38" s="6">
        <v>0</v>
      </c>
      <c r="D38" s="6">
        <f t="shared" si="8"/>
        <v>5.4846141998210637E+32</v>
      </c>
      <c r="E38" s="6">
        <f t="shared" si="9"/>
        <v>3.6564094665473759E+29</v>
      </c>
      <c r="F38" s="5">
        <f t="shared" si="10"/>
        <v>0</v>
      </c>
      <c r="H38" s="5">
        <f t="shared" si="11"/>
        <v>0</v>
      </c>
    </row>
    <row r="41" spans="2:22" x14ac:dyDescent="0.25">
      <c r="E41" s="8" t="s">
        <v>39</v>
      </c>
      <c r="F41" s="5">
        <f>SUM(F33:F38)</f>
        <v>0.99913206210499916</v>
      </c>
    </row>
    <row r="43" spans="2:22" x14ac:dyDescent="0.25">
      <c r="G43" s="8" t="s">
        <v>40</v>
      </c>
      <c r="H43" s="5">
        <f>SUM(H33:H38)</f>
        <v>1.0005154889756018</v>
      </c>
    </row>
  </sheetData>
  <mergeCells count="6">
    <mergeCell ref="B11:F11"/>
    <mergeCell ref="J11:N11"/>
    <mergeCell ref="L1:Q1"/>
    <mergeCell ref="Q28:V28"/>
    <mergeCell ref="C25:R26"/>
    <mergeCell ref="F1:G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</dc:creator>
  <cp:lastModifiedBy>Joel</cp:lastModifiedBy>
  <dcterms:created xsi:type="dcterms:W3CDTF">2019-04-20T09:26:36Z</dcterms:created>
  <dcterms:modified xsi:type="dcterms:W3CDTF">2019-05-11T13:23:45Z</dcterms:modified>
</cp:coreProperties>
</file>