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cos\Downloads\"/>
    </mc:Choice>
  </mc:AlternateContent>
  <xr:revisionPtr revIDLastSave="0" documentId="13_ncr:1_{00AC5259-02E0-47A3-AA6E-963CA1CEB32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print 0" sheetId="1" r:id="rId1"/>
    <sheet name="Sprint 1" sheetId="2" r:id="rId2"/>
    <sheet name="Sprint 2" sheetId="3" r:id="rId3"/>
    <sheet name="Sprint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WmYeLz/xTUVQ1ftDdF09oRS2/yVnN1hSq6oMuaaLmiA="/>
    </ext>
  </extLst>
</workbook>
</file>

<file path=xl/calcChain.xml><?xml version="1.0" encoding="utf-8"?>
<calcChain xmlns="http://schemas.openxmlformats.org/spreadsheetml/2006/main">
  <c r="H14" i="4" l="1"/>
  <c r="G14" i="4"/>
  <c r="U14" i="4" s="1"/>
  <c r="G13" i="4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N14" i="3"/>
  <c r="M14" i="3"/>
  <c r="G14" i="3"/>
  <c r="O14" i="3" s="1"/>
  <c r="G13" i="3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AH19" i="2"/>
  <c r="AG19" i="2"/>
  <c r="AD19" i="2"/>
  <c r="AA19" i="2"/>
  <c r="V19" i="2"/>
  <c r="U19" i="2"/>
  <c r="R19" i="2"/>
  <c r="O19" i="2"/>
  <c r="J19" i="2"/>
  <c r="I19" i="2"/>
  <c r="G19" i="2"/>
  <c r="AI19" i="2" s="1"/>
  <c r="H18" i="2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G18" i="2"/>
  <c r="G14" i="1"/>
  <c r="L14" i="1" s="1"/>
  <c r="G13" i="1"/>
  <c r="H13" i="1" s="1"/>
  <c r="I13" i="1" s="1"/>
  <c r="J13" i="1" s="1"/>
  <c r="K13" i="1" s="1"/>
  <c r="L13" i="1" s="1"/>
  <c r="M13" i="1" s="1"/>
  <c r="N13" i="1" s="1"/>
  <c r="K14" i="1" l="1"/>
  <c r="M14" i="1"/>
  <c r="L19" i="2"/>
  <c r="X19" i="2"/>
  <c r="P14" i="3"/>
  <c r="J14" i="4"/>
  <c r="N14" i="1"/>
  <c r="M19" i="2"/>
  <c r="Y19" i="2"/>
  <c r="Q14" i="3"/>
  <c r="K14" i="4"/>
  <c r="N19" i="2"/>
  <c r="Z19" i="2"/>
  <c r="R14" i="3"/>
  <c r="L14" i="4"/>
  <c r="S14" i="3"/>
  <c r="M14" i="4"/>
  <c r="P19" i="2"/>
  <c r="AB19" i="2"/>
  <c r="H14" i="3"/>
  <c r="T14" i="3"/>
  <c r="N14" i="4"/>
  <c r="Q19" i="2"/>
  <c r="AC19" i="2"/>
  <c r="I14" i="3"/>
  <c r="U14" i="3"/>
  <c r="O14" i="4"/>
  <c r="J14" i="1"/>
  <c r="J14" i="3"/>
  <c r="P14" i="4"/>
  <c r="H14" i="1"/>
  <c r="S19" i="2"/>
  <c r="AE19" i="2"/>
  <c r="K14" i="3"/>
  <c r="Q14" i="4"/>
  <c r="I14" i="1"/>
  <c r="H19" i="2"/>
  <c r="T19" i="2"/>
  <c r="AF19" i="2"/>
  <c r="L14" i="3"/>
  <c r="R14" i="4"/>
  <c r="S14" i="4"/>
  <c r="T14" i="4"/>
  <c r="K19" i="2"/>
  <c r="W19" i="2"/>
  <c r="I14" i="4"/>
</calcChain>
</file>

<file path=xl/sharedStrings.xml><?xml version="1.0" encoding="utf-8"?>
<sst xmlns="http://schemas.openxmlformats.org/spreadsheetml/2006/main" count="266" uniqueCount="82">
  <si>
    <t>SPRINT BACKLOG &amp; BURNDOWN CHART</t>
  </si>
  <si>
    <t>Backlog ID</t>
  </si>
  <si>
    <t>Alias de product backlog</t>
  </si>
  <si>
    <t>Tarea</t>
  </si>
  <si>
    <t>Responsable</t>
  </si>
  <si>
    <t>Estado</t>
  </si>
  <si>
    <t>Estimado Inicial (Puntos de Historia)</t>
  </si>
  <si>
    <t>Dia 1</t>
  </si>
  <si>
    <t>Dia 2</t>
  </si>
  <si>
    <t>Dia 3</t>
  </si>
  <si>
    <t>Dia 4</t>
  </si>
  <si>
    <t>Dia 5</t>
  </si>
  <si>
    <t>Dia 6</t>
  </si>
  <si>
    <t>Dia 7</t>
  </si>
  <si>
    <t>Guia Estudiante</t>
  </si>
  <si>
    <t>Marcos Ceballos - Mauricio Chacana</t>
  </si>
  <si>
    <t>Terminado</t>
  </si>
  <si>
    <t>Instalar Visual Studio</t>
  </si>
  <si>
    <t>Entorno en Google Drive</t>
  </si>
  <si>
    <t>Creacion de GitHub</t>
  </si>
  <si>
    <t>Modelado de la Base de datos</t>
  </si>
  <si>
    <t>Definir roles</t>
  </si>
  <si>
    <t>Historias de usuario y epicas</t>
  </si>
  <si>
    <t>Esfuerzo Restante</t>
  </si>
  <si>
    <t>Esfuerzo Ideal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</si>
  <si>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</si>
  <si>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</si>
  <si>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</si>
  <si>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</si>
  <si>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</si>
  <si>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</si>
  <si>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</si>
  <si>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</si>
  <si>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</si>
  <si>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</si>
  <si>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</si>
  <si>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</si>
  <si>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</si>
  <si>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</si>
  <si>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</si>
  <si>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</si>
  <si>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</si>
  <si>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</si>
  <si>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</si>
  <si>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</si>
  <si>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</si>
  <si>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Alumno/Admisión</t>
  </si>
  <si>
    <t>Crear las bases de Beca facil</t>
  </si>
  <si>
    <t>Marcos Ceballos / Mauricio Chacana</t>
  </si>
  <si>
    <t>Alumno</t>
  </si>
  <si>
    <t>Creacion de FrontEnd de Becas</t>
  </si>
  <si>
    <t>Marcos Ceballos</t>
  </si>
  <si>
    <t>Creacion de FrontEnd informativo de Duoc</t>
  </si>
  <si>
    <t>Creacion de FrontEnd de las sedes</t>
  </si>
  <si>
    <t>Creacion de Formulario</t>
  </si>
  <si>
    <t>Creacion del cuestionario</t>
  </si>
  <si>
    <t>Admisión</t>
  </si>
  <si>
    <t>Crear redirecciones dentro de la pagina</t>
  </si>
  <si>
    <t>Mauricio Chacana</t>
  </si>
  <si>
    <t>Crear funciones de Visualización</t>
  </si>
  <si>
    <t>}</t>
  </si>
  <si>
    <t>Aplicar funcionalidades Basicas</t>
  </si>
  <si>
    <t>Creacion de login para admisión</t>
  </si>
  <si>
    <t>Autenticacion de usuarios</t>
  </si>
  <si>
    <t>Carga de consultas en la BD</t>
  </si>
  <si>
    <t>Diseño interfaz Admision</t>
  </si>
  <si>
    <t xml:space="preserve">Cargado de Datos </t>
  </si>
  <si>
    <t>Modificación del cuestionario</t>
  </si>
  <si>
    <t>Filtrado de Datos</t>
  </si>
  <si>
    <t>Sistema de alertas</t>
  </si>
  <si>
    <t>Implementacion Javascript</t>
  </si>
  <si>
    <t>Exportar data</t>
  </si>
  <si>
    <t>Prueba de interfaz alumno</t>
  </si>
  <si>
    <t>Prueba de interfaz administrador</t>
  </si>
  <si>
    <t>Prueba de extraccion de datos</t>
  </si>
  <si>
    <t>Prueba de subida de datos</t>
  </si>
  <si>
    <t>Prueba de autenticacion</t>
  </si>
  <si>
    <t>Prueba de integridad de datos</t>
  </si>
  <si>
    <t>Carga en el sistema</t>
  </si>
  <si>
    <t>&lt;</t>
  </si>
  <si>
    <t>NA</t>
  </si>
  <si>
    <t>Equipo de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</si>
</sst>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scheme val="minor"/>
    </font>
    <font>
      <sz val="11"/>
      <color theme="1"/>
      <name val="Aptos Narrow"/>
    </font>
    <font>
      <b/>
      <sz val="20"/>
      <color theme="1"/>
      <name val="Arial"/>
    </font>
    <font>
      <sz val="11"/>
      <name val="Aptos Narrow"/>
    </font>
    <font>
      <sz val="11"/>
      <color theme="1"/>
      <name val="Arial"/>
    </font>
    <font>
      <u/>
      <sz val="11"/>
      <color theme="1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FFFF99"/>
        <bgColor rgb="FFFFFF99"/>
      </patternFill>
    </fill>
    <fill>
      <patternFill patternType="solid">
        <fgColor rgb="FFD9F2D0"/>
        <bgColor rgb="FFD9F2D0"/>
      </patternFill>
    </fill>
  </fills>
  <borders count="6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  <xf numFmtId="0" fontId="4" fillId="0" borderId="24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1" fillId="3" borderId="31" xfId="0" applyFont="1" applyFill="1" applyBorder="1" applyAlignment="1">
      <alignment horizontal="center" wrapText="1"/>
    </xf>
    <xf numFmtId="0" fontId="1" fillId="3" borderId="32" xfId="0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 wrapText="1"/>
    </xf>
    <xf numFmtId="0" fontId="1" fillId="3" borderId="24" xfId="0" applyFont="1" applyFill="1" applyBorder="1" applyAlignment="1">
      <alignment horizontal="center" wrapText="1"/>
    </xf>
    <xf numFmtId="0" fontId="1" fillId="3" borderId="25" xfId="0" applyFont="1" applyFill="1" applyBorder="1" applyAlignment="1">
      <alignment horizontal="center" wrapText="1"/>
    </xf>
    <xf numFmtId="0" fontId="1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1" fillId="4" borderId="37" xfId="0" applyFont="1" applyFill="1" applyBorder="1" applyAlignment="1">
      <alignment horizontal="center" wrapText="1"/>
    </xf>
    <xf numFmtId="1" fontId="1" fillId="4" borderId="38" xfId="0" applyNumberFormat="1" applyFont="1" applyFill="1" applyBorder="1" applyAlignment="1">
      <alignment horizontal="center" wrapText="1"/>
    </xf>
    <xf numFmtId="1" fontId="1" fillId="4" borderId="39" xfId="0" applyNumberFormat="1" applyFont="1" applyFill="1" applyBorder="1" applyAlignment="1">
      <alignment horizont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2" borderId="20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wrapText="1"/>
    </xf>
    <xf numFmtId="0" fontId="1" fillId="2" borderId="46" xfId="0" applyFont="1" applyFill="1" applyBorder="1" applyAlignment="1">
      <alignment horizontal="center" wrapText="1"/>
    </xf>
    <xf numFmtId="0" fontId="1" fillId="2" borderId="47" xfId="0" applyFont="1" applyFill="1" applyBorder="1" applyAlignment="1">
      <alignment horizontal="center" wrapText="1"/>
    </xf>
    <xf numFmtId="0" fontId="1" fillId="2" borderId="48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4" fillId="0" borderId="46" xfId="0" applyFont="1" applyBorder="1" applyAlignment="1">
      <alignment horizontal="center" wrapText="1"/>
    </xf>
    <xf numFmtId="0" fontId="4" fillId="0" borderId="0" xfId="0" applyFont="1" applyAlignment="1">
      <alignment vertical="center" wrapText="1"/>
    </xf>
    <xf numFmtId="0" fontId="1" fillId="3" borderId="46" xfId="0" applyFont="1" applyFill="1" applyBorder="1" applyAlignment="1">
      <alignment horizontal="center" wrapText="1"/>
    </xf>
    <xf numFmtId="0" fontId="1" fillId="3" borderId="20" xfId="0" applyFont="1" applyFill="1" applyBorder="1" applyAlignment="1">
      <alignment horizontal="center" wrapText="1"/>
    </xf>
    <xf numFmtId="0" fontId="1" fillId="3" borderId="26" xfId="0" applyFont="1" applyFill="1" applyBorder="1" applyAlignment="1">
      <alignment horizontal="center" wrapText="1"/>
    </xf>
    <xf numFmtId="0" fontId="1" fillId="3" borderId="27" xfId="0" applyFont="1" applyFill="1" applyBorder="1" applyAlignment="1">
      <alignment horizontal="center" wrapText="1"/>
    </xf>
    <xf numFmtId="0" fontId="1" fillId="3" borderId="19" xfId="0" applyFont="1" applyFill="1" applyBorder="1" applyAlignment="1">
      <alignment horizontal="center" wrapText="1"/>
    </xf>
    <xf numFmtId="0" fontId="1" fillId="4" borderId="20" xfId="0" applyFont="1" applyFill="1" applyBorder="1" applyAlignment="1">
      <alignment horizontal="center" wrapText="1"/>
    </xf>
    <xf numFmtId="1" fontId="1" fillId="4" borderId="20" xfId="0" applyNumberFormat="1" applyFont="1" applyFill="1" applyBorder="1" applyAlignment="1">
      <alignment horizontal="center" wrapText="1"/>
    </xf>
    <xf numFmtId="1" fontId="1" fillId="4" borderId="46" xfId="0" applyNumberFormat="1" applyFont="1" applyFill="1" applyBorder="1" applyAlignment="1">
      <alignment horizontal="center" wrapText="1"/>
    </xf>
    <xf numFmtId="1" fontId="1" fillId="4" borderId="37" xfId="0" applyNumberFormat="1" applyFont="1" applyFill="1" applyBorder="1" applyAlignment="1">
      <alignment horizontal="center" wrapText="1"/>
    </xf>
    <xf numFmtId="1" fontId="1" fillId="4" borderId="19" xfId="0" applyNumberFormat="1" applyFont="1" applyFill="1" applyBorder="1" applyAlignment="1">
      <alignment horizontal="center" wrapText="1"/>
    </xf>
    <xf numFmtId="0" fontId="1" fillId="2" borderId="50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1" fillId="2" borderId="51" xfId="0" applyFont="1" applyFill="1" applyBorder="1" applyAlignment="1">
      <alignment horizontal="center" wrapText="1"/>
    </xf>
    <xf numFmtId="0" fontId="1" fillId="2" borderId="52" xfId="0" applyFont="1" applyFill="1" applyBorder="1" applyAlignment="1">
      <alignment horizontal="center" wrapText="1"/>
    </xf>
    <xf numFmtId="0" fontId="4" fillId="0" borderId="53" xfId="0" applyFont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0" borderId="56" xfId="0" applyFont="1" applyBorder="1" applyAlignment="1">
      <alignment horizontal="center" wrapText="1"/>
    </xf>
    <xf numFmtId="0" fontId="1" fillId="3" borderId="53" xfId="0" applyFont="1" applyFill="1" applyBorder="1" applyAlignment="1">
      <alignment horizontal="center" wrapText="1"/>
    </xf>
    <xf numFmtId="0" fontId="1" fillId="3" borderId="54" xfId="0" applyFont="1" applyFill="1" applyBorder="1" applyAlignment="1">
      <alignment horizontal="center" wrapText="1"/>
    </xf>
    <xf numFmtId="0" fontId="1" fillId="3" borderId="55" xfId="0" applyFont="1" applyFill="1" applyBorder="1" applyAlignment="1">
      <alignment horizontal="center" wrapText="1"/>
    </xf>
    <xf numFmtId="1" fontId="1" fillId="4" borderId="57" xfId="0" applyNumberFormat="1" applyFont="1" applyFill="1" applyBorder="1" applyAlignment="1">
      <alignment horizontal="center" wrapText="1"/>
    </xf>
    <xf numFmtId="1" fontId="1" fillId="4" borderId="58" xfId="0" applyNumberFormat="1" applyFont="1" applyFill="1" applyBorder="1" applyAlignment="1">
      <alignment horizontal="center" wrapText="1"/>
    </xf>
    <xf numFmtId="1" fontId="1" fillId="4" borderId="59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3" borderId="28" xfId="0" applyFont="1" applyFill="1" applyBorder="1" applyAlignment="1">
      <alignment horizontal="center" wrapText="1"/>
    </xf>
    <xf numFmtId="0" fontId="3" fillId="0" borderId="29" xfId="0" applyFont="1" applyBorder="1"/>
    <xf numFmtId="0" fontId="3" fillId="0" borderId="30" xfId="0" applyFont="1" applyBorder="1"/>
    <xf numFmtId="0" fontId="1" fillId="4" borderId="33" xfId="0" applyFont="1" applyFill="1" applyBorder="1" applyAlignment="1">
      <alignment horizontal="center" wrapText="1"/>
    </xf>
    <xf numFmtId="0" fontId="3" fillId="0" borderId="34" xfId="0" applyFont="1" applyBorder="1"/>
    <xf numFmtId="0" fontId="3" fillId="0" borderId="35" xfId="0" applyFont="1" applyBorder="1"/>
    <xf numFmtId="0" fontId="2" fillId="2" borderId="40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3" fillId="0" borderId="45" xfId="0" applyFont="1" applyBorder="1"/>
    <xf numFmtId="0" fontId="1" fillId="3" borderId="46" xfId="0" applyFont="1" applyFill="1" applyBorder="1" applyAlignment="1">
      <alignment horizontal="center" wrapText="1"/>
    </xf>
    <xf numFmtId="0" fontId="3" fillId="0" borderId="49" xfId="0" applyFont="1" applyBorder="1"/>
    <xf numFmtId="0" fontId="3" fillId="0" borderId="19" xfId="0" applyFont="1" applyBorder="1"/>
    <xf numFmtId="0" fontId="1" fillId="4" borderId="4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es-CL" sz="1800" b="1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Esfuerzo Restante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0'!$G$5:$N$5</c:f>
              <c:strCache>
                <c:ptCount val="8"/>
                <c:pt idx="0">
                  <c:v>Estimado Inicial (Puntos de Historia)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'Sprint 0'!$G$13:$N$13</c:f>
              <c:numCache>
                <c:formatCode>General</c:formatCode>
                <c:ptCount val="8"/>
                <c:pt idx="0">
                  <c:v>87</c:v>
                </c:pt>
                <c:pt idx="1">
                  <c:v>69</c:v>
                </c:pt>
                <c:pt idx="2">
                  <c:v>66</c:v>
                </c:pt>
                <c:pt idx="3">
                  <c:v>63</c:v>
                </c:pt>
                <c:pt idx="4">
                  <c:v>15</c:v>
                </c:pt>
                <c:pt idx="5">
                  <c:v>11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6-496F-B1A8-E8BF0EDFB124}"/>
            </c:ext>
          </c:extLst>
        </c:ser>
        <c:ser>
          <c:idx val="1"/>
          <c:order val="1"/>
          <c:tx>
            <c:v>Esfuerzo Ideal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0'!$G$5:$N$5</c:f>
              <c:strCache>
                <c:ptCount val="8"/>
                <c:pt idx="0">
                  <c:v>Estimado Inicial (Puntos de Historia)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'Sprint 0'!$G$14:$N$14</c:f>
              <c:numCache>
                <c:formatCode>0</c:formatCode>
                <c:ptCount val="8"/>
                <c:pt idx="0" formatCode="General">
                  <c:v>87</c:v>
                </c:pt>
                <c:pt idx="1">
                  <c:v>74.571428571428569</c:v>
                </c:pt>
                <c:pt idx="2">
                  <c:v>62.142857142857139</c:v>
                </c:pt>
                <c:pt idx="3">
                  <c:v>49.714285714285715</c:v>
                </c:pt>
                <c:pt idx="4">
                  <c:v>37.285714285714285</c:v>
                </c:pt>
                <c:pt idx="5">
                  <c:v>24.857142857142854</c:v>
                </c:pt>
                <c:pt idx="6">
                  <c:v>12.428571428571431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6-496F-B1A8-E8BF0EDF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11543"/>
        <c:axId val="1091604652"/>
      </c:lineChart>
      <c:catAx>
        <c:axId val="1883411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091604652"/>
        <c:crosses val="autoZero"/>
        <c:auto val="1"/>
        <c:lblAlgn val="ctr"/>
        <c:lblOffset val="100"/>
        <c:noMultiLvlLbl val="1"/>
      </c:catAx>
      <c:valAx>
        <c:axId val="1091604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8341154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es-CL" sz="1800" b="1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Esfuerzo Restante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1'!$H$5:$AI$5</c:f>
              <c:strCache>
                <c:ptCount val="28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</c:strCache>
            </c:strRef>
          </c:cat>
          <c:val>
            <c:numRef>
              <c:f>'Sprint 1'!$G$18:$AI$18</c:f>
              <c:numCache>
                <c:formatCode>General</c:formatCode>
                <c:ptCount val="29"/>
                <c:pt idx="0">
                  <c:v>260</c:v>
                </c:pt>
                <c:pt idx="1">
                  <c:v>256</c:v>
                </c:pt>
                <c:pt idx="2">
                  <c:v>243</c:v>
                </c:pt>
                <c:pt idx="3">
                  <c:v>239</c:v>
                </c:pt>
                <c:pt idx="4">
                  <c:v>226</c:v>
                </c:pt>
                <c:pt idx="5">
                  <c:v>217</c:v>
                </c:pt>
                <c:pt idx="6">
                  <c:v>193</c:v>
                </c:pt>
                <c:pt idx="7">
                  <c:v>167</c:v>
                </c:pt>
                <c:pt idx="8">
                  <c:v>165</c:v>
                </c:pt>
                <c:pt idx="9">
                  <c:v>153</c:v>
                </c:pt>
                <c:pt idx="10">
                  <c:v>150</c:v>
                </c:pt>
                <c:pt idx="11">
                  <c:v>140</c:v>
                </c:pt>
                <c:pt idx="12">
                  <c:v>134</c:v>
                </c:pt>
                <c:pt idx="13">
                  <c:v>116</c:v>
                </c:pt>
                <c:pt idx="14">
                  <c:v>97</c:v>
                </c:pt>
                <c:pt idx="15">
                  <c:v>93</c:v>
                </c:pt>
                <c:pt idx="16">
                  <c:v>89</c:v>
                </c:pt>
                <c:pt idx="17">
                  <c:v>86</c:v>
                </c:pt>
                <c:pt idx="18">
                  <c:v>84</c:v>
                </c:pt>
                <c:pt idx="19">
                  <c:v>82</c:v>
                </c:pt>
                <c:pt idx="20">
                  <c:v>70</c:v>
                </c:pt>
                <c:pt idx="21">
                  <c:v>53</c:v>
                </c:pt>
                <c:pt idx="22">
                  <c:v>51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38</c:v>
                </c:pt>
                <c:pt idx="27">
                  <c:v>25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7-429F-A3D3-ED553C769422}"/>
            </c:ext>
          </c:extLst>
        </c:ser>
        <c:ser>
          <c:idx val="1"/>
          <c:order val="1"/>
          <c:tx>
            <c:v>Esfuerzo Ideal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1'!$H$5:$AI$5</c:f>
              <c:strCache>
                <c:ptCount val="28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</c:strCache>
            </c:strRef>
          </c:cat>
          <c:val>
            <c:numRef>
              <c:f>'Sprint 1'!$G$19:$AI$19</c:f>
              <c:numCache>
                <c:formatCode>0</c:formatCode>
                <c:ptCount val="29"/>
                <c:pt idx="0" formatCode="General">
                  <c:v>260</c:v>
                </c:pt>
                <c:pt idx="1">
                  <c:v>250.71428571428572</c:v>
                </c:pt>
                <c:pt idx="2">
                  <c:v>241.42857142857142</c:v>
                </c:pt>
                <c:pt idx="3">
                  <c:v>232.14285714285714</c:v>
                </c:pt>
                <c:pt idx="4">
                  <c:v>222.85714285714286</c:v>
                </c:pt>
                <c:pt idx="5">
                  <c:v>213.57142857142856</c:v>
                </c:pt>
                <c:pt idx="6">
                  <c:v>204.28571428571428</c:v>
                </c:pt>
                <c:pt idx="7">
                  <c:v>195</c:v>
                </c:pt>
                <c:pt idx="8">
                  <c:v>185.71428571428572</c:v>
                </c:pt>
                <c:pt idx="9">
                  <c:v>176.42857142857142</c:v>
                </c:pt>
                <c:pt idx="10">
                  <c:v>167.14285714285714</c:v>
                </c:pt>
                <c:pt idx="11">
                  <c:v>157.85714285714283</c:v>
                </c:pt>
                <c:pt idx="12">
                  <c:v>148.57142857142856</c:v>
                </c:pt>
                <c:pt idx="13">
                  <c:v>139.28571428571428</c:v>
                </c:pt>
                <c:pt idx="14">
                  <c:v>130</c:v>
                </c:pt>
                <c:pt idx="15">
                  <c:v>120.71428571428569</c:v>
                </c:pt>
                <c:pt idx="16">
                  <c:v>111.42857142857142</c:v>
                </c:pt>
                <c:pt idx="17">
                  <c:v>102.14285714285714</c:v>
                </c:pt>
                <c:pt idx="18">
                  <c:v>92.857142857142833</c:v>
                </c:pt>
                <c:pt idx="19">
                  <c:v>83.571428571428555</c:v>
                </c:pt>
                <c:pt idx="20">
                  <c:v>74.285714285714278</c:v>
                </c:pt>
                <c:pt idx="21">
                  <c:v>64.999999999999972</c:v>
                </c:pt>
                <c:pt idx="22">
                  <c:v>55.714285714285694</c:v>
                </c:pt>
                <c:pt idx="23">
                  <c:v>46.428571428571416</c:v>
                </c:pt>
                <c:pt idx="24">
                  <c:v>37.14285714285711</c:v>
                </c:pt>
                <c:pt idx="25">
                  <c:v>27.857142857142833</c:v>
                </c:pt>
                <c:pt idx="26">
                  <c:v>18.571428571428555</c:v>
                </c:pt>
                <c:pt idx="27">
                  <c:v>9.2857142857142776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7-429F-A3D3-ED553C769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90800"/>
        <c:axId val="13648867"/>
      </c:lineChart>
      <c:catAx>
        <c:axId val="153609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3648867"/>
        <c:crosses val="autoZero"/>
        <c:auto val="1"/>
        <c:lblAlgn val="ctr"/>
        <c:lblOffset val="100"/>
        <c:noMultiLvlLbl val="1"/>
      </c:catAx>
      <c:valAx>
        <c:axId val="13648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360908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es-CL" sz="1800" b="1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Esfuerzo Restante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2'!$H$5:$U$5</c:f>
              <c:strCache>
                <c:ptCount val="14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</c:strCache>
            </c:strRef>
          </c:cat>
          <c:val>
            <c:numRef>
              <c:f>'Sprint 2'!$G$13:$U$13</c:f>
              <c:numCache>
                <c:formatCode>General</c:formatCode>
                <c:ptCount val="15"/>
                <c:pt idx="0">
                  <c:v>200</c:v>
                </c:pt>
                <c:pt idx="1">
                  <c:v>195</c:v>
                </c:pt>
                <c:pt idx="2">
                  <c:v>180</c:v>
                </c:pt>
                <c:pt idx="3">
                  <c:v>175</c:v>
                </c:pt>
                <c:pt idx="4">
                  <c:v>170</c:v>
                </c:pt>
                <c:pt idx="5">
                  <c:v>165</c:v>
                </c:pt>
                <c:pt idx="6">
                  <c:v>140</c:v>
                </c:pt>
                <c:pt idx="7">
                  <c:v>100</c:v>
                </c:pt>
                <c:pt idx="8">
                  <c:v>95</c:v>
                </c:pt>
                <c:pt idx="9">
                  <c:v>80</c:v>
                </c:pt>
                <c:pt idx="10">
                  <c:v>70</c:v>
                </c:pt>
                <c:pt idx="11">
                  <c:v>60</c:v>
                </c:pt>
                <c:pt idx="12">
                  <c:v>50</c:v>
                </c:pt>
                <c:pt idx="13">
                  <c:v>25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F-40E6-9998-E4B2D3E7FC28}"/>
            </c:ext>
          </c:extLst>
        </c:ser>
        <c:ser>
          <c:idx val="1"/>
          <c:order val="1"/>
          <c:tx>
            <c:v>Esfuerzo Ideal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2'!$H$5:$U$5</c:f>
              <c:strCache>
                <c:ptCount val="14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</c:strCache>
            </c:strRef>
          </c:cat>
          <c:val>
            <c:numRef>
              <c:f>'Sprint 2'!$G$14:$U$14</c:f>
              <c:numCache>
                <c:formatCode>0</c:formatCode>
                <c:ptCount val="15"/>
                <c:pt idx="0" formatCode="General">
                  <c:v>200</c:v>
                </c:pt>
                <c:pt idx="1">
                  <c:v>185.71428571428572</c:v>
                </c:pt>
                <c:pt idx="2">
                  <c:v>171.42857142857142</c:v>
                </c:pt>
                <c:pt idx="3">
                  <c:v>157.14285714285714</c:v>
                </c:pt>
                <c:pt idx="4">
                  <c:v>142.85714285714286</c:v>
                </c:pt>
                <c:pt idx="5">
                  <c:v>128.57142857142856</c:v>
                </c:pt>
                <c:pt idx="6">
                  <c:v>114.28571428571428</c:v>
                </c:pt>
                <c:pt idx="7">
                  <c:v>100</c:v>
                </c:pt>
                <c:pt idx="8">
                  <c:v>85.714285714285708</c:v>
                </c:pt>
                <c:pt idx="9">
                  <c:v>71.428571428571416</c:v>
                </c:pt>
                <c:pt idx="10">
                  <c:v>57.142857142857139</c:v>
                </c:pt>
                <c:pt idx="11">
                  <c:v>42.857142857142861</c:v>
                </c:pt>
                <c:pt idx="12">
                  <c:v>28.571428571428555</c:v>
                </c:pt>
                <c:pt idx="13">
                  <c:v>14.285714285714278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F-40E6-9998-E4B2D3E7F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35786"/>
        <c:axId val="2125708027"/>
      </c:lineChart>
      <c:catAx>
        <c:axId val="1778835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125708027"/>
        <c:crosses val="autoZero"/>
        <c:auto val="1"/>
        <c:lblAlgn val="ctr"/>
        <c:lblOffset val="100"/>
        <c:noMultiLvlLbl val="1"/>
      </c:catAx>
      <c:valAx>
        <c:axId val="2125708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77883578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es-CL" sz="1800" b="1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Esfuerzo Restante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3'!$H$5:$U$5</c:f>
              <c:strCache>
                <c:ptCount val="14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</c:strCache>
            </c:strRef>
          </c:cat>
          <c:val>
            <c:numRef>
              <c:f>'Sprint 3'!$G$13:$U$13</c:f>
              <c:numCache>
                <c:formatCode>General</c:formatCode>
                <c:ptCount val="15"/>
                <c:pt idx="0">
                  <c:v>90</c:v>
                </c:pt>
                <c:pt idx="1">
                  <c:v>84</c:v>
                </c:pt>
                <c:pt idx="2">
                  <c:v>79</c:v>
                </c:pt>
                <c:pt idx="3">
                  <c:v>72</c:v>
                </c:pt>
                <c:pt idx="4">
                  <c:v>66</c:v>
                </c:pt>
                <c:pt idx="5">
                  <c:v>57</c:v>
                </c:pt>
                <c:pt idx="6">
                  <c:v>45</c:v>
                </c:pt>
                <c:pt idx="7">
                  <c:v>38</c:v>
                </c:pt>
                <c:pt idx="8">
                  <c:v>31</c:v>
                </c:pt>
                <c:pt idx="9">
                  <c:v>24</c:v>
                </c:pt>
                <c:pt idx="10">
                  <c:v>17</c:v>
                </c:pt>
                <c:pt idx="11">
                  <c:v>11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8-4AB0-BF55-E530139986F4}"/>
            </c:ext>
          </c:extLst>
        </c:ser>
        <c:ser>
          <c:idx val="1"/>
          <c:order val="1"/>
          <c:tx>
            <c:v>Esfuerzo Ideal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3'!$H$5:$U$5</c:f>
              <c:strCache>
                <c:ptCount val="14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</c:strCache>
            </c:strRef>
          </c:cat>
          <c:val>
            <c:numRef>
              <c:f>'Sprint 3'!$G$14:$U$14</c:f>
              <c:numCache>
                <c:formatCode>0</c:formatCode>
                <c:ptCount val="15"/>
                <c:pt idx="0" formatCode="General">
                  <c:v>90</c:v>
                </c:pt>
                <c:pt idx="1">
                  <c:v>83.571428571428569</c:v>
                </c:pt>
                <c:pt idx="2">
                  <c:v>77.142857142857139</c:v>
                </c:pt>
                <c:pt idx="3">
                  <c:v>70.714285714285722</c:v>
                </c:pt>
                <c:pt idx="4">
                  <c:v>64.285714285714278</c:v>
                </c:pt>
                <c:pt idx="5">
                  <c:v>57.857142857142854</c:v>
                </c:pt>
                <c:pt idx="6">
                  <c:v>51.428571428571431</c:v>
                </c:pt>
                <c:pt idx="7">
                  <c:v>45</c:v>
                </c:pt>
                <c:pt idx="8">
                  <c:v>38.571428571428569</c:v>
                </c:pt>
                <c:pt idx="9">
                  <c:v>32.142857142857139</c:v>
                </c:pt>
                <c:pt idx="10">
                  <c:v>25.714285714285708</c:v>
                </c:pt>
                <c:pt idx="11">
                  <c:v>19.285714285714278</c:v>
                </c:pt>
                <c:pt idx="12">
                  <c:v>12.857142857142861</c:v>
                </c:pt>
                <c:pt idx="13">
                  <c:v>6.4285714285714306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8-4AB0-BF55-E5301399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883197"/>
        <c:axId val="1575147350"/>
      </c:lineChart>
      <c:catAx>
        <c:axId val="1152883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75147350"/>
        <c:crosses val="autoZero"/>
        <c:auto val="1"/>
        <c:lblAlgn val="ctr"/>
        <c:lblOffset val="100"/>
        <c:noMultiLvlLbl val="1"/>
      </c:catAx>
      <c:valAx>
        <c:axId val="1575147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15288319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16</xdr:row>
      <xdr:rowOff>38100</xdr:rowOff>
    </xdr:from>
    <xdr:ext cx="7115175" cy="3781425"/>
    <xdr:graphicFrame macro="">
      <xdr:nvGraphicFramePr>
        <xdr:cNvPr id="717318996" name="Chart 1" title="Gráfico">
          <a:extLst>
            <a:ext uri="{FF2B5EF4-FFF2-40B4-BE49-F238E27FC236}">
              <a16:creationId xmlns:a16="http://schemas.microsoft.com/office/drawing/2014/main" id="{00000000-0008-0000-0000-0000546BC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21</xdr:row>
      <xdr:rowOff>38100</xdr:rowOff>
    </xdr:from>
    <xdr:ext cx="7115175" cy="3781425"/>
    <xdr:graphicFrame macro="">
      <xdr:nvGraphicFramePr>
        <xdr:cNvPr id="1182301814" name="Chart 2" title="Gráfico">
          <a:extLst>
            <a:ext uri="{FF2B5EF4-FFF2-40B4-BE49-F238E27FC236}">
              <a16:creationId xmlns:a16="http://schemas.microsoft.com/office/drawing/2014/main" id="{00000000-0008-0000-0100-0000767E7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16</xdr:row>
      <xdr:rowOff>38100</xdr:rowOff>
    </xdr:from>
    <xdr:ext cx="7115175" cy="3781425"/>
    <xdr:graphicFrame macro="">
      <xdr:nvGraphicFramePr>
        <xdr:cNvPr id="2136083625" name="Chart 3" title="Gráfico">
          <a:extLst>
            <a:ext uri="{FF2B5EF4-FFF2-40B4-BE49-F238E27FC236}">
              <a16:creationId xmlns:a16="http://schemas.microsoft.com/office/drawing/2014/main" id="{00000000-0008-0000-0200-0000A90C5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16</xdr:row>
      <xdr:rowOff>38100</xdr:rowOff>
    </xdr:from>
    <xdr:ext cx="7115175" cy="3781425"/>
    <xdr:graphicFrame macro="">
      <xdr:nvGraphicFramePr>
        <xdr:cNvPr id="1764107479" name="Chart 4" title="Gráfico">
          <a:extLst>
            <a:ext uri="{FF2B5EF4-FFF2-40B4-BE49-F238E27FC236}">
              <a16:creationId xmlns:a16="http://schemas.microsoft.com/office/drawing/2014/main" id="{00000000-0008-0000-0300-0000D7242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8"/>
  <sheetViews>
    <sheetView workbookViewId="0">
      <pane xSplit="7" topLeftCell="H1" activePane="topRight" state="frozen"/>
      <selection pane="topRight" activeCell="C6" sqref="C6:C12"/>
    </sheetView>
  </sheetViews>
  <sheetFormatPr baseColWidth="10" defaultColWidth="12.5703125" defaultRowHeight="15" customHeight="1"/>
  <cols>
    <col min="1" max="1" width="11.42578125" customWidth="1"/>
    <col min="2" max="2" width="17.7109375" customWidth="1"/>
    <col min="3" max="3" width="17.140625" customWidth="1"/>
    <col min="4" max="4" width="21" customWidth="1"/>
    <col min="5" max="5" width="18.5703125" customWidth="1"/>
    <col min="6" max="7" width="19.42578125" customWidth="1"/>
    <col min="8" max="15" width="11.42578125" customWidth="1"/>
    <col min="16" max="29" width="10.5703125" customWidth="1"/>
  </cols>
  <sheetData>
    <row r="1" spans="1:2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>
      <c r="A2" s="1"/>
      <c r="B2" s="67" t="s">
        <v>0</v>
      </c>
      <c r="C2" s="68"/>
      <c r="D2" s="68"/>
      <c r="E2" s="68"/>
      <c r="F2" s="68"/>
      <c r="G2" s="69"/>
      <c r="H2" s="2"/>
      <c r="I2" s="2"/>
      <c r="J2" s="2"/>
      <c r="K2" s="2"/>
      <c r="L2" s="2"/>
      <c r="M2" s="2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6.25">
      <c r="A3" s="1"/>
      <c r="B3" s="70"/>
      <c r="C3" s="71"/>
      <c r="D3" s="71"/>
      <c r="E3" s="71"/>
      <c r="F3" s="71"/>
      <c r="G3" s="72"/>
      <c r="H3" s="4"/>
      <c r="I3" s="4"/>
      <c r="J3" s="4"/>
      <c r="K3" s="4"/>
      <c r="L3" s="4"/>
      <c r="M3" s="4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43.5">
      <c r="A5" s="1"/>
      <c r="B5" s="6" t="s">
        <v>1</v>
      </c>
      <c r="C5" s="7" t="s">
        <v>2</v>
      </c>
      <c r="D5" s="8" t="s">
        <v>3</v>
      </c>
      <c r="E5" s="8" t="s">
        <v>4</v>
      </c>
      <c r="F5" s="9" t="s">
        <v>5</v>
      </c>
      <c r="G5" s="10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  <c r="N5" s="12" t="s">
        <v>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5.5" customHeight="1">
      <c r="A6" s="1"/>
      <c r="B6" s="13" t="s">
        <v>80</v>
      </c>
      <c r="C6" s="14" t="s">
        <v>81</v>
      </c>
      <c r="D6" s="15" t="s">
        <v>14</v>
      </c>
      <c r="E6" s="16" t="s">
        <v>15</v>
      </c>
      <c r="F6" s="17" t="s">
        <v>16</v>
      </c>
      <c r="G6" s="18">
        <v>7</v>
      </c>
      <c r="H6" s="19">
        <v>3</v>
      </c>
      <c r="I6" s="19">
        <v>2</v>
      </c>
      <c r="J6" s="19">
        <v>2</v>
      </c>
      <c r="K6" s="19">
        <v>0</v>
      </c>
      <c r="L6" s="19">
        <v>0</v>
      </c>
      <c r="M6" s="19">
        <v>0</v>
      </c>
      <c r="N6" s="2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9.25">
      <c r="A7" s="1"/>
      <c r="B7" s="13" t="s">
        <v>80</v>
      </c>
      <c r="C7" s="14" t="s">
        <v>81</v>
      </c>
      <c r="D7" s="15" t="s">
        <v>17</v>
      </c>
      <c r="E7" s="16" t="s">
        <v>15</v>
      </c>
      <c r="F7" s="17" t="s">
        <v>16</v>
      </c>
      <c r="G7" s="21">
        <v>10</v>
      </c>
      <c r="H7" s="15">
        <v>0</v>
      </c>
      <c r="I7" s="15">
        <v>0</v>
      </c>
      <c r="J7" s="15">
        <v>0</v>
      </c>
      <c r="K7" s="15">
        <v>10</v>
      </c>
      <c r="L7" s="15">
        <v>0</v>
      </c>
      <c r="M7" s="15">
        <v>0</v>
      </c>
      <c r="N7" s="2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9.25">
      <c r="A8" s="1"/>
      <c r="B8" s="13" t="s">
        <v>80</v>
      </c>
      <c r="C8" s="14" t="s">
        <v>81</v>
      </c>
      <c r="D8" s="15" t="s">
        <v>18</v>
      </c>
      <c r="E8" s="16" t="s">
        <v>15</v>
      </c>
      <c r="F8" s="17" t="s">
        <v>16</v>
      </c>
      <c r="G8" s="21">
        <v>10</v>
      </c>
      <c r="H8" s="15">
        <v>0</v>
      </c>
      <c r="I8" s="15">
        <v>0</v>
      </c>
      <c r="J8" s="15">
        <v>0</v>
      </c>
      <c r="K8" s="15">
        <v>10</v>
      </c>
      <c r="L8" s="15">
        <v>0</v>
      </c>
      <c r="M8" s="15">
        <v>0</v>
      </c>
      <c r="N8" s="2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9.25">
      <c r="A9" s="1"/>
      <c r="B9" s="13" t="s">
        <v>80</v>
      </c>
      <c r="C9" s="14" t="s">
        <v>81</v>
      </c>
      <c r="D9" s="15" t="s">
        <v>19</v>
      </c>
      <c r="E9" s="16" t="s">
        <v>15</v>
      </c>
      <c r="F9" s="17" t="s">
        <v>16</v>
      </c>
      <c r="G9" s="21">
        <v>20</v>
      </c>
      <c r="H9" s="15">
        <v>0</v>
      </c>
      <c r="I9" s="15">
        <v>0</v>
      </c>
      <c r="J9" s="15">
        <v>0</v>
      </c>
      <c r="K9" s="15">
        <v>20</v>
      </c>
      <c r="L9" s="15">
        <v>0</v>
      </c>
      <c r="M9" s="15">
        <v>0</v>
      </c>
      <c r="N9" s="2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9.25">
      <c r="A10" s="1"/>
      <c r="B10" s="13" t="s">
        <v>80</v>
      </c>
      <c r="C10" s="14" t="s">
        <v>81</v>
      </c>
      <c r="D10" s="15" t="s">
        <v>20</v>
      </c>
      <c r="E10" s="16" t="s">
        <v>15</v>
      </c>
      <c r="F10" s="17" t="s">
        <v>16</v>
      </c>
      <c r="G10" s="21">
        <v>10</v>
      </c>
      <c r="H10" s="15">
        <v>0</v>
      </c>
      <c r="I10" s="15">
        <v>0</v>
      </c>
      <c r="J10" s="15">
        <v>0</v>
      </c>
      <c r="K10" s="15">
        <v>7</v>
      </c>
      <c r="L10" s="15">
        <v>3</v>
      </c>
      <c r="M10" s="15">
        <v>0</v>
      </c>
      <c r="N10" s="2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9.25">
      <c r="A11" s="1"/>
      <c r="B11" s="13" t="s">
        <v>80</v>
      </c>
      <c r="C11" s="14" t="s">
        <v>81</v>
      </c>
      <c r="D11" s="15" t="s">
        <v>21</v>
      </c>
      <c r="E11" s="16" t="s">
        <v>15</v>
      </c>
      <c r="F11" s="17" t="s">
        <v>16</v>
      </c>
      <c r="G11" s="21">
        <v>10</v>
      </c>
      <c r="H11" s="15">
        <v>10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2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9.25">
      <c r="A12" s="1"/>
      <c r="B12" s="13" t="s">
        <v>80</v>
      </c>
      <c r="C12" s="14" t="s">
        <v>81</v>
      </c>
      <c r="D12" s="15" t="s">
        <v>22</v>
      </c>
      <c r="E12" s="16" t="s">
        <v>15</v>
      </c>
      <c r="F12" s="17" t="s">
        <v>16</v>
      </c>
      <c r="G12" s="21">
        <v>20</v>
      </c>
      <c r="H12" s="15">
        <v>5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22">
        <v>10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73" t="s">
        <v>23</v>
      </c>
      <c r="C13" s="74"/>
      <c r="D13" s="75"/>
      <c r="E13" s="23"/>
      <c r="F13" s="24"/>
      <c r="G13" s="25">
        <f>SUM(G6:G12)</f>
        <v>87</v>
      </c>
      <c r="H13" s="26">
        <f t="shared" ref="H13:N13" si="0">G13-SUM(H6:H12)</f>
        <v>69</v>
      </c>
      <c r="I13" s="26">
        <f t="shared" si="0"/>
        <v>66</v>
      </c>
      <c r="J13" s="26">
        <f t="shared" si="0"/>
        <v>63</v>
      </c>
      <c r="K13" s="26">
        <f t="shared" si="0"/>
        <v>15</v>
      </c>
      <c r="L13" s="26">
        <f t="shared" si="0"/>
        <v>11</v>
      </c>
      <c r="M13" s="26">
        <f t="shared" si="0"/>
        <v>10</v>
      </c>
      <c r="N13" s="27">
        <f t="shared" si="0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76" t="s">
        <v>24</v>
      </c>
      <c r="C14" s="77"/>
      <c r="D14" s="78"/>
      <c r="E14" s="28"/>
      <c r="F14" s="29"/>
      <c r="G14" s="30">
        <f>SUM(G6:G12)</f>
        <v>87</v>
      </c>
      <c r="H14" s="31">
        <f>$G$14-($G$14/7*1)</f>
        <v>74.571428571428569</v>
      </c>
      <c r="I14" s="31">
        <f>$G$14-($G$14/7*2)</f>
        <v>62.142857142857139</v>
      </c>
      <c r="J14" s="31">
        <f>$G$14-($G$14/7*3)</f>
        <v>49.714285714285715</v>
      </c>
      <c r="K14" s="31">
        <f>$G$14-($G$14/7*4)</f>
        <v>37.285714285714285</v>
      </c>
      <c r="L14" s="31">
        <f>$G$14-($G$14/7*5)</f>
        <v>24.857142857142854</v>
      </c>
      <c r="M14" s="31">
        <f>$G$14-($G$14/7*6)</f>
        <v>12.428571428571431</v>
      </c>
      <c r="N14" s="32">
        <f>$G$14-($G$14/7*7)</f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</sheetData>
  <mergeCells count="3">
    <mergeCell ref="B2:G3"/>
    <mergeCell ref="B13:D13"/>
    <mergeCell ref="B14:D1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03"/>
  <sheetViews>
    <sheetView workbookViewId="0">
      <pane xSplit="7" topLeftCell="H1" activePane="topRight" state="frozen"/>
      <selection pane="topRight" activeCell="B6" sqref="B6"/>
    </sheetView>
  </sheetViews>
  <sheetFormatPr baseColWidth="10" defaultColWidth="12.5703125" defaultRowHeight="15" customHeight="1"/>
  <cols>
    <col min="1" max="1" width="11.42578125" customWidth="1"/>
    <col min="2" max="2" width="17.7109375" customWidth="1"/>
    <col min="3" max="3" width="17.140625" customWidth="1"/>
    <col min="4" max="4" width="21" customWidth="1"/>
    <col min="5" max="5" width="22.140625" customWidth="1"/>
    <col min="6" max="7" width="19.42578125" customWidth="1"/>
    <col min="8" max="15" width="11.42578125" customWidth="1"/>
    <col min="16" max="39" width="10.5703125" customWidth="1"/>
  </cols>
  <sheetData>
    <row r="1" spans="1:3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26.25">
      <c r="A2" s="1"/>
      <c r="B2" s="79" t="s">
        <v>0</v>
      </c>
      <c r="C2" s="80"/>
      <c r="D2" s="80"/>
      <c r="E2" s="80"/>
      <c r="F2" s="80"/>
      <c r="G2" s="81"/>
      <c r="H2" s="34"/>
      <c r="I2" s="34"/>
      <c r="J2" s="34"/>
      <c r="K2" s="34"/>
      <c r="L2" s="34"/>
      <c r="M2" s="34"/>
      <c r="N2" s="3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6.25">
      <c r="A3" s="1"/>
      <c r="B3" s="82"/>
      <c r="C3" s="83"/>
      <c r="D3" s="83"/>
      <c r="E3" s="83"/>
      <c r="F3" s="83"/>
      <c r="G3" s="84"/>
      <c r="H3" s="34"/>
      <c r="I3" s="34"/>
      <c r="J3" s="34"/>
      <c r="K3" s="34"/>
      <c r="L3" s="34"/>
      <c r="M3" s="34"/>
      <c r="N3" s="3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45" thickTop="1" thickBot="1">
      <c r="A5" s="1"/>
      <c r="B5" s="35" t="s">
        <v>1</v>
      </c>
      <c r="C5" s="36" t="s">
        <v>2</v>
      </c>
      <c r="D5" s="36" t="s">
        <v>3</v>
      </c>
      <c r="E5" s="36" t="s">
        <v>4</v>
      </c>
      <c r="F5" s="36" t="s">
        <v>5</v>
      </c>
      <c r="G5" s="36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7" t="s">
        <v>11</v>
      </c>
      <c r="M5" s="38" t="s">
        <v>12</v>
      </c>
      <c r="N5" s="39" t="s">
        <v>13</v>
      </c>
      <c r="O5" s="40" t="s">
        <v>25</v>
      </c>
      <c r="P5" s="35" t="s">
        <v>26</v>
      </c>
      <c r="Q5" s="35" t="s">
        <v>27</v>
      </c>
      <c r="R5" s="35" t="s">
        <v>28</v>
      </c>
      <c r="S5" s="37" t="s">
        <v>29</v>
      </c>
      <c r="T5" s="38" t="s">
        <v>30</v>
      </c>
      <c r="U5" s="39" t="s">
        <v>31</v>
      </c>
      <c r="V5" s="40" t="s">
        <v>32</v>
      </c>
      <c r="W5" s="35" t="s">
        <v>33</v>
      </c>
      <c r="X5" s="35" t="s">
        <v>34</v>
      </c>
      <c r="Y5" s="35" t="s">
        <v>35</v>
      </c>
      <c r="Z5" s="37" t="s">
        <v>36</v>
      </c>
      <c r="AA5" s="38" t="s">
        <v>37</v>
      </c>
      <c r="AB5" s="39" t="s">
        <v>38</v>
      </c>
      <c r="AC5" s="40" t="s">
        <v>39</v>
      </c>
      <c r="AD5" s="35" t="s">
        <v>40</v>
      </c>
      <c r="AE5" s="35" t="s">
        <v>41</v>
      </c>
      <c r="AF5" s="35" t="s">
        <v>42</v>
      </c>
      <c r="AG5" s="37" t="s">
        <v>43</v>
      </c>
      <c r="AH5" s="38" t="s">
        <v>44</v>
      </c>
      <c r="AI5" s="39" t="s">
        <v>45</v>
      </c>
      <c r="AJ5" s="1"/>
      <c r="AK5" s="1"/>
      <c r="AL5" s="1"/>
      <c r="AM5" s="1"/>
    </row>
    <row r="6" spans="1:39" ht="25.5" customHeight="1" thickBot="1">
      <c r="A6" s="1"/>
      <c r="B6" s="13" t="s">
        <v>80</v>
      </c>
      <c r="C6" s="15" t="s">
        <v>46</v>
      </c>
      <c r="D6" s="15" t="s">
        <v>47</v>
      </c>
      <c r="E6" s="15" t="s">
        <v>48</v>
      </c>
      <c r="F6" s="15" t="s">
        <v>16</v>
      </c>
      <c r="G6" s="15">
        <v>10</v>
      </c>
      <c r="H6" s="15">
        <v>0</v>
      </c>
      <c r="I6" s="15">
        <v>3</v>
      </c>
      <c r="J6" s="15">
        <v>0</v>
      </c>
      <c r="K6" s="15">
        <v>0</v>
      </c>
      <c r="L6" s="41">
        <v>0</v>
      </c>
      <c r="M6" s="21">
        <v>3</v>
      </c>
      <c r="N6" s="22">
        <v>4</v>
      </c>
      <c r="O6" s="14">
        <v>0</v>
      </c>
      <c r="P6" s="15">
        <v>0</v>
      </c>
      <c r="Q6" s="15">
        <v>0</v>
      </c>
      <c r="R6" s="15">
        <v>0</v>
      </c>
      <c r="S6" s="41">
        <v>0</v>
      </c>
      <c r="T6" s="21">
        <v>0</v>
      </c>
      <c r="U6" s="22">
        <v>0</v>
      </c>
      <c r="V6" s="14">
        <v>0</v>
      </c>
      <c r="W6" s="15">
        <v>0</v>
      </c>
      <c r="X6" s="15">
        <v>0</v>
      </c>
      <c r="Y6" s="15">
        <v>0</v>
      </c>
      <c r="Z6" s="41">
        <v>0</v>
      </c>
      <c r="AA6" s="21">
        <v>0</v>
      </c>
      <c r="AB6" s="22">
        <v>0</v>
      </c>
      <c r="AC6" s="14">
        <v>0</v>
      </c>
      <c r="AD6" s="15">
        <v>0</v>
      </c>
      <c r="AE6" s="15">
        <v>0</v>
      </c>
      <c r="AF6" s="15">
        <v>0</v>
      </c>
      <c r="AG6" s="41">
        <v>0</v>
      </c>
      <c r="AH6" s="21">
        <v>0</v>
      </c>
      <c r="AI6" s="22">
        <v>0</v>
      </c>
      <c r="AJ6" s="1"/>
      <c r="AK6" s="1"/>
      <c r="AL6" s="1"/>
      <c r="AM6" s="1"/>
    </row>
    <row r="7" spans="1:39" ht="30" thickBot="1">
      <c r="A7" s="1"/>
      <c r="B7" s="13" t="s">
        <v>80</v>
      </c>
      <c r="C7" s="15" t="s">
        <v>49</v>
      </c>
      <c r="D7" s="15" t="s">
        <v>50</v>
      </c>
      <c r="E7" s="15" t="s">
        <v>51</v>
      </c>
      <c r="F7" s="15" t="s">
        <v>16</v>
      </c>
      <c r="G7" s="15">
        <v>20</v>
      </c>
      <c r="H7" s="15">
        <v>0</v>
      </c>
      <c r="I7" s="15">
        <v>2</v>
      </c>
      <c r="J7" s="15">
        <v>0</v>
      </c>
      <c r="K7" s="15">
        <v>2</v>
      </c>
      <c r="L7" s="41">
        <v>0</v>
      </c>
      <c r="M7" s="21">
        <v>5</v>
      </c>
      <c r="N7" s="22">
        <v>0</v>
      </c>
      <c r="O7" s="14">
        <v>0</v>
      </c>
      <c r="P7" s="15">
        <v>5</v>
      </c>
      <c r="Q7" s="15">
        <v>0</v>
      </c>
      <c r="R7" s="15">
        <v>4</v>
      </c>
      <c r="S7" s="41">
        <v>0</v>
      </c>
      <c r="T7" s="21">
        <v>2</v>
      </c>
      <c r="U7" s="22">
        <v>0</v>
      </c>
      <c r="V7" s="14">
        <v>0</v>
      </c>
      <c r="W7" s="15">
        <v>0</v>
      </c>
      <c r="X7" s="15">
        <v>0</v>
      </c>
      <c r="Y7" s="15">
        <v>0</v>
      </c>
      <c r="Z7" s="41">
        <v>0</v>
      </c>
      <c r="AA7" s="21">
        <v>0</v>
      </c>
      <c r="AB7" s="22">
        <v>0</v>
      </c>
      <c r="AC7" s="14">
        <v>0</v>
      </c>
      <c r="AD7" s="15">
        <v>0</v>
      </c>
      <c r="AE7" s="15">
        <v>0</v>
      </c>
      <c r="AF7" s="15">
        <v>0</v>
      </c>
      <c r="AG7" s="41">
        <v>0</v>
      </c>
      <c r="AH7" s="21">
        <v>0</v>
      </c>
      <c r="AI7" s="22">
        <v>0</v>
      </c>
      <c r="AJ7" s="1"/>
      <c r="AK7" s="1"/>
      <c r="AL7" s="1"/>
      <c r="AM7" s="1"/>
    </row>
    <row r="8" spans="1:39" ht="44.25" thickBot="1">
      <c r="A8" s="1"/>
      <c r="B8" s="13" t="s">
        <v>80</v>
      </c>
      <c r="C8" s="15" t="s">
        <v>49</v>
      </c>
      <c r="D8" s="15" t="s">
        <v>52</v>
      </c>
      <c r="E8" s="15" t="s">
        <v>51</v>
      </c>
      <c r="F8" s="15" t="s">
        <v>16</v>
      </c>
      <c r="G8" s="15">
        <v>20</v>
      </c>
      <c r="H8" s="15">
        <v>0</v>
      </c>
      <c r="I8" s="15">
        <v>2</v>
      </c>
      <c r="J8" s="15">
        <v>0</v>
      </c>
      <c r="K8" s="15">
        <v>2</v>
      </c>
      <c r="L8" s="41">
        <v>0</v>
      </c>
      <c r="M8" s="21">
        <v>5</v>
      </c>
      <c r="N8" s="22">
        <v>0</v>
      </c>
      <c r="O8" s="14">
        <v>0</v>
      </c>
      <c r="P8" s="15">
        <v>5</v>
      </c>
      <c r="Q8" s="15">
        <v>0</v>
      </c>
      <c r="R8" s="15">
        <v>0</v>
      </c>
      <c r="S8" s="41">
        <v>0</v>
      </c>
      <c r="T8" s="21">
        <v>4</v>
      </c>
      <c r="U8" s="22">
        <v>2</v>
      </c>
      <c r="V8" s="14">
        <v>0</v>
      </c>
      <c r="W8" s="15">
        <v>0</v>
      </c>
      <c r="X8" s="15">
        <v>0</v>
      </c>
      <c r="Y8" s="15">
        <v>0</v>
      </c>
      <c r="Z8" s="41">
        <v>0</v>
      </c>
      <c r="AA8" s="21">
        <v>0</v>
      </c>
      <c r="AB8" s="22">
        <v>0</v>
      </c>
      <c r="AC8" s="14">
        <v>0</v>
      </c>
      <c r="AD8" s="15">
        <v>0</v>
      </c>
      <c r="AE8" s="15">
        <v>0</v>
      </c>
      <c r="AF8" s="15">
        <v>0</v>
      </c>
      <c r="AG8" s="41">
        <v>0</v>
      </c>
      <c r="AH8" s="21">
        <v>0</v>
      </c>
      <c r="AI8" s="22">
        <v>0</v>
      </c>
      <c r="AJ8" s="1"/>
      <c r="AK8" s="1"/>
      <c r="AL8" s="1"/>
      <c r="AM8" s="1"/>
    </row>
    <row r="9" spans="1:39" ht="44.25" thickBot="1">
      <c r="A9" s="1"/>
      <c r="B9" s="13" t="s">
        <v>80</v>
      </c>
      <c r="C9" s="15" t="s">
        <v>49</v>
      </c>
      <c r="D9" s="15" t="s">
        <v>53</v>
      </c>
      <c r="E9" s="15" t="s">
        <v>51</v>
      </c>
      <c r="F9" s="15" t="s">
        <v>16</v>
      </c>
      <c r="G9" s="15">
        <v>30</v>
      </c>
      <c r="H9" s="15">
        <v>0</v>
      </c>
      <c r="I9" s="15">
        <v>2</v>
      </c>
      <c r="J9" s="15">
        <v>0</v>
      </c>
      <c r="K9" s="15">
        <v>2</v>
      </c>
      <c r="L9" s="41">
        <v>0</v>
      </c>
      <c r="M9" s="21">
        <v>1</v>
      </c>
      <c r="N9" s="22">
        <v>5</v>
      </c>
      <c r="O9" s="14">
        <v>0</v>
      </c>
      <c r="P9" s="15">
        <v>0</v>
      </c>
      <c r="Q9" s="15">
        <v>0</v>
      </c>
      <c r="R9" s="15">
        <v>0</v>
      </c>
      <c r="S9" s="41">
        <v>0</v>
      </c>
      <c r="T9" s="21">
        <v>0</v>
      </c>
      <c r="U9" s="22">
        <v>0</v>
      </c>
      <c r="V9" s="14">
        <v>0</v>
      </c>
      <c r="W9" s="15">
        <v>0</v>
      </c>
      <c r="X9" s="15">
        <v>0</v>
      </c>
      <c r="Y9" s="15">
        <v>0</v>
      </c>
      <c r="Z9" s="41">
        <v>0</v>
      </c>
      <c r="AA9" s="21">
        <v>0</v>
      </c>
      <c r="AB9" s="22">
        <v>0</v>
      </c>
      <c r="AC9" s="14">
        <v>0</v>
      </c>
      <c r="AD9" s="15">
        <v>10</v>
      </c>
      <c r="AE9" s="15">
        <v>0</v>
      </c>
      <c r="AF9" s="15">
        <v>0</v>
      </c>
      <c r="AG9" s="41">
        <v>0</v>
      </c>
      <c r="AH9" s="21">
        <v>10</v>
      </c>
      <c r="AI9" s="22">
        <v>0</v>
      </c>
      <c r="AJ9" s="1"/>
      <c r="AK9" s="1"/>
      <c r="AL9" s="1"/>
      <c r="AM9" s="1"/>
    </row>
    <row r="10" spans="1:39" ht="30" thickBot="1">
      <c r="A10" s="1"/>
      <c r="B10" s="13" t="s">
        <v>80</v>
      </c>
      <c r="C10" s="15" t="s">
        <v>49</v>
      </c>
      <c r="D10" s="15" t="s">
        <v>54</v>
      </c>
      <c r="E10" s="15" t="s">
        <v>51</v>
      </c>
      <c r="F10" s="15" t="s">
        <v>16</v>
      </c>
      <c r="G10" s="15">
        <v>15</v>
      </c>
      <c r="H10" s="15">
        <v>0</v>
      </c>
      <c r="I10" s="15">
        <v>0</v>
      </c>
      <c r="J10" s="15">
        <v>0</v>
      </c>
      <c r="K10" s="15">
        <v>0</v>
      </c>
      <c r="L10" s="41">
        <v>0</v>
      </c>
      <c r="M10" s="21">
        <v>0</v>
      </c>
      <c r="N10" s="22">
        <v>5</v>
      </c>
      <c r="O10" s="14">
        <v>0</v>
      </c>
      <c r="P10" s="15">
        <v>0</v>
      </c>
      <c r="Q10" s="15">
        <v>0</v>
      </c>
      <c r="R10" s="15">
        <v>0</v>
      </c>
      <c r="S10" s="41">
        <v>0</v>
      </c>
      <c r="T10" s="21">
        <v>5</v>
      </c>
      <c r="U10" s="22">
        <v>5</v>
      </c>
      <c r="V10" s="14">
        <v>0</v>
      </c>
      <c r="W10" s="15">
        <v>0</v>
      </c>
      <c r="X10" s="15">
        <v>0</v>
      </c>
      <c r="Y10" s="15">
        <v>0</v>
      </c>
      <c r="Z10" s="41">
        <v>0</v>
      </c>
      <c r="AA10" s="21">
        <v>0</v>
      </c>
      <c r="AB10" s="22">
        <v>0</v>
      </c>
      <c r="AC10" s="14">
        <v>0</v>
      </c>
      <c r="AD10" s="15">
        <v>0</v>
      </c>
      <c r="AE10" s="15">
        <v>0</v>
      </c>
      <c r="AF10" s="15">
        <v>0</v>
      </c>
      <c r="AG10" s="41">
        <v>0</v>
      </c>
      <c r="AH10" s="21">
        <v>0</v>
      </c>
      <c r="AI10" s="22">
        <v>0</v>
      </c>
      <c r="AJ10" s="1"/>
      <c r="AK10" s="1"/>
      <c r="AL10" s="1"/>
      <c r="AM10" s="1"/>
    </row>
    <row r="11" spans="1:39" ht="30" thickBot="1">
      <c r="A11" s="1"/>
      <c r="B11" s="13" t="s">
        <v>80</v>
      </c>
      <c r="C11" s="15" t="s">
        <v>49</v>
      </c>
      <c r="D11" s="15" t="s">
        <v>55</v>
      </c>
      <c r="E11" s="15" t="s">
        <v>51</v>
      </c>
      <c r="F11" s="15" t="s">
        <v>16</v>
      </c>
      <c r="G11" s="15">
        <v>40</v>
      </c>
      <c r="H11" s="15">
        <v>0</v>
      </c>
      <c r="I11" s="15">
        <v>0</v>
      </c>
      <c r="J11" s="15">
        <v>0</v>
      </c>
      <c r="K11" s="15">
        <v>0</v>
      </c>
      <c r="L11" s="41">
        <v>0</v>
      </c>
      <c r="M11" s="21">
        <v>0</v>
      </c>
      <c r="N11" s="22">
        <v>0</v>
      </c>
      <c r="O11" s="14">
        <v>0</v>
      </c>
      <c r="P11" s="15">
        <v>0</v>
      </c>
      <c r="Q11" s="15">
        <v>0</v>
      </c>
      <c r="R11" s="15">
        <v>0</v>
      </c>
      <c r="S11" s="41">
        <v>0</v>
      </c>
      <c r="T11" s="21">
        <v>0</v>
      </c>
      <c r="U11" s="22">
        <v>5</v>
      </c>
      <c r="V11" s="14">
        <v>0</v>
      </c>
      <c r="W11" s="15">
        <v>0</v>
      </c>
      <c r="X11" s="15">
        <v>0</v>
      </c>
      <c r="Y11" s="15">
        <v>0</v>
      </c>
      <c r="Z11" s="41">
        <v>0</v>
      </c>
      <c r="AA11" s="21">
        <v>0</v>
      </c>
      <c r="AB11" s="22">
        <v>7</v>
      </c>
      <c r="AC11" s="14">
        <v>0</v>
      </c>
      <c r="AD11" s="15">
        <v>0</v>
      </c>
      <c r="AE11" s="15">
        <v>0</v>
      </c>
      <c r="AF11" s="15">
        <v>0</v>
      </c>
      <c r="AG11" s="41">
        <v>0</v>
      </c>
      <c r="AH11" s="21">
        <v>3</v>
      </c>
      <c r="AI11" s="22">
        <v>25</v>
      </c>
      <c r="AJ11" s="1"/>
      <c r="AK11" s="1"/>
      <c r="AL11" s="1"/>
      <c r="AM11" s="1"/>
    </row>
    <row r="12" spans="1:39" ht="30" thickBot="1">
      <c r="A12" s="1"/>
      <c r="B12" s="13" t="s">
        <v>80</v>
      </c>
      <c r="C12" s="15" t="s">
        <v>56</v>
      </c>
      <c r="D12" s="15" t="s">
        <v>57</v>
      </c>
      <c r="E12" s="15" t="s">
        <v>58</v>
      </c>
      <c r="F12" s="15" t="s">
        <v>16</v>
      </c>
      <c r="G12" s="15">
        <v>10</v>
      </c>
      <c r="H12" s="15">
        <v>2</v>
      </c>
      <c r="I12" s="15">
        <v>2</v>
      </c>
      <c r="J12" s="15">
        <v>2</v>
      </c>
      <c r="K12" s="15">
        <v>2</v>
      </c>
      <c r="L12" s="41">
        <v>2</v>
      </c>
      <c r="M12" s="21">
        <v>0</v>
      </c>
      <c r="N12" s="22">
        <v>0</v>
      </c>
      <c r="O12" s="14">
        <v>0</v>
      </c>
      <c r="P12" s="15">
        <v>0</v>
      </c>
      <c r="Q12" s="15">
        <v>0</v>
      </c>
      <c r="R12" s="15">
        <v>0</v>
      </c>
      <c r="S12" s="41">
        <v>0</v>
      </c>
      <c r="T12" s="21">
        <v>0</v>
      </c>
      <c r="U12" s="22">
        <v>0</v>
      </c>
      <c r="V12" s="14">
        <v>0</v>
      </c>
      <c r="W12" s="15">
        <v>0</v>
      </c>
      <c r="X12" s="15">
        <v>0</v>
      </c>
      <c r="Y12" s="15">
        <v>0</v>
      </c>
      <c r="Z12" s="41">
        <v>0</v>
      </c>
      <c r="AA12" s="21">
        <v>0</v>
      </c>
      <c r="AB12" s="22">
        <v>0</v>
      </c>
      <c r="AC12" s="14">
        <v>0</v>
      </c>
      <c r="AD12" s="15">
        <v>0</v>
      </c>
      <c r="AE12" s="15">
        <v>0</v>
      </c>
      <c r="AF12" s="15">
        <v>0</v>
      </c>
      <c r="AG12" s="41">
        <v>0</v>
      </c>
      <c r="AH12" s="21">
        <v>0</v>
      </c>
      <c r="AI12" s="22">
        <v>0</v>
      </c>
      <c r="AJ12" s="1"/>
      <c r="AK12" s="1"/>
      <c r="AL12" s="1"/>
      <c r="AM12" s="1"/>
    </row>
    <row r="13" spans="1:39" ht="30" thickBot="1">
      <c r="A13" s="1"/>
      <c r="B13" s="13" t="s">
        <v>80</v>
      </c>
      <c r="C13" s="15" t="s">
        <v>56</v>
      </c>
      <c r="D13" s="15" t="s">
        <v>59</v>
      </c>
      <c r="E13" s="15" t="s">
        <v>58</v>
      </c>
      <c r="F13" s="15" t="s">
        <v>16</v>
      </c>
      <c r="G13" s="15">
        <v>15</v>
      </c>
      <c r="H13" s="15">
        <v>0</v>
      </c>
      <c r="I13" s="15">
        <v>0</v>
      </c>
      <c r="J13" s="15">
        <v>0</v>
      </c>
      <c r="K13" s="15">
        <v>3</v>
      </c>
      <c r="L13" s="41">
        <v>5</v>
      </c>
      <c r="M13" s="21">
        <v>5</v>
      </c>
      <c r="N13" s="22">
        <v>2</v>
      </c>
      <c r="O13" s="14">
        <v>0</v>
      </c>
      <c r="P13" s="15">
        <v>0</v>
      </c>
      <c r="Q13" s="15">
        <v>0</v>
      </c>
      <c r="R13" s="15">
        <v>0</v>
      </c>
      <c r="S13" s="41">
        <v>0</v>
      </c>
      <c r="T13" s="21">
        <v>0</v>
      </c>
      <c r="U13" s="22">
        <v>0</v>
      </c>
      <c r="V13" s="14">
        <v>0</v>
      </c>
      <c r="W13" s="15">
        <v>0</v>
      </c>
      <c r="X13" s="15">
        <v>0</v>
      </c>
      <c r="Y13" s="15">
        <v>0</v>
      </c>
      <c r="Z13" s="41">
        <v>0</v>
      </c>
      <c r="AA13" s="21">
        <v>0</v>
      </c>
      <c r="AB13" s="22">
        <v>0</v>
      </c>
      <c r="AC13" s="14">
        <v>0</v>
      </c>
      <c r="AD13" s="15">
        <v>0</v>
      </c>
      <c r="AE13" s="15">
        <v>0</v>
      </c>
      <c r="AF13" s="15">
        <v>0</v>
      </c>
      <c r="AG13" s="41">
        <v>0</v>
      </c>
      <c r="AH13" s="21">
        <v>0</v>
      </c>
      <c r="AI13" s="22">
        <v>0</v>
      </c>
      <c r="AJ13" s="1"/>
      <c r="AK13" s="42" t="s">
        <v>60</v>
      </c>
      <c r="AL13" s="1"/>
      <c r="AM13" s="1"/>
    </row>
    <row r="14" spans="1:39" ht="44.25" thickBot="1">
      <c r="A14" s="1"/>
      <c r="B14" s="13" t="s">
        <v>80</v>
      </c>
      <c r="C14" s="15" t="s">
        <v>56</v>
      </c>
      <c r="D14" s="15" t="s">
        <v>61</v>
      </c>
      <c r="E14" s="15" t="s">
        <v>58</v>
      </c>
      <c r="F14" s="15" t="s">
        <v>16</v>
      </c>
      <c r="G14" s="15">
        <v>20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2</v>
      </c>
      <c r="S14" s="15">
        <v>2</v>
      </c>
      <c r="T14" s="15">
        <v>2</v>
      </c>
      <c r="U14" s="15">
        <v>2</v>
      </c>
      <c r="V14" s="41">
        <v>2</v>
      </c>
      <c r="W14" s="21">
        <v>2</v>
      </c>
      <c r="X14" s="22">
        <v>2</v>
      </c>
      <c r="Y14" s="14">
        <v>2</v>
      </c>
      <c r="Z14" s="15">
        <v>2</v>
      </c>
      <c r="AA14" s="15">
        <v>2</v>
      </c>
      <c r="AB14" s="22">
        <v>0</v>
      </c>
      <c r="AC14" s="14">
        <v>0</v>
      </c>
      <c r="AD14" s="15">
        <v>0</v>
      </c>
      <c r="AE14" s="15">
        <v>0</v>
      </c>
      <c r="AF14" s="15">
        <v>0</v>
      </c>
      <c r="AG14" s="41">
        <v>0</v>
      </c>
      <c r="AH14" s="21">
        <v>0</v>
      </c>
      <c r="AI14" s="22">
        <v>0</v>
      </c>
      <c r="AJ14" s="1"/>
      <c r="AK14" s="1"/>
      <c r="AL14" s="1"/>
      <c r="AM14" s="1"/>
    </row>
    <row r="15" spans="1:39" ht="30" thickBot="1">
      <c r="A15" s="1"/>
      <c r="B15" s="13" t="s">
        <v>80</v>
      </c>
      <c r="C15" s="15" t="s">
        <v>56</v>
      </c>
      <c r="D15" s="15" t="s">
        <v>62</v>
      </c>
      <c r="E15" s="15" t="s">
        <v>51</v>
      </c>
      <c r="F15" s="15" t="s">
        <v>16</v>
      </c>
      <c r="G15" s="15">
        <v>35</v>
      </c>
      <c r="H15" s="15">
        <v>2</v>
      </c>
      <c r="I15" s="15">
        <v>2</v>
      </c>
      <c r="J15" s="15">
        <v>2</v>
      </c>
      <c r="K15" s="15">
        <v>2</v>
      </c>
      <c r="L15" s="41">
        <v>2</v>
      </c>
      <c r="M15" s="21">
        <v>5</v>
      </c>
      <c r="N15" s="22">
        <v>10</v>
      </c>
      <c r="O15" s="14">
        <v>2</v>
      </c>
      <c r="P15" s="15">
        <v>2</v>
      </c>
      <c r="Q15" s="15">
        <v>2</v>
      </c>
      <c r="R15" s="15">
        <v>2</v>
      </c>
      <c r="S15" s="41">
        <v>2</v>
      </c>
      <c r="T15" s="21">
        <v>0</v>
      </c>
      <c r="U15" s="22">
        <v>0</v>
      </c>
      <c r="V15" s="14">
        <v>0</v>
      </c>
      <c r="W15" s="15">
        <v>0</v>
      </c>
      <c r="X15" s="15">
        <v>0</v>
      </c>
      <c r="Y15" s="15">
        <v>0</v>
      </c>
      <c r="Z15" s="41">
        <v>0</v>
      </c>
      <c r="AA15" s="21">
        <v>0</v>
      </c>
      <c r="AB15" s="22">
        <v>0</v>
      </c>
      <c r="AC15" s="14">
        <v>0</v>
      </c>
      <c r="AD15" s="15">
        <v>0</v>
      </c>
      <c r="AE15" s="15">
        <v>0</v>
      </c>
      <c r="AF15" s="15">
        <v>0</v>
      </c>
      <c r="AG15" s="41">
        <v>0</v>
      </c>
      <c r="AH15" s="21">
        <v>0</v>
      </c>
      <c r="AI15" s="22">
        <v>0</v>
      </c>
      <c r="AJ15" s="1"/>
      <c r="AK15" s="1"/>
      <c r="AL15" s="1"/>
      <c r="AM15" s="1"/>
    </row>
    <row r="16" spans="1:39" ht="30" thickBot="1">
      <c r="A16" s="1"/>
      <c r="B16" s="13" t="s">
        <v>80</v>
      </c>
      <c r="C16" s="15" t="s">
        <v>56</v>
      </c>
      <c r="D16" s="15" t="s">
        <v>63</v>
      </c>
      <c r="E16" s="15" t="s">
        <v>58</v>
      </c>
      <c r="F16" s="15" t="s">
        <v>16</v>
      </c>
      <c r="G16" s="15">
        <v>20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41">
        <v>0</v>
      </c>
      <c r="AA16" s="21">
        <v>5</v>
      </c>
      <c r="AB16" s="22">
        <v>10</v>
      </c>
      <c r="AC16" s="14">
        <v>2</v>
      </c>
      <c r="AD16" s="15">
        <v>1</v>
      </c>
      <c r="AE16" s="15">
        <v>1</v>
      </c>
      <c r="AF16" s="15">
        <v>1</v>
      </c>
      <c r="AG16" s="41">
        <v>0</v>
      </c>
      <c r="AH16" s="21">
        <v>0</v>
      </c>
      <c r="AI16" s="22">
        <v>0</v>
      </c>
      <c r="AJ16" s="1"/>
      <c r="AK16" s="1"/>
      <c r="AL16" s="1"/>
      <c r="AM16" s="1"/>
    </row>
    <row r="17" spans="1:39" ht="29.25">
      <c r="A17" s="1"/>
      <c r="B17" s="13" t="s">
        <v>80</v>
      </c>
      <c r="C17" s="15" t="s">
        <v>56</v>
      </c>
      <c r="D17" s="15" t="s">
        <v>64</v>
      </c>
      <c r="E17" s="15" t="s">
        <v>58</v>
      </c>
      <c r="F17" s="15" t="s">
        <v>16</v>
      </c>
      <c r="G17" s="15">
        <v>25</v>
      </c>
      <c r="H17" s="15">
        <v>0</v>
      </c>
      <c r="I17" s="15">
        <v>0</v>
      </c>
      <c r="J17" s="15">
        <v>0</v>
      </c>
      <c r="K17" s="15">
        <v>0</v>
      </c>
      <c r="L17" s="41">
        <v>0</v>
      </c>
      <c r="M17" s="21">
        <v>0</v>
      </c>
      <c r="N17" s="22">
        <v>0</v>
      </c>
      <c r="O17" s="14">
        <v>0</v>
      </c>
      <c r="P17" s="15">
        <v>0</v>
      </c>
      <c r="Q17" s="15">
        <v>1</v>
      </c>
      <c r="R17" s="15">
        <v>2</v>
      </c>
      <c r="S17" s="41">
        <v>2</v>
      </c>
      <c r="T17" s="21">
        <v>5</v>
      </c>
      <c r="U17" s="22">
        <v>5</v>
      </c>
      <c r="V17" s="14">
        <v>2</v>
      </c>
      <c r="W17" s="15">
        <v>2</v>
      </c>
      <c r="X17" s="15">
        <v>1</v>
      </c>
      <c r="Y17" s="15">
        <v>0</v>
      </c>
      <c r="Z17" s="41">
        <v>0</v>
      </c>
      <c r="AA17" s="21">
        <v>5</v>
      </c>
      <c r="AB17" s="22">
        <v>0</v>
      </c>
      <c r="AC17" s="14">
        <v>0</v>
      </c>
      <c r="AD17" s="15">
        <v>0</v>
      </c>
      <c r="AE17" s="15">
        <v>0</v>
      </c>
      <c r="AF17" s="15">
        <v>0</v>
      </c>
      <c r="AG17" s="41">
        <v>0</v>
      </c>
      <c r="AH17" s="21">
        <v>0</v>
      </c>
      <c r="AI17" s="22">
        <v>0</v>
      </c>
      <c r="AJ17" s="1"/>
      <c r="AK17" s="1"/>
      <c r="AL17" s="1"/>
      <c r="AM17" s="1"/>
    </row>
    <row r="18" spans="1:39">
      <c r="A18" s="1"/>
      <c r="B18" s="85" t="s">
        <v>23</v>
      </c>
      <c r="C18" s="86"/>
      <c r="D18" s="87"/>
      <c r="E18" s="44"/>
      <c r="F18" s="44"/>
      <c r="G18" s="44">
        <f>SUM(G6:G17)</f>
        <v>260</v>
      </c>
      <c r="H18" s="44">
        <f t="shared" ref="H18:AI18" si="0">G18-SUM(H6:H17)</f>
        <v>256</v>
      </c>
      <c r="I18" s="44">
        <f t="shared" si="0"/>
        <v>243</v>
      </c>
      <c r="J18" s="44">
        <f t="shared" si="0"/>
        <v>239</v>
      </c>
      <c r="K18" s="44">
        <f t="shared" si="0"/>
        <v>226</v>
      </c>
      <c r="L18" s="43">
        <f t="shared" si="0"/>
        <v>217</v>
      </c>
      <c r="M18" s="45">
        <f t="shared" si="0"/>
        <v>193</v>
      </c>
      <c r="N18" s="46">
        <f t="shared" si="0"/>
        <v>167</v>
      </c>
      <c r="O18" s="47">
        <f t="shared" si="0"/>
        <v>165</v>
      </c>
      <c r="P18" s="44">
        <f t="shared" si="0"/>
        <v>153</v>
      </c>
      <c r="Q18" s="44">
        <f t="shared" si="0"/>
        <v>150</v>
      </c>
      <c r="R18" s="44">
        <f t="shared" si="0"/>
        <v>140</v>
      </c>
      <c r="S18" s="43">
        <f t="shared" si="0"/>
        <v>134</v>
      </c>
      <c r="T18" s="45">
        <f t="shared" si="0"/>
        <v>116</v>
      </c>
      <c r="U18" s="46">
        <f t="shared" si="0"/>
        <v>97</v>
      </c>
      <c r="V18" s="47">
        <f t="shared" si="0"/>
        <v>93</v>
      </c>
      <c r="W18" s="44">
        <f t="shared" si="0"/>
        <v>89</v>
      </c>
      <c r="X18" s="44">
        <f t="shared" si="0"/>
        <v>86</v>
      </c>
      <c r="Y18" s="44">
        <f t="shared" si="0"/>
        <v>84</v>
      </c>
      <c r="Z18" s="43">
        <f t="shared" si="0"/>
        <v>82</v>
      </c>
      <c r="AA18" s="45">
        <f t="shared" si="0"/>
        <v>70</v>
      </c>
      <c r="AB18" s="46">
        <f t="shared" si="0"/>
        <v>53</v>
      </c>
      <c r="AC18" s="47">
        <f t="shared" si="0"/>
        <v>51</v>
      </c>
      <c r="AD18" s="44">
        <f t="shared" si="0"/>
        <v>40</v>
      </c>
      <c r="AE18" s="44">
        <f t="shared" si="0"/>
        <v>39</v>
      </c>
      <c r="AF18" s="44">
        <f t="shared" si="0"/>
        <v>38</v>
      </c>
      <c r="AG18" s="43">
        <f t="shared" si="0"/>
        <v>38</v>
      </c>
      <c r="AH18" s="45">
        <f t="shared" si="0"/>
        <v>25</v>
      </c>
      <c r="AI18" s="46">
        <f t="shared" si="0"/>
        <v>0</v>
      </c>
      <c r="AJ18" s="1"/>
      <c r="AK18" s="1"/>
      <c r="AL18" s="1"/>
      <c r="AM18" s="1"/>
    </row>
    <row r="19" spans="1:39">
      <c r="A19" s="1"/>
      <c r="B19" s="88" t="s">
        <v>24</v>
      </c>
      <c r="C19" s="86"/>
      <c r="D19" s="87"/>
      <c r="E19" s="48"/>
      <c r="F19" s="48"/>
      <c r="G19" s="48">
        <f>SUM(G6:G17)</f>
        <v>260</v>
      </c>
      <c r="H19" s="49">
        <f>$G$19-($G$19/28*1)</f>
        <v>250.71428571428572</v>
      </c>
      <c r="I19" s="49">
        <f>$G$19-($G$19/28*2)</f>
        <v>241.42857142857142</v>
      </c>
      <c r="J19" s="49">
        <f>$G$19-($G$19/28*3)</f>
        <v>232.14285714285714</v>
      </c>
      <c r="K19" s="49">
        <f>$G$19-($G$19/28*4)</f>
        <v>222.85714285714286</v>
      </c>
      <c r="L19" s="50">
        <f>$G$19-($G$19/28*5)</f>
        <v>213.57142857142856</v>
      </c>
      <c r="M19" s="51">
        <f>$G$19-($G$19/28*6)</f>
        <v>204.28571428571428</v>
      </c>
      <c r="N19" s="32">
        <f>$G$19-($G$19/28*7)</f>
        <v>195</v>
      </c>
      <c r="O19" s="52">
        <f>$G$19-($G$19/28*8)</f>
        <v>185.71428571428572</v>
      </c>
      <c r="P19" s="49">
        <f>$G$19-($G$19/28*9)</f>
        <v>176.42857142857142</v>
      </c>
      <c r="Q19" s="49">
        <f>$G$19-($G$19/28*10)</f>
        <v>167.14285714285714</v>
      </c>
      <c r="R19" s="49">
        <f>$G$19-($G$19/28*11)</f>
        <v>157.85714285714283</v>
      </c>
      <c r="S19" s="50">
        <f>$G$19-($G$19/28*12)</f>
        <v>148.57142857142856</v>
      </c>
      <c r="T19" s="51">
        <f>$G$19-($G$19/28*13)</f>
        <v>139.28571428571428</v>
      </c>
      <c r="U19" s="32">
        <f>$G$19-($G$19/28*14)</f>
        <v>130</v>
      </c>
      <c r="V19" s="52">
        <f>$G$19-($G$19/28*15)</f>
        <v>120.71428571428569</v>
      </c>
      <c r="W19" s="49">
        <f>$G$19-($G$19/28*16)</f>
        <v>111.42857142857142</v>
      </c>
      <c r="X19" s="49">
        <f>$G$19-($G$19/28*17)</f>
        <v>102.14285714285714</v>
      </c>
      <c r="Y19" s="49">
        <f>$G$19-($G$19/28*18)</f>
        <v>92.857142857142833</v>
      </c>
      <c r="Z19" s="50">
        <f>$G$19-($G$19/28*19)</f>
        <v>83.571428571428555</v>
      </c>
      <c r="AA19" s="51">
        <f>$G$19-($G$19/28*20)</f>
        <v>74.285714285714278</v>
      </c>
      <c r="AB19" s="32">
        <f>$G$19-($G$19/28*21)</f>
        <v>64.999999999999972</v>
      </c>
      <c r="AC19" s="52">
        <f>$G$19-($G$19/28*22)</f>
        <v>55.714285714285694</v>
      </c>
      <c r="AD19" s="49">
        <f>$G$19-($G$19/28*23)</f>
        <v>46.428571428571416</v>
      </c>
      <c r="AE19" s="49">
        <f>$G$19-($G$19/28*24)</f>
        <v>37.14285714285711</v>
      </c>
      <c r="AF19" s="49">
        <f>$G$19-($G$19/28*25)</f>
        <v>27.857142857142833</v>
      </c>
      <c r="AG19" s="50">
        <f>$G$19-($G$19/28*26)</f>
        <v>18.571428571428555</v>
      </c>
      <c r="AH19" s="51">
        <f>$G$19-($G$19/28*27)</f>
        <v>9.2857142857142776</v>
      </c>
      <c r="AI19" s="32">
        <f>$G$19-($G$19/28*28)</f>
        <v>0</v>
      </c>
      <c r="AJ19" s="1"/>
      <c r="AK19" s="1"/>
      <c r="AL19" s="1"/>
      <c r="AM19" s="1"/>
    </row>
    <row r="20" spans="1:3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3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</sheetData>
  <mergeCells count="3">
    <mergeCell ref="B2:G3"/>
    <mergeCell ref="B18:D18"/>
    <mergeCell ref="B19:D19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98"/>
  <sheetViews>
    <sheetView workbookViewId="0">
      <pane xSplit="7" topLeftCell="H1" activePane="topRight" state="frozen"/>
      <selection pane="topRight" activeCell="D12" sqref="D12"/>
    </sheetView>
  </sheetViews>
  <sheetFormatPr baseColWidth="10" defaultColWidth="12.5703125" defaultRowHeight="15" customHeight="1"/>
  <cols>
    <col min="1" max="1" width="11.42578125" customWidth="1"/>
    <col min="2" max="2" width="17.7109375" customWidth="1"/>
    <col min="3" max="3" width="17.140625" customWidth="1"/>
    <col min="4" max="4" width="21" customWidth="1"/>
    <col min="5" max="5" width="18.5703125" customWidth="1"/>
    <col min="6" max="7" width="19.42578125" customWidth="1"/>
    <col min="8" max="15" width="11.42578125" customWidth="1"/>
    <col min="16" max="29" width="10.5703125" customWidth="1"/>
  </cols>
  <sheetData>
    <row r="1" spans="1:2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>
      <c r="A2" s="1"/>
      <c r="B2" s="67" t="s">
        <v>0</v>
      </c>
      <c r="C2" s="68"/>
      <c r="D2" s="68"/>
      <c r="E2" s="68"/>
      <c r="F2" s="68"/>
      <c r="G2" s="69"/>
      <c r="H2" s="2"/>
      <c r="I2" s="2"/>
      <c r="J2" s="2"/>
      <c r="K2" s="2"/>
      <c r="L2" s="2"/>
      <c r="M2" s="2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6.25">
      <c r="A3" s="1"/>
      <c r="B3" s="70"/>
      <c r="C3" s="71"/>
      <c r="D3" s="71"/>
      <c r="E3" s="71"/>
      <c r="F3" s="71"/>
      <c r="G3" s="72"/>
      <c r="H3" s="4"/>
      <c r="I3" s="4"/>
      <c r="J3" s="4"/>
      <c r="K3" s="4"/>
      <c r="L3" s="4"/>
      <c r="M3" s="4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43.5">
      <c r="A5" s="1"/>
      <c r="B5" s="6" t="s">
        <v>1</v>
      </c>
      <c r="C5" s="7" t="s">
        <v>2</v>
      </c>
      <c r="D5" s="8" t="s">
        <v>3</v>
      </c>
      <c r="E5" s="8" t="s">
        <v>4</v>
      </c>
      <c r="F5" s="9" t="s">
        <v>5</v>
      </c>
      <c r="G5" s="10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53" t="s">
        <v>11</v>
      </c>
      <c r="M5" s="54" t="s">
        <v>12</v>
      </c>
      <c r="N5" s="12" t="s">
        <v>13</v>
      </c>
      <c r="O5" s="55" t="s">
        <v>25</v>
      </c>
      <c r="P5" s="12" t="s">
        <v>26</v>
      </c>
      <c r="Q5" s="11" t="s">
        <v>27</v>
      </c>
      <c r="R5" s="12" t="s">
        <v>28</v>
      </c>
      <c r="S5" s="53" t="s">
        <v>29</v>
      </c>
      <c r="T5" s="56" t="s">
        <v>30</v>
      </c>
      <c r="U5" s="12" t="s">
        <v>31</v>
      </c>
      <c r="V5" s="1"/>
      <c r="W5" s="1"/>
      <c r="X5" s="1"/>
      <c r="Y5" s="1"/>
      <c r="Z5" s="1"/>
      <c r="AA5" s="1"/>
      <c r="AB5" s="1"/>
      <c r="AC5" s="1"/>
    </row>
    <row r="6" spans="1:29" ht="25.5" customHeight="1">
      <c r="A6" s="1"/>
      <c r="B6" s="13" t="s">
        <v>80</v>
      </c>
      <c r="C6" s="14" t="s">
        <v>56</v>
      </c>
      <c r="D6" s="15" t="s">
        <v>65</v>
      </c>
      <c r="E6" s="16" t="s">
        <v>51</v>
      </c>
      <c r="F6" s="15" t="s">
        <v>16</v>
      </c>
      <c r="G6" s="18">
        <v>30</v>
      </c>
      <c r="H6" s="19">
        <v>0</v>
      </c>
      <c r="I6" s="19">
        <v>10</v>
      </c>
      <c r="J6" s="19">
        <v>0</v>
      </c>
      <c r="K6" s="19">
        <v>0</v>
      </c>
      <c r="L6" s="57">
        <v>0</v>
      </c>
      <c r="M6" s="18">
        <v>5</v>
      </c>
      <c r="N6" s="20">
        <v>10</v>
      </c>
      <c r="O6" s="58">
        <v>0</v>
      </c>
      <c r="P6" s="20">
        <v>5</v>
      </c>
      <c r="Q6" s="19">
        <v>0</v>
      </c>
      <c r="R6" s="20">
        <v>0</v>
      </c>
      <c r="S6" s="57">
        <v>0</v>
      </c>
      <c r="T6" s="59">
        <v>0</v>
      </c>
      <c r="U6" s="20">
        <v>0</v>
      </c>
      <c r="V6" s="1"/>
      <c r="W6" s="1"/>
      <c r="X6" s="1"/>
      <c r="Y6" s="1"/>
      <c r="Z6" s="1"/>
      <c r="AA6" s="1"/>
      <c r="AB6" s="1"/>
      <c r="AC6" s="1"/>
    </row>
    <row r="7" spans="1:29">
      <c r="A7" s="1"/>
      <c r="B7" s="13" t="s">
        <v>80</v>
      </c>
      <c r="C7" s="14" t="s">
        <v>56</v>
      </c>
      <c r="D7" s="15" t="s">
        <v>66</v>
      </c>
      <c r="E7" s="16" t="s">
        <v>58</v>
      </c>
      <c r="F7" s="15" t="s">
        <v>16</v>
      </c>
      <c r="G7" s="21">
        <v>50</v>
      </c>
      <c r="H7" s="15">
        <v>5</v>
      </c>
      <c r="I7" s="15">
        <v>5</v>
      </c>
      <c r="J7" s="15">
        <v>5</v>
      </c>
      <c r="K7" s="15">
        <v>5</v>
      </c>
      <c r="L7" s="41">
        <v>5</v>
      </c>
      <c r="M7" s="21">
        <v>20</v>
      </c>
      <c r="N7" s="22">
        <v>5</v>
      </c>
      <c r="O7" s="14">
        <v>0</v>
      </c>
      <c r="P7" s="22">
        <v>0</v>
      </c>
      <c r="Q7" s="15">
        <v>0</v>
      </c>
      <c r="R7" s="22">
        <v>0</v>
      </c>
      <c r="S7" s="41">
        <v>0</v>
      </c>
      <c r="T7" s="60">
        <v>0</v>
      </c>
      <c r="U7" s="22">
        <v>0</v>
      </c>
      <c r="V7" s="1"/>
      <c r="W7" s="1"/>
      <c r="X7" s="1"/>
      <c r="Y7" s="1"/>
      <c r="Z7" s="1"/>
      <c r="AA7" s="1"/>
      <c r="AB7" s="1"/>
      <c r="AC7" s="1"/>
    </row>
    <row r="8" spans="1:29" ht="29.25">
      <c r="A8" s="1"/>
      <c r="B8" s="13" t="s">
        <v>80</v>
      </c>
      <c r="C8" s="14" t="s">
        <v>56</v>
      </c>
      <c r="D8" s="15" t="s">
        <v>67</v>
      </c>
      <c r="E8" s="16" t="s">
        <v>51</v>
      </c>
      <c r="F8" s="15" t="s">
        <v>16</v>
      </c>
      <c r="G8" s="21">
        <v>15</v>
      </c>
      <c r="H8" s="15">
        <v>0</v>
      </c>
      <c r="I8" s="15">
        <v>0</v>
      </c>
      <c r="J8" s="15">
        <v>0</v>
      </c>
      <c r="K8" s="15">
        <v>0</v>
      </c>
      <c r="L8" s="41">
        <v>0</v>
      </c>
      <c r="M8" s="21">
        <v>0</v>
      </c>
      <c r="N8" s="22">
        <v>0</v>
      </c>
      <c r="O8" s="14">
        <v>0</v>
      </c>
      <c r="P8" s="22">
        <v>0</v>
      </c>
      <c r="Q8" s="15">
        <v>0</v>
      </c>
      <c r="R8" s="22">
        <v>0</v>
      </c>
      <c r="S8" s="41">
        <v>0</v>
      </c>
      <c r="T8" s="60">
        <v>5</v>
      </c>
      <c r="U8" s="22">
        <v>10</v>
      </c>
      <c r="V8" s="42"/>
      <c r="W8" s="42"/>
      <c r="X8" s="1"/>
      <c r="Y8" s="1"/>
      <c r="Z8" s="1"/>
      <c r="AA8" s="1"/>
      <c r="AB8" s="1"/>
      <c r="AC8" s="1"/>
    </row>
    <row r="9" spans="1:29">
      <c r="A9" s="1"/>
      <c r="B9" s="13" t="s">
        <v>80</v>
      </c>
      <c r="C9" s="14" t="s">
        <v>56</v>
      </c>
      <c r="D9" s="15" t="s">
        <v>68</v>
      </c>
      <c r="E9" s="16" t="s">
        <v>58</v>
      </c>
      <c r="F9" s="15" t="s">
        <v>16</v>
      </c>
      <c r="G9" s="21">
        <v>35</v>
      </c>
      <c r="H9" s="15">
        <v>0</v>
      </c>
      <c r="I9" s="15">
        <v>0</v>
      </c>
      <c r="J9" s="15">
        <v>0</v>
      </c>
      <c r="K9" s="15">
        <v>0</v>
      </c>
      <c r="L9" s="41">
        <v>0</v>
      </c>
      <c r="M9" s="21">
        <v>0</v>
      </c>
      <c r="N9" s="22">
        <v>25</v>
      </c>
      <c r="O9" s="14">
        <v>5</v>
      </c>
      <c r="P9" s="22">
        <v>5</v>
      </c>
      <c r="Q9" s="15">
        <v>0</v>
      </c>
      <c r="R9" s="22">
        <v>0</v>
      </c>
      <c r="S9" s="41">
        <v>0</v>
      </c>
      <c r="T9" s="60">
        <v>0</v>
      </c>
      <c r="U9" s="22">
        <v>0</v>
      </c>
      <c r="V9" s="1"/>
      <c r="W9" s="1"/>
      <c r="X9" s="1"/>
      <c r="Y9" s="1"/>
      <c r="Z9" s="1"/>
      <c r="AA9" s="1"/>
      <c r="AB9" s="1"/>
      <c r="AC9" s="1"/>
    </row>
    <row r="10" spans="1:29">
      <c r="A10" s="1"/>
      <c r="B10" s="13" t="s">
        <v>80</v>
      </c>
      <c r="C10" s="14" t="s">
        <v>56</v>
      </c>
      <c r="D10" s="15" t="s">
        <v>69</v>
      </c>
      <c r="E10" s="16" t="s">
        <v>58</v>
      </c>
      <c r="F10" s="15" t="s">
        <v>16</v>
      </c>
      <c r="G10" s="21">
        <v>20</v>
      </c>
      <c r="H10" s="15">
        <v>0</v>
      </c>
      <c r="I10" s="15">
        <v>0</v>
      </c>
      <c r="J10" s="15">
        <v>0</v>
      </c>
      <c r="K10" s="15">
        <v>0</v>
      </c>
      <c r="L10" s="41">
        <v>0</v>
      </c>
      <c r="M10" s="21">
        <v>0</v>
      </c>
      <c r="N10" s="22">
        <v>0</v>
      </c>
      <c r="O10" s="14">
        <v>0</v>
      </c>
      <c r="P10" s="22">
        <v>0</v>
      </c>
      <c r="Q10" s="15">
        <v>5</v>
      </c>
      <c r="R10" s="22">
        <v>5</v>
      </c>
      <c r="S10" s="41">
        <v>5</v>
      </c>
      <c r="T10" s="60">
        <v>5</v>
      </c>
      <c r="U10" s="22">
        <v>0</v>
      </c>
      <c r="V10" s="1"/>
      <c r="W10" s="1"/>
      <c r="X10" s="1"/>
      <c r="Y10" s="1"/>
      <c r="Z10" s="1"/>
      <c r="AA10" s="1"/>
      <c r="AB10" s="1"/>
      <c r="AC10" s="1"/>
    </row>
    <row r="11" spans="1:29" ht="29.25">
      <c r="A11" s="1"/>
      <c r="B11" s="13" t="s">
        <v>80</v>
      </c>
      <c r="C11" s="14" t="s">
        <v>81</v>
      </c>
      <c r="D11" s="15" t="s">
        <v>70</v>
      </c>
      <c r="E11" s="16" t="s">
        <v>51</v>
      </c>
      <c r="F11" s="15" t="s">
        <v>16</v>
      </c>
      <c r="G11" s="21">
        <v>20</v>
      </c>
      <c r="H11" s="15">
        <v>0</v>
      </c>
      <c r="I11" s="15">
        <v>0</v>
      </c>
      <c r="J11" s="15">
        <v>0</v>
      </c>
      <c r="K11" s="15">
        <v>0</v>
      </c>
      <c r="L11" s="41">
        <v>0</v>
      </c>
      <c r="M11" s="21">
        <v>0</v>
      </c>
      <c r="N11" s="22">
        <v>0</v>
      </c>
      <c r="O11" s="14">
        <v>0</v>
      </c>
      <c r="P11" s="22">
        <v>5</v>
      </c>
      <c r="Q11" s="15">
        <v>0</v>
      </c>
      <c r="R11" s="22">
        <v>0</v>
      </c>
      <c r="S11" s="41">
        <v>0</v>
      </c>
      <c r="T11" s="60">
        <v>5</v>
      </c>
      <c r="U11" s="22">
        <v>10</v>
      </c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13" t="s">
        <v>80</v>
      </c>
      <c r="C12" s="14" t="s">
        <v>56</v>
      </c>
      <c r="D12" s="15" t="s">
        <v>71</v>
      </c>
      <c r="E12" s="16" t="s">
        <v>58</v>
      </c>
      <c r="F12" s="15" t="s">
        <v>16</v>
      </c>
      <c r="G12" s="21">
        <v>30</v>
      </c>
      <c r="H12" s="15">
        <v>0</v>
      </c>
      <c r="I12" s="15">
        <v>0</v>
      </c>
      <c r="J12" s="15">
        <v>0</v>
      </c>
      <c r="K12" s="15">
        <v>0</v>
      </c>
      <c r="L12" s="41">
        <v>0</v>
      </c>
      <c r="M12" s="21">
        <v>0</v>
      </c>
      <c r="N12" s="22">
        <v>0</v>
      </c>
      <c r="O12" s="14">
        <v>0</v>
      </c>
      <c r="P12" s="22">
        <v>0</v>
      </c>
      <c r="Q12" s="15">
        <v>5</v>
      </c>
      <c r="R12" s="22">
        <v>5</v>
      </c>
      <c r="S12" s="41">
        <v>5</v>
      </c>
      <c r="T12" s="60">
        <v>10</v>
      </c>
      <c r="U12" s="22">
        <v>5</v>
      </c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73" t="s">
        <v>23</v>
      </c>
      <c r="C13" s="74"/>
      <c r="D13" s="75"/>
      <c r="E13" s="23"/>
      <c r="F13" s="24"/>
      <c r="G13" s="25">
        <f>SUM(G6:G12)</f>
        <v>200</v>
      </c>
      <c r="H13" s="26">
        <f t="shared" ref="H13:U13" si="0">G13-SUM(H6:H12)</f>
        <v>195</v>
      </c>
      <c r="I13" s="26">
        <f t="shared" si="0"/>
        <v>180</v>
      </c>
      <c r="J13" s="26">
        <f t="shared" si="0"/>
        <v>175</v>
      </c>
      <c r="K13" s="26">
        <f t="shared" si="0"/>
        <v>170</v>
      </c>
      <c r="L13" s="61">
        <f t="shared" si="0"/>
        <v>165</v>
      </c>
      <c r="M13" s="25">
        <f t="shared" si="0"/>
        <v>140</v>
      </c>
      <c r="N13" s="27">
        <f t="shared" si="0"/>
        <v>100</v>
      </c>
      <c r="O13" s="62">
        <f t="shared" si="0"/>
        <v>95</v>
      </c>
      <c r="P13" s="27">
        <f t="shared" si="0"/>
        <v>80</v>
      </c>
      <c r="Q13" s="26">
        <f t="shared" si="0"/>
        <v>70</v>
      </c>
      <c r="R13" s="27">
        <f t="shared" si="0"/>
        <v>60</v>
      </c>
      <c r="S13" s="61">
        <f t="shared" si="0"/>
        <v>50</v>
      </c>
      <c r="T13" s="63">
        <f t="shared" si="0"/>
        <v>25</v>
      </c>
      <c r="U13" s="27">
        <f t="shared" si="0"/>
        <v>0</v>
      </c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76" t="s">
        <v>24</v>
      </c>
      <c r="C14" s="77"/>
      <c r="D14" s="78"/>
      <c r="E14" s="28"/>
      <c r="F14" s="29"/>
      <c r="G14" s="30">
        <f>SUM(G6:G12)</f>
        <v>200</v>
      </c>
      <c r="H14" s="31">
        <f>$G$14-($G$14/14*1)</f>
        <v>185.71428571428572</v>
      </c>
      <c r="I14" s="31">
        <f>$G$14-($G$14/14*2)</f>
        <v>171.42857142857142</v>
      </c>
      <c r="J14" s="31">
        <f>$G$14-($G$14/14*3)</f>
        <v>157.14285714285714</v>
      </c>
      <c r="K14" s="31">
        <f>$G$14-($G$14/14*4)</f>
        <v>142.85714285714286</v>
      </c>
      <c r="L14" s="64">
        <f>$G$14-($G$14/14*5)</f>
        <v>128.57142857142856</v>
      </c>
      <c r="M14" s="51">
        <f>$G$14-($G$14/14*6)</f>
        <v>114.28571428571428</v>
      </c>
      <c r="N14" s="32">
        <f>$G$14-($G$14/14*7)</f>
        <v>100</v>
      </c>
      <c r="O14" s="65">
        <f>$G$14-($G$14/14*8)</f>
        <v>85.714285714285708</v>
      </c>
      <c r="P14" s="32">
        <f>$G$14-($G$14/14*9)</f>
        <v>71.428571428571416</v>
      </c>
      <c r="Q14" s="31">
        <f>$G$14-($G$14/14*10)</f>
        <v>57.142857142857139</v>
      </c>
      <c r="R14" s="32">
        <f>$G$14-($G$14/14*11)</f>
        <v>42.857142857142861</v>
      </c>
      <c r="S14" s="64">
        <f>$G$14-($G$14/14*12)</f>
        <v>28.571428571428555</v>
      </c>
      <c r="T14" s="66">
        <f>$G$14-($G$14/14*13)</f>
        <v>14.285714285714278</v>
      </c>
      <c r="U14" s="32">
        <f>$G$14-($G$14/14*14)</f>
        <v>0</v>
      </c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</sheetData>
  <mergeCells count="3">
    <mergeCell ref="B2:G3"/>
    <mergeCell ref="B13:D13"/>
    <mergeCell ref="B14:D1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98"/>
  <sheetViews>
    <sheetView tabSelected="1" workbookViewId="0">
      <pane xSplit="7" topLeftCell="H1" activePane="topRight" state="frozen"/>
      <selection pane="topRight" activeCell="D17" sqref="D17"/>
    </sheetView>
  </sheetViews>
  <sheetFormatPr baseColWidth="10" defaultColWidth="12.5703125" defaultRowHeight="15" customHeight="1"/>
  <cols>
    <col min="1" max="1" width="11.42578125" customWidth="1"/>
    <col min="2" max="2" width="17.7109375" customWidth="1"/>
    <col min="3" max="3" width="17.140625" customWidth="1"/>
    <col min="4" max="4" width="21" customWidth="1"/>
    <col min="5" max="5" width="18.5703125" customWidth="1"/>
    <col min="6" max="7" width="19.42578125" customWidth="1"/>
    <col min="8" max="15" width="11.42578125" customWidth="1"/>
    <col min="16" max="29" width="10.5703125" customWidth="1"/>
  </cols>
  <sheetData>
    <row r="1" spans="1:2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>
      <c r="A2" s="1"/>
      <c r="B2" s="67" t="s">
        <v>0</v>
      </c>
      <c r="C2" s="68"/>
      <c r="D2" s="68"/>
      <c r="E2" s="68"/>
      <c r="F2" s="68"/>
      <c r="G2" s="69"/>
      <c r="H2" s="2"/>
      <c r="I2" s="2"/>
      <c r="J2" s="2"/>
      <c r="K2" s="2"/>
      <c r="L2" s="2"/>
      <c r="M2" s="2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6.25">
      <c r="A3" s="1"/>
      <c r="B3" s="70"/>
      <c r="C3" s="71"/>
      <c r="D3" s="71"/>
      <c r="E3" s="71"/>
      <c r="F3" s="71"/>
      <c r="G3" s="72"/>
      <c r="H3" s="4"/>
      <c r="I3" s="4"/>
      <c r="J3" s="4"/>
      <c r="K3" s="4"/>
      <c r="L3" s="4"/>
      <c r="M3" s="4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43.5">
      <c r="A5" s="1"/>
      <c r="B5" s="6" t="s">
        <v>1</v>
      </c>
      <c r="C5" s="7" t="s">
        <v>2</v>
      </c>
      <c r="D5" s="8" t="s">
        <v>3</v>
      </c>
      <c r="E5" s="8" t="s">
        <v>4</v>
      </c>
      <c r="F5" s="9" t="s">
        <v>5</v>
      </c>
      <c r="G5" s="10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  <c r="N5" s="12" t="s">
        <v>13</v>
      </c>
      <c r="O5" s="11" t="s">
        <v>25</v>
      </c>
      <c r="P5" s="12" t="s">
        <v>26</v>
      </c>
      <c r="Q5" s="11" t="s">
        <v>27</v>
      </c>
      <c r="R5" s="12" t="s">
        <v>28</v>
      </c>
      <c r="S5" s="11" t="s">
        <v>29</v>
      </c>
      <c r="T5" s="12" t="s">
        <v>30</v>
      </c>
      <c r="U5" s="11" t="s">
        <v>31</v>
      </c>
      <c r="V5" s="1"/>
      <c r="W5" s="1"/>
      <c r="X5" s="1"/>
      <c r="Y5" s="1"/>
      <c r="Z5" s="1"/>
      <c r="AA5" s="1"/>
      <c r="AB5" s="1"/>
      <c r="AC5" s="1"/>
    </row>
    <row r="6" spans="1:29" ht="25.5" customHeight="1">
      <c r="A6" s="1"/>
      <c r="B6" s="13" t="s">
        <v>80</v>
      </c>
      <c r="C6" s="14" t="s">
        <v>49</v>
      </c>
      <c r="D6" s="15" t="s">
        <v>72</v>
      </c>
      <c r="E6" s="16" t="s">
        <v>51</v>
      </c>
      <c r="F6" s="15" t="s">
        <v>16</v>
      </c>
      <c r="G6" s="18">
        <v>10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20">
        <v>1</v>
      </c>
      <c r="O6" s="19">
        <v>1</v>
      </c>
      <c r="P6" s="20">
        <v>1</v>
      </c>
      <c r="Q6" s="19">
        <v>1</v>
      </c>
      <c r="R6" s="20">
        <v>0</v>
      </c>
      <c r="S6" s="19">
        <v>0</v>
      </c>
      <c r="T6" s="20">
        <v>0</v>
      </c>
      <c r="U6" s="19">
        <v>0</v>
      </c>
      <c r="V6" s="1"/>
      <c r="W6" s="1"/>
      <c r="X6" s="1"/>
      <c r="Y6" s="1"/>
      <c r="Z6" s="1"/>
      <c r="AA6" s="1"/>
      <c r="AB6" s="1"/>
      <c r="AC6" s="1"/>
    </row>
    <row r="7" spans="1:29" ht="29.25">
      <c r="A7" s="1"/>
      <c r="B7" s="13" t="s">
        <v>80</v>
      </c>
      <c r="C7" s="14" t="s">
        <v>56</v>
      </c>
      <c r="D7" s="15" t="s">
        <v>73</v>
      </c>
      <c r="E7" s="16" t="s">
        <v>51</v>
      </c>
      <c r="F7" s="15" t="s">
        <v>16</v>
      </c>
      <c r="G7" s="21">
        <v>10</v>
      </c>
      <c r="H7" s="15">
        <v>0</v>
      </c>
      <c r="I7" s="15">
        <v>0</v>
      </c>
      <c r="J7" s="15">
        <v>1</v>
      </c>
      <c r="K7" s="15">
        <v>1</v>
      </c>
      <c r="L7" s="15">
        <v>1</v>
      </c>
      <c r="M7" s="15">
        <v>1</v>
      </c>
      <c r="N7" s="22">
        <v>1</v>
      </c>
      <c r="O7" s="15">
        <v>1</v>
      </c>
      <c r="P7" s="22">
        <v>1</v>
      </c>
      <c r="Q7" s="15">
        <v>1</v>
      </c>
      <c r="R7" s="22">
        <v>1</v>
      </c>
      <c r="S7" s="15">
        <v>1</v>
      </c>
      <c r="T7" s="22">
        <v>0</v>
      </c>
      <c r="U7" s="15">
        <v>0</v>
      </c>
      <c r="V7" s="1"/>
      <c r="W7" s="1"/>
      <c r="X7" s="1"/>
      <c r="Y7" s="1"/>
      <c r="Z7" s="1"/>
      <c r="AA7" s="1"/>
      <c r="AB7" s="1"/>
      <c r="AC7" s="1"/>
    </row>
    <row r="8" spans="1:29" ht="29.25">
      <c r="A8" s="1"/>
      <c r="B8" s="13" t="s">
        <v>80</v>
      </c>
      <c r="C8" s="14" t="s">
        <v>56</v>
      </c>
      <c r="D8" s="15" t="s">
        <v>74</v>
      </c>
      <c r="E8" s="16" t="s">
        <v>58</v>
      </c>
      <c r="F8" s="15" t="s">
        <v>16</v>
      </c>
      <c r="G8" s="21">
        <v>15</v>
      </c>
      <c r="H8" s="15">
        <v>3</v>
      </c>
      <c r="I8" s="15">
        <v>2</v>
      </c>
      <c r="J8" s="15">
        <v>3</v>
      </c>
      <c r="K8" s="15">
        <v>2</v>
      </c>
      <c r="L8" s="15">
        <v>0</v>
      </c>
      <c r="M8" s="15">
        <v>5</v>
      </c>
      <c r="N8" s="22">
        <v>0</v>
      </c>
      <c r="O8" s="15">
        <v>0</v>
      </c>
      <c r="P8" s="22">
        <v>0</v>
      </c>
      <c r="Q8" s="15">
        <v>0</v>
      </c>
      <c r="R8" s="22">
        <v>0</v>
      </c>
      <c r="S8" s="15">
        <v>0</v>
      </c>
      <c r="T8" s="22">
        <v>0</v>
      </c>
      <c r="U8" s="15">
        <v>0</v>
      </c>
      <c r="V8" s="1"/>
      <c r="W8" s="1"/>
      <c r="X8" s="1"/>
      <c r="Y8" s="1"/>
      <c r="Z8" s="1"/>
      <c r="AA8" s="1"/>
      <c r="AB8" s="1"/>
      <c r="AC8" s="1"/>
    </row>
    <row r="9" spans="1:29" ht="29.25">
      <c r="A9" s="1"/>
      <c r="B9" s="13" t="s">
        <v>80</v>
      </c>
      <c r="C9" s="14" t="s">
        <v>56</v>
      </c>
      <c r="D9" s="15" t="s">
        <v>75</v>
      </c>
      <c r="E9" s="16" t="s">
        <v>58</v>
      </c>
      <c r="F9" s="15" t="s">
        <v>16</v>
      </c>
      <c r="G9" s="21">
        <v>10</v>
      </c>
      <c r="H9" s="15">
        <v>2</v>
      </c>
      <c r="I9" s="15">
        <v>2</v>
      </c>
      <c r="J9" s="15">
        <v>2</v>
      </c>
      <c r="K9" s="15">
        <v>2</v>
      </c>
      <c r="L9" s="15">
        <v>2</v>
      </c>
      <c r="M9" s="15">
        <v>0</v>
      </c>
      <c r="N9" s="22">
        <v>0</v>
      </c>
      <c r="O9" s="15">
        <v>0</v>
      </c>
      <c r="P9" s="22">
        <v>0</v>
      </c>
      <c r="Q9" s="15">
        <v>0</v>
      </c>
      <c r="R9" s="22">
        <v>0</v>
      </c>
      <c r="S9" s="15">
        <v>0</v>
      </c>
      <c r="T9" s="22">
        <v>0</v>
      </c>
      <c r="U9" s="15">
        <v>0</v>
      </c>
      <c r="V9" s="1"/>
      <c r="W9" s="1"/>
      <c r="X9" s="1"/>
      <c r="Y9" s="1"/>
      <c r="Z9" s="1"/>
      <c r="AA9" s="1"/>
      <c r="AB9" s="1"/>
      <c r="AC9" s="1"/>
    </row>
    <row r="10" spans="1:29" ht="29.25">
      <c r="A10" s="1"/>
      <c r="B10" s="13" t="s">
        <v>80</v>
      </c>
      <c r="C10" s="14" t="s">
        <v>56</v>
      </c>
      <c r="D10" s="15" t="s">
        <v>76</v>
      </c>
      <c r="E10" s="16" t="s">
        <v>58</v>
      </c>
      <c r="F10" s="15" t="s">
        <v>16</v>
      </c>
      <c r="G10" s="21">
        <v>15</v>
      </c>
      <c r="H10" s="15">
        <v>0</v>
      </c>
      <c r="I10" s="15">
        <v>0</v>
      </c>
      <c r="J10" s="15">
        <v>0</v>
      </c>
      <c r="K10" s="15">
        <v>0</v>
      </c>
      <c r="L10" s="15">
        <v>5</v>
      </c>
      <c r="M10" s="15">
        <v>5</v>
      </c>
      <c r="N10" s="22">
        <v>5</v>
      </c>
      <c r="O10" s="15">
        <v>0</v>
      </c>
      <c r="P10" s="22">
        <v>0</v>
      </c>
      <c r="Q10" s="15">
        <v>0</v>
      </c>
      <c r="R10" s="22">
        <v>0</v>
      </c>
      <c r="S10" s="15">
        <v>0</v>
      </c>
      <c r="T10" s="22">
        <v>0</v>
      </c>
      <c r="U10" s="15">
        <v>0</v>
      </c>
      <c r="V10" s="1"/>
      <c r="W10" s="1"/>
      <c r="X10" s="1"/>
      <c r="Y10" s="1"/>
      <c r="Z10" s="1"/>
      <c r="AA10" s="1"/>
      <c r="AB10" s="1"/>
      <c r="AC10" s="1"/>
    </row>
    <row r="11" spans="1:29" ht="29.25">
      <c r="A11" s="1"/>
      <c r="B11" s="13" t="s">
        <v>80</v>
      </c>
      <c r="C11" s="14" t="s">
        <v>56</v>
      </c>
      <c r="D11" s="15" t="s">
        <v>77</v>
      </c>
      <c r="E11" s="16" t="s">
        <v>58</v>
      </c>
      <c r="F11" s="15" t="s">
        <v>16</v>
      </c>
      <c r="G11" s="21">
        <v>20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22">
        <v>0</v>
      </c>
      <c r="O11" s="15">
        <v>5</v>
      </c>
      <c r="P11" s="22">
        <v>5</v>
      </c>
      <c r="Q11" s="15">
        <v>5</v>
      </c>
      <c r="R11" s="22">
        <v>5</v>
      </c>
      <c r="S11" s="15">
        <v>0</v>
      </c>
      <c r="T11" s="22">
        <v>0</v>
      </c>
      <c r="U11" s="15">
        <v>0</v>
      </c>
      <c r="V11" s="1"/>
      <c r="W11" s="1"/>
      <c r="X11" s="1"/>
      <c r="Y11" s="1"/>
      <c r="Z11" s="1"/>
      <c r="AA11" s="1"/>
      <c r="AB11" s="1"/>
      <c r="AC11" s="1"/>
    </row>
    <row r="12" spans="1:29" ht="29.25">
      <c r="A12" s="1"/>
      <c r="B12" s="13" t="s">
        <v>80</v>
      </c>
      <c r="C12" s="14" t="s">
        <v>46</v>
      </c>
      <c r="D12" s="15" t="s">
        <v>78</v>
      </c>
      <c r="E12" s="16" t="s">
        <v>58</v>
      </c>
      <c r="F12" s="15" t="s">
        <v>16</v>
      </c>
      <c r="G12" s="21">
        <v>10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22">
        <v>0</v>
      </c>
      <c r="O12" s="15">
        <v>0</v>
      </c>
      <c r="P12" s="22">
        <v>0</v>
      </c>
      <c r="Q12" s="15">
        <v>0</v>
      </c>
      <c r="R12" s="22">
        <v>0</v>
      </c>
      <c r="S12" s="15">
        <v>5</v>
      </c>
      <c r="T12" s="22">
        <v>5</v>
      </c>
      <c r="U12" s="15">
        <v>0</v>
      </c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73" t="s">
        <v>23</v>
      </c>
      <c r="C13" s="74"/>
      <c r="D13" s="75"/>
      <c r="E13" s="23"/>
      <c r="F13" s="24"/>
      <c r="G13" s="25">
        <f>SUM(G6:G12)</f>
        <v>90</v>
      </c>
      <c r="H13" s="26">
        <f t="shared" ref="H13:U13" si="0">G13-SUM(H6:H12)</f>
        <v>84</v>
      </c>
      <c r="I13" s="26">
        <f t="shared" si="0"/>
        <v>79</v>
      </c>
      <c r="J13" s="26">
        <f t="shared" si="0"/>
        <v>72</v>
      </c>
      <c r="K13" s="26">
        <f t="shared" si="0"/>
        <v>66</v>
      </c>
      <c r="L13" s="26">
        <f t="shared" si="0"/>
        <v>57</v>
      </c>
      <c r="M13" s="26">
        <f t="shared" si="0"/>
        <v>45</v>
      </c>
      <c r="N13" s="27">
        <f t="shared" si="0"/>
        <v>38</v>
      </c>
      <c r="O13" s="26">
        <f t="shared" si="0"/>
        <v>31</v>
      </c>
      <c r="P13" s="27">
        <f t="shared" si="0"/>
        <v>24</v>
      </c>
      <c r="Q13" s="26">
        <f t="shared" si="0"/>
        <v>17</v>
      </c>
      <c r="R13" s="27">
        <f t="shared" si="0"/>
        <v>11</v>
      </c>
      <c r="S13" s="26">
        <f t="shared" si="0"/>
        <v>5</v>
      </c>
      <c r="T13" s="27">
        <f t="shared" si="0"/>
        <v>0</v>
      </c>
      <c r="U13" s="26">
        <f t="shared" si="0"/>
        <v>0</v>
      </c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76" t="s">
        <v>24</v>
      </c>
      <c r="C14" s="77"/>
      <c r="D14" s="78"/>
      <c r="E14" s="28"/>
      <c r="F14" s="29"/>
      <c r="G14" s="30">
        <f>SUM(G6:G12)</f>
        <v>90</v>
      </c>
      <c r="H14" s="31">
        <f>$G$14-($G$14/14*1)</f>
        <v>83.571428571428569</v>
      </c>
      <c r="I14" s="31">
        <f>$G$14-($G$14/14*2)</f>
        <v>77.142857142857139</v>
      </c>
      <c r="J14" s="31">
        <f>$G$14-($G$14/14*3)</f>
        <v>70.714285714285722</v>
      </c>
      <c r="K14" s="31">
        <f>$G$14-($G$14/14*4)</f>
        <v>64.285714285714278</v>
      </c>
      <c r="L14" s="31">
        <f>$G$14-($G$14/14*5)</f>
        <v>57.857142857142854</v>
      </c>
      <c r="M14" s="31">
        <f>$G$14-($G$14/14*6)</f>
        <v>51.428571428571431</v>
      </c>
      <c r="N14" s="32">
        <f>$G$14-($G$14/14*7)</f>
        <v>45</v>
      </c>
      <c r="O14" s="31">
        <f>$G$14-($G$14/14*8)</f>
        <v>38.571428571428569</v>
      </c>
      <c r="P14" s="32">
        <f>$G$14-($G$14/14*9)</f>
        <v>32.142857142857139</v>
      </c>
      <c r="Q14" s="31">
        <f>$G$14-($G$14/14*10)</f>
        <v>25.714285714285708</v>
      </c>
      <c r="R14" s="32">
        <f>$G$14-($G$14/14*11)</f>
        <v>19.285714285714278</v>
      </c>
      <c r="S14" s="31">
        <f>$G$14-($G$14/14*12)</f>
        <v>12.857142857142861</v>
      </c>
      <c r="T14" s="32">
        <f>$G$14-($G$14/14*13)</f>
        <v>6.4285714285714306</v>
      </c>
      <c r="U14" s="31">
        <f>$G$14-($G$14/14*14)</f>
        <v>0</v>
      </c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1"/>
      <c r="B19" s="1"/>
      <c r="C19" s="1"/>
      <c r="D19" s="1"/>
      <c r="E19" s="1"/>
      <c r="F19" s="42" t="s">
        <v>79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</sheetData>
  <mergeCells count="3">
    <mergeCell ref="B2:G3"/>
    <mergeCell ref="B13:D13"/>
    <mergeCell ref="B14:D1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Sprint 0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. Contreras</dc:creator>
  <cp:lastModifiedBy>MARCOS . CEBALLOS ALARCON</cp:lastModifiedBy>
  <dcterms:created xsi:type="dcterms:W3CDTF">2024-09-04T21:30:26Z</dcterms:created>
  <dcterms:modified xsi:type="dcterms:W3CDTF">2024-11-29T02:24:44Z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0x01010086EC0FD975435A41AF7AC8D8236C43CA</vt:lpwstr>
  </property>
</Properties>
</file>