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defaultThemeVersion="166925"/>
  <mc:AlternateContent xmlns:mc="http://schemas.openxmlformats.org/markup-compatibility/2006">
    <mc:Choice Requires="x15">
      <x15ac:absPath xmlns:x15ac="http://schemas.microsoft.com/office/spreadsheetml/2010/11/ac" url="D:\Excel File\Exce Dashboard Practise\"/>
    </mc:Choice>
  </mc:AlternateContent>
  <xr:revisionPtr revIDLastSave="0" documentId="13_ncr:1_{EBF1C1B1-3D3A-4339-BD00-59F11E236C56}" xr6:coauthVersionLast="47" xr6:coauthVersionMax="47" xr10:uidLastSave="{00000000-0000-0000-0000-000000000000}"/>
  <bookViews>
    <workbookView xWindow="-108" yWindow="-108" windowWidth="23256" windowHeight="12456" tabRatio="664" xr2:uid="{599CBDBA-6DCB-491A-8F55-440439BE8440}"/>
  </bookViews>
  <sheets>
    <sheet name="Dashboard Practise" sheetId="10" r:id="rId1"/>
    <sheet name="Workings" sheetId="4" r:id="rId2"/>
    <sheet name="Data" sheetId="1" r:id="rId3"/>
    <sheet name="Instructions" sheetId="6" state="hidden" r:id="rId4"/>
  </sheets>
  <definedNames>
    <definedName name="Slicer_Manager1">#N/A</definedName>
    <definedName name="Slicer_Project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0" l="1"/>
  <c r="D6" i="10"/>
  <c r="K7" i="10" s="1"/>
  <c r="F1" i="10"/>
  <c r="F8" i="4"/>
  <c r="F5" i="4"/>
  <c r="F4" i="4"/>
  <c r="F6" i="4"/>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L5" i="4"/>
  <c r="B6" i="4"/>
  <c r="L7" i="10" l="1"/>
  <c r="M7" i="10" s="1"/>
  <c r="N7" i="10" s="1"/>
  <c r="O7" i="10" s="1"/>
  <c r="P7" i="10" s="1"/>
  <c r="Q7" i="10" s="1"/>
  <c r="R7" i="10" s="1"/>
  <c r="S7" i="10" s="1"/>
  <c r="T7" i="10" s="1"/>
  <c r="U7" i="10" s="1"/>
  <c r="V7" i="10" s="1"/>
  <c r="W7" i="10" s="1"/>
  <c r="X7" i="10" s="1"/>
  <c r="Y7" i="10" s="1"/>
  <c r="Z7" i="10" s="1"/>
  <c r="AA7" i="10" s="1"/>
  <c r="AB7" i="10" s="1"/>
  <c r="AC7" i="10" s="1"/>
  <c r="AD7" i="10" s="1"/>
  <c r="AE7" i="10" s="1"/>
  <c r="AF7" i="10" s="1"/>
  <c r="AG7" i="10" s="1"/>
  <c r="AH7" i="10" s="1"/>
  <c r="AI7" i="10" s="1"/>
  <c r="AJ7" i="10" s="1"/>
  <c r="C6" i="4"/>
  <c r="L6" i="4"/>
  <c r="F7" i="4"/>
</calcChain>
</file>

<file path=xl/sharedStrings.xml><?xml version="1.0" encoding="utf-8"?>
<sst xmlns="http://schemas.openxmlformats.org/spreadsheetml/2006/main" count="289" uniqueCount="95">
  <si>
    <t>Project</t>
  </si>
  <si>
    <t>Task</t>
  </si>
  <si>
    <t>Start Date</t>
  </si>
  <si>
    <t>Progress</t>
  </si>
  <si>
    <t>Task 1</t>
  </si>
  <si>
    <t>Task 2</t>
  </si>
  <si>
    <t>Task 3</t>
  </si>
  <si>
    <t>Task 4</t>
  </si>
  <si>
    <t>Task 5</t>
  </si>
  <si>
    <t>Task 6</t>
  </si>
  <si>
    <t>Task 7</t>
  </si>
  <si>
    <t>Task 8</t>
  </si>
  <si>
    <t>Task 9</t>
  </si>
  <si>
    <t>Budget</t>
  </si>
  <si>
    <t>Actual</t>
  </si>
  <si>
    <t>Gemini</t>
  </si>
  <si>
    <t>Orion</t>
  </si>
  <si>
    <t>Vega</t>
  </si>
  <si>
    <t>Delta</t>
  </si>
  <si>
    <t>Alpha</t>
  </si>
  <si>
    <t>Samora</t>
  </si>
  <si>
    <t>Ladd</t>
  </si>
  <si>
    <t>Duration</t>
  </si>
  <si>
    <t>Manager</t>
  </si>
  <si>
    <t>End Date</t>
  </si>
  <si>
    <t>Days completed</t>
  </si>
  <si>
    <t>Grand Total</t>
  </si>
  <si>
    <t xml:space="preserve">Budget </t>
  </si>
  <si>
    <t xml:space="preserve">Actual </t>
  </si>
  <si>
    <t>Values</t>
  </si>
  <si>
    <t>Total Tasks</t>
  </si>
  <si>
    <t>In Progress</t>
  </si>
  <si>
    <t>Completed</t>
  </si>
  <si>
    <t>Hirsch</t>
  </si>
  <si>
    <t>Wood</t>
  </si>
  <si>
    <t>McFay</t>
  </si>
  <si>
    <t>Not Started</t>
  </si>
  <si>
    <t>Project Management Dashboard Instructions</t>
  </si>
  <si>
    <t>Step 1</t>
  </si>
  <si>
    <t>Step 2</t>
  </si>
  <si>
    <t>Step 3</t>
  </si>
  <si>
    <t>Step 4</t>
  </si>
  <si>
    <t>Insert doughnut chart PivotTable for Overall Completed - Completed Days vs Duration</t>
  </si>
  <si>
    <t>Remaining</t>
  </si>
  <si>
    <t>Tasks Bar Chart</t>
  </si>
  <si>
    <t>Budget v Actual Doughnut &amp; Bar Chart</t>
  </si>
  <si>
    <t>Days Remaining</t>
  </si>
  <si>
    <t>Bar Chart</t>
  </si>
  <si>
    <t>Dougnut Chart</t>
  </si>
  <si>
    <t>Insert Dashboard PivotTable in cell A5</t>
  </si>
  <si>
    <t>Insert Table for Tasks Bar Chart on Workings Sheet</t>
  </si>
  <si>
    <t>Insert budget vs actual doughnut &amp; bar chart PivotTable on Workings Sheet</t>
  </si>
  <si>
    <t>Step 5</t>
  </si>
  <si>
    <t>Step 6</t>
  </si>
  <si>
    <t>Step 7</t>
  </si>
  <si>
    <t>Add calendar dates in cell K5:AJ5</t>
  </si>
  <si>
    <t>Note: the formula below only works in Excel for Office 365.</t>
  </si>
  <si>
    <t>Step 8</t>
  </si>
  <si>
    <t>Step 9</t>
  </si>
  <si>
    <t>Add scroll bar and link to a cell P2 in the Workings sheet</t>
  </si>
  <si>
    <t>Add text for date range to header cell F1:</t>
  </si>
  <si>
    <t>Step 10</t>
  </si>
  <si>
    <t>Add data bars to Progress column of PivotTable</t>
  </si>
  <si>
    <t>Format Dates in row 5</t>
  </si>
  <si>
    <t>Add grey shading to Grand Total row</t>
  </si>
  <si>
    <t>Shade columns for weekend dates</t>
  </si>
  <si>
    <t>Add fill colour for completed dates</t>
  </si>
  <si>
    <t>Add fill colour for in progress dates</t>
  </si>
  <si>
    <t>Add cell borders for 'not started' dates</t>
  </si>
  <si>
    <t>Format PivotTable in light grey</t>
  </si>
  <si>
    <t>Step 11</t>
  </si>
  <si>
    <t>Dashboard PivotTable</t>
  </si>
  <si>
    <t>Format PivotTable Budget &amp; Actual values via Field Settings</t>
  </si>
  <si>
    <t>PivotTable Options &gt; Turn off Expand/Collapse buttons</t>
  </si>
  <si>
    <t>Format PivotTable with Tabular layout &amp; no subtotals</t>
  </si>
  <si>
    <t>Doughnut hole 58%</t>
  </si>
  <si>
    <t>Freeze Panes at cell A6</t>
  </si>
  <si>
    <t>Format source data in an Excel Table - CTRL+T</t>
  </si>
  <si>
    <t>Chart height 3.73 x width 3.25</t>
  </si>
  <si>
    <t>Bar chart series overlap -30%, gap width 0%</t>
  </si>
  <si>
    <t>Bar chart height 3.73 x 9.0 wide.</t>
  </si>
  <si>
    <t>Gantt Chart - Conditional Formatting (extend the 'applies to' range to allow for growth in your data)</t>
  </si>
  <si>
    <t>=SEQUENCE(1,26,MIN(Table1[Start Date])+Workings!P2,1)</t>
  </si>
  <si>
    <t>Doughnut chart height 3.73 x width 3.25, Bar Chart height 3.73 x width 6.</t>
  </si>
  <si>
    <r>
      <t xml:space="preserve">Insert Slicers for Project and Manager fields </t>
    </r>
    <r>
      <rPr>
        <b/>
        <sz val="11"/>
        <color theme="1"/>
        <rFont val="Segoe UI"/>
        <family val="2"/>
      </rPr>
      <t>&amp; connect to all PivotTables</t>
    </r>
  </si>
  <si>
    <t>=TEXT(MIN(D6:D51),"d-mmm-yy")&amp;" to "&amp;TEXT(MAX(E6:E51),"d-mmm-yy")</t>
  </si>
  <si>
    <t>Task 10</t>
  </si>
  <si>
    <t xml:space="preserve">Project Management Dashboard </t>
  </si>
  <si>
    <t>Duration(Days)</t>
  </si>
  <si>
    <t>Overa Progress-Days Completed VS Duration Doughnut Chart</t>
  </si>
  <si>
    <t>Sum of Days completed</t>
  </si>
  <si>
    <t>Sum of Duration</t>
  </si>
  <si>
    <t>Doughnut Chat</t>
  </si>
  <si>
    <t>Days Competed</t>
  </si>
  <si>
    <t>Scroll Bar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</si>
</sst>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800]dddd\,\ mmmm\ dd\,\ yyyy"/>
    <numFmt numFmtId="165" formatCode="[$-409]d\-mmm\-yy;@"/>
    <numFmt numFmtId="166" formatCode="0.0,,\M"/>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Segoe UI"/>
      <family val="2"/>
    </font>
    <font>
      <i/>
      <sz val="11"/>
      <color theme="1"/>
      <name val="Segoe UI"/>
      <family val="2"/>
    </font>
    <font>
      <b/>
      <sz val="16"/>
      <color theme="1"/>
      <name val="Segoe UI"/>
      <family val="2"/>
    </font>
    <font>
      <b/>
      <sz val="11"/>
      <color theme="1"/>
      <name val="Segoe UI"/>
      <family val="2"/>
    </font>
    <font>
      <b/>
      <sz val="22"/>
      <color theme="1"/>
      <name val="Calibri"/>
      <family val="2"/>
      <scheme val="minor"/>
    </font>
    <font>
      <b/>
      <sz val="20"/>
      <color theme="1"/>
      <name val="Calibri"/>
      <family val="2"/>
      <scheme val="minor"/>
    </font>
    <font>
      <b/>
      <sz val="14"/>
      <color theme="0"/>
      <name val="Calibri"/>
      <family val="2"/>
      <scheme val="minor"/>
    </font>
    <font>
      <b/>
      <sz val="22"/>
      <color theme="0"/>
      <name val="Calibri"/>
      <family val="2"/>
      <scheme val="minor"/>
    </font>
    <font>
      <sz val="11"/>
      <color theme="0"/>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theme="5" tint="0.79998168889431442"/>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39">
    <xf numFmtId="0" fontId="0" fillId="0" borderId="0" xfId="0"/>
    <xf numFmtId="14" fontId="0" fillId="0" borderId="0" xfId="0" applyNumberFormat="1"/>
    <xf numFmtId="9" fontId="0" fillId="0" borderId="0" xfId="1" applyFont="1"/>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3" fontId="0" fillId="0" borderId="0" xfId="0" applyNumberFormat="1" applyAlignment="1">
      <alignment horizontal="center"/>
    </xf>
    <xf numFmtId="164" fontId="0" fillId="0" borderId="0" xfId="0" applyNumberFormat="1"/>
    <xf numFmtId="0" fontId="3" fillId="0" borderId="0" xfId="0" applyFont="1"/>
    <xf numFmtId="9" fontId="0" fillId="0" borderId="0" xfId="1" applyFont="1" applyAlignment="1">
      <alignment horizontal="center"/>
    </xf>
    <xf numFmtId="0" fontId="3" fillId="0" borderId="0" xfId="0" quotePrefix="1" applyFont="1"/>
    <xf numFmtId="0" fontId="4" fillId="0" borderId="0" xfId="0" applyFont="1"/>
    <xf numFmtId="0" fontId="2" fillId="0" borderId="1" xfId="0" applyFont="1" applyBorder="1" applyAlignment="1">
      <alignment vertical="center"/>
    </xf>
    <xf numFmtId="0" fontId="2" fillId="0" borderId="1" xfId="0" applyFont="1" applyBorder="1"/>
    <xf numFmtId="0" fontId="5" fillId="0" borderId="0" xfId="0" applyFont="1" applyAlignment="1">
      <alignment horizontal="left"/>
    </xf>
    <xf numFmtId="0" fontId="6" fillId="0" borderId="0" xfId="0" applyFont="1" applyAlignment="1">
      <alignment horizontal="right"/>
    </xf>
    <xf numFmtId="0" fontId="7" fillId="2" borderId="0" xfId="0" applyFont="1" applyFill="1" applyAlignment="1">
      <alignment horizontal="left" vertical="center"/>
    </xf>
    <xf numFmtId="165" fontId="0" fillId="0" borderId="0" xfId="0" applyNumberFormat="1" applyAlignment="1">
      <alignment horizontal="center"/>
    </xf>
    <xf numFmtId="0" fontId="0" fillId="0" borderId="0" xfId="0" pivotButton="1" applyAlignment="1">
      <alignment horizontal="center"/>
    </xf>
    <xf numFmtId="0" fontId="0" fillId="0" borderId="2" xfId="0" applyBorder="1" applyAlignment="1">
      <alignment horizontal="center"/>
    </xf>
    <xf numFmtId="0" fontId="0" fillId="0" borderId="1" xfId="0" applyBorder="1"/>
    <xf numFmtId="2" fontId="0" fillId="0" borderId="1" xfId="0" applyNumberFormat="1" applyBorder="1" applyAlignment="1">
      <alignment horizontal="centerContinuous"/>
    </xf>
    <xf numFmtId="2" fontId="2" fillId="0" borderId="1" xfId="0" applyNumberFormat="1" applyFont="1" applyBorder="1" applyAlignment="1">
      <alignment horizontal="centerContinuous"/>
    </xf>
    <xf numFmtId="9" fontId="0" fillId="0" borderId="0" xfId="1" pivotButton="1" applyFont="1" applyAlignment="1">
      <alignment horizontal="center" vertical="center"/>
    </xf>
    <xf numFmtId="9" fontId="0" fillId="0" borderId="0" xfId="1" applyFont="1" applyAlignment="1">
      <alignment horizontal="center" vertical="center"/>
    </xf>
    <xf numFmtId="166" fontId="0" fillId="0" borderId="0" xfId="0" applyNumberFormat="1" applyAlignment="1">
      <alignment horizontal="center" vertical="center"/>
    </xf>
    <xf numFmtId="0" fontId="0" fillId="0" borderId="0" xfId="0" applyAlignment="1">
      <alignment horizontal="center" vertical="center"/>
    </xf>
    <xf numFmtId="0" fontId="8" fillId="2" borderId="0" xfId="0" applyFont="1" applyFill="1" applyAlignment="1">
      <alignment horizontal="left" vertical="center"/>
    </xf>
    <xf numFmtId="0" fontId="9" fillId="2" borderId="0" xfId="0" applyFont="1" applyFill="1" applyAlignment="1">
      <alignment horizontal="left" vertical="center"/>
    </xf>
    <xf numFmtId="0" fontId="10" fillId="2" borderId="0" xfId="0" applyFont="1" applyFill="1" applyAlignment="1">
      <alignment horizontal="left" vertical="center"/>
    </xf>
    <xf numFmtId="0" fontId="0" fillId="0" borderId="0" xfId="0" pivotButton="1" applyAlignment="1">
      <alignment horizontal="left" vertical="center"/>
    </xf>
    <xf numFmtId="0" fontId="0" fillId="0" borderId="0" xfId="0" applyAlignment="1">
      <alignment horizontal="left" vertical="center"/>
    </xf>
    <xf numFmtId="3" fontId="0" fillId="0" borderId="0" xfId="0" applyNumberFormat="1" applyAlignment="1">
      <alignment horizontal="center" vertical="center"/>
    </xf>
    <xf numFmtId="9" fontId="0" fillId="0" borderId="0" xfId="0" applyNumberFormat="1"/>
    <xf numFmtId="165" fontId="2" fillId="3" borderId="0" xfId="0" applyNumberFormat="1" applyFont="1" applyFill="1" applyAlignment="1">
      <alignment horizontal="center" vertical="center"/>
    </xf>
    <xf numFmtId="14" fontId="11" fillId="0" borderId="0" xfId="0" applyNumberFormat="1" applyFont="1"/>
    <xf numFmtId="0" fontId="0" fillId="0" borderId="0" xfId="0" applyNumberFormat="1"/>
    <xf numFmtId="165" fontId="0" fillId="0" borderId="0" xfId="0" applyNumberFormat="1"/>
  </cellXfs>
  <cellStyles count="2">
    <cellStyle name="Normal" xfId="0" builtinId="0"/>
    <cellStyle name="Percent" xfId="1" builtinId="5"/>
  </cellStyles>
  <dxfs count="45">
    <dxf>
      <border>
        <left style="thin">
          <color theme="0"/>
        </left>
        <right style="thin">
          <color theme="0"/>
        </right>
        <vertical/>
        <horizontal/>
      </border>
    </dxf>
    <dxf>
      <fill>
        <patternFill>
          <bgColor theme="9"/>
        </patternFill>
      </fill>
      <border>
        <left/>
        <right/>
        <top style="dotted">
          <color theme="0"/>
        </top>
        <bottom style="dotted">
          <color theme="0"/>
        </bottom>
      </border>
    </dxf>
    <dxf>
      <fill>
        <patternFill>
          <bgColor theme="7"/>
        </patternFill>
      </fill>
      <border>
        <top style="thin">
          <color theme="0"/>
        </top>
        <bottom style="thin">
          <color theme="0"/>
        </bottom>
        <vertical/>
        <horizontal/>
      </border>
    </dxf>
    <dxf>
      <fill>
        <patternFill>
          <bgColor theme="5"/>
        </patternFill>
      </fill>
      <border>
        <top style="thin">
          <color theme="0"/>
        </top>
        <bottom style="thin">
          <color theme="0"/>
        </bottom>
        <vertical/>
        <horizontal/>
      </border>
    </dxf>
    <dxf>
      <fill>
        <patternFill patternType="lightUp"/>
      </fill>
    </dxf>
    <dxf>
      <fill>
        <patternFill>
          <bgColor theme="5" tint="0.79998168889431442"/>
        </patternFill>
      </fill>
      <border>
        <top style="thin">
          <color theme="0"/>
        </top>
        <bottom style="thin">
          <color theme="0"/>
        </bottom>
        <vertical/>
        <horizontal/>
      </border>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165" formatCode="[$-409]d\-mmm\-yy;@"/>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409]d\-mmm\-yy;@"/>
      <alignment horizontal="center" vertical="bottom" textRotation="0" wrapText="0" indent="0" justifyLastLine="0" shrinkToFit="0" readingOrder="0"/>
    </dxf>
    <dxf>
      <alignment horizontal="center"/>
    </dxf>
    <dxf>
      <alignment vertic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numFmt numFmtId="3" formatCode="#,##0"/>
    </dxf>
    <dxf>
      <numFmt numFmtId="3" formatCode="#,##0"/>
    </dxf>
    <dxf>
      <alignment horizontal="center"/>
    </dxf>
    <dxf>
      <alignment horizontal="center"/>
    </dxf>
    <dxf>
      <alignment vertical="center"/>
    </dxf>
    <dxf>
      <alignment horizontal="center"/>
    </dxf>
    <dxf>
      <alignment vertical="center"/>
    </dxf>
    <dxf>
      <alignment horizontal="center"/>
    </dxf>
    <dxf>
      <numFmt numFmtId="166" formatCode="0.0,,\M"/>
    </dxf>
    <dxf>
      <font>
        <b/>
        <color theme="1"/>
      </font>
      <border>
        <bottom style="thin">
          <color theme="8"/>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No Border" pivot="0" table="0" count="10" xr9:uid="{EEEA172B-89F3-489D-B80E-D598FE9BFA19}">
      <tableStyleElement type="wholeTable" dxfId="44"/>
      <tableStyleElement type="headerRow" dxfId="43"/>
    </tableStyle>
  </tableStyles>
  <colors>
    <mruColors>
      <color rgb="FFFF7D7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5">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chemeClr val="bg1"/>
                </a:solidFill>
                <a:latin typeface="+mn-lt"/>
                <a:ea typeface="+mn-ea"/>
                <a:cs typeface="+mn-cs"/>
              </a:defRPr>
            </a:pPr>
            <a:r>
              <a:rPr lang="en-US" sz="1200" b="1" i="0" u="none" strike="noStrike" kern="1200" spc="0" baseline="0">
                <a:solidFill>
                  <a:schemeClr val="bg1"/>
                </a:solidFill>
                <a:latin typeface="+mn-lt"/>
                <a:ea typeface="+mn-ea"/>
                <a:cs typeface="+mn-cs"/>
              </a:rPr>
              <a:t>Task Progress</a:t>
            </a:r>
          </a:p>
        </c:rich>
      </c:tx>
      <c:layout>
        <c:manualLayout>
          <c:xMode val="edge"/>
          <c:yMode val="edge"/>
          <c:x val="4.7116311330067696E-2"/>
          <c:y val="0.10683760683760683"/>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chemeClr val="bg1"/>
              </a:solidFill>
              <a:latin typeface="+mn-lt"/>
              <a:ea typeface="+mn-ea"/>
              <a:cs typeface="+mn-cs"/>
            </a:defRPr>
          </a:pPr>
          <a:endParaRPr lang="en-US"/>
        </a:p>
      </c:txPr>
    </c:title>
    <c:autoTitleDeleted val="0"/>
    <c:plotArea>
      <c:layout/>
      <c:barChart>
        <c:barDir val="bar"/>
        <c:grouping val="stacked"/>
        <c:varyColors val="0"/>
        <c:ser>
          <c:idx val="0"/>
          <c:order val="0"/>
          <c:tx>
            <c:strRef>
              <c:f>Workings!$E$4</c:f>
              <c:strCache>
                <c:ptCount val="1"/>
                <c:pt idx="0">
                  <c:v>Not Started</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Workings!$F$4</c:f>
              <c:numCache>
                <c:formatCode>General</c:formatCode>
                <c:ptCount val="1"/>
                <c:pt idx="0">
                  <c:v>4</c:v>
                </c:pt>
              </c:numCache>
            </c:numRef>
          </c:val>
          <c:extLst>
            <c:ext xmlns:c16="http://schemas.microsoft.com/office/drawing/2014/chart" uri="{C3380CC4-5D6E-409C-BE32-E72D297353CC}">
              <c16:uniqueId val="{00000000-9E26-4415-B1F8-7111BC3AF673}"/>
            </c:ext>
          </c:extLst>
        </c:ser>
        <c:ser>
          <c:idx val="1"/>
          <c:order val="1"/>
          <c:tx>
            <c:strRef>
              <c:f>Workings!$E$5</c:f>
              <c:strCache>
                <c:ptCount val="1"/>
                <c:pt idx="0">
                  <c:v>In Progress</c:v>
                </c:pt>
              </c:strCache>
            </c:strRef>
          </c:tx>
          <c:spPr>
            <a:solidFill>
              <a:schemeClr val="accent4"/>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Workings!$F$5</c:f>
              <c:numCache>
                <c:formatCode>General</c:formatCode>
                <c:ptCount val="1"/>
                <c:pt idx="0">
                  <c:v>33</c:v>
                </c:pt>
              </c:numCache>
            </c:numRef>
          </c:val>
          <c:extLst>
            <c:ext xmlns:c16="http://schemas.microsoft.com/office/drawing/2014/chart" uri="{C3380CC4-5D6E-409C-BE32-E72D297353CC}">
              <c16:uniqueId val="{00000001-9E26-4415-B1F8-7111BC3AF673}"/>
            </c:ext>
          </c:extLst>
        </c:ser>
        <c:ser>
          <c:idx val="2"/>
          <c:order val="2"/>
          <c:tx>
            <c:strRef>
              <c:f>Workings!$E$6</c:f>
              <c:strCache>
                <c:ptCount val="1"/>
                <c:pt idx="0">
                  <c:v>Completed</c:v>
                </c:pt>
              </c:strCache>
            </c:strRef>
          </c:tx>
          <c:spPr>
            <a:solidFill>
              <a:schemeClr val="accent6"/>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Workings!$F$6</c:f>
              <c:numCache>
                <c:formatCode>General</c:formatCode>
                <c:ptCount val="1"/>
                <c:pt idx="0">
                  <c:v>3</c:v>
                </c:pt>
              </c:numCache>
            </c:numRef>
          </c:val>
          <c:extLst>
            <c:ext xmlns:c16="http://schemas.microsoft.com/office/drawing/2014/chart" uri="{C3380CC4-5D6E-409C-BE32-E72D297353CC}">
              <c16:uniqueId val="{00000002-9E26-4415-B1F8-7111BC3AF673}"/>
            </c:ext>
          </c:extLst>
        </c:ser>
        <c:dLbls>
          <c:showLegendKey val="0"/>
          <c:showVal val="0"/>
          <c:showCatName val="0"/>
          <c:showSerName val="0"/>
          <c:showPercent val="0"/>
          <c:showBubbleSize val="0"/>
        </c:dLbls>
        <c:gapWidth val="0"/>
        <c:overlap val="100"/>
        <c:axId val="1759280303"/>
        <c:axId val="1759283631"/>
      </c:barChart>
      <c:catAx>
        <c:axId val="1759280303"/>
        <c:scaling>
          <c:orientation val="minMax"/>
        </c:scaling>
        <c:delete val="1"/>
        <c:axPos val="l"/>
        <c:numFmt formatCode="General" sourceLinked="1"/>
        <c:majorTickMark val="none"/>
        <c:minorTickMark val="none"/>
        <c:tickLblPos val="nextTo"/>
        <c:crossAx val="1759283631"/>
        <c:crosses val="autoZero"/>
        <c:auto val="1"/>
        <c:lblAlgn val="ctr"/>
        <c:lblOffset val="100"/>
        <c:noMultiLvlLbl val="0"/>
      </c:catAx>
      <c:valAx>
        <c:axId val="1759283631"/>
        <c:scaling>
          <c:orientation val="minMax"/>
        </c:scaling>
        <c:delete val="1"/>
        <c:axPos val="b"/>
        <c:numFmt formatCode="General" sourceLinked="1"/>
        <c:majorTickMark val="none"/>
        <c:minorTickMark val="none"/>
        <c:tickLblPos val="nextTo"/>
        <c:crossAx val="1759280303"/>
        <c:crosses val="autoZero"/>
        <c:crossBetween val="between"/>
      </c:valAx>
      <c:spPr>
        <a:noFill/>
        <a:ln>
          <a:noFill/>
        </a:ln>
        <a:effectLst/>
      </c:spPr>
    </c:plotArea>
    <c:legend>
      <c:legendPos val="t"/>
      <c:layout>
        <c:manualLayout>
          <c:xMode val="edge"/>
          <c:yMode val="edge"/>
          <c:x val="1.1014498856092186E-2"/>
          <c:y val="0.31901048197000853"/>
          <c:w val="0.75886820965561119"/>
          <c:h val="0.1492844843439156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Dashboard ( Using Exce).xlsx]Workings!Actua Vs Budget</c:name>
    <c:fmtId val="2"/>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sz="1200" b="1">
                <a:solidFill>
                  <a:schemeClr val="bg1"/>
                </a:solidFill>
              </a:rPr>
              <a:t>Budget</a:t>
            </a:r>
            <a:r>
              <a:rPr lang="en-US" sz="1200" b="1" baseline="0">
                <a:solidFill>
                  <a:schemeClr val="bg1"/>
                </a:solidFill>
              </a:rPr>
              <a:t> VS Actual</a:t>
            </a:r>
            <a:endParaRPr lang="en-US" sz="1200" b="1">
              <a:solidFill>
                <a:schemeClr val="bg1"/>
              </a:solidFill>
            </a:endParaRPr>
          </a:p>
        </c:rich>
      </c:tx>
      <c:layout>
        <c:manualLayout>
          <c:xMode val="edge"/>
          <c:yMode val="edge"/>
          <c:x val="7.3741666666666678E-2"/>
          <c:y val="0.10403634197199881"/>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Workings!$B$4</c:f>
              <c:strCache>
                <c:ptCount val="1"/>
                <c:pt idx="0">
                  <c:v>Actual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Workings!$B$5</c:f>
              <c:strCache>
                <c:ptCount val="1"/>
                <c:pt idx="0">
                  <c:v>Total</c:v>
                </c:pt>
              </c:strCache>
            </c:strRef>
          </c:cat>
          <c:val>
            <c:numRef>
              <c:f>Workings!$B$5</c:f>
              <c:numCache>
                <c:formatCode>0.0,,\M</c:formatCode>
                <c:ptCount val="1"/>
                <c:pt idx="0">
                  <c:v>8340291</c:v>
                </c:pt>
              </c:numCache>
            </c:numRef>
          </c:val>
          <c:extLst>
            <c:ext xmlns:c16="http://schemas.microsoft.com/office/drawing/2014/chart" uri="{C3380CC4-5D6E-409C-BE32-E72D297353CC}">
              <c16:uniqueId val="{00000000-C6A5-4974-AC4B-CB58CCF6E210}"/>
            </c:ext>
          </c:extLst>
        </c:ser>
        <c:ser>
          <c:idx val="1"/>
          <c:order val="1"/>
          <c:tx>
            <c:strRef>
              <c:f>Workings!$C$4</c:f>
              <c:strCache>
                <c:ptCount val="1"/>
                <c:pt idx="0">
                  <c:v>Budget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Workings!$B$5</c:f>
              <c:strCache>
                <c:ptCount val="1"/>
                <c:pt idx="0">
                  <c:v>Total</c:v>
                </c:pt>
              </c:strCache>
            </c:strRef>
          </c:cat>
          <c:val>
            <c:numRef>
              <c:f>Workings!$C$5</c:f>
              <c:numCache>
                <c:formatCode>0.0,,\M</c:formatCode>
                <c:ptCount val="1"/>
                <c:pt idx="0">
                  <c:v>19695000</c:v>
                </c:pt>
              </c:numCache>
            </c:numRef>
          </c:val>
          <c:extLst>
            <c:ext xmlns:c16="http://schemas.microsoft.com/office/drawing/2014/chart" uri="{C3380CC4-5D6E-409C-BE32-E72D297353CC}">
              <c16:uniqueId val="{00000001-C6A5-4974-AC4B-CB58CCF6E210}"/>
            </c:ext>
          </c:extLst>
        </c:ser>
        <c:dLbls>
          <c:showLegendKey val="0"/>
          <c:showVal val="1"/>
          <c:showCatName val="0"/>
          <c:showSerName val="0"/>
          <c:showPercent val="0"/>
          <c:showBubbleSize val="0"/>
        </c:dLbls>
        <c:gapWidth val="0"/>
        <c:overlap val="-30"/>
        <c:axId val="1759332271"/>
        <c:axId val="1759341007"/>
      </c:barChart>
      <c:catAx>
        <c:axId val="1759332271"/>
        <c:scaling>
          <c:orientation val="minMax"/>
        </c:scaling>
        <c:delete val="1"/>
        <c:axPos val="l"/>
        <c:numFmt formatCode="General" sourceLinked="1"/>
        <c:majorTickMark val="none"/>
        <c:minorTickMark val="none"/>
        <c:tickLblPos val="nextTo"/>
        <c:crossAx val="1759341007"/>
        <c:crosses val="autoZero"/>
        <c:auto val="1"/>
        <c:lblAlgn val="ctr"/>
        <c:lblOffset val="100"/>
        <c:noMultiLvlLbl val="0"/>
      </c:catAx>
      <c:valAx>
        <c:axId val="1759341007"/>
        <c:scaling>
          <c:orientation val="minMax"/>
        </c:scaling>
        <c:delete val="1"/>
        <c:axPos val="b"/>
        <c:numFmt formatCode="0.0,,\M" sourceLinked="1"/>
        <c:majorTickMark val="none"/>
        <c:minorTickMark val="none"/>
        <c:tickLblPos val="nextTo"/>
        <c:crossAx val="175933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200" b="1" i="0" u="none" strike="noStrike" kern="1200" spc="0" baseline="0">
                <a:solidFill>
                  <a:schemeClr val="bg1"/>
                </a:solidFill>
                <a:latin typeface="+mn-lt"/>
                <a:ea typeface="+mn-ea"/>
                <a:cs typeface="+mn-cs"/>
              </a:defRPr>
            </a:pPr>
            <a:r>
              <a:rPr lang="en-US" sz="1200" b="1" i="0" u="none" strike="noStrike" kern="1200" spc="0" baseline="0">
                <a:solidFill>
                  <a:schemeClr val="bg1"/>
                </a:solidFill>
                <a:latin typeface="+mn-lt"/>
                <a:ea typeface="+mn-ea"/>
                <a:cs typeface="+mn-cs"/>
              </a:rPr>
              <a:t>Budget Spent</a:t>
            </a:r>
          </a:p>
        </c:rich>
      </c:tx>
      <c:layout>
        <c:manualLayout>
          <c:xMode val="edge"/>
          <c:yMode val="edge"/>
          <c:x val="0.17673722605832268"/>
          <c:y val="8.4217506631299732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bg1"/>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274C-42B1-862A-1003A0E11688}"/>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274C-42B1-862A-1003A0E11688}"/>
              </c:ext>
            </c:extLst>
          </c:dPt>
          <c:val>
            <c:numRef>
              <c:f>Workings!$B$6:$C$6</c:f>
              <c:numCache>
                <c:formatCode>0%</c:formatCode>
                <c:ptCount val="2"/>
                <c:pt idx="0">
                  <c:v>0.42347250571210965</c:v>
                </c:pt>
                <c:pt idx="1">
                  <c:v>0.57652749428789041</c:v>
                </c:pt>
              </c:numCache>
            </c:numRef>
          </c:val>
          <c:extLst>
            <c:ext xmlns:c16="http://schemas.microsoft.com/office/drawing/2014/chart" uri="{C3380CC4-5D6E-409C-BE32-E72D297353CC}">
              <c16:uniqueId val="{00000004-274C-42B1-862A-1003A0E1168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A1AD-4CC9-830D-58E034F3460D}"/>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A1AD-4CC9-830D-58E034F3460D}"/>
              </c:ext>
            </c:extLst>
          </c:dPt>
          <c:cat>
            <c:strRef>
              <c:f>Workings!$K$5:$K$6</c:f>
              <c:strCache>
                <c:ptCount val="2"/>
                <c:pt idx="0">
                  <c:v>Days Competed</c:v>
                </c:pt>
                <c:pt idx="1">
                  <c:v>Days Remaining</c:v>
                </c:pt>
              </c:strCache>
            </c:strRef>
          </c:cat>
          <c:val>
            <c:numRef>
              <c:f>Workings!$L$5:$L$6</c:f>
              <c:numCache>
                <c:formatCode>0%</c:formatCode>
                <c:ptCount val="2"/>
                <c:pt idx="0">
                  <c:v>0.42105263157894735</c:v>
                </c:pt>
                <c:pt idx="1">
                  <c:v>0.57894736842105265</c:v>
                </c:pt>
              </c:numCache>
            </c:numRef>
          </c:val>
          <c:extLst>
            <c:ext xmlns:c16="http://schemas.microsoft.com/office/drawing/2014/chart" uri="{C3380CC4-5D6E-409C-BE32-E72D297353CC}">
              <c16:uniqueId val="{00000004-A1AD-4CC9-830D-58E034F3460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t"/>
      <c:layout>
        <c:manualLayout>
          <c:xMode val="edge"/>
          <c:yMode val="edge"/>
          <c:x val="3.8845252708017218E-2"/>
          <c:y val="9.3875362186295747E-2"/>
          <c:w val="0.89999961863756361"/>
          <c:h val="0.1440145792636584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6" fmlaLink="Workings!$O$4" horiz="1" max="50" page="7" val="3"/>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8.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hyperlink" Target="https://youtu.be/5qtSioTE2wY" TargetMode="External"/><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29.svg"/></Relationships>
</file>

<file path=xl/drawings/drawing1.xml><?xml version="1.0" encoding="utf-8"?>
<xdr:wsDr xmlns:xdr="http://schemas.openxmlformats.org/drawingml/2006/spreadsheetDrawing" xmlns:a="http://schemas.openxmlformats.org/drawingml/2006/main">
  <xdr:twoCellAnchor>
    <xdr:from>
      <xdr:col>12</xdr:col>
      <xdr:colOff>313765</xdr:colOff>
      <xdr:row>0</xdr:row>
      <xdr:rowOff>0</xdr:rowOff>
    </xdr:from>
    <xdr:to>
      <xdr:col>17</xdr:col>
      <xdr:colOff>560114</xdr:colOff>
      <xdr:row>6</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6272</xdr:colOff>
      <xdr:row>1</xdr:row>
      <xdr:rowOff>20619</xdr:rowOff>
    </xdr:from>
    <xdr:to>
      <xdr:col>4</xdr:col>
      <xdr:colOff>705519</xdr:colOff>
      <xdr:row>4</xdr:row>
      <xdr:rowOff>168536</xdr:rowOff>
    </xdr:to>
    <mc:AlternateContent xmlns:mc="http://schemas.openxmlformats.org/markup-compatibility/2006" xmlns:a14="http://schemas.microsoft.com/office/drawing/2010/main">
      <mc:Choice Requires="a14">
        <xdr:graphicFrame macro="">
          <xdr:nvGraphicFramePr>
            <xdr:cNvPr id="2" name="Project 1">
              <a:extLst>
                <a:ext uri="{FF2B5EF4-FFF2-40B4-BE49-F238E27FC236}">
                  <a16:creationId xmlns:a16="http://schemas.microsoft.com/office/drawing/2014/main" id="{00000000-0008-0000-01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ject 1"/>
            </a:graphicData>
          </a:graphic>
        </xdr:graphicFrame>
      </mc:Choice>
      <mc:Fallback xmlns="">
        <xdr:sp macro="" textlink="">
          <xdr:nvSpPr>
            <xdr:cNvPr id="0" name=""/>
            <xdr:cNvSpPr>
              <a:spLocks noTextEdit="1"/>
            </xdr:cNvSpPr>
          </xdr:nvSpPr>
          <xdr:spPr>
            <a:xfrm>
              <a:off x="6272" y="432995"/>
              <a:ext cx="365760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737348</xdr:colOff>
      <xdr:row>1</xdr:row>
      <xdr:rowOff>20619</xdr:rowOff>
    </xdr:from>
    <xdr:to>
      <xdr:col>8</xdr:col>
      <xdr:colOff>504266</xdr:colOff>
      <xdr:row>4</xdr:row>
      <xdr:rowOff>168536</xdr:rowOff>
    </xdr:to>
    <mc:AlternateContent xmlns:mc="http://schemas.openxmlformats.org/markup-compatibility/2006" xmlns:a14="http://schemas.microsoft.com/office/drawing/2010/main">
      <mc:Choice Requires="a14">
        <xdr:graphicFrame macro="">
          <xdr:nvGraphicFramePr>
            <xdr:cNvPr id="4" name="Manager 1">
              <a:extLst>
                <a:ext uri="{FF2B5EF4-FFF2-40B4-BE49-F238E27FC236}">
                  <a16:creationId xmlns:a16="http://schemas.microsoft.com/office/drawing/2014/main" id="{00000000-0008-0000-0100-000004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nager 1"/>
            </a:graphicData>
          </a:graphic>
        </xdr:graphicFrame>
      </mc:Choice>
      <mc:Fallback xmlns="">
        <xdr:sp macro="" textlink="">
          <xdr:nvSpPr>
            <xdr:cNvPr id="0" name=""/>
            <xdr:cNvSpPr>
              <a:spLocks noTextEdit="1"/>
            </xdr:cNvSpPr>
          </xdr:nvSpPr>
          <xdr:spPr>
            <a:xfrm>
              <a:off x="3695701" y="432995"/>
              <a:ext cx="365760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0</xdr:colOff>
      <xdr:row>0</xdr:row>
      <xdr:rowOff>0</xdr:rowOff>
    </xdr:from>
    <xdr:to>
      <xdr:col>22</xdr:col>
      <xdr:colOff>573742</xdr:colOff>
      <xdr:row>6</xdr:row>
      <xdr:rowOff>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484098</xdr:colOff>
      <xdr:row>0</xdr:row>
      <xdr:rowOff>0</xdr:rowOff>
    </xdr:from>
    <xdr:to>
      <xdr:col>19</xdr:col>
      <xdr:colOff>63863</xdr:colOff>
      <xdr:row>6</xdr:row>
      <xdr:rowOff>0</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690283</xdr:colOff>
      <xdr:row>0</xdr:row>
      <xdr:rowOff>1</xdr:rowOff>
    </xdr:from>
    <xdr:to>
      <xdr:col>12</xdr:col>
      <xdr:colOff>403412</xdr:colOff>
      <xdr:row>6</xdr:row>
      <xdr:rowOff>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914400</xdr:colOff>
          <xdr:row>0</xdr:row>
          <xdr:rowOff>68580</xdr:rowOff>
        </xdr:from>
        <xdr:to>
          <xdr:col>9</xdr:col>
          <xdr:colOff>38100</xdr:colOff>
          <xdr:row>0</xdr:row>
          <xdr:rowOff>320040</xdr:rowOff>
        </xdr:to>
        <xdr:sp macro="" textlink="">
          <xdr:nvSpPr>
            <xdr:cNvPr id="2049" name="Scroll Bar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0.32052</cdr:x>
      <cdr:y>0.46039</cdr:y>
    </cdr:from>
    <cdr:to>
      <cdr:x>0.70757</cdr:x>
      <cdr:y>0.72989</cdr:y>
    </cdr:to>
    <cdr:sp macro="" textlink="Workings!$B$6">
      <cdr:nvSpPr>
        <cdr:cNvPr id="2" name="TextBox 1">
          <a:extLst xmlns:a="http://schemas.openxmlformats.org/drawingml/2006/main">
            <a:ext uri="{FF2B5EF4-FFF2-40B4-BE49-F238E27FC236}">
              <a16:creationId xmlns:a16="http://schemas.microsoft.com/office/drawing/2014/main" id="{E17393FB-6FC4-43CB-B419-292A56346B54}"/>
            </a:ext>
          </a:extLst>
        </cdr:cNvPr>
        <cdr:cNvSpPr txBox="1"/>
      </cdr:nvSpPr>
      <cdr:spPr>
        <a:xfrm xmlns:a="http://schemas.openxmlformats.org/drawingml/2006/main">
          <a:off x="403860" y="624840"/>
          <a:ext cx="487680" cy="365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263CC0BD-4970-45E7-9B6F-F464AE6BFDD0}" type="TxLink">
            <a:rPr lang="en-US" sz="1000" b="1" i="0" u="none" strike="noStrike">
              <a:solidFill>
                <a:srgbClr val="000000"/>
              </a:solidFill>
              <a:latin typeface="Calibri"/>
              <a:cs typeface="Calibri"/>
            </a:rPr>
            <a:pPr algn="ctr"/>
            <a:t>42%</a:t>
          </a:fld>
          <a:endParaRPr lang="en-US" sz="1000" b="1"/>
        </a:p>
      </cdr:txBody>
    </cdr:sp>
  </cdr:relSizeAnchor>
</c:userShapes>
</file>

<file path=xl/drawings/drawing3.xml><?xml version="1.0" encoding="utf-8"?>
<c:userShapes xmlns:c="http://schemas.openxmlformats.org/drawingml/2006/chart">
  <cdr:relSizeAnchor xmlns:cdr="http://schemas.openxmlformats.org/drawingml/2006/chartDrawing">
    <cdr:from>
      <cdr:x>0.36552</cdr:x>
      <cdr:y>0.43519</cdr:y>
    </cdr:from>
    <cdr:to>
      <cdr:x>0.63793</cdr:x>
      <cdr:y>0.73148</cdr:y>
    </cdr:to>
    <cdr:sp macro="" textlink="Workings!$L$5">
      <cdr:nvSpPr>
        <cdr:cNvPr id="2" name="TextBox 1">
          <a:extLst xmlns:a="http://schemas.openxmlformats.org/drawingml/2006/main">
            <a:ext uri="{FF2B5EF4-FFF2-40B4-BE49-F238E27FC236}">
              <a16:creationId xmlns:a16="http://schemas.microsoft.com/office/drawing/2014/main" id="{DAA4E128-D271-4F93-94C0-48CB1AA5AF48}"/>
            </a:ext>
          </a:extLst>
        </cdr:cNvPr>
        <cdr:cNvSpPr txBox="1"/>
      </cdr:nvSpPr>
      <cdr:spPr>
        <a:xfrm xmlns:a="http://schemas.openxmlformats.org/drawingml/2006/main">
          <a:off x="807720" y="716280"/>
          <a:ext cx="601980" cy="48768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D0AA623E-CC6D-49C2-845E-895C53ACF638}" type="TxLink">
            <a:rPr lang="en-US" sz="1000" b="1" i="0" u="none" strike="noStrike">
              <a:solidFill>
                <a:srgbClr val="000000"/>
              </a:solidFill>
              <a:latin typeface="Calibri"/>
              <a:cs typeface="Calibri"/>
            </a:rPr>
            <a:pPr algn="ctr"/>
            <a:t>42%</a:t>
          </a:fld>
          <a:endParaRPr lang="en-US" sz="1000" b="1"/>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1</xdr:col>
      <xdr:colOff>76200</xdr:colOff>
      <xdr:row>6</xdr:row>
      <xdr:rowOff>133350</xdr:rowOff>
    </xdr:from>
    <xdr:to>
      <xdr:col>6</xdr:col>
      <xdr:colOff>294867</xdr:colOff>
      <xdr:row>35</xdr:row>
      <xdr:rowOff>132590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685800" y="1504950"/>
          <a:ext cx="3266667" cy="6076190"/>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266700</xdr:colOff>
      <xdr:row>62</xdr:row>
      <xdr:rowOff>38100</xdr:rowOff>
    </xdr:from>
    <xdr:to>
      <xdr:col>16</xdr:col>
      <xdr:colOff>371081</xdr:colOff>
      <xdr:row>66</xdr:row>
      <xdr:rowOff>1632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6972300" y="12934950"/>
          <a:ext cx="3152381" cy="800000"/>
        </a:xfrm>
        <a:prstGeom prst="rect">
          <a:avLst/>
        </a:prstGeom>
        <a:effectLst>
          <a:outerShdw blurRad="63500" sx="102000" sy="102000" algn="ctr" rotWithShape="0">
            <a:prstClr val="black">
              <a:alpha val="40000"/>
            </a:prstClr>
          </a:outerShdw>
        </a:effectLst>
      </xdr:spPr>
    </xdr:pic>
    <xdr:clientData/>
  </xdr:twoCellAnchor>
  <xdr:twoCellAnchor editAs="oneCell">
    <xdr:from>
      <xdr:col>5</xdr:col>
      <xdr:colOff>409575</xdr:colOff>
      <xdr:row>71</xdr:row>
      <xdr:rowOff>200025</xdr:rowOff>
    </xdr:from>
    <xdr:to>
      <xdr:col>12</xdr:col>
      <xdr:colOff>104775</xdr:colOff>
      <xdr:row>80</xdr:row>
      <xdr:rowOff>161925</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457575" y="15192375"/>
          <a:ext cx="3962400" cy="184785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72</xdr:row>
      <xdr:rowOff>0</xdr:rowOff>
    </xdr:from>
    <xdr:to>
      <xdr:col>5</xdr:col>
      <xdr:colOff>218761</xdr:colOff>
      <xdr:row>79</xdr:row>
      <xdr:rowOff>1549</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4"/>
        <a:stretch>
          <a:fillRect/>
        </a:stretch>
      </xdr:blipFill>
      <xdr:spPr>
        <a:xfrm>
          <a:off x="752475" y="8077200"/>
          <a:ext cx="2514286" cy="1466667"/>
        </a:xfrm>
        <a:prstGeom prst="rect">
          <a:avLst/>
        </a:prstGeom>
        <a:effectLst>
          <a:outerShdw blurRad="63500" sx="102000" sy="102000" algn="ctr" rotWithShape="0">
            <a:prstClr val="black">
              <a:alpha val="40000"/>
            </a:prstClr>
          </a:outerShdw>
        </a:effectLst>
      </xdr:spPr>
    </xdr:pic>
    <xdr:clientData/>
  </xdr:twoCellAnchor>
  <xdr:twoCellAnchor editAs="oneCell">
    <xdr:from>
      <xdr:col>12</xdr:col>
      <xdr:colOff>266700</xdr:colOff>
      <xdr:row>72</xdr:row>
      <xdr:rowOff>76200</xdr:rowOff>
    </xdr:from>
    <xdr:to>
      <xdr:col>17</xdr:col>
      <xdr:colOff>399652</xdr:colOff>
      <xdr:row>79</xdr:row>
      <xdr:rowOff>9350</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5"/>
        <a:stretch>
          <a:fillRect/>
        </a:stretch>
      </xdr:blipFill>
      <xdr:spPr>
        <a:xfrm>
          <a:off x="7581900" y="15278100"/>
          <a:ext cx="3180952" cy="1400000"/>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0</xdr:colOff>
      <xdr:row>51</xdr:row>
      <xdr:rowOff>0</xdr:rowOff>
    </xdr:from>
    <xdr:to>
      <xdr:col>5</xdr:col>
      <xdr:colOff>466362</xdr:colOff>
      <xdr:row>57</xdr:row>
      <xdr:rowOff>114129</xdr:rowOff>
    </xdr:to>
    <xdr:pic>
      <xdr:nvPicPr>
        <xdr:cNvPr id="11" name="Picture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6"/>
        <a:stretch>
          <a:fillRect/>
        </a:stretch>
      </xdr:blipFill>
      <xdr:spPr>
        <a:xfrm>
          <a:off x="609600" y="10591800"/>
          <a:ext cx="2904762" cy="1371429"/>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57150</xdr:colOff>
      <xdr:row>62</xdr:row>
      <xdr:rowOff>0</xdr:rowOff>
    </xdr:from>
    <xdr:to>
      <xdr:col>2</xdr:col>
      <xdr:colOff>457074</xdr:colOff>
      <xdr:row>68</xdr:row>
      <xdr:rowOff>199843</xdr:rowOff>
    </xdr:to>
    <xdr:pic>
      <xdr:nvPicPr>
        <xdr:cNvPr id="12" name="Picture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7"/>
        <a:stretch>
          <a:fillRect/>
        </a:stretch>
      </xdr:blipFill>
      <xdr:spPr>
        <a:xfrm>
          <a:off x="666750" y="16040100"/>
          <a:ext cx="1009524" cy="1457143"/>
        </a:xfrm>
        <a:prstGeom prst="rect">
          <a:avLst/>
        </a:prstGeom>
        <a:effectLst>
          <a:outerShdw blurRad="63500" sx="102000" sy="102000" algn="ctr" rotWithShape="0">
            <a:prstClr val="black">
              <a:alpha val="40000"/>
            </a:prstClr>
          </a:outerShdw>
        </a:effectLst>
      </xdr:spPr>
    </xdr:pic>
    <xdr:clientData/>
  </xdr:twoCellAnchor>
  <xdr:twoCellAnchor editAs="oneCell">
    <xdr:from>
      <xdr:col>3</xdr:col>
      <xdr:colOff>0</xdr:colOff>
      <xdr:row>62</xdr:row>
      <xdr:rowOff>0</xdr:rowOff>
    </xdr:from>
    <xdr:to>
      <xdr:col>10</xdr:col>
      <xdr:colOff>580419</xdr:colOff>
      <xdr:row>67</xdr:row>
      <xdr:rowOff>47488</xdr:rowOff>
    </xdr:to>
    <xdr:pic>
      <xdr:nvPicPr>
        <xdr:cNvPr id="13" name="Picture 12">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8"/>
        <a:stretch>
          <a:fillRect/>
        </a:stretch>
      </xdr:blipFill>
      <xdr:spPr>
        <a:xfrm>
          <a:off x="1828800" y="12896850"/>
          <a:ext cx="4847619" cy="1095238"/>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57150</xdr:colOff>
      <xdr:row>85</xdr:row>
      <xdr:rowOff>85725</xdr:rowOff>
    </xdr:from>
    <xdr:to>
      <xdr:col>6</xdr:col>
      <xdr:colOff>599626</xdr:colOff>
      <xdr:row>98</xdr:row>
      <xdr:rowOff>18718</xdr:rowOff>
    </xdr:to>
    <xdr:pic>
      <xdr:nvPicPr>
        <xdr:cNvPr id="14" name="Picture 13">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9"/>
        <a:stretch>
          <a:fillRect/>
        </a:stretch>
      </xdr:blipFill>
      <xdr:spPr>
        <a:xfrm>
          <a:off x="666750" y="15078075"/>
          <a:ext cx="3590476" cy="2657143"/>
        </a:xfrm>
        <a:prstGeom prst="rect">
          <a:avLst/>
        </a:prstGeom>
        <a:effectLst>
          <a:outerShdw blurRad="63500" sx="102000" sy="102000" algn="ctr" rotWithShape="0">
            <a:prstClr val="black">
              <a:alpha val="40000"/>
            </a:prstClr>
          </a:outerShdw>
        </a:effectLst>
      </xdr:spPr>
    </xdr:pic>
    <xdr:clientData/>
  </xdr:twoCellAnchor>
  <xdr:twoCellAnchor editAs="oneCell">
    <xdr:from>
      <xdr:col>8</xdr:col>
      <xdr:colOff>0</xdr:colOff>
      <xdr:row>85</xdr:row>
      <xdr:rowOff>85725</xdr:rowOff>
    </xdr:from>
    <xdr:to>
      <xdr:col>13</xdr:col>
      <xdr:colOff>523429</xdr:colOff>
      <xdr:row>98</xdr:row>
      <xdr:rowOff>56813</xdr:rowOff>
    </xdr:to>
    <xdr:pic>
      <xdr:nvPicPr>
        <xdr:cNvPr id="15" name="Picture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0"/>
        <a:stretch>
          <a:fillRect/>
        </a:stretch>
      </xdr:blipFill>
      <xdr:spPr>
        <a:xfrm>
          <a:off x="4876800" y="15078075"/>
          <a:ext cx="3571429" cy="2695238"/>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152400</xdr:colOff>
      <xdr:row>104</xdr:row>
      <xdr:rowOff>133350</xdr:rowOff>
    </xdr:from>
    <xdr:to>
      <xdr:col>7</xdr:col>
      <xdr:colOff>370990</xdr:colOff>
      <xdr:row>119</xdr:row>
      <xdr:rowOff>56767</xdr:rowOff>
    </xdr:to>
    <xdr:pic>
      <xdr:nvPicPr>
        <xdr:cNvPr id="16" name="Picture 15">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11"/>
        <a:stretch>
          <a:fillRect/>
        </a:stretch>
      </xdr:blipFill>
      <xdr:spPr>
        <a:xfrm>
          <a:off x="762000" y="18268950"/>
          <a:ext cx="3876190" cy="3066667"/>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66675</xdr:colOff>
      <xdr:row>136</xdr:row>
      <xdr:rowOff>38100</xdr:rowOff>
    </xdr:from>
    <xdr:to>
      <xdr:col>10</xdr:col>
      <xdr:colOff>570751</xdr:colOff>
      <xdr:row>149</xdr:row>
      <xdr:rowOff>171093</xdr:rowOff>
    </xdr:to>
    <xdr:pic>
      <xdr:nvPicPr>
        <xdr:cNvPr id="18" name="Picture 17">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12"/>
        <a:stretch>
          <a:fillRect/>
        </a:stretch>
      </xdr:blipFill>
      <xdr:spPr>
        <a:xfrm>
          <a:off x="676275" y="255079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3</xdr:col>
      <xdr:colOff>600075</xdr:colOff>
      <xdr:row>133</xdr:row>
      <xdr:rowOff>38100</xdr:rowOff>
    </xdr:from>
    <xdr:to>
      <xdr:col>8</xdr:col>
      <xdr:colOff>3158</xdr:colOff>
      <xdr:row>135</xdr:row>
      <xdr:rowOff>57095</xdr:rowOff>
    </xdr:to>
    <xdr:pic>
      <xdr:nvPicPr>
        <xdr:cNvPr id="19" name="Picture 18">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13"/>
        <a:stretch>
          <a:fillRect/>
        </a:stretch>
      </xdr:blipFill>
      <xdr:spPr>
        <a:xfrm>
          <a:off x="2428875" y="24879300"/>
          <a:ext cx="2447619" cy="438095"/>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95250</xdr:colOff>
      <xdr:row>226</xdr:row>
      <xdr:rowOff>152400</xdr:rowOff>
    </xdr:from>
    <xdr:to>
      <xdr:col>10</xdr:col>
      <xdr:colOff>599326</xdr:colOff>
      <xdr:row>240</xdr:row>
      <xdr:rowOff>75844</xdr:rowOff>
    </xdr:to>
    <xdr:pic>
      <xdr:nvPicPr>
        <xdr:cNvPr id="20" name="Picture 19">
          <a:extLst>
            <a:ext uri="{FF2B5EF4-FFF2-40B4-BE49-F238E27FC236}">
              <a16:creationId xmlns:a16="http://schemas.microsoft.com/office/drawing/2014/main" id="{00000000-0008-0000-0300-000014000000}"/>
            </a:ext>
          </a:extLst>
        </xdr:cNvPr>
        <xdr:cNvPicPr>
          <a:picLocks noChangeAspect="1"/>
        </xdr:cNvPicPr>
      </xdr:nvPicPr>
      <xdr:blipFill>
        <a:blip xmlns:r="http://schemas.openxmlformats.org/officeDocument/2006/relationships" r:embed="rId14"/>
        <a:stretch>
          <a:fillRect/>
        </a:stretch>
      </xdr:blipFill>
      <xdr:spPr>
        <a:xfrm>
          <a:off x="704850" y="289750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276225</xdr:colOff>
      <xdr:row>225</xdr:row>
      <xdr:rowOff>180975</xdr:rowOff>
    </xdr:from>
    <xdr:to>
      <xdr:col>17</xdr:col>
      <xdr:colOff>171006</xdr:colOff>
      <xdr:row>242</xdr:row>
      <xdr:rowOff>104338</xdr:rowOff>
    </xdr:to>
    <xdr:pic>
      <xdr:nvPicPr>
        <xdr:cNvPr id="21" name="Picture 20">
          <a:extLst>
            <a:ext uri="{FF2B5EF4-FFF2-40B4-BE49-F238E27FC236}">
              <a16:creationId xmlns:a16="http://schemas.microsoft.com/office/drawing/2014/main" id="{00000000-0008-0000-0300-000015000000}"/>
            </a:ext>
          </a:extLst>
        </xdr:cNvPr>
        <xdr:cNvPicPr>
          <a:picLocks noChangeAspect="1"/>
        </xdr:cNvPicPr>
      </xdr:nvPicPr>
      <xdr:blipFill>
        <a:blip xmlns:r="http://schemas.openxmlformats.org/officeDocument/2006/relationships" r:embed="rId15"/>
        <a:stretch>
          <a:fillRect/>
        </a:stretch>
      </xdr:blipFill>
      <xdr:spPr>
        <a:xfrm>
          <a:off x="6981825" y="28794075"/>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114300</xdr:colOff>
      <xdr:row>152</xdr:row>
      <xdr:rowOff>171450</xdr:rowOff>
    </xdr:from>
    <xdr:to>
      <xdr:col>11</xdr:col>
      <xdr:colOff>8776</xdr:colOff>
      <xdr:row>166</xdr:row>
      <xdr:rowOff>94892</xdr:rowOff>
    </xdr:to>
    <xdr:pic>
      <xdr:nvPicPr>
        <xdr:cNvPr id="22" name="Picture 21">
          <a:extLst>
            <a:ext uri="{FF2B5EF4-FFF2-40B4-BE49-F238E27FC236}">
              <a16:creationId xmlns:a16="http://schemas.microsoft.com/office/drawing/2014/main" id="{00000000-0008-0000-0300-000016000000}"/>
            </a:ext>
          </a:extLst>
        </xdr:cNvPr>
        <xdr:cNvPicPr>
          <a:picLocks noChangeAspect="1"/>
        </xdr:cNvPicPr>
      </xdr:nvPicPr>
      <xdr:blipFill>
        <a:blip xmlns:r="http://schemas.openxmlformats.org/officeDocument/2006/relationships" r:embed="rId16"/>
        <a:stretch>
          <a:fillRect/>
        </a:stretch>
      </xdr:blipFill>
      <xdr:spPr>
        <a:xfrm>
          <a:off x="723900" y="329755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85725</xdr:colOff>
      <xdr:row>171</xdr:row>
      <xdr:rowOff>133350</xdr:rowOff>
    </xdr:from>
    <xdr:to>
      <xdr:col>10</xdr:col>
      <xdr:colOff>589801</xdr:colOff>
      <xdr:row>185</xdr:row>
      <xdr:rowOff>56793</xdr:rowOff>
    </xdr:to>
    <xdr:pic>
      <xdr:nvPicPr>
        <xdr:cNvPr id="25" name="Picture 24">
          <a:extLst>
            <a:ext uri="{FF2B5EF4-FFF2-40B4-BE49-F238E27FC236}">
              <a16:creationId xmlns:a16="http://schemas.microsoft.com/office/drawing/2014/main" id="{00000000-0008-0000-0300-000019000000}"/>
            </a:ext>
          </a:extLst>
        </xdr:cNvPr>
        <xdr:cNvPicPr>
          <a:picLocks noChangeAspect="1"/>
        </xdr:cNvPicPr>
      </xdr:nvPicPr>
      <xdr:blipFill>
        <a:blip xmlns:r="http://schemas.openxmlformats.org/officeDocument/2006/relationships" r:embed="rId17"/>
        <a:stretch>
          <a:fillRect/>
        </a:stretch>
      </xdr:blipFill>
      <xdr:spPr>
        <a:xfrm>
          <a:off x="695325" y="367093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47625</xdr:colOff>
      <xdr:row>207</xdr:row>
      <xdr:rowOff>161925</xdr:rowOff>
    </xdr:from>
    <xdr:to>
      <xdr:col>10</xdr:col>
      <xdr:colOff>551701</xdr:colOff>
      <xdr:row>221</xdr:row>
      <xdr:rowOff>85368</xdr:rowOff>
    </xdr:to>
    <xdr:pic>
      <xdr:nvPicPr>
        <xdr:cNvPr id="28" name="Picture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18"/>
        <a:stretch>
          <a:fillRect/>
        </a:stretch>
      </xdr:blipFill>
      <xdr:spPr>
        <a:xfrm>
          <a:off x="657225" y="40509825"/>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66675</xdr:colOff>
      <xdr:row>189</xdr:row>
      <xdr:rowOff>85725</xdr:rowOff>
    </xdr:from>
    <xdr:to>
      <xdr:col>10</xdr:col>
      <xdr:colOff>570751</xdr:colOff>
      <xdr:row>203</xdr:row>
      <xdr:rowOff>9168</xdr:rowOff>
    </xdr:to>
    <xdr:pic>
      <xdr:nvPicPr>
        <xdr:cNvPr id="30" name="Picture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19"/>
        <a:stretch>
          <a:fillRect/>
        </a:stretch>
      </xdr:blipFill>
      <xdr:spPr>
        <a:xfrm>
          <a:off x="676275" y="44415075"/>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57150</xdr:colOff>
      <xdr:row>41</xdr:row>
      <xdr:rowOff>133350</xdr:rowOff>
    </xdr:from>
    <xdr:to>
      <xdr:col>6</xdr:col>
      <xdr:colOff>3090</xdr:colOff>
      <xdr:row>47</xdr:row>
      <xdr:rowOff>85574</xdr:rowOff>
    </xdr:to>
    <xdr:pic>
      <xdr:nvPicPr>
        <xdr:cNvPr id="31" name="Picture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20"/>
        <a:stretch>
          <a:fillRect/>
        </a:stretch>
      </xdr:blipFill>
      <xdr:spPr>
        <a:xfrm>
          <a:off x="666750" y="9677400"/>
          <a:ext cx="2990476" cy="1209524"/>
        </a:xfrm>
        <a:prstGeom prst="rect">
          <a:avLst/>
        </a:prstGeom>
      </xdr:spPr>
    </xdr:pic>
    <xdr:clientData/>
  </xdr:twoCellAnchor>
  <xdr:twoCellAnchor editAs="oneCell">
    <xdr:from>
      <xdr:col>6</xdr:col>
      <xdr:colOff>371475</xdr:colOff>
      <xdr:row>50</xdr:row>
      <xdr:rowOff>133350</xdr:rowOff>
    </xdr:from>
    <xdr:to>
      <xdr:col>15</xdr:col>
      <xdr:colOff>361265</xdr:colOff>
      <xdr:row>57</xdr:row>
      <xdr:rowOff>171262</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1"/>
        <a:stretch>
          <a:fillRect/>
        </a:stretch>
      </xdr:blipFill>
      <xdr:spPr>
        <a:xfrm>
          <a:off x="4029075" y="13239750"/>
          <a:ext cx="5476190" cy="1504762"/>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228600</xdr:colOff>
      <xdr:row>151</xdr:row>
      <xdr:rowOff>123825</xdr:rowOff>
    </xdr:from>
    <xdr:to>
      <xdr:col>17</xdr:col>
      <xdr:colOff>123381</xdr:colOff>
      <xdr:row>168</xdr:row>
      <xdr:rowOff>47189</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2"/>
        <a:stretch>
          <a:fillRect/>
        </a:stretch>
      </xdr:blipFill>
      <xdr:spPr>
        <a:xfrm>
          <a:off x="6934200" y="42357675"/>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171450</xdr:colOff>
      <xdr:row>133</xdr:row>
      <xdr:rowOff>123825</xdr:rowOff>
    </xdr:from>
    <xdr:to>
      <xdr:col>17</xdr:col>
      <xdr:colOff>66231</xdr:colOff>
      <xdr:row>150</xdr:row>
      <xdr:rowOff>47189</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3"/>
        <a:stretch>
          <a:fillRect/>
        </a:stretch>
      </xdr:blipFill>
      <xdr:spPr>
        <a:xfrm>
          <a:off x="6877050" y="27270075"/>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6</xdr:col>
      <xdr:colOff>200025</xdr:colOff>
      <xdr:row>127</xdr:row>
      <xdr:rowOff>47625</xdr:rowOff>
    </xdr:from>
    <xdr:to>
      <xdr:col>7</xdr:col>
      <xdr:colOff>399949</xdr:colOff>
      <xdr:row>132</xdr:row>
      <xdr:rowOff>28446</xdr:rowOff>
    </xdr:to>
    <xdr:pic>
      <xdr:nvPicPr>
        <xdr:cNvPr id="10" name="Picture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24"/>
        <a:stretch>
          <a:fillRect/>
        </a:stretch>
      </xdr:blipFill>
      <xdr:spPr>
        <a:xfrm>
          <a:off x="3857625" y="26774775"/>
          <a:ext cx="809524" cy="1028571"/>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228600</xdr:colOff>
      <xdr:row>170</xdr:row>
      <xdr:rowOff>57150</xdr:rowOff>
    </xdr:from>
    <xdr:to>
      <xdr:col>17</xdr:col>
      <xdr:colOff>123381</xdr:colOff>
      <xdr:row>186</xdr:row>
      <xdr:rowOff>190064</xdr:rowOff>
    </xdr:to>
    <xdr:pic>
      <xdr:nvPicPr>
        <xdr:cNvPr id="17" name="Picture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25"/>
        <a:stretch>
          <a:fillRect/>
        </a:stretch>
      </xdr:blipFill>
      <xdr:spPr>
        <a:xfrm>
          <a:off x="6934200" y="35794950"/>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276225</xdr:colOff>
      <xdr:row>188</xdr:row>
      <xdr:rowOff>57150</xdr:rowOff>
    </xdr:from>
    <xdr:to>
      <xdr:col>17</xdr:col>
      <xdr:colOff>171006</xdr:colOff>
      <xdr:row>204</xdr:row>
      <xdr:rowOff>190064</xdr:rowOff>
    </xdr:to>
    <xdr:pic>
      <xdr:nvPicPr>
        <xdr:cNvPr id="23" name="Picture 22">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26"/>
        <a:stretch>
          <a:fillRect/>
        </a:stretch>
      </xdr:blipFill>
      <xdr:spPr>
        <a:xfrm>
          <a:off x="6981825" y="39566850"/>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257175</xdr:colOff>
      <xdr:row>206</xdr:row>
      <xdr:rowOff>66675</xdr:rowOff>
    </xdr:from>
    <xdr:to>
      <xdr:col>17</xdr:col>
      <xdr:colOff>151956</xdr:colOff>
      <xdr:row>222</xdr:row>
      <xdr:rowOff>199589</xdr:rowOff>
    </xdr:to>
    <xdr:pic>
      <xdr:nvPicPr>
        <xdr:cNvPr id="24" name="Picture 23">
          <a:extLst>
            <a:ext uri="{FF2B5EF4-FFF2-40B4-BE49-F238E27FC236}">
              <a16:creationId xmlns:a16="http://schemas.microsoft.com/office/drawing/2014/main" id="{00000000-0008-0000-0300-000018000000}"/>
            </a:ext>
          </a:extLst>
        </xdr:cNvPr>
        <xdr:cNvPicPr>
          <a:picLocks noChangeAspect="1"/>
        </xdr:cNvPicPr>
      </xdr:nvPicPr>
      <xdr:blipFill>
        <a:blip xmlns:r="http://schemas.openxmlformats.org/officeDocument/2006/relationships" r:embed="rId27"/>
        <a:stretch>
          <a:fillRect/>
        </a:stretch>
      </xdr:blipFill>
      <xdr:spPr>
        <a:xfrm>
          <a:off x="6962775" y="43348275"/>
          <a:ext cx="3552381" cy="3485714"/>
        </a:xfrm>
        <a:prstGeom prst="rect">
          <a:avLst/>
        </a:prstGeom>
        <a:effectLst>
          <a:outerShdw blurRad="63500" sx="102000" sy="102000" algn="ctr" rotWithShape="0">
            <a:prstClr val="black">
              <a:alpha val="40000"/>
            </a:prstClr>
          </a:outerShdw>
        </a:effectLst>
      </xdr:spPr>
    </xdr:pic>
    <xdr:clientData/>
  </xdr:twoCellAnchor>
  <xdr:twoCellAnchor>
    <xdr:from>
      <xdr:col>8</xdr:col>
      <xdr:colOff>485775</xdr:colOff>
      <xdr:row>0</xdr:row>
      <xdr:rowOff>304800</xdr:rowOff>
    </xdr:from>
    <xdr:to>
      <xdr:col>14</xdr:col>
      <xdr:colOff>161925</xdr:colOff>
      <xdr:row>5</xdr:row>
      <xdr:rowOff>57150</xdr:rowOff>
    </xdr:to>
    <xdr:grpSp>
      <xdr:nvGrpSpPr>
        <xdr:cNvPr id="32" name="Group 31">
          <a:extLst>
            <a:ext uri="{FF2B5EF4-FFF2-40B4-BE49-F238E27FC236}">
              <a16:creationId xmlns:a16="http://schemas.microsoft.com/office/drawing/2014/main" id="{00000000-0008-0000-0300-000020000000}"/>
            </a:ext>
          </a:extLst>
        </xdr:cNvPr>
        <xdr:cNvGrpSpPr/>
      </xdr:nvGrpSpPr>
      <xdr:grpSpPr>
        <a:xfrm>
          <a:off x="5484495" y="304800"/>
          <a:ext cx="3425190" cy="918210"/>
          <a:chOff x="5362575" y="304800"/>
          <a:chExt cx="3333750" cy="914400"/>
        </a:xfrm>
      </xdr:grpSpPr>
      <xdr:sp macro="" textlink="">
        <xdr:nvSpPr>
          <xdr:cNvPr id="29" name="Rectangle: Rounded Corners 28">
            <a:hlinkClick xmlns:r="http://schemas.openxmlformats.org/officeDocument/2006/relationships" r:id="rId28"/>
            <a:extLst>
              <a:ext uri="{FF2B5EF4-FFF2-40B4-BE49-F238E27FC236}">
                <a16:creationId xmlns:a16="http://schemas.microsoft.com/office/drawing/2014/main" id="{00000000-0008-0000-0300-00001D000000}"/>
              </a:ext>
            </a:extLst>
          </xdr:cNvPr>
          <xdr:cNvSpPr/>
        </xdr:nvSpPr>
        <xdr:spPr>
          <a:xfrm>
            <a:off x="5362575" y="333375"/>
            <a:ext cx="3333750" cy="857250"/>
          </a:xfrm>
          <a:prstGeom prst="roundRect">
            <a:avLst/>
          </a:prstGeom>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r"/>
            <a:r>
              <a:rPr lang="en-AU" sz="2000"/>
              <a:t>CLICK</a:t>
            </a:r>
            <a:r>
              <a:rPr lang="en-AU" sz="2000" baseline="0"/>
              <a:t> TO </a:t>
            </a:r>
            <a:r>
              <a:rPr lang="en-AU" sz="2000"/>
              <a:t>WATCH THE</a:t>
            </a:r>
          </a:p>
          <a:p>
            <a:pPr algn="r"/>
            <a:r>
              <a:rPr lang="en-AU" sz="2000"/>
              <a:t>VIDEO TUTORIAL</a:t>
            </a:r>
          </a:p>
        </xdr:txBody>
      </xdr:sp>
      <xdr:pic>
        <xdr:nvPicPr>
          <xdr:cNvPr id="27" name="Graphic 26" descr="Video camera">
            <a:extLst>
              <a:ext uri="{FF2B5EF4-FFF2-40B4-BE49-F238E27FC236}">
                <a16:creationId xmlns:a16="http://schemas.microsoft.com/office/drawing/2014/main" id="{00000000-0008-0000-0300-00001B00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5457825" y="304800"/>
            <a:ext cx="914400" cy="91440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3906.556064583332" missingItemsLimit="0" createdVersion="6" refreshedVersion="6" minRefreshableVersion="3" recordCount="40" xr:uid="{7F044F22-30D6-49F4-936A-AD04EA158BFF}">
  <cacheSource type="worksheet">
    <worksheetSource name="Table1"/>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7397747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3"/>
    <x v="1"/>
    <x v="2"/>
    <n v="732000"/>
    <n v="261324"/>
  </r>
  <r>
    <x v="0"/>
    <x v="4"/>
    <x v="4"/>
    <x v="0"/>
    <x v="4"/>
    <x v="4"/>
    <x v="3"/>
    <x v="3"/>
    <n v="492000"/>
    <n v="116850"/>
  </r>
  <r>
    <x v="0"/>
    <x v="5"/>
    <x v="0"/>
    <x v="3"/>
    <x v="1"/>
    <x v="5"/>
    <x v="4"/>
    <x v="4"/>
    <n v="188000"/>
    <n v="0"/>
  </r>
  <r>
    <x v="0"/>
    <x v="6"/>
    <x v="1"/>
    <x v="3"/>
    <x v="5"/>
    <x v="6"/>
    <x v="1"/>
    <x v="5"/>
    <n v="180000"/>
    <n v="79380"/>
  </r>
  <r>
    <x v="0"/>
    <x v="7"/>
    <x v="2"/>
    <x v="4"/>
    <x v="0"/>
    <x v="6"/>
    <x v="0"/>
    <x v="0"/>
    <n v="582000"/>
    <n v="195231"/>
  </r>
  <r>
    <x v="0"/>
    <x v="8"/>
    <x v="3"/>
    <x v="4"/>
    <x v="3"/>
    <x v="7"/>
    <x v="3"/>
    <x v="6"/>
    <n v="562000"/>
    <n v="74746"/>
  </r>
  <r>
    <x v="0"/>
    <x v="9"/>
    <x v="4"/>
    <x v="4"/>
    <x v="1"/>
    <x v="2"/>
    <x v="1"/>
    <x v="1"/>
    <n v="416000"/>
    <n v="175015"/>
  </r>
  <r>
    <x v="1"/>
    <x v="0"/>
    <x v="0"/>
    <x v="1"/>
    <x v="5"/>
    <x v="8"/>
    <x v="5"/>
    <x v="7"/>
    <n v="293000"/>
    <n v="273001"/>
  </r>
  <r>
    <x v="1"/>
    <x v="1"/>
    <x v="1"/>
    <x v="0"/>
    <x v="3"/>
    <x v="5"/>
    <x v="2"/>
    <x v="8"/>
    <n v="224000"/>
    <n v="57910"/>
  </r>
  <r>
    <x v="1"/>
    <x v="2"/>
    <x v="2"/>
    <x v="1"/>
    <x v="6"/>
    <x v="5"/>
    <x v="4"/>
    <x v="4"/>
    <n v="978000"/>
    <n v="0"/>
  </r>
  <r>
    <x v="1"/>
    <x v="3"/>
    <x v="3"/>
    <x v="3"/>
    <x v="5"/>
    <x v="6"/>
    <x v="1"/>
    <x v="5"/>
    <n v="932000"/>
    <n v="379157"/>
  </r>
  <r>
    <x v="1"/>
    <x v="4"/>
    <x v="4"/>
    <x v="2"/>
    <x v="4"/>
    <x v="8"/>
    <x v="3"/>
    <x v="3"/>
    <n v="854000"/>
    <n v="322812"/>
  </r>
  <r>
    <x v="1"/>
    <x v="5"/>
    <x v="0"/>
    <x v="2"/>
    <x v="1"/>
    <x v="6"/>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5"/>
    <x v="2"/>
    <x v="10"/>
    <n v="729000"/>
    <n v="487139"/>
  </r>
  <r>
    <x v="2"/>
    <x v="2"/>
    <x v="2"/>
    <x v="4"/>
    <x v="5"/>
    <x v="11"/>
    <x v="1"/>
    <x v="5"/>
    <n v="826000"/>
    <n v="298186"/>
  </r>
  <r>
    <x v="2"/>
    <x v="3"/>
    <x v="3"/>
    <x v="7"/>
    <x v="5"/>
    <x v="7"/>
    <x v="0"/>
    <x v="11"/>
    <n v="895000"/>
    <n v="280583"/>
  </r>
  <r>
    <x v="2"/>
    <x v="4"/>
    <x v="4"/>
    <x v="8"/>
    <x v="7"/>
    <x v="11"/>
    <x v="0"/>
    <x v="12"/>
    <n v="341000"/>
    <n v="129785"/>
  </r>
  <r>
    <x v="3"/>
    <x v="0"/>
    <x v="0"/>
    <x v="9"/>
    <x v="3"/>
    <x v="12"/>
    <x v="7"/>
    <x v="13"/>
    <n v="787000"/>
    <n v="727188"/>
  </r>
  <r>
    <x v="3"/>
    <x v="1"/>
    <x v="1"/>
    <x v="9"/>
    <x v="2"/>
    <x v="13"/>
    <x v="0"/>
    <x v="14"/>
    <n v="228000"/>
    <n v="47880"/>
  </r>
  <r>
    <x v="3"/>
    <x v="2"/>
    <x v="2"/>
    <x v="0"/>
    <x v="4"/>
    <x v="4"/>
    <x v="4"/>
    <x v="4"/>
    <n v="147000"/>
    <n v="0"/>
  </r>
  <r>
    <x v="3"/>
    <x v="3"/>
    <x v="3"/>
    <x v="10"/>
    <x v="6"/>
    <x v="6"/>
    <x v="6"/>
    <x v="15"/>
    <n v="338000"/>
    <n v="205123"/>
  </r>
  <r>
    <x v="3"/>
    <x v="4"/>
    <x v="4"/>
    <x v="4"/>
    <x v="2"/>
    <x v="9"/>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8"/>
    <x v="1"/>
    <x v="18"/>
    <n v="616000"/>
    <n v="401579"/>
  </r>
  <r>
    <x v="4"/>
    <x v="3"/>
    <x v="0"/>
    <x v="10"/>
    <x v="7"/>
    <x v="0"/>
    <x v="1"/>
    <x v="7"/>
    <n v="817000"/>
    <n v="807069"/>
  </r>
  <r>
    <x v="4"/>
    <x v="4"/>
    <x v="1"/>
    <x v="2"/>
    <x v="5"/>
    <x v="2"/>
    <x v="1"/>
    <x v="5"/>
    <n v="372000"/>
    <n v="173166"/>
  </r>
  <r>
    <x v="4"/>
    <x v="5"/>
    <x v="2"/>
    <x v="4"/>
    <x v="2"/>
    <x v="9"/>
    <x v="0"/>
    <x v="14"/>
    <n v="50000"/>
    <n v="8400"/>
  </r>
  <r>
    <x v="4"/>
    <x v="6"/>
    <x v="3"/>
    <x v="4"/>
    <x v="2"/>
    <x v="9"/>
    <x v="1"/>
    <x v="16"/>
    <n v="807000"/>
    <n v="262679"/>
  </r>
  <r>
    <x v="4"/>
    <x v="7"/>
    <x v="4"/>
    <x v="4"/>
    <x v="7"/>
    <x v="8"/>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E71B7F-468D-4725-B37E-EEB6EC5CF83F}" name="PivotTable1" cacheId="0" applyNumberFormats="0" applyBorderFormats="0" applyFontFormats="0" applyPatternFormats="0" applyAlignmentFormats="0" applyWidthHeightFormats="1" dataCaption="Values" updatedVersion="8" minRefreshableVersion="3" showDrill="0" itemPrintTitles="1" createdVersion="6" indent="0" compact="0" compactData="0" multipleFieldFilters="0">
  <location ref="A7:J48"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10"/>
        <item x="4"/>
        <item x="0"/>
        <item x="1"/>
        <item x="8"/>
        <item x="5"/>
        <item x="6"/>
        <item x="2"/>
        <item x="11"/>
        <item x="3"/>
        <item x="7"/>
        <item x="9"/>
        <item x="14"/>
        <item x="12"/>
        <item x="13"/>
      </items>
    </pivotField>
    <pivotField axis="axisRow" compact="0" numFmtId="3" outline="0" showAll="0" defaultSubtotal="0">
      <items count="8">
        <item x="4"/>
        <item x="3"/>
        <item x="0"/>
        <item x="1"/>
        <item x="2"/>
        <item x="6"/>
        <item x="5"/>
        <item x="7"/>
      </items>
    </pivotField>
    <pivotField axis="axisRow" compact="0" numFmtId="9" outline="0" showAll="0" defaultSubtotal="0">
      <items count="19">
        <item x="4"/>
        <item x="6"/>
        <item x="14"/>
        <item x="3"/>
        <item x="11"/>
        <item x="16"/>
        <item x="2"/>
        <item x="17"/>
        <item x="0"/>
        <item x="5"/>
        <item x="8"/>
        <item x="1"/>
        <item x="18"/>
        <item x="15"/>
        <item x="12"/>
        <item x="10"/>
        <item x="9"/>
        <item x="13"/>
        <item x="7"/>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2"/>
      <x v="9"/>
      <x v="12"/>
      <x v="5"/>
      <x v="3"/>
      <x v="7"/>
    </i>
    <i r="1">
      <x v="2"/>
      <x v="4"/>
      <x v="10"/>
      <x v="13"/>
      <x v="6"/>
      <x v="4"/>
      <x v="10"/>
    </i>
    <i r="1">
      <x v="3"/>
      <x v="1"/>
      <x v="3"/>
      <x v="4"/>
      <x v="2"/>
      <x v="3"/>
      <x v="12"/>
    </i>
    <i r="1">
      <x v="4"/>
      <x/>
      <x v="2"/>
      <x v="2"/>
      <x/>
      <x v="3"/>
      <x v="18"/>
    </i>
    <i r="1">
      <x v="5"/>
      <x v="3"/>
      <x v="4"/>
      <x v="7"/>
      <x v="4"/>
      <x v="3"/>
      <x v="9"/>
    </i>
    <i r="1">
      <x v="6"/>
      <x v="2"/>
      <x v="5"/>
      <x v="11"/>
      <x v="7"/>
      <x v="2"/>
      <x v="2"/>
    </i>
    <i r="1">
      <x v="7"/>
      <x v="4"/>
      <x v="5"/>
      <x v="11"/>
      <x v="7"/>
      <x v="3"/>
      <x v="5"/>
    </i>
    <i r="1">
      <x v="8"/>
      <x v="1"/>
      <x v="5"/>
      <x v="4"/>
      <x/>
      <x/>
      <x/>
    </i>
    <i>
      <x v="1"/>
      <x/>
      <x/>
      <x v="10"/>
      <x v="13"/>
      <x v="6"/>
      <x v="7"/>
      <x v="17"/>
    </i>
    <i r="1">
      <x v="2"/>
      <x v="3"/>
      <x v="10"/>
      <x v="14"/>
      <x v="7"/>
      <x v="2"/>
      <x v="2"/>
    </i>
    <i r="1">
      <x v="3"/>
      <x v="2"/>
      <x/>
      <x v="1"/>
      <x v="1"/>
      <x/>
      <x/>
    </i>
    <i r="1">
      <x v="4"/>
      <x v="4"/>
      <x v="2"/>
      <x v="6"/>
      <x v="5"/>
      <x v="5"/>
      <x v="13"/>
    </i>
    <i r="1">
      <x v="5"/>
      <x v="1"/>
      <x v="5"/>
      <x v="11"/>
      <x v="7"/>
      <x v="3"/>
      <x v="5"/>
    </i>
    <i r="1">
      <x v="6"/>
      <x/>
      <x v="6"/>
      <x v="8"/>
      <x v="3"/>
      <x v="3"/>
      <x v="11"/>
    </i>
    <i r="1">
      <x v="7"/>
      <x v="3"/>
      <x v="6"/>
      <x v="6"/>
      <x v="1"/>
      <x v="2"/>
      <x v="11"/>
    </i>
    <i>
      <x v="2"/>
      <x/>
      <x/>
      <x/>
      <x v="2"/>
      <x v="2"/>
      <x v="2"/>
      <x v="8"/>
    </i>
    <i r="1">
      <x v="1"/>
      <x v="1"/>
      <x v="5"/>
      <x v="7"/>
      <x v="3"/>
      <x v="3"/>
      <x v="11"/>
    </i>
    <i r="1">
      <x v="2"/>
      <x v="3"/>
      <x/>
      <x v="3"/>
      <x v="3"/>
      <x v="3"/>
      <x v="11"/>
    </i>
    <i r="1">
      <x v="3"/>
      <x v="2"/>
      <x v="1"/>
      <x v="7"/>
      <x v="7"/>
      <x v="4"/>
      <x v="8"/>
    </i>
    <i r="1">
      <x v="4"/>
      <x v="4"/>
      <x v="4"/>
      <x v="9"/>
      <x v="6"/>
      <x v="3"/>
      <x v="6"/>
    </i>
    <i r="1">
      <x v="5"/>
      <x v="1"/>
      <x/>
      <x v="1"/>
      <x v="1"/>
      <x v="1"/>
      <x v="3"/>
    </i>
    <i r="1">
      <x v="6"/>
      <x/>
      <x v="3"/>
      <x v="5"/>
      <x v="3"/>
      <x/>
      <x/>
    </i>
    <i r="1">
      <x v="7"/>
      <x v="3"/>
      <x v="3"/>
      <x v="6"/>
      <x v="4"/>
      <x v="3"/>
      <x v="9"/>
    </i>
    <i r="1">
      <x v="8"/>
      <x v="2"/>
      <x v="5"/>
      <x v="6"/>
      <x v="2"/>
      <x v="2"/>
      <x v="8"/>
    </i>
    <i r="1">
      <x v="9"/>
      <x v="4"/>
      <x v="5"/>
      <x v="10"/>
      <x v="6"/>
      <x v="1"/>
      <x v="1"/>
    </i>
    <i>
      <x v="3"/>
      <x/>
      <x/>
      <x v="1"/>
      <x v="4"/>
      <x v="4"/>
      <x v="6"/>
      <x v="18"/>
    </i>
    <i r="1">
      <x v="1"/>
      <x v="1"/>
      <x/>
      <x/>
      <x/>
      <x v="3"/>
      <x v="18"/>
    </i>
    <i r="1">
      <x v="2"/>
      <x v="3"/>
      <x/>
      <x v="5"/>
      <x v="6"/>
      <x v="4"/>
      <x v="10"/>
    </i>
    <i r="1">
      <x v="3"/>
      <x v="2"/>
      <x v="1"/>
      <x v="5"/>
      <x v="5"/>
      <x/>
      <x/>
    </i>
    <i r="1">
      <x v="4"/>
      <x v="4"/>
      <x v="3"/>
      <x v="6"/>
      <x v="4"/>
      <x v="3"/>
      <x v="9"/>
    </i>
    <i r="1">
      <x v="5"/>
      <x v="1"/>
      <x v="4"/>
      <x v="4"/>
      <x v="1"/>
      <x v="1"/>
      <x v="3"/>
    </i>
    <i r="1">
      <x v="6"/>
      <x/>
      <x v="4"/>
      <x v="6"/>
      <x v="3"/>
      <x v="3"/>
      <x v="11"/>
    </i>
    <i r="1">
      <x v="7"/>
      <x v="3"/>
      <x v="5"/>
      <x v="7"/>
      <x v="3"/>
      <x v="5"/>
      <x v="16"/>
    </i>
    <i r="1">
      <x v="8"/>
      <x v="2"/>
      <x v="6"/>
      <x v="6"/>
      <x v="1"/>
      <x v="1"/>
      <x v="3"/>
    </i>
    <i r="1">
      <x v="9"/>
      <x v="4"/>
      <x v="8"/>
      <x v="11"/>
      <x v="4"/>
      <x v="3"/>
      <x v="9"/>
    </i>
    <i>
      <x v="4"/>
      <x/>
      <x/>
      <x/>
      <x v="6"/>
      <x v="7"/>
      <x v="5"/>
      <x v="11"/>
    </i>
    <i r="1">
      <x v="2"/>
      <x v="3"/>
      <x v="4"/>
      <x v="5"/>
      <x v="2"/>
      <x v="4"/>
      <x v="15"/>
    </i>
    <i r="1">
      <x v="3"/>
      <x v="2"/>
      <x v="5"/>
      <x v="8"/>
      <x v="4"/>
      <x v="3"/>
      <x v="9"/>
    </i>
    <i r="1">
      <x v="4"/>
      <x v="4"/>
      <x v="7"/>
      <x v="10"/>
      <x v="4"/>
      <x v="2"/>
      <x v="4"/>
    </i>
    <i r="1">
      <x v="5"/>
      <x v="1"/>
      <x v="9"/>
      <x v="8"/>
      <x/>
      <x v="2"/>
      <x v="14"/>
    </i>
    <i t="grand">
      <x/>
    </i>
  </rowItems>
  <colFields count="1">
    <field x="-2"/>
  </colFields>
  <colItems count="2">
    <i>
      <x/>
    </i>
    <i i="1">
      <x v="1"/>
    </i>
  </colItems>
  <dataFields count="2">
    <dataField name="Budget " fld="8" baseField="7" baseItem="12" numFmtId="3"/>
    <dataField name="Actual " fld="9" baseField="7" baseItem="10" numFmtId="3"/>
  </dataFields>
  <formats count="25">
    <format dxfId="37">
      <pivotArea outline="0" fieldPosition="0">
        <references count="1">
          <reference field="4294967294" count="1" selected="0">
            <x v="0"/>
          </reference>
        </references>
      </pivotArea>
    </format>
    <format dxfId="36">
      <pivotArea outline="0" fieldPosition="0">
        <references count="1">
          <reference field="4294967294" count="1" selected="0">
            <x v="1"/>
          </reference>
        </references>
      </pivotArea>
    </format>
    <format dxfId="35">
      <pivotArea outline="0" fieldPosition="0">
        <references count="1">
          <reference field="4294967294" count="1">
            <x v="0"/>
          </reference>
        </references>
      </pivotArea>
    </format>
    <format dxfId="34">
      <pivotArea outline="0" fieldPosition="0">
        <references count="1">
          <reference field="4294967294" count="1">
            <x v="1"/>
          </reference>
        </references>
      </pivotArea>
    </format>
    <format dxfId="33">
      <pivotArea dataOnly="0" labelOnly="1" outline="0" fieldPosition="0">
        <references count="1">
          <reference field="4" count="0"/>
        </references>
      </pivotArea>
    </format>
    <format dxfId="32">
      <pivotArea field="0" type="button" dataOnly="0" labelOnly="1" outline="0" axis="axisRow" fieldPosition="0"/>
    </format>
    <format dxfId="31">
      <pivotArea field="1" type="button" dataOnly="0" labelOnly="1" outline="0" axis="axisRow" fieldPosition="1"/>
    </format>
    <format dxfId="30">
      <pivotArea field="2" type="button" dataOnly="0" labelOnly="1" outline="0" axis="axisRow" fieldPosition="2"/>
    </format>
    <format dxfId="29">
      <pivotArea field="3" type="button" dataOnly="0" labelOnly="1" outline="0" axis="axisRow" fieldPosition="3"/>
    </format>
    <format dxfId="28">
      <pivotArea field="5" type="button" dataOnly="0" labelOnly="1" outline="0" axis="axisRow" fieldPosition="4"/>
    </format>
    <format dxfId="27">
      <pivotArea field="4" type="button" dataOnly="0" labelOnly="1" outline="0" axis="axisRow" fieldPosition="5"/>
    </format>
    <format dxfId="26">
      <pivotArea field="6" type="button" dataOnly="0" labelOnly="1" outline="0" axis="axisRow" fieldPosition="6"/>
    </format>
    <format dxfId="25">
      <pivotArea field="7" type="button" dataOnly="0" labelOnly="1" outline="0" axis="axisRow" fieldPosition="7"/>
    </format>
    <format dxfId="24">
      <pivotArea dataOnly="0" labelOnly="1" outline="0" fieldPosition="0">
        <references count="1">
          <reference field="4294967294" count="2">
            <x v="0"/>
            <x v="1"/>
          </reference>
        </references>
      </pivotArea>
    </format>
    <format dxfId="23">
      <pivotArea field="0" type="button" dataOnly="0" labelOnly="1" outline="0" axis="axisRow" fieldPosition="0"/>
    </format>
    <format dxfId="22">
      <pivotArea field="1" type="button" dataOnly="0" labelOnly="1" outline="0" axis="axisRow" fieldPosition="1"/>
    </format>
    <format dxfId="21">
      <pivotArea field="2" type="button" dataOnly="0" labelOnly="1" outline="0" axis="axisRow" fieldPosition="2"/>
    </format>
    <format dxfId="20">
      <pivotArea field="3" type="button" dataOnly="0" labelOnly="1" outline="0" axis="axisRow" fieldPosition="3"/>
    </format>
    <format dxfId="19">
      <pivotArea field="5" type="button" dataOnly="0" labelOnly="1" outline="0" axis="axisRow" fieldPosition="4"/>
    </format>
    <format dxfId="18">
      <pivotArea field="4" type="button" dataOnly="0" labelOnly="1" outline="0" axis="axisRow" fieldPosition="5"/>
    </format>
    <format dxfId="17">
      <pivotArea field="6" type="button" dataOnly="0" labelOnly="1" outline="0" axis="axisRow" fieldPosition="6"/>
    </format>
    <format dxfId="16">
      <pivotArea field="7" type="button" dataOnly="0" labelOnly="1" outline="0" axis="axisRow" fieldPosition="7"/>
    </format>
    <format dxfId="15">
      <pivotArea dataOnly="0" labelOnly="1" outline="0" fieldPosition="0">
        <references count="1">
          <reference field="4294967294" count="2">
            <x v="0"/>
            <x v="1"/>
          </reference>
        </references>
      </pivotArea>
    </format>
    <format dxfId="14">
      <pivotArea dataOnly="0" labelOnly="1" outline="0" fieldPosition="0">
        <references count="1">
          <reference field="6" count="0"/>
        </references>
      </pivotArea>
    </format>
    <format dxfId="13">
      <pivotArea dataOnly="0" labelOnly="1" outline="0" fieldPosition="0">
        <references count="1">
          <reference field="6" count="0"/>
        </references>
      </pivotArea>
    </format>
  </formats>
  <pivotTableStyleInfo name="PivotStyleLight17"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39CD70-54A7-4B59-9431-7A535CDD42D2}" name="Days Completed VS Duration" cacheId="0"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H4:I6" firstHeaderRow="1" firstDataRow="1" firstDataCol="1"/>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items count="12">
        <item x="0"/>
        <item x="1"/>
        <item x="10"/>
        <item x="3"/>
        <item x="2"/>
        <item x="4"/>
        <item x="5"/>
        <item x="7"/>
        <item x="6"/>
        <item x="8"/>
        <item x="9"/>
        <item t="default"/>
      </items>
    </pivotField>
    <pivotField dataField="1" showAll="0"/>
    <pivotField numFmtId="14" showAll="0">
      <items count="16">
        <item x="10"/>
        <item x="4"/>
        <item x="0"/>
        <item x="1"/>
        <item x="8"/>
        <item x="5"/>
        <item x="6"/>
        <item x="2"/>
        <item x="11"/>
        <item x="3"/>
        <item x="7"/>
        <item x="9"/>
        <item x="14"/>
        <item x="12"/>
        <item x="13"/>
        <item t="default"/>
      </items>
    </pivotField>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Sum of Days completed" fld="6" baseField="0" baseItem="0"/>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AB9C96-64F4-4818-9886-33D512AEA060}" name="Actua Vs Budget"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B4:C5"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items count="12">
        <item x="0"/>
        <item x="1"/>
        <item x="10"/>
        <item x="3"/>
        <item x="2"/>
        <item x="4"/>
        <item x="5"/>
        <item x="7"/>
        <item x="6"/>
        <item x="8"/>
        <item x="9"/>
        <item t="default"/>
      </items>
    </pivotField>
    <pivotField showAll="0"/>
    <pivotField numFmtId="14" showAll="0">
      <items count="16">
        <item x="10"/>
        <item x="4"/>
        <item x="0"/>
        <item x="1"/>
        <item x="8"/>
        <item x="5"/>
        <item x="6"/>
        <item x="2"/>
        <item x="11"/>
        <item x="3"/>
        <item x="7"/>
        <item x="9"/>
        <item x="14"/>
        <item x="12"/>
        <item x="13"/>
        <item t="default"/>
      </items>
    </pivotField>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0" numFmtId="166"/>
    <dataField name="Budget " fld="8" baseField="0" baseItem="1" numFmtId="166"/>
  </dataFields>
  <formats count="5">
    <format dxfId="42">
      <pivotArea outline="0" collapsedLevelsAreSubtotals="1" fieldPosition="0">
        <references count="1">
          <reference field="4294967294" count="1" selected="0">
            <x v="0"/>
          </reference>
        </references>
      </pivotArea>
    </format>
    <format dxfId="41">
      <pivotArea outline="0" collapsedLevelsAreSubtotals="1" fieldPosition="0"/>
    </format>
    <format dxfId="40">
      <pivotArea outline="0" collapsedLevelsAreSubtotals="1" fieldPosition="0"/>
    </format>
    <format dxfId="39">
      <pivotArea dataOnly="0" labelOnly="1" outline="0" fieldPosition="0">
        <references count="1">
          <reference field="4294967294" count="2">
            <x v="0"/>
            <x v="1"/>
          </reference>
        </references>
      </pivotArea>
    </format>
    <format dxfId="38">
      <pivotArea dataOnly="0" labelOnly="1" outline="0" fieldPosition="0">
        <references count="1">
          <reference field="4294967294" count="2">
            <x v="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1" xr10:uid="{4208C09B-8318-4F6B-9953-F8D1669D5D0E}" sourceName="Manager">
  <pivotTables>
    <pivotTable tabId="10" name="PivotTable1"/>
    <pivotTable tabId="4" name="Actua Vs Budget"/>
    <pivotTable tabId="4" name="Days Completed VS Duration"/>
  </pivotTables>
  <data>
    <tabular pivotCacheId="739774749">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1" xr10:uid="{B42D9C34-A102-4282-9718-EFEB92B53324}" sourceName="Project">
  <pivotTables>
    <pivotTable tabId="10" name="PivotTable1"/>
    <pivotTable tabId="4" name="Actua Vs Budget"/>
    <pivotTable tabId="4" name="Days Completed VS Duration"/>
  </pivotTables>
  <data>
    <tabular pivotCacheId="739774749">
      <items count="5">
        <i x="4" s="1"/>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 1" xr10:uid="{ADC24645-05FA-4B40-A333-57BF95E2520E}" cache="Slicer_Manager1" caption="Manager" columnCount="5" style="SlicerStyleLight4" lockedPosition="1" rowHeight="234950"/>
  <slicer name="Project 1" xr10:uid="{8F486D69-0175-404C-8395-9296BC6438E5}" cache="Slicer_Project1" caption="Project" columnCount="5" style="SlicerStyleLight4" lockedPosition="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3C948-3701-4929-B04F-010B6EBC2A77}" name="Table1" displayName="Table1" ref="A1:J41" totalsRowShown="0">
  <autoFilter ref="A1:J41" xr:uid="{7E21CF9F-AD78-47F7-B4FB-8E64E3714907}"/>
  <tableColumns count="10">
    <tableColumn id="1" xr3:uid="{4ADE78FA-797E-461B-818D-4E6F917859D6}" name="Project"/>
    <tableColumn id="2" xr3:uid="{F9E92030-47E5-4A86-AB73-A1AA5209CD55}" name="Task"/>
    <tableColumn id="3" xr3:uid="{643837EC-0E87-4517-8311-405E12C9047D}" name="Manager"/>
    <tableColumn id="4" xr3:uid="{D2195ACD-57B1-4029-9C54-9ACCE862FA18}" name="Start Date" dataDxfId="12"/>
    <tableColumn id="5" xr3:uid="{A5BEB9B6-A13C-4735-8C93-943512962E1A}" name="Duration(Days)" dataDxfId="11"/>
    <tableColumn id="9" xr3:uid="{9A8390CA-408A-41FE-A909-4D1F9E77E3F2}" name="End Date" dataDxfId="10">
      <calculatedColumnFormula>WORKDAY.INTL(Table1[[#This Row],[Start Date]]-1,Table1[[#This Row],[Duration(Days)]],1)</calculatedColumnFormula>
    </tableColumn>
    <tableColumn id="10" xr3:uid="{06B5F73C-C916-4EC2-88F2-098623EC6F35}" name="Days completed" dataDxfId="9"/>
    <tableColumn id="6" xr3:uid="{704AC253-E86F-4A7F-BD63-4569C494A728}" name="Progress" dataDxfId="8" dataCellStyle="Percent">
      <calculatedColumnFormula>Table1[[#This Row],[Days completed]]/Table1[[#This Row],[Duration(Days)]]</calculatedColumnFormula>
    </tableColumn>
    <tableColumn id="7" xr3:uid="{459C1C51-A35C-450A-B0F0-EA7E00C33AA1}" name="Budget" dataDxfId="7"/>
    <tableColumn id="8" xr3:uid="{CC94112E-5637-4797-9BDD-BFCC8197D1AB}" name="Actual" dataDxfId="6"/>
  </tableColumns>
  <tableStyleInfo name="TableStyleMedium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5384D-ACE2-41D7-98D4-CDD0624ED2D0}">
  <sheetPr>
    <pageSetUpPr fitToPage="1"/>
  </sheetPr>
  <dimension ref="A1:AJ48"/>
  <sheetViews>
    <sheetView showGridLines="0" tabSelected="1" zoomScale="80" zoomScaleNormal="80" workbookViewId="0">
      <pane xSplit="10" ySplit="7" topLeftCell="K8" activePane="bottomRight" state="frozen"/>
      <selection pane="topRight" activeCell="K1" sqref="K1"/>
      <selection pane="bottomLeft" activeCell="A8" sqref="A8"/>
      <selection pane="bottomRight" activeCell="K8" sqref="K8"/>
    </sheetView>
  </sheetViews>
  <sheetFormatPr defaultRowHeight="14.4" x14ac:dyDescent="0.3"/>
  <cols>
    <col min="1" max="1" width="11.44140625" bestFit="1" customWidth="1"/>
    <col min="2" max="2" width="7.44140625" bestFit="1" customWidth="1"/>
    <col min="3" max="3" width="11.44140625" bestFit="1" customWidth="1"/>
    <col min="4" max="4" width="12.6640625" bestFit="1" customWidth="1"/>
    <col min="5" max="5" width="11.6640625" bestFit="1" customWidth="1"/>
    <col min="6" max="6" width="16.109375" bestFit="1" customWidth="1"/>
    <col min="7" max="7" width="17.88671875" bestFit="1" customWidth="1"/>
    <col min="8" max="8" width="11.109375" bestFit="1" customWidth="1"/>
    <col min="9" max="9" width="10.33203125" bestFit="1" customWidth="1"/>
    <col min="10" max="10" width="9.21875" bestFit="1" customWidth="1"/>
    <col min="11" max="11" width="9.88671875" bestFit="1" customWidth="1"/>
    <col min="12" max="23" width="9.44140625" bestFit="1" customWidth="1"/>
    <col min="24" max="32" width="9" bestFit="1" customWidth="1"/>
    <col min="33" max="36" width="9.77734375" bestFit="1" customWidth="1"/>
  </cols>
  <sheetData>
    <row r="1" spans="1:36" s="17" customFormat="1" ht="32.4" customHeight="1" x14ac:dyDescent="0.3">
      <c r="A1" s="28" t="s">
        <v>87</v>
      </c>
      <c r="F1" s="29" t="str">
        <f>TEXT(MIN($D8:$D1048576),"DD-MMm-YY")&amp; " to " &amp;TEXT(MAX($E8:$E1048576),"DD-MMM-YY")</f>
        <v>17-Feb-20 to 13-Mar-20</v>
      </c>
      <c r="G1" s="30"/>
    </row>
    <row r="3" spans="1:36" x14ac:dyDescent="0.3">
      <c r="X3" s="38"/>
    </row>
    <row r="6" spans="1:36" x14ac:dyDescent="0.3">
      <c r="D6" s="36">
        <f>MIN(D8:D1048576)</f>
        <v>43878</v>
      </c>
      <c r="E6" s="36">
        <f>MAX(E8:E1048576)</f>
        <v>43903</v>
      </c>
    </row>
    <row r="7" spans="1:36" ht="26.4" customHeight="1" x14ac:dyDescent="0.3">
      <c r="A7" s="31" t="s">
        <v>0</v>
      </c>
      <c r="B7" s="31" t="s">
        <v>1</v>
      </c>
      <c r="C7" s="31" t="s">
        <v>23</v>
      </c>
      <c r="D7" s="31" t="s">
        <v>2</v>
      </c>
      <c r="E7" s="31" t="s">
        <v>24</v>
      </c>
      <c r="F7" s="31" t="s">
        <v>22</v>
      </c>
      <c r="G7" s="31" t="s">
        <v>25</v>
      </c>
      <c r="H7" s="31" t="s">
        <v>3</v>
      </c>
      <c r="I7" s="32" t="s">
        <v>27</v>
      </c>
      <c r="J7" s="32" t="s">
        <v>28</v>
      </c>
      <c r="K7" s="35">
        <f>D6</f>
        <v>43878</v>
      </c>
      <c r="L7" s="35">
        <f t="shared" ref="L7:AJ7" si="0">IF(K$7&lt;$E$6,K7+1,"Date Exceeded")</f>
        <v>43879</v>
      </c>
      <c r="M7" s="35">
        <f t="shared" si="0"/>
        <v>43880</v>
      </c>
      <c r="N7" s="35">
        <f t="shared" si="0"/>
        <v>43881</v>
      </c>
      <c r="O7" s="35">
        <f t="shared" si="0"/>
        <v>43882</v>
      </c>
      <c r="P7" s="35">
        <f t="shared" si="0"/>
        <v>43883</v>
      </c>
      <c r="Q7" s="35">
        <f t="shared" si="0"/>
        <v>43884</v>
      </c>
      <c r="R7" s="35">
        <f t="shared" si="0"/>
        <v>43885</v>
      </c>
      <c r="S7" s="35">
        <f t="shared" si="0"/>
        <v>43886</v>
      </c>
      <c r="T7" s="35">
        <f t="shared" si="0"/>
        <v>43887</v>
      </c>
      <c r="U7" s="35">
        <f t="shared" si="0"/>
        <v>43888</v>
      </c>
      <c r="V7" s="35">
        <f t="shared" si="0"/>
        <v>43889</v>
      </c>
      <c r="W7" s="35">
        <f t="shared" si="0"/>
        <v>43890</v>
      </c>
      <c r="X7" s="35">
        <f t="shared" si="0"/>
        <v>43891</v>
      </c>
      <c r="Y7" s="35">
        <f t="shared" si="0"/>
        <v>43892</v>
      </c>
      <c r="Z7" s="35">
        <f t="shared" si="0"/>
        <v>43893</v>
      </c>
      <c r="AA7" s="35">
        <f t="shared" si="0"/>
        <v>43894</v>
      </c>
      <c r="AB7" s="35">
        <f t="shared" si="0"/>
        <v>43895</v>
      </c>
      <c r="AC7" s="35">
        <f t="shared" si="0"/>
        <v>43896</v>
      </c>
      <c r="AD7" s="35">
        <f t="shared" si="0"/>
        <v>43897</v>
      </c>
      <c r="AE7" s="35">
        <f t="shared" si="0"/>
        <v>43898</v>
      </c>
      <c r="AF7" s="35">
        <f t="shared" si="0"/>
        <v>43899</v>
      </c>
      <c r="AG7" s="35">
        <f t="shared" si="0"/>
        <v>43900</v>
      </c>
      <c r="AH7" s="35">
        <f t="shared" si="0"/>
        <v>43901</v>
      </c>
      <c r="AI7" s="35">
        <f t="shared" si="0"/>
        <v>43902</v>
      </c>
      <c r="AJ7" s="35">
        <f t="shared" si="0"/>
        <v>43903</v>
      </c>
    </row>
    <row r="8" spans="1:36" x14ac:dyDescent="0.3">
      <c r="A8" t="s">
        <v>19</v>
      </c>
      <c r="B8" t="s">
        <v>4</v>
      </c>
      <c r="C8" t="s">
        <v>35</v>
      </c>
      <c r="D8" s="1">
        <v>43889</v>
      </c>
      <c r="E8" s="1">
        <v>43900</v>
      </c>
      <c r="F8" s="6">
        <v>8</v>
      </c>
      <c r="G8" s="33">
        <v>3</v>
      </c>
      <c r="H8" s="34">
        <v>0.375</v>
      </c>
      <c r="I8" s="7">
        <v>96000</v>
      </c>
      <c r="J8" s="7">
        <v>32256</v>
      </c>
    </row>
    <row r="9" spans="1:36" x14ac:dyDescent="0.3">
      <c r="B9" t="s">
        <v>5</v>
      </c>
      <c r="C9" t="s">
        <v>34</v>
      </c>
      <c r="D9" s="1">
        <v>43892</v>
      </c>
      <c r="E9" s="1">
        <v>43902</v>
      </c>
      <c r="F9" s="6">
        <v>9</v>
      </c>
      <c r="G9" s="33">
        <v>4</v>
      </c>
      <c r="H9" s="34">
        <v>0.44444444444444442</v>
      </c>
      <c r="I9" s="7">
        <v>513000</v>
      </c>
      <c r="J9" s="7">
        <v>226233</v>
      </c>
    </row>
    <row r="10" spans="1:36" x14ac:dyDescent="0.3">
      <c r="B10" t="s">
        <v>6</v>
      </c>
      <c r="C10" t="s">
        <v>21</v>
      </c>
      <c r="D10" s="1">
        <v>43881</v>
      </c>
      <c r="E10" s="1">
        <v>43887</v>
      </c>
      <c r="F10" s="6">
        <v>5</v>
      </c>
      <c r="G10" s="33">
        <v>3</v>
      </c>
      <c r="H10" s="34">
        <v>0.6</v>
      </c>
      <c r="I10" s="7">
        <v>616000</v>
      </c>
      <c r="J10" s="7">
        <v>401579</v>
      </c>
    </row>
    <row r="11" spans="1:36" x14ac:dyDescent="0.3">
      <c r="B11" t="s">
        <v>7</v>
      </c>
      <c r="C11" t="s">
        <v>33</v>
      </c>
      <c r="D11" s="1">
        <v>43880</v>
      </c>
      <c r="E11" s="1">
        <v>43882</v>
      </c>
      <c r="F11" s="6">
        <v>3</v>
      </c>
      <c r="G11" s="33">
        <v>3</v>
      </c>
      <c r="H11" s="34">
        <v>1</v>
      </c>
      <c r="I11" s="7">
        <v>817000</v>
      </c>
      <c r="J11" s="7">
        <v>807069</v>
      </c>
    </row>
    <row r="12" spans="1:36" x14ac:dyDescent="0.3">
      <c r="B12" t="s">
        <v>8</v>
      </c>
      <c r="C12" t="s">
        <v>20</v>
      </c>
      <c r="D12" s="1">
        <v>43882</v>
      </c>
      <c r="E12" s="1">
        <v>43892</v>
      </c>
      <c r="F12" s="6">
        <v>7</v>
      </c>
      <c r="G12" s="33">
        <v>3</v>
      </c>
      <c r="H12" s="34">
        <v>0.42857142857142855</v>
      </c>
      <c r="I12" s="7">
        <v>372000</v>
      </c>
      <c r="J12" s="7">
        <v>173166</v>
      </c>
    </row>
    <row r="13" spans="1:36" x14ac:dyDescent="0.3">
      <c r="B13" t="s">
        <v>9</v>
      </c>
      <c r="C13" t="s">
        <v>35</v>
      </c>
      <c r="D13" s="1">
        <v>43885</v>
      </c>
      <c r="E13" s="1">
        <v>43896</v>
      </c>
      <c r="F13" s="6">
        <v>10</v>
      </c>
      <c r="G13" s="33">
        <v>2</v>
      </c>
      <c r="H13" s="34">
        <v>0.2</v>
      </c>
      <c r="I13" s="7">
        <v>50000</v>
      </c>
      <c r="J13" s="7">
        <v>8400</v>
      </c>
    </row>
    <row r="14" spans="1:36" x14ac:dyDescent="0.3">
      <c r="B14" t="s">
        <v>10</v>
      </c>
      <c r="C14" t="s">
        <v>34</v>
      </c>
      <c r="D14" s="1">
        <v>43885</v>
      </c>
      <c r="E14" s="1">
        <v>43896</v>
      </c>
      <c r="F14" s="6">
        <v>10</v>
      </c>
      <c r="G14" s="33">
        <v>3</v>
      </c>
      <c r="H14" s="34">
        <v>0.3</v>
      </c>
      <c r="I14" s="7">
        <v>807000</v>
      </c>
      <c r="J14" s="7">
        <v>262679</v>
      </c>
    </row>
    <row r="15" spans="1:36" x14ac:dyDescent="0.3">
      <c r="B15" t="s">
        <v>11</v>
      </c>
      <c r="C15" t="s">
        <v>21</v>
      </c>
      <c r="D15" s="1">
        <v>43885</v>
      </c>
      <c r="E15" s="1">
        <v>43887</v>
      </c>
      <c r="F15" s="6">
        <v>3</v>
      </c>
      <c r="G15" s="33">
        <v>0</v>
      </c>
      <c r="H15" s="34">
        <v>0</v>
      </c>
      <c r="I15" s="7">
        <v>691000</v>
      </c>
      <c r="J15" s="7">
        <v>0</v>
      </c>
    </row>
    <row r="16" spans="1:36" x14ac:dyDescent="0.3">
      <c r="A16" t="s">
        <v>18</v>
      </c>
      <c r="B16" t="s">
        <v>4</v>
      </c>
      <c r="C16" t="s">
        <v>33</v>
      </c>
      <c r="D16" s="1">
        <v>43892</v>
      </c>
      <c r="E16" s="1">
        <v>43902</v>
      </c>
      <c r="F16" s="6">
        <v>9</v>
      </c>
      <c r="G16" s="33">
        <v>8</v>
      </c>
      <c r="H16" s="34">
        <v>0.88888888888888884</v>
      </c>
      <c r="I16" s="7">
        <v>787000</v>
      </c>
      <c r="J16" s="7">
        <v>727188</v>
      </c>
    </row>
    <row r="17" spans="1:10" x14ac:dyDescent="0.3">
      <c r="B17" t="s">
        <v>5</v>
      </c>
      <c r="C17" t="s">
        <v>20</v>
      </c>
      <c r="D17" s="1">
        <v>43892</v>
      </c>
      <c r="E17" s="1">
        <v>43903</v>
      </c>
      <c r="F17" s="6">
        <v>10</v>
      </c>
      <c r="G17" s="33">
        <v>2</v>
      </c>
      <c r="H17" s="34">
        <v>0.2</v>
      </c>
      <c r="I17" s="7">
        <v>228000</v>
      </c>
      <c r="J17" s="7">
        <v>47880</v>
      </c>
    </row>
    <row r="18" spans="1:10" x14ac:dyDescent="0.3">
      <c r="B18" t="s">
        <v>6</v>
      </c>
      <c r="C18" t="s">
        <v>35</v>
      </c>
      <c r="D18" s="1">
        <v>43878</v>
      </c>
      <c r="E18" s="1">
        <v>43881</v>
      </c>
      <c r="F18" s="6">
        <v>4</v>
      </c>
      <c r="G18" s="33">
        <v>0</v>
      </c>
      <c r="H18" s="34">
        <v>0</v>
      </c>
      <c r="I18" s="7">
        <v>147000</v>
      </c>
      <c r="J18" s="7">
        <v>0</v>
      </c>
    </row>
    <row r="19" spans="1:10" x14ac:dyDescent="0.3">
      <c r="B19" t="s">
        <v>7</v>
      </c>
      <c r="C19" t="s">
        <v>34</v>
      </c>
      <c r="D19" s="1">
        <v>43880</v>
      </c>
      <c r="E19" s="1">
        <v>43889</v>
      </c>
      <c r="F19" s="6">
        <v>8</v>
      </c>
      <c r="G19" s="33">
        <v>5</v>
      </c>
      <c r="H19" s="34">
        <v>0.625</v>
      </c>
      <c r="I19" s="7">
        <v>338000</v>
      </c>
      <c r="J19" s="7">
        <v>205123</v>
      </c>
    </row>
    <row r="20" spans="1:10" x14ac:dyDescent="0.3">
      <c r="B20" t="s">
        <v>8</v>
      </c>
      <c r="C20" t="s">
        <v>21</v>
      </c>
      <c r="D20" s="1">
        <v>43885</v>
      </c>
      <c r="E20" s="1">
        <v>43896</v>
      </c>
      <c r="F20" s="6">
        <v>10</v>
      </c>
      <c r="G20" s="33">
        <v>3</v>
      </c>
      <c r="H20" s="34">
        <v>0.3</v>
      </c>
      <c r="I20" s="7">
        <v>857000</v>
      </c>
      <c r="J20" s="7">
        <v>305949</v>
      </c>
    </row>
    <row r="21" spans="1:10" x14ac:dyDescent="0.3">
      <c r="B21" t="s">
        <v>9</v>
      </c>
      <c r="C21" t="s">
        <v>33</v>
      </c>
      <c r="D21" s="1">
        <v>43886</v>
      </c>
      <c r="E21" s="1">
        <v>43893</v>
      </c>
      <c r="F21" s="6">
        <v>6</v>
      </c>
      <c r="G21" s="33">
        <v>3</v>
      </c>
      <c r="H21" s="34">
        <v>0.5</v>
      </c>
      <c r="I21" s="7">
        <v>602000</v>
      </c>
      <c r="J21" s="7">
        <v>322371</v>
      </c>
    </row>
    <row r="22" spans="1:10" x14ac:dyDescent="0.3">
      <c r="B22" t="s">
        <v>10</v>
      </c>
      <c r="C22" t="s">
        <v>20</v>
      </c>
      <c r="D22" s="1">
        <v>43886</v>
      </c>
      <c r="E22" s="1">
        <v>43889</v>
      </c>
      <c r="F22" s="6">
        <v>4</v>
      </c>
      <c r="G22" s="33">
        <v>2</v>
      </c>
      <c r="H22" s="34">
        <v>0.5</v>
      </c>
      <c r="I22" s="7">
        <v>990000</v>
      </c>
      <c r="J22" s="7">
        <v>451440</v>
      </c>
    </row>
    <row r="23" spans="1:10" x14ac:dyDescent="0.3">
      <c r="A23" t="s">
        <v>15</v>
      </c>
      <c r="B23" t="s">
        <v>4</v>
      </c>
      <c r="C23" t="s">
        <v>33</v>
      </c>
      <c r="D23" s="1">
        <v>43878</v>
      </c>
      <c r="E23" s="1">
        <v>43882</v>
      </c>
      <c r="F23" s="6">
        <v>5</v>
      </c>
      <c r="G23" s="33">
        <v>2</v>
      </c>
      <c r="H23" s="34">
        <v>0.4</v>
      </c>
      <c r="I23" s="7">
        <v>218000</v>
      </c>
      <c r="J23" s="7">
        <v>97337</v>
      </c>
    </row>
    <row r="24" spans="1:10" x14ac:dyDescent="0.3">
      <c r="B24" t="s">
        <v>86</v>
      </c>
      <c r="C24" t="s">
        <v>21</v>
      </c>
      <c r="D24" s="1">
        <v>43885</v>
      </c>
      <c r="E24" s="1">
        <v>43892</v>
      </c>
      <c r="F24" s="6">
        <v>6</v>
      </c>
      <c r="G24" s="33">
        <v>3</v>
      </c>
      <c r="H24" s="34">
        <v>0.5</v>
      </c>
      <c r="I24" s="7">
        <v>416000</v>
      </c>
      <c r="J24" s="7">
        <v>175015</v>
      </c>
    </row>
    <row r="25" spans="1:10" x14ac:dyDescent="0.3">
      <c r="B25" t="s">
        <v>5</v>
      </c>
      <c r="C25" t="s">
        <v>20</v>
      </c>
      <c r="D25" s="1">
        <v>43878</v>
      </c>
      <c r="E25" s="1">
        <v>43885</v>
      </c>
      <c r="F25" s="6">
        <v>6</v>
      </c>
      <c r="G25" s="33">
        <v>3</v>
      </c>
      <c r="H25" s="34">
        <v>0.5</v>
      </c>
      <c r="I25" s="7">
        <v>393000</v>
      </c>
      <c r="J25" s="7">
        <v>177440</v>
      </c>
    </row>
    <row r="26" spans="1:10" x14ac:dyDescent="0.3">
      <c r="B26" t="s">
        <v>6</v>
      </c>
      <c r="C26" t="s">
        <v>35</v>
      </c>
      <c r="D26" s="1">
        <v>43879</v>
      </c>
      <c r="E26" s="1">
        <v>43892</v>
      </c>
      <c r="F26" s="6">
        <v>10</v>
      </c>
      <c r="G26" s="33">
        <v>4</v>
      </c>
      <c r="H26" s="34">
        <v>0.4</v>
      </c>
      <c r="I26" s="7">
        <v>86000</v>
      </c>
      <c r="J26" s="7">
        <v>31046</v>
      </c>
    </row>
    <row r="27" spans="1:10" x14ac:dyDescent="0.3">
      <c r="B27" t="s">
        <v>7</v>
      </c>
      <c r="C27" t="s">
        <v>34</v>
      </c>
      <c r="D27" s="1">
        <v>43882</v>
      </c>
      <c r="E27" s="1">
        <v>43894</v>
      </c>
      <c r="F27" s="6">
        <v>9</v>
      </c>
      <c r="G27" s="33">
        <v>3</v>
      </c>
      <c r="H27" s="34">
        <v>0.33333333333333331</v>
      </c>
      <c r="I27" s="7">
        <v>732000</v>
      </c>
      <c r="J27" s="7">
        <v>261324</v>
      </c>
    </row>
    <row r="28" spans="1:10" x14ac:dyDescent="0.3">
      <c r="B28" t="s">
        <v>8</v>
      </c>
      <c r="C28" t="s">
        <v>21</v>
      </c>
      <c r="D28" s="1">
        <v>43878</v>
      </c>
      <c r="E28" s="1">
        <v>43881</v>
      </c>
      <c r="F28" s="6">
        <v>4</v>
      </c>
      <c r="G28" s="33">
        <v>1</v>
      </c>
      <c r="H28" s="34">
        <v>0.25</v>
      </c>
      <c r="I28" s="7">
        <v>492000</v>
      </c>
      <c r="J28" s="7">
        <v>116850</v>
      </c>
    </row>
    <row r="29" spans="1:10" x14ac:dyDescent="0.3">
      <c r="B29" t="s">
        <v>9</v>
      </c>
      <c r="C29" t="s">
        <v>33</v>
      </c>
      <c r="D29" s="1">
        <v>43881</v>
      </c>
      <c r="E29" s="1">
        <v>43888</v>
      </c>
      <c r="F29" s="6">
        <v>6</v>
      </c>
      <c r="G29" s="33">
        <v>0</v>
      </c>
      <c r="H29" s="34">
        <v>0</v>
      </c>
      <c r="I29" s="7">
        <v>188000</v>
      </c>
      <c r="J29" s="7">
        <v>0</v>
      </c>
    </row>
    <row r="30" spans="1:10" x14ac:dyDescent="0.3">
      <c r="B30" t="s">
        <v>10</v>
      </c>
      <c r="C30" t="s">
        <v>20</v>
      </c>
      <c r="D30" s="1">
        <v>43881</v>
      </c>
      <c r="E30" s="1">
        <v>43889</v>
      </c>
      <c r="F30" s="6">
        <v>7</v>
      </c>
      <c r="G30" s="33">
        <v>3</v>
      </c>
      <c r="H30" s="34">
        <v>0.42857142857142855</v>
      </c>
      <c r="I30" s="7">
        <v>180000</v>
      </c>
      <c r="J30" s="7">
        <v>79380</v>
      </c>
    </row>
    <row r="31" spans="1:10" x14ac:dyDescent="0.3">
      <c r="B31" t="s">
        <v>11</v>
      </c>
      <c r="C31" t="s">
        <v>35</v>
      </c>
      <c r="D31" s="1">
        <v>43885</v>
      </c>
      <c r="E31" s="1">
        <v>43889</v>
      </c>
      <c r="F31" s="6">
        <v>5</v>
      </c>
      <c r="G31" s="33">
        <v>2</v>
      </c>
      <c r="H31" s="34">
        <v>0.4</v>
      </c>
      <c r="I31" s="7">
        <v>582000</v>
      </c>
      <c r="J31" s="7">
        <v>195231</v>
      </c>
    </row>
    <row r="32" spans="1:10" x14ac:dyDescent="0.3">
      <c r="B32" t="s">
        <v>12</v>
      </c>
      <c r="C32" t="s">
        <v>34</v>
      </c>
      <c r="D32" s="1">
        <v>43885</v>
      </c>
      <c r="E32" s="1">
        <v>43895</v>
      </c>
      <c r="F32" s="6">
        <v>9</v>
      </c>
      <c r="G32" s="33">
        <v>1</v>
      </c>
      <c r="H32" s="34">
        <v>0.1111111111111111</v>
      </c>
      <c r="I32" s="7">
        <v>562000</v>
      </c>
      <c r="J32" s="7">
        <v>74746</v>
      </c>
    </row>
    <row r="33" spans="1:10" x14ac:dyDescent="0.3">
      <c r="A33" t="s">
        <v>16</v>
      </c>
      <c r="B33" t="s">
        <v>4</v>
      </c>
      <c r="C33" t="s">
        <v>33</v>
      </c>
      <c r="D33" s="1">
        <v>43879</v>
      </c>
      <c r="E33" s="1">
        <v>43887</v>
      </c>
      <c r="F33" s="6">
        <v>7</v>
      </c>
      <c r="G33" s="33">
        <v>7</v>
      </c>
      <c r="H33" s="34">
        <v>1</v>
      </c>
      <c r="I33" s="7">
        <v>293000</v>
      </c>
      <c r="J33" s="7">
        <v>273001</v>
      </c>
    </row>
    <row r="34" spans="1:10" x14ac:dyDescent="0.3">
      <c r="B34" t="s">
        <v>86</v>
      </c>
      <c r="C34" t="s">
        <v>21</v>
      </c>
      <c r="D34" s="1">
        <v>43878</v>
      </c>
      <c r="E34" s="1">
        <v>43880</v>
      </c>
      <c r="F34" s="6">
        <v>3</v>
      </c>
      <c r="G34" s="33">
        <v>3</v>
      </c>
      <c r="H34" s="34">
        <v>1</v>
      </c>
      <c r="I34" s="7">
        <v>68000</v>
      </c>
      <c r="J34" s="7">
        <v>64987</v>
      </c>
    </row>
    <row r="35" spans="1:10" x14ac:dyDescent="0.3">
      <c r="B35" t="s">
        <v>5</v>
      </c>
      <c r="C35" t="s">
        <v>20</v>
      </c>
      <c r="D35" s="1">
        <v>43878</v>
      </c>
      <c r="E35" s="1">
        <v>43888</v>
      </c>
      <c r="F35" s="6">
        <v>9</v>
      </c>
      <c r="G35" s="33">
        <v>4</v>
      </c>
      <c r="H35" s="34">
        <v>0.44444444444444442</v>
      </c>
      <c r="I35" s="7">
        <v>224000</v>
      </c>
      <c r="J35" s="7">
        <v>57910</v>
      </c>
    </row>
    <row r="36" spans="1:10" x14ac:dyDescent="0.3">
      <c r="B36" t="s">
        <v>6</v>
      </c>
      <c r="C36" t="s">
        <v>35</v>
      </c>
      <c r="D36" s="1">
        <v>43879</v>
      </c>
      <c r="E36" s="1">
        <v>43888</v>
      </c>
      <c r="F36" s="6">
        <v>8</v>
      </c>
      <c r="G36" s="33">
        <v>0</v>
      </c>
      <c r="H36" s="34">
        <v>0</v>
      </c>
      <c r="I36" s="7">
        <v>978000</v>
      </c>
      <c r="J36" s="7">
        <v>0</v>
      </c>
    </row>
    <row r="37" spans="1:10" x14ac:dyDescent="0.3">
      <c r="B37" t="s">
        <v>7</v>
      </c>
      <c r="C37" t="s">
        <v>34</v>
      </c>
      <c r="D37" s="1">
        <v>43881</v>
      </c>
      <c r="E37" s="1">
        <v>43889</v>
      </c>
      <c r="F37" s="6">
        <v>7</v>
      </c>
      <c r="G37" s="33">
        <v>3</v>
      </c>
      <c r="H37" s="34">
        <v>0.42857142857142855</v>
      </c>
      <c r="I37" s="7">
        <v>932000</v>
      </c>
      <c r="J37" s="7">
        <v>379157</v>
      </c>
    </row>
    <row r="38" spans="1:10" x14ac:dyDescent="0.3">
      <c r="B38" t="s">
        <v>8</v>
      </c>
      <c r="C38" t="s">
        <v>21</v>
      </c>
      <c r="D38" s="1">
        <v>43882</v>
      </c>
      <c r="E38" s="1">
        <v>43887</v>
      </c>
      <c r="F38" s="6">
        <v>4</v>
      </c>
      <c r="G38" s="33">
        <v>1</v>
      </c>
      <c r="H38" s="34">
        <v>0.25</v>
      </c>
      <c r="I38" s="7">
        <v>854000</v>
      </c>
      <c r="J38" s="7">
        <v>322812</v>
      </c>
    </row>
    <row r="39" spans="1:10" x14ac:dyDescent="0.3">
      <c r="B39" t="s">
        <v>9</v>
      </c>
      <c r="C39" t="s">
        <v>33</v>
      </c>
      <c r="D39" s="1">
        <v>43882</v>
      </c>
      <c r="E39" s="1">
        <v>43889</v>
      </c>
      <c r="F39" s="6">
        <v>6</v>
      </c>
      <c r="G39" s="33">
        <v>3</v>
      </c>
      <c r="H39" s="34">
        <v>0.5</v>
      </c>
      <c r="I39" s="7">
        <v>81000</v>
      </c>
      <c r="J39" s="7">
        <v>38461</v>
      </c>
    </row>
    <row r="40" spans="1:10" x14ac:dyDescent="0.3">
      <c r="B40" t="s">
        <v>10</v>
      </c>
      <c r="C40" t="s">
        <v>20</v>
      </c>
      <c r="D40" s="1">
        <v>43885</v>
      </c>
      <c r="E40" s="1">
        <v>43892</v>
      </c>
      <c r="F40" s="6">
        <v>6</v>
      </c>
      <c r="G40" s="33">
        <v>5</v>
      </c>
      <c r="H40" s="34">
        <v>0.83333333333333337</v>
      </c>
      <c r="I40" s="7">
        <v>169000</v>
      </c>
      <c r="J40" s="7">
        <v>136468</v>
      </c>
    </row>
    <row r="41" spans="1:10" x14ac:dyDescent="0.3">
      <c r="B41" t="s">
        <v>11</v>
      </c>
      <c r="C41" t="s">
        <v>35</v>
      </c>
      <c r="D41" s="1">
        <v>43886</v>
      </c>
      <c r="E41" s="1">
        <v>43889</v>
      </c>
      <c r="F41" s="6">
        <v>4</v>
      </c>
      <c r="G41" s="33">
        <v>1</v>
      </c>
      <c r="H41" s="34">
        <v>0.25</v>
      </c>
      <c r="I41" s="7">
        <v>61000</v>
      </c>
      <c r="J41" s="7">
        <v>12078</v>
      </c>
    </row>
    <row r="42" spans="1:10" x14ac:dyDescent="0.3">
      <c r="B42" t="s">
        <v>12</v>
      </c>
      <c r="C42" t="s">
        <v>34</v>
      </c>
      <c r="D42" s="1">
        <v>43888</v>
      </c>
      <c r="E42" s="1">
        <v>43896</v>
      </c>
      <c r="F42" s="6">
        <v>7</v>
      </c>
      <c r="G42" s="33">
        <v>3</v>
      </c>
      <c r="H42" s="34">
        <v>0.42857142857142855</v>
      </c>
      <c r="I42" s="7">
        <v>645000</v>
      </c>
      <c r="J42" s="7">
        <v>273048</v>
      </c>
    </row>
    <row r="43" spans="1:10" x14ac:dyDescent="0.3">
      <c r="A43" t="s">
        <v>17</v>
      </c>
      <c r="B43" t="s">
        <v>4</v>
      </c>
      <c r="C43" t="s">
        <v>33</v>
      </c>
      <c r="D43" s="1">
        <v>43878</v>
      </c>
      <c r="E43" s="1">
        <v>43889</v>
      </c>
      <c r="F43" s="6">
        <v>10</v>
      </c>
      <c r="G43" s="33">
        <v>5</v>
      </c>
      <c r="H43" s="34">
        <v>0.5</v>
      </c>
      <c r="I43" s="7">
        <v>839000</v>
      </c>
      <c r="J43" s="7">
        <v>406974</v>
      </c>
    </row>
    <row r="44" spans="1:10" x14ac:dyDescent="0.3">
      <c r="B44" t="s">
        <v>5</v>
      </c>
      <c r="C44" t="s">
        <v>20</v>
      </c>
      <c r="D44" s="1">
        <v>43882</v>
      </c>
      <c r="E44" s="1">
        <v>43888</v>
      </c>
      <c r="F44" s="6">
        <v>5</v>
      </c>
      <c r="G44" s="33">
        <v>4</v>
      </c>
      <c r="H44" s="34">
        <v>0.8</v>
      </c>
      <c r="I44" s="7">
        <v>729000</v>
      </c>
      <c r="J44" s="7">
        <v>487139</v>
      </c>
    </row>
    <row r="45" spans="1:10" x14ac:dyDescent="0.3">
      <c r="B45" t="s">
        <v>6</v>
      </c>
      <c r="C45" t="s">
        <v>35</v>
      </c>
      <c r="D45" s="1">
        <v>43885</v>
      </c>
      <c r="E45" s="1">
        <v>43893</v>
      </c>
      <c r="F45" s="6">
        <v>7</v>
      </c>
      <c r="G45" s="33">
        <v>3</v>
      </c>
      <c r="H45" s="34">
        <v>0.42857142857142855</v>
      </c>
      <c r="I45" s="7">
        <v>826000</v>
      </c>
      <c r="J45" s="7">
        <v>298186</v>
      </c>
    </row>
    <row r="46" spans="1:10" x14ac:dyDescent="0.3">
      <c r="B46" t="s">
        <v>7</v>
      </c>
      <c r="C46" t="s">
        <v>34</v>
      </c>
      <c r="D46" s="1">
        <v>43887</v>
      </c>
      <c r="E46" s="1">
        <v>43895</v>
      </c>
      <c r="F46" s="6">
        <v>7</v>
      </c>
      <c r="G46" s="33">
        <v>2</v>
      </c>
      <c r="H46" s="34">
        <v>0.2857142857142857</v>
      </c>
      <c r="I46" s="7">
        <v>895000</v>
      </c>
      <c r="J46" s="7">
        <v>280583</v>
      </c>
    </row>
    <row r="47" spans="1:10" x14ac:dyDescent="0.3">
      <c r="B47" t="s">
        <v>8</v>
      </c>
      <c r="C47" t="s">
        <v>21</v>
      </c>
      <c r="D47" s="1">
        <v>43889</v>
      </c>
      <c r="E47" s="1">
        <v>43893</v>
      </c>
      <c r="F47" s="6">
        <v>3</v>
      </c>
      <c r="G47" s="33">
        <v>2</v>
      </c>
      <c r="H47" s="34">
        <v>0.66666666666666663</v>
      </c>
      <c r="I47" s="7">
        <v>341000</v>
      </c>
      <c r="J47" s="7">
        <v>129785</v>
      </c>
    </row>
    <row r="48" spans="1:10" x14ac:dyDescent="0.3">
      <c r="A48" t="s">
        <v>26</v>
      </c>
      <c r="I48" s="7">
        <v>19695000</v>
      </c>
      <c r="J48" s="7">
        <v>8340291</v>
      </c>
    </row>
  </sheetData>
  <conditionalFormatting sqref="H8:H47">
    <cfRule type="dataBar" priority="11">
      <dataBar>
        <cfvo type="min"/>
        <cfvo type="max"/>
        <color rgb="FF638EC6"/>
      </dataBar>
      <extLst>
        <ext xmlns:x14="http://schemas.microsoft.com/office/spreadsheetml/2009/9/main" uri="{B025F937-C7B1-47D3-B67F-A62EFF666E3E}">
          <x14:id>{3DB41528-F4E2-446D-BC4A-995DAD35BEA3}</x14:id>
        </ext>
      </extLst>
    </cfRule>
  </conditionalFormatting>
  <conditionalFormatting sqref="K7:AJ7">
    <cfRule type="expression" dxfId="0" priority="7">
      <formula>K$7&lt;&gt;""</formula>
    </cfRule>
  </conditionalFormatting>
  <conditionalFormatting sqref="K8:AJ1048576">
    <cfRule type="expression" dxfId="5" priority="12">
      <formula>$A8="Grand Total"</formula>
    </cfRule>
    <cfRule type="expression" dxfId="4" priority="13" stopIfTrue="1">
      <formula>AND(WEEKDAY(K$7,16)&gt;6,$B8&lt;&gt;"")</formula>
    </cfRule>
    <cfRule type="expression" dxfId="3" priority="14" stopIfTrue="1">
      <formula>AND(K$7&gt;=WORKDAY.INTL($D8,$G8,16),K$7&lt;=$E8,$G8=0)</formula>
    </cfRule>
    <cfRule type="expression" dxfId="2" priority="15">
      <formula>AND(K$7&gt;=WORKDAY.INTL($D8,$G8,16),K$7&lt;=$E8,$H8&lt;&gt;"")</formula>
    </cfRule>
    <cfRule type="expression" dxfId="1" priority="16">
      <formula>AND(K$7&gt;=$D8,WORKDAY.INTL($D8,$G8,16)-1&gt;=K$7)</formula>
    </cfRule>
  </conditionalFormatting>
  <pageMargins left="0.25" right="0.25" top="0.75" bottom="0.75" header="0.3" footer="0.3"/>
  <pageSetup paperSize="8" scale="56" orientation="landscape" r:id="rId2"/>
  <drawing r:id="rId3"/>
  <legacyDrawing r:id="rId4"/>
  <mc:AlternateContent xmlns:mc="http://schemas.openxmlformats.org/markup-compatibility/2006">
    <mc:Choice Requires="x14">
      <controls>
        <mc:AlternateContent xmlns:mc="http://schemas.openxmlformats.org/markup-compatibility/2006">
          <mc:Choice Requires="x14">
            <control shapeId="2049" r:id="rId5" name="Scroll Bar 1">
              <controlPr defaultSize="0" autoPict="0">
                <anchor moveWithCells="1">
                  <from>
                    <xdr:col>6</xdr:col>
                    <xdr:colOff>914400</xdr:colOff>
                    <xdr:row>0</xdr:row>
                    <xdr:rowOff>68580</xdr:rowOff>
                  </from>
                  <to>
                    <xdr:col>9</xdr:col>
                    <xdr:colOff>38100</xdr:colOff>
                    <xdr:row>0</xdr:row>
                    <xdr:rowOff>320040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3DB41528-F4E2-446D-BC4A-995DAD35BEA3}">
            <x14:dataBar minLength="0" maxLength="100" gradient="0">
              <x14:cfvo type="autoMin"/>
              <x14:cfvo type="autoMax"/>
              <x14:negativeFillColor rgb="FFFF0000"/>
              <x14:axisColor rgb="FF000000"/>
            </x14:dataBar>
          </x14:cfRule>
          <xm:sqref>H8:H47</xm:sqref>
        </x14:conditionalFormatting>
      </x14:conditionalFormatting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81747-95AA-4C14-943A-F1A16A30FB5B}">
  <sheetPr codeName="Sheet2"/>
  <dimension ref="A3:O8"/>
  <sheetViews>
    <sheetView workbookViewId="0">
      <selection activeCell="O4" sqref="O4"/>
    </sheetView>
  </sheetViews>
  <sheetFormatPr defaultRowHeight="14.4" x14ac:dyDescent="0.3"/>
  <cols>
    <col min="1" max="1" width="13.88671875" bestFit="1" customWidth="1"/>
    <col min="2" max="2" width="6.77734375" bestFit="1" customWidth="1"/>
    <col min="3" max="3" width="7.44140625" bestFit="1" customWidth="1"/>
    <col min="4" max="4" width="7.5546875" customWidth="1"/>
    <col min="5" max="5" width="11.109375" bestFit="1" customWidth="1"/>
    <col min="7" max="7" width="5.6640625" customWidth="1"/>
    <col min="8" max="8" width="20.33203125" bestFit="1" customWidth="1"/>
    <col min="9" max="9" width="4" bestFit="1" customWidth="1"/>
    <col min="10" max="10" width="2" customWidth="1"/>
    <col min="11" max="11" width="15.5546875" bestFit="1" customWidth="1"/>
    <col min="13" max="13" width="11.5546875" customWidth="1"/>
    <col min="14" max="14" width="8.44140625" customWidth="1"/>
    <col min="15" max="15" width="17" bestFit="1" customWidth="1"/>
  </cols>
  <sheetData>
    <row r="3" spans="1:15" x14ac:dyDescent="0.3">
      <c r="A3" s="13" t="s">
        <v>45</v>
      </c>
      <c r="E3" s="23" t="s">
        <v>44</v>
      </c>
      <c r="F3" s="22"/>
      <c r="H3" s="14" t="s">
        <v>89</v>
      </c>
      <c r="I3" s="21"/>
      <c r="J3" s="21"/>
      <c r="K3" s="21"/>
      <c r="L3" s="21"/>
      <c r="O3" s="14" t="s">
        <v>94</v>
      </c>
    </row>
    <row r="4" spans="1:15" x14ac:dyDescent="0.3">
      <c r="B4" s="27" t="s">
        <v>28</v>
      </c>
      <c r="C4" s="27" t="s">
        <v>27</v>
      </c>
      <c r="E4" s="5" t="s">
        <v>36</v>
      </c>
      <c r="F4" s="6">
        <f>COUNTIF('Dashboard Practise'!H8:H100047,"="&amp;0)</f>
        <v>4</v>
      </c>
      <c r="H4" s="4" t="s">
        <v>29</v>
      </c>
      <c r="K4" t="s">
        <v>92</v>
      </c>
      <c r="O4" s="27">
        <v>3</v>
      </c>
    </row>
    <row r="5" spans="1:15" x14ac:dyDescent="0.3">
      <c r="A5" t="s">
        <v>47</v>
      </c>
      <c r="B5" s="26">
        <v>8340291</v>
      </c>
      <c r="C5" s="26">
        <v>19695000</v>
      </c>
      <c r="E5" s="5" t="s">
        <v>31</v>
      </c>
      <c r="F5" s="19">
        <f>COUNTIFS('Dashboard Practise'!H8:H100047,"&gt;"&amp;0,'Dashboard Practise'!H8:H100047,"&lt;"&amp;1)</f>
        <v>33</v>
      </c>
      <c r="H5" s="5" t="s">
        <v>90</v>
      </c>
      <c r="I5" s="37">
        <v>112</v>
      </c>
      <c r="K5" s="4" t="s">
        <v>93</v>
      </c>
      <c r="L5" s="24">
        <f>GETPIVOTDATA("Sum of Days completed",$H$4)/GETPIVOTDATA("Sum of Duration",$H$4)</f>
        <v>0.42105263157894735</v>
      </c>
      <c r="M5" s="4"/>
    </row>
    <row r="6" spans="1:15" x14ac:dyDescent="0.3">
      <c r="A6" t="s">
        <v>48</v>
      </c>
      <c r="B6" s="25">
        <f>GETPIVOTDATA("Actual ",$B$4)/GETPIVOTDATA("Budget ",$B$4)</f>
        <v>0.42347250571210965</v>
      </c>
      <c r="C6" s="25">
        <f>1-B6</f>
        <v>0.57652749428789041</v>
      </c>
      <c r="E6" t="s">
        <v>32</v>
      </c>
      <c r="F6" s="6">
        <f>COUNTIF('Dashboard Practise'!H8:H100047,"="&amp;1)</f>
        <v>3</v>
      </c>
      <c r="H6" s="5" t="s">
        <v>91</v>
      </c>
      <c r="I6" s="37">
        <v>266</v>
      </c>
      <c r="K6" t="s">
        <v>46</v>
      </c>
      <c r="L6" s="25">
        <f>1-L5</f>
        <v>0.57894736842105265</v>
      </c>
    </row>
    <row r="7" spans="1:15" x14ac:dyDescent="0.3">
      <c r="B7" s="25"/>
      <c r="C7" s="25"/>
      <c r="E7" t="s">
        <v>43</v>
      </c>
      <c r="F7" s="6">
        <f>F5+F4</f>
        <v>37</v>
      </c>
    </row>
    <row r="8" spans="1:15" x14ac:dyDescent="0.3">
      <c r="E8" t="s">
        <v>30</v>
      </c>
      <c r="F8" s="20">
        <f>COUNTA('Dashboard Practise'!B8:B47)</f>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1F74-5EFF-4E8A-B22B-18A2CB322995}">
  <sheetPr codeName="Sheet4"/>
  <dimension ref="A1:L41"/>
  <sheetViews>
    <sheetView workbookViewId="0">
      <pane ySplit="1" topLeftCell="A2" activePane="bottomLeft" state="frozen"/>
      <selection pane="bottomLeft" activeCell="F29" sqref="F29"/>
    </sheetView>
  </sheetViews>
  <sheetFormatPr defaultRowHeight="14.4" x14ac:dyDescent="0.3"/>
  <cols>
    <col min="1" max="1" width="10" customWidth="1"/>
    <col min="2" max="2" width="11.5546875" customWidth="1"/>
    <col min="3" max="3" width="13.109375" customWidth="1"/>
    <col min="4" max="4" width="12" style="8" bestFit="1" customWidth="1"/>
    <col min="5" max="5" width="16" bestFit="1" customWidth="1"/>
    <col min="6" max="6" width="11.109375" style="1" bestFit="1" customWidth="1"/>
    <col min="7" max="7" width="17.5546875" style="3" bestFit="1" customWidth="1"/>
    <col min="8" max="8" width="11.109375" customWidth="1"/>
    <col min="9" max="10" width="10.33203125" customWidth="1"/>
    <col min="12" max="12" width="23.5546875" bestFit="1" customWidth="1"/>
  </cols>
  <sheetData>
    <row r="1" spans="1:12" x14ac:dyDescent="0.3">
      <c r="A1" t="s">
        <v>0</v>
      </c>
      <c r="B1" t="s">
        <v>1</v>
      </c>
      <c r="C1" t="s">
        <v>23</v>
      </c>
      <c r="D1" s="8" t="s">
        <v>2</v>
      </c>
      <c r="E1" t="s">
        <v>88</v>
      </c>
      <c r="F1" s="1" t="s">
        <v>24</v>
      </c>
      <c r="G1" s="3" t="s">
        <v>25</v>
      </c>
      <c r="H1" t="s">
        <v>3</v>
      </c>
      <c r="I1" t="s">
        <v>13</v>
      </c>
      <c r="J1" t="s">
        <v>14</v>
      </c>
    </row>
    <row r="2" spans="1:12" x14ac:dyDescent="0.3">
      <c r="A2" t="s">
        <v>15</v>
      </c>
      <c r="B2" t="s">
        <v>4</v>
      </c>
      <c r="C2" t="s">
        <v>33</v>
      </c>
      <c r="D2" s="18">
        <v>43878</v>
      </c>
      <c r="E2" s="6">
        <v>5</v>
      </c>
      <c r="F2" s="18">
        <f>WORKDAY.INTL(Table1[[#This Row],[Start Date]]-1,Table1[[#This Row],[Duration(Days)]],16)</f>
        <v>43883</v>
      </c>
      <c r="G2" s="7">
        <v>2</v>
      </c>
      <c r="H2" s="10">
        <f>Table1[[#This Row],[Days completed]]/Table1[[#This Row],[Duration(Days)]]</f>
        <v>0.4</v>
      </c>
      <c r="I2" s="7">
        <v>218000</v>
      </c>
      <c r="J2" s="7">
        <v>97337</v>
      </c>
      <c r="L2" s="2"/>
    </row>
    <row r="3" spans="1:12" x14ac:dyDescent="0.3">
      <c r="A3" t="s">
        <v>15</v>
      </c>
      <c r="B3" t="s">
        <v>5</v>
      </c>
      <c r="C3" t="s">
        <v>20</v>
      </c>
      <c r="D3" s="18">
        <v>43878</v>
      </c>
      <c r="E3" s="6">
        <v>6</v>
      </c>
      <c r="F3" s="18">
        <f>WORKDAY.INTL(Table1[[#This Row],[Start Date]]-1,Table1[[#This Row],[Duration(Days)]],16)</f>
        <v>43884</v>
      </c>
      <c r="G3" s="7">
        <v>3</v>
      </c>
      <c r="H3" s="10">
        <f>Table1[[#This Row],[Days completed]]/Table1[[#This Row],[Duration(Days)]]</f>
        <v>0.5</v>
      </c>
      <c r="I3" s="7">
        <v>393000</v>
      </c>
      <c r="J3" s="7">
        <v>177440</v>
      </c>
      <c r="L3" s="2"/>
    </row>
    <row r="4" spans="1:12" x14ac:dyDescent="0.3">
      <c r="A4" t="s">
        <v>15</v>
      </c>
      <c r="B4" t="s">
        <v>6</v>
      </c>
      <c r="C4" t="s">
        <v>35</v>
      </c>
      <c r="D4" s="18">
        <v>43879</v>
      </c>
      <c r="E4" s="6">
        <v>10</v>
      </c>
      <c r="F4" s="18">
        <f>WORKDAY.INTL(Table1[[#This Row],[Start Date]]-1,Table1[[#This Row],[Duration(Days)]],16)</f>
        <v>43890</v>
      </c>
      <c r="G4" s="7">
        <v>4</v>
      </c>
      <c r="H4" s="10">
        <f>Table1[[#This Row],[Days completed]]/Table1[[#This Row],[Duration(Days)]]</f>
        <v>0.4</v>
      </c>
      <c r="I4" s="7">
        <v>86000</v>
      </c>
      <c r="J4" s="7">
        <v>31046</v>
      </c>
      <c r="L4" s="2"/>
    </row>
    <row r="5" spans="1:12" x14ac:dyDescent="0.3">
      <c r="A5" t="s">
        <v>15</v>
      </c>
      <c r="B5" t="s">
        <v>7</v>
      </c>
      <c r="C5" t="s">
        <v>34</v>
      </c>
      <c r="D5" s="18">
        <v>43882</v>
      </c>
      <c r="E5" s="6">
        <v>9</v>
      </c>
      <c r="F5" s="18">
        <f>WORKDAY.INTL(Table1[[#This Row],[Start Date]]-1,Table1[[#This Row],[Duration(Days)]],16)</f>
        <v>43892</v>
      </c>
      <c r="G5" s="7">
        <v>3</v>
      </c>
      <c r="H5" s="10">
        <f>Table1[[#This Row],[Days completed]]/Table1[[#This Row],[Duration(Days)]]</f>
        <v>0.33333333333333331</v>
      </c>
      <c r="I5" s="7">
        <v>732000</v>
      </c>
      <c r="J5" s="7">
        <v>261324</v>
      </c>
      <c r="L5" s="2"/>
    </row>
    <row r="6" spans="1:12" x14ac:dyDescent="0.3">
      <c r="A6" t="s">
        <v>15</v>
      </c>
      <c r="B6" t="s">
        <v>8</v>
      </c>
      <c r="C6" t="s">
        <v>21</v>
      </c>
      <c r="D6" s="18">
        <v>43878</v>
      </c>
      <c r="E6" s="6">
        <v>4</v>
      </c>
      <c r="F6" s="18">
        <f>WORKDAY.INTL(Table1[[#This Row],[Start Date]]-1,Table1[[#This Row],[Duration(Days)]],16)</f>
        <v>43881</v>
      </c>
      <c r="G6" s="7">
        <v>1</v>
      </c>
      <c r="H6" s="10">
        <f>Table1[[#This Row],[Days completed]]/Table1[[#This Row],[Duration(Days)]]</f>
        <v>0.25</v>
      </c>
      <c r="I6" s="7">
        <v>492000</v>
      </c>
      <c r="J6" s="7">
        <v>116850</v>
      </c>
      <c r="L6" s="2"/>
    </row>
    <row r="7" spans="1:12" x14ac:dyDescent="0.3">
      <c r="A7" t="s">
        <v>15</v>
      </c>
      <c r="B7" t="s">
        <v>9</v>
      </c>
      <c r="C7" t="s">
        <v>33</v>
      </c>
      <c r="D7" s="18">
        <v>43881</v>
      </c>
      <c r="E7" s="6">
        <v>6</v>
      </c>
      <c r="F7" s="18">
        <f>WORKDAY.INTL(Table1[[#This Row],[Start Date]]-1,Table1[[#This Row],[Duration(Days)]],16)</f>
        <v>43887</v>
      </c>
      <c r="G7" s="7">
        <v>0</v>
      </c>
      <c r="H7" s="10">
        <f>Table1[[#This Row],[Days completed]]/Table1[[#This Row],[Duration(Days)]]</f>
        <v>0</v>
      </c>
      <c r="I7" s="7">
        <v>188000</v>
      </c>
      <c r="J7" s="7">
        <v>0</v>
      </c>
      <c r="L7" s="2"/>
    </row>
    <row r="8" spans="1:12" x14ac:dyDescent="0.3">
      <c r="A8" t="s">
        <v>15</v>
      </c>
      <c r="B8" t="s">
        <v>10</v>
      </c>
      <c r="C8" t="s">
        <v>20</v>
      </c>
      <c r="D8" s="18">
        <v>43881</v>
      </c>
      <c r="E8" s="6">
        <v>7</v>
      </c>
      <c r="F8" s="18">
        <f>WORKDAY.INTL(Table1[[#This Row],[Start Date]]-1,Table1[[#This Row],[Duration(Days)]],16)</f>
        <v>43888</v>
      </c>
      <c r="G8" s="7">
        <v>3</v>
      </c>
      <c r="H8" s="10">
        <f>Table1[[#This Row],[Days completed]]/Table1[[#This Row],[Duration(Days)]]</f>
        <v>0.42857142857142855</v>
      </c>
      <c r="I8" s="7">
        <v>180000</v>
      </c>
      <c r="J8" s="7">
        <v>79380</v>
      </c>
      <c r="L8" s="2"/>
    </row>
    <row r="9" spans="1:12" x14ac:dyDescent="0.3">
      <c r="A9" t="s">
        <v>15</v>
      </c>
      <c r="B9" t="s">
        <v>11</v>
      </c>
      <c r="C9" t="s">
        <v>35</v>
      </c>
      <c r="D9" s="18">
        <v>43885</v>
      </c>
      <c r="E9" s="6">
        <v>5</v>
      </c>
      <c r="F9" s="18">
        <f>WORKDAY.INTL(Table1[[#This Row],[Start Date]]-1,Table1[[#This Row],[Duration(Days)]],16)</f>
        <v>43890</v>
      </c>
      <c r="G9" s="7">
        <v>2</v>
      </c>
      <c r="H9" s="10">
        <f>Table1[[#This Row],[Days completed]]/Table1[[#This Row],[Duration(Days)]]</f>
        <v>0.4</v>
      </c>
      <c r="I9" s="7">
        <v>582000</v>
      </c>
      <c r="J9" s="7">
        <v>195231</v>
      </c>
      <c r="L9" s="2"/>
    </row>
    <row r="10" spans="1:12" x14ac:dyDescent="0.3">
      <c r="A10" t="s">
        <v>15</v>
      </c>
      <c r="B10" t="s">
        <v>12</v>
      </c>
      <c r="C10" t="s">
        <v>34</v>
      </c>
      <c r="D10" s="18">
        <v>43885</v>
      </c>
      <c r="E10" s="6">
        <v>9</v>
      </c>
      <c r="F10" s="18">
        <f>WORKDAY.INTL(Table1[[#This Row],[Start Date]]-1,Table1[[#This Row],[Duration(Days)]],16)</f>
        <v>43894</v>
      </c>
      <c r="G10" s="7">
        <v>1</v>
      </c>
      <c r="H10" s="10">
        <f>Table1[[#This Row],[Days completed]]/Table1[[#This Row],[Duration(Days)]]</f>
        <v>0.1111111111111111</v>
      </c>
      <c r="I10" s="7">
        <v>562000</v>
      </c>
      <c r="J10" s="7">
        <v>74746</v>
      </c>
      <c r="L10" s="2"/>
    </row>
    <row r="11" spans="1:12" x14ac:dyDescent="0.3">
      <c r="A11" t="s">
        <v>15</v>
      </c>
      <c r="B11" t="s">
        <v>86</v>
      </c>
      <c r="C11" t="s">
        <v>21</v>
      </c>
      <c r="D11" s="18">
        <v>43885</v>
      </c>
      <c r="E11" s="6">
        <v>6</v>
      </c>
      <c r="F11" s="18">
        <f>WORKDAY.INTL(Table1[[#This Row],[Start Date]]-1,Table1[[#This Row],[Duration(Days)]],16)</f>
        <v>43891</v>
      </c>
      <c r="G11" s="7">
        <v>3</v>
      </c>
      <c r="H11" s="10">
        <f>Table1[[#This Row],[Days completed]]/Table1[[#This Row],[Duration(Days)]]</f>
        <v>0.5</v>
      </c>
      <c r="I11" s="7">
        <v>416000</v>
      </c>
      <c r="J11" s="7">
        <v>175015</v>
      </c>
      <c r="L11" s="2"/>
    </row>
    <row r="12" spans="1:12" x14ac:dyDescent="0.3">
      <c r="A12" t="s">
        <v>16</v>
      </c>
      <c r="B12" t="s">
        <v>4</v>
      </c>
      <c r="C12" t="s">
        <v>33</v>
      </c>
      <c r="D12" s="18">
        <v>43879</v>
      </c>
      <c r="E12" s="6">
        <v>7</v>
      </c>
      <c r="F12" s="18">
        <f>WORKDAY.INTL(Table1[[#This Row],[Start Date]]-1,Table1[[#This Row],[Duration(Days)]],16)</f>
        <v>43886</v>
      </c>
      <c r="G12" s="7">
        <v>7</v>
      </c>
      <c r="H12" s="10">
        <f>Table1[[#This Row],[Days completed]]/Table1[[#This Row],[Duration(Days)]]</f>
        <v>1</v>
      </c>
      <c r="I12" s="7">
        <v>293000</v>
      </c>
      <c r="J12" s="7">
        <v>273001</v>
      </c>
      <c r="L12" s="2"/>
    </row>
    <row r="13" spans="1:12" x14ac:dyDescent="0.3">
      <c r="A13" t="s">
        <v>16</v>
      </c>
      <c r="B13" t="s">
        <v>5</v>
      </c>
      <c r="C13" t="s">
        <v>20</v>
      </c>
      <c r="D13" s="18">
        <v>43878</v>
      </c>
      <c r="E13" s="6">
        <v>9</v>
      </c>
      <c r="F13" s="18">
        <f>WORKDAY.INTL(Table1[[#This Row],[Start Date]]-1,Table1[[#This Row],[Duration(Days)]],16)</f>
        <v>43887</v>
      </c>
      <c r="G13" s="7">
        <v>4</v>
      </c>
      <c r="H13" s="10">
        <f>Table1[[#This Row],[Days completed]]/Table1[[#This Row],[Duration(Days)]]</f>
        <v>0.44444444444444442</v>
      </c>
      <c r="I13" s="7">
        <v>224000</v>
      </c>
      <c r="J13" s="7">
        <v>57910</v>
      </c>
      <c r="L13" s="2"/>
    </row>
    <row r="14" spans="1:12" x14ac:dyDescent="0.3">
      <c r="A14" t="s">
        <v>16</v>
      </c>
      <c r="B14" t="s">
        <v>6</v>
      </c>
      <c r="C14" t="s">
        <v>35</v>
      </c>
      <c r="D14" s="18">
        <v>43879</v>
      </c>
      <c r="E14" s="6">
        <v>8</v>
      </c>
      <c r="F14" s="18">
        <f>WORKDAY.INTL(Table1[[#This Row],[Start Date]]-1,Table1[[#This Row],[Duration(Days)]],16)</f>
        <v>43887</v>
      </c>
      <c r="G14" s="7">
        <v>0</v>
      </c>
      <c r="H14" s="10">
        <f>Table1[[#This Row],[Days completed]]/Table1[[#This Row],[Duration(Days)]]</f>
        <v>0</v>
      </c>
      <c r="I14" s="7">
        <v>978000</v>
      </c>
      <c r="J14" s="7">
        <v>0</v>
      </c>
      <c r="L14" s="2"/>
    </row>
    <row r="15" spans="1:12" x14ac:dyDescent="0.3">
      <c r="A15" t="s">
        <v>16</v>
      </c>
      <c r="B15" t="s">
        <v>7</v>
      </c>
      <c r="C15" t="s">
        <v>34</v>
      </c>
      <c r="D15" s="18">
        <v>43881</v>
      </c>
      <c r="E15" s="6">
        <v>7</v>
      </c>
      <c r="F15" s="18">
        <f>WORKDAY.INTL(Table1[[#This Row],[Start Date]]-1,Table1[[#This Row],[Duration(Days)]],16)</f>
        <v>43888</v>
      </c>
      <c r="G15" s="7">
        <v>3</v>
      </c>
      <c r="H15" s="10">
        <f>Table1[[#This Row],[Days completed]]/Table1[[#This Row],[Duration(Days)]]</f>
        <v>0.42857142857142855</v>
      </c>
      <c r="I15" s="7">
        <v>932000</v>
      </c>
      <c r="J15" s="7">
        <v>379157</v>
      </c>
      <c r="L15" s="2"/>
    </row>
    <row r="16" spans="1:12" x14ac:dyDescent="0.3">
      <c r="A16" t="s">
        <v>16</v>
      </c>
      <c r="B16" t="s">
        <v>8</v>
      </c>
      <c r="C16" t="s">
        <v>21</v>
      </c>
      <c r="D16" s="18">
        <v>43882</v>
      </c>
      <c r="E16" s="6">
        <v>4</v>
      </c>
      <c r="F16" s="18">
        <f>WORKDAY.INTL(Table1[[#This Row],[Start Date]]-1,Table1[[#This Row],[Duration(Days)]],16)</f>
        <v>43886</v>
      </c>
      <c r="G16" s="7">
        <v>1</v>
      </c>
      <c r="H16" s="10">
        <f>Table1[[#This Row],[Days completed]]/Table1[[#This Row],[Duration(Days)]]</f>
        <v>0.25</v>
      </c>
      <c r="I16" s="7">
        <v>854000</v>
      </c>
      <c r="J16" s="7">
        <v>322812</v>
      </c>
      <c r="L16" s="2"/>
    </row>
    <row r="17" spans="1:12" x14ac:dyDescent="0.3">
      <c r="A17" t="s">
        <v>16</v>
      </c>
      <c r="B17" t="s">
        <v>9</v>
      </c>
      <c r="C17" t="s">
        <v>33</v>
      </c>
      <c r="D17" s="18">
        <v>43882</v>
      </c>
      <c r="E17" s="6">
        <v>6</v>
      </c>
      <c r="F17" s="18">
        <f>WORKDAY.INTL(Table1[[#This Row],[Start Date]]-1,Table1[[#This Row],[Duration(Days)]],16)</f>
        <v>43888</v>
      </c>
      <c r="G17" s="7">
        <v>3</v>
      </c>
      <c r="H17" s="10">
        <f>Table1[[#This Row],[Days completed]]/Table1[[#This Row],[Duration(Days)]]</f>
        <v>0.5</v>
      </c>
      <c r="I17" s="7">
        <v>81000</v>
      </c>
      <c r="J17" s="7">
        <v>38461</v>
      </c>
      <c r="L17" s="2"/>
    </row>
    <row r="18" spans="1:12" x14ac:dyDescent="0.3">
      <c r="A18" t="s">
        <v>16</v>
      </c>
      <c r="B18" t="s">
        <v>10</v>
      </c>
      <c r="C18" t="s">
        <v>20</v>
      </c>
      <c r="D18" s="18">
        <v>43885</v>
      </c>
      <c r="E18" s="6">
        <v>6</v>
      </c>
      <c r="F18" s="18">
        <f>WORKDAY.INTL(Table1[[#This Row],[Start Date]]-1,Table1[[#This Row],[Duration(Days)]],16)</f>
        <v>43891</v>
      </c>
      <c r="G18" s="7">
        <v>5</v>
      </c>
      <c r="H18" s="10">
        <f>Table1[[#This Row],[Days completed]]/Table1[[#This Row],[Duration(Days)]]</f>
        <v>0.83333333333333337</v>
      </c>
      <c r="I18" s="7">
        <v>169000</v>
      </c>
      <c r="J18" s="7">
        <v>136468</v>
      </c>
      <c r="L18" s="2"/>
    </row>
    <row r="19" spans="1:12" x14ac:dyDescent="0.3">
      <c r="A19" t="s">
        <v>16</v>
      </c>
      <c r="B19" t="s">
        <v>11</v>
      </c>
      <c r="C19" t="s">
        <v>35</v>
      </c>
      <c r="D19" s="18">
        <v>43886</v>
      </c>
      <c r="E19" s="6">
        <v>4</v>
      </c>
      <c r="F19" s="18">
        <f>WORKDAY.INTL(Table1[[#This Row],[Start Date]]-1,Table1[[#This Row],[Duration(Days)]],16)</f>
        <v>43890</v>
      </c>
      <c r="G19" s="7">
        <v>1</v>
      </c>
      <c r="H19" s="10">
        <f>Table1[[#This Row],[Days completed]]/Table1[[#This Row],[Duration(Days)]]</f>
        <v>0.25</v>
      </c>
      <c r="I19" s="7">
        <v>61000</v>
      </c>
      <c r="J19" s="7">
        <v>12078</v>
      </c>
      <c r="L19" s="2"/>
    </row>
    <row r="20" spans="1:12" x14ac:dyDescent="0.3">
      <c r="A20" t="s">
        <v>16</v>
      </c>
      <c r="B20" t="s">
        <v>12</v>
      </c>
      <c r="C20" t="s">
        <v>34</v>
      </c>
      <c r="D20" s="18">
        <v>43888</v>
      </c>
      <c r="E20" s="6">
        <v>7</v>
      </c>
      <c r="F20" s="18">
        <f>WORKDAY.INTL(Table1[[#This Row],[Start Date]]-1,Table1[[#This Row],[Duration(Days)]],16)</f>
        <v>43895</v>
      </c>
      <c r="G20" s="7">
        <v>3</v>
      </c>
      <c r="H20" s="10">
        <f>Table1[[#This Row],[Days completed]]/Table1[[#This Row],[Duration(Days)]]</f>
        <v>0.42857142857142855</v>
      </c>
      <c r="I20" s="7">
        <v>645000</v>
      </c>
      <c r="J20" s="7">
        <v>273048</v>
      </c>
      <c r="L20" s="2"/>
    </row>
    <row r="21" spans="1:12" x14ac:dyDescent="0.3">
      <c r="A21" t="s">
        <v>16</v>
      </c>
      <c r="B21" t="s">
        <v>86</v>
      </c>
      <c r="C21" t="s">
        <v>21</v>
      </c>
      <c r="D21" s="18">
        <v>43878</v>
      </c>
      <c r="E21" s="6">
        <v>3</v>
      </c>
      <c r="F21" s="18">
        <f>WORKDAY.INTL(Table1[[#This Row],[Start Date]]-1,Table1[[#This Row],[Duration(Days)]],16)</f>
        <v>43880</v>
      </c>
      <c r="G21" s="7">
        <v>3</v>
      </c>
      <c r="H21" s="10">
        <f>Table1[[#This Row],[Days completed]]/Table1[[#This Row],[Duration(Days)]]</f>
        <v>1</v>
      </c>
      <c r="I21" s="7">
        <v>68000</v>
      </c>
      <c r="J21" s="7">
        <v>64987</v>
      </c>
      <c r="L21" s="2"/>
    </row>
    <row r="22" spans="1:12" x14ac:dyDescent="0.3">
      <c r="A22" t="s">
        <v>17</v>
      </c>
      <c r="B22" t="s">
        <v>4</v>
      </c>
      <c r="C22" t="s">
        <v>33</v>
      </c>
      <c r="D22" s="18">
        <v>43878</v>
      </c>
      <c r="E22" s="6">
        <v>10</v>
      </c>
      <c r="F22" s="18">
        <f>WORKDAY.INTL(Table1[[#This Row],[Start Date]]-1,Table1[[#This Row],[Duration(Days)]],16)</f>
        <v>43888</v>
      </c>
      <c r="G22" s="7">
        <v>5</v>
      </c>
      <c r="H22" s="10">
        <f>Table1[[#This Row],[Days completed]]/Table1[[#This Row],[Duration(Days)]]</f>
        <v>0.5</v>
      </c>
      <c r="I22" s="7">
        <v>839000</v>
      </c>
      <c r="J22" s="7">
        <v>406974</v>
      </c>
      <c r="L22" s="2"/>
    </row>
    <row r="23" spans="1:12" x14ac:dyDescent="0.3">
      <c r="A23" t="s">
        <v>17</v>
      </c>
      <c r="B23" t="s">
        <v>5</v>
      </c>
      <c r="C23" t="s">
        <v>20</v>
      </c>
      <c r="D23" s="18">
        <v>43882</v>
      </c>
      <c r="E23" s="6">
        <v>5</v>
      </c>
      <c r="F23" s="18">
        <f>WORKDAY.INTL(Table1[[#This Row],[Start Date]]-1,Table1[[#This Row],[Duration(Days)]],16)</f>
        <v>43887</v>
      </c>
      <c r="G23" s="7">
        <v>4</v>
      </c>
      <c r="H23" s="10">
        <f>Table1[[#This Row],[Days completed]]/Table1[[#This Row],[Duration(Days)]]</f>
        <v>0.8</v>
      </c>
      <c r="I23" s="7">
        <v>729000</v>
      </c>
      <c r="J23" s="7">
        <v>487139</v>
      </c>
      <c r="L23" s="2"/>
    </row>
    <row r="24" spans="1:12" x14ac:dyDescent="0.3">
      <c r="A24" t="s">
        <v>17</v>
      </c>
      <c r="B24" t="s">
        <v>6</v>
      </c>
      <c r="C24" t="s">
        <v>35</v>
      </c>
      <c r="D24" s="18">
        <v>43885</v>
      </c>
      <c r="E24" s="6">
        <v>7</v>
      </c>
      <c r="F24" s="18">
        <f>WORKDAY.INTL(Table1[[#This Row],[Start Date]]-1,Table1[[#This Row],[Duration(Days)]],16)</f>
        <v>43892</v>
      </c>
      <c r="G24" s="7">
        <v>3</v>
      </c>
      <c r="H24" s="10">
        <f>Table1[[#This Row],[Days completed]]/Table1[[#This Row],[Duration(Days)]]</f>
        <v>0.42857142857142855</v>
      </c>
      <c r="I24" s="7">
        <v>826000</v>
      </c>
      <c r="J24" s="7">
        <v>298186</v>
      </c>
      <c r="L24" s="2"/>
    </row>
    <row r="25" spans="1:12" x14ac:dyDescent="0.3">
      <c r="A25" t="s">
        <v>17</v>
      </c>
      <c r="B25" t="s">
        <v>7</v>
      </c>
      <c r="C25" t="s">
        <v>34</v>
      </c>
      <c r="D25" s="18">
        <v>43887</v>
      </c>
      <c r="E25" s="6">
        <v>7</v>
      </c>
      <c r="F25" s="18">
        <f>WORKDAY.INTL(Table1[[#This Row],[Start Date]]-1,Table1[[#This Row],[Duration(Days)]],16)</f>
        <v>43894</v>
      </c>
      <c r="G25" s="7">
        <v>2</v>
      </c>
      <c r="H25" s="10">
        <f>Table1[[#This Row],[Days completed]]/Table1[[#This Row],[Duration(Days)]]</f>
        <v>0.2857142857142857</v>
      </c>
      <c r="I25" s="7">
        <v>895000</v>
      </c>
      <c r="J25" s="7">
        <v>280583</v>
      </c>
      <c r="L25" s="2"/>
    </row>
    <row r="26" spans="1:12" x14ac:dyDescent="0.3">
      <c r="A26" t="s">
        <v>17</v>
      </c>
      <c r="B26" t="s">
        <v>8</v>
      </c>
      <c r="C26" t="s">
        <v>21</v>
      </c>
      <c r="D26" s="18">
        <v>43889</v>
      </c>
      <c r="E26" s="6">
        <v>3</v>
      </c>
      <c r="F26" s="18">
        <f>WORKDAY.INTL(Table1[[#This Row],[Start Date]]-1,Table1[[#This Row],[Duration(Days)]],16)</f>
        <v>43892</v>
      </c>
      <c r="G26" s="7">
        <v>2</v>
      </c>
      <c r="H26" s="10">
        <f>Table1[[#This Row],[Days completed]]/Table1[[#This Row],[Duration(Days)]]</f>
        <v>0.66666666666666663</v>
      </c>
      <c r="I26" s="7">
        <v>341000</v>
      </c>
      <c r="J26" s="7">
        <v>129785</v>
      </c>
      <c r="L26" s="2"/>
    </row>
    <row r="27" spans="1:12" x14ac:dyDescent="0.3">
      <c r="A27" t="s">
        <v>18</v>
      </c>
      <c r="B27" t="s">
        <v>4</v>
      </c>
      <c r="C27" t="s">
        <v>33</v>
      </c>
      <c r="D27" s="18">
        <v>43892</v>
      </c>
      <c r="E27" s="6">
        <v>9</v>
      </c>
      <c r="F27" s="18">
        <f>WORKDAY.INTL(Table1[[#This Row],[Start Date]]-1,Table1[[#This Row],[Duration(Days)]],16)</f>
        <v>43901</v>
      </c>
      <c r="G27" s="7">
        <v>8</v>
      </c>
      <c r="H27" s="10">
        <f>Table1[[#This Row],[Days completed]]/Table1[[#This Row],[Duration(Days)]]</f>
        <v>0.88888888888888884</v>
      </c>
      <c r="I27" s="7">
        <v>787000</v>
      </c>
      <c r="J27" s="7">
        <v>727188</v>
      </c>
      <c r="L27" s="2"/>
    </row>
    <row r="28" spans="1:12" x14ac:dyDescent="0.3">
      <c r="A28" t="s">
        <v>18</v>
      </c>
      <c r="B28" t="s">
        <v>5</v>
      </c>
      <c r="C28" t="s">
        <v>20</v>
      </c>
      <c r="D28" s="18">
        <v>43892</v>
      </c>
      <c r="E28" s="6">
        <v>10</v>
      </c>
      <c r="F28" s="18">
        <f>WORKDAY.INTL(Table1[[#This Row],[Start Date]]-1,Table1[[#This Row],[Duration(Days)]],16)</f>
        <v>43902</v>
      </c>
      <c r="G28" s="7">
        <v>2</v>
      </c>
      <c r="H28" s="10">
        <f>Table1[[#This Row],[Days completed]]/Table1[[#This Row],[Duration(Days)]]</f>
        <v>0.2</v>
      </c>
      <c r="I28" s="7">
        <v>228000</v>
      </c>
      <c r="J28" s="7">
        <v>47880</v>
      </c>
      <c r="L28" s="2"/>
    </row>
    <row r="29" spans="1:12" x14ac:dyDescent="0.3">
      <c r="A29" t="s">
        <v>18</v>
      </c>
      <c r="B29" t="s">
        <v>6</v>
      </c>
      <c r="C29" t="s">
        <v>35</v>
      </c>
      <c r="D29" s="18">
        <v>43878</v>
      </c>
      <c r="E29" s="6">
        <v>4</v>
      </c>
      <c r="F29" s="18">
        <f>WORKDAY.INTL(Table1[[#This Row],[Start Date]]-1,Table1[[#This Row],[Duration(Days)]],16)</f>
        <v>43881</v>
      </c>
      <c r="G29" s="7">
        <v>0</v>
      </c>
      <c r="H29" s="10">
        <f>Table1[[#This Row],[Days completed]]/Table1[[#This Row],[Duration(Days)]]</f>
        <v>0</v>
      </c>
      <c r="I29" s="7">
        <v>147000</v>
      </c>
      <c r="J29" s="7">
        <v>0</v>
      </c>
      <c r="L29" s="2"/>
    </row>
    <row r="30" spans="1:12" x14ac:dyDescent="0.3">
      <c r="A30" t="s">
        <v>18</v>
      </c>
      <c r="B30" t="s">
        <v>7</v>
      </c>
      <c r="C30" t="s">
        <v>34</v>
      </c>
      <c r="D30" s="18">
        <v>43880</v>
      </c>
      <c r="E30" s="6">
        <v>8</v>
      </c>
      <c r="F30" s="18">
        <f>WORKDAY.INTL(Table1[[#This Row],[Start Date]]-1,Table1[[#This Row],[Duration(Days)]],16)</f>
        <v>43888</v>
      </c>
      <c r="G30" s="7">
        <v>5</v>
      </c>
      <c r="H30" s="10">
        <f>Table1[[#This Row],[Days completed]]/Table1[[#This Row],[Duration(Days)]]</f>
        <v>0.625</v>
      </c>
      <c r="I30" s="7">
        <v>338000</v>
      </c>
      <c r="J30" s="7">
        <v>205123</v>
      </c>
      <c r="L30" s="2"/>
    </row>
    <row r="31" spans="1:12" x14ac:dyDescent="0.3">
      <c r="A31" t="s">
        <v>18</v>
      </c>
      <c r="B31" t="s">
        <v>8</v>
      </c>
      <c r="C31" t="s">
        <v>21</v>
      </c>
      <c r="D31" s="18">
        <v>43885</v>
      </c>
      <c r="E31" s="6">
        <v>10</v>
      </c>
      <c r="F31" s="18">
        <f>WORKDAY.INTL(Table1[[#This Row],[Start Date]]-1,Table1[[#This Row],[Duration(Days)]],16)</f>
        <v>43895</v>
      </c>
      <c r="G31" s="7">
        <v>3</v>
      </c>
      <c r="H31" s="10">
        <f>Table1[[#This Row],[Days completed]]/Table1[[#This Row],[Duration(Days)]]</f>
        <v>0.3</v>
      </c>
      <c r="I31" s="7">
        <v>857000</v>
      </c>
      <c r="J31" s="7">
        <v>305949</v>
      </c>
      <c r="L31" s="2"/>
    </row>
    <row r="32" spans="1:12" x14ac:dyDescent="0.3">
      <c r="A32" t="s">
        <v>18</v>
      </c>
      <c r="B32" t="s">
        <v>9</v>
      </c>
      <c r="C32" t="s">
        <v>33</v>
      </c>
      <c r="D32" s="18">
        <v>43886</v>
      </c>
      <c r="E32" s="6">
        <v>6</v>
      </c>
      <c r="F32" s="18">
        <f>WORKDAY.INTL(Table1[[#This Row],[Start Date]]-1,Table1[[#This Row],[Duration(Days)]],16)</f>
        <v>43892</v>
      </c>
      <c r="G32" s="7">
        <v>3</v>
      </c>
      <c r="H32" s="10">
        <f>Table1[[#This Row],[Days completed]]/Table1[[#This Row],[Duration(Days)]]</f>
        <v>0.5</v>
      </c>
      <c r="I32" s="7">
        <v>602000</v>
      </c>
      <c r="J32" s="7">
        <v>322371</v>
      </c>
      <c r="L32" s="2"/>
    </row>
    <row r="33" spans="1:12" x14ac:dyDescent="0.3">
      <c r="A33" t="s">
        <v>18</v>
      </c>
      <c r="B33" t="s">
        <v>10</v>
      </c>
      <c r="C33" t="s">
        <v>20</v>
      </c>
      <c r="D33" s="18">
        <v>43886</v>
      </c>
      <c r="E33" s="6">
        <v>4</v>
      </c>
      <c r="F33" s="18">
        <f>WORKDAY.INTL(Table1[[#This Row],[Start Date]]-1,Table1[[#This Row],[Duration(Days)]],16)</f>
        <v>43890</v>
      </c>
      <c r="G33" s="7">
        <v>2</v>
      </c>
      <c r="H33" s="10">
        <f>Table1[[#This Row],[Days completed]]/Table1[[#This Row],[Duration(Days)]]</f>
        <v>0.5</v>
      </c>
      <c r="I33" s="7">
        <v>990000</v>
      </c>
      <c r="J33" s="7">
        <v>451440</v>
      </c>
      <c r="L33" s="2"/>
    </row>
    <row r="34" spans="1:12" x14ac:dyDescent="0.3">
      <c r="A34" t="s">
        <v>19</v>
      </c>
      <c r="B34" t="s">
        <v>4</v>
      </c>
      <c r="C34" t="s">
        <v>35</v>
      </c>
      <c r="D34" s="18">
        <v>43889</v>
      </c>
      <c r="E34" s="6">
        <v>8</v>
      </c>
      <c r="F34" s="18">
        <f>WORKDAY.INTL(Table1[[#This Row],[Start Date]]-1,Table1[[#This Row],[Duration(Days)]],16)</f>
        <v>43898</v>
      </c>
      <c r="G34" s="7">
        <v>3</v>
      </c>
      <c r="H34" s="10">
        <f>Table1[[#This Row],[Days completed]]/Table1[[#This Row],[Duration(Days)]]</f>
        <v>0.375</v>
      </c>
      <c r="I34" s="7">
        <v>96000</v>
      </c>
      <c r="J34" s="7">
        <v>32256</v>
      </c>
      <c r="L34" s="2"/>
    </row>
    <row r="35" spans="1:12" x14ac:dyDescent="0.3">
      <c r="A35" t="s">
        <v>19</v>
      </c>
      <c r="B35" t="s">
        <v>5</v>
      </c>
      <c r="C35" t="s">
        <v>34</v>
      </c>
      <c r="D35" s="18">
        <v>43892</v>
      </c>
      <c r="E35" s="6">
        <v>9</v>
      </c>
      <c r="F35" s="18">
        <f>WORKDAY.INTL(Table1[[#This Row],[Start Date]]-1,Table1[[#This Row],[Duration(Days)]],16)</f>
        <v>43901</v>
      </c>
      <c r="G35" s="7">
        <v>4</v>
      </c>
      <c r="H35" s="10">
        <f>Table1[[#This Row],[Days completed]]/Table1[[#This Row],[Duration(Days)]]</f>
        <v>0.44444444444444442</v>
      </c>
      <c r="I35" s="7">
        <v>513000</v>
      </c>
      <c r="J35" s="7">
        <v>226233</v>
      </c>
      <c r="L35" s="2"/>
    </row>
    <row r="36" spans="1:12" x14ac:dyDescent="0.3">
      <c r="A36" t="s">
        <v>19</v>
      </c>
      <c r="B36" t="s">
        <v>6</v>
      </c>
      <c r="C36" t="s">
        <v>21</v>
      </c>
      <c r="D36" s="18">
        <v>43881</v>
      </c>
      <c r="E36" s="6">
        <v>5</v>
      </c>
      <c r="F36" s="18">
        <f>WORKDAY.INTL(Table1[[#This Row],[Start Date]]-1,Table1[[#This Row],[Duration(Days)]],16)</f>
        <v>43886</v>
      </c>
      <c r="G36" s="7">
        <v>3</v>
      </c>
      <c r="H36" s="10">
        <f>Table1[[#This Row],[Days completed]]/Table1[[#This Row],[Duration(Days)]]</f>
        <v>0.6</v>
      </c>
      <c r="I36" s="7">
        <v>616000</v>
      </c>
      <c r="J36" s="7">
        <v>401579</v>
      </c>
      <c r="L36" s="2"/>
    </row>
    <row r="37" spans="1:12" x14ac:dyDescent="0.3">
      <c r="A37" t="s">
        <v>19</v>
      </c>
      <c r="B37" t="s">
        <v>7</v>
      </c>
      <c r="C37" t="s">
        <v>33</v>
      </c>
      <c r="D37" s="18">
        <v>43880</v>
      </c>
      <c r="E37" s="6">
        <v>3</v>
      </c>
      <c r="F37" s="18">
        <f>WORKDAY.INTL(Table1[[#This Row],[Start Date]]-1,Table1[[#This Row],[Duration(Days)]],16)</f>
        <v>43883</v>
      </c>
      <c r="G37" s="7">
        <v>3</v>
      </c>
      <c r="H37" s="10">
        <f>Table1[[#This Row],[Days completed]]/Table1[[#This Row],[Duration(Days)]]</f>
        <v>1</v>
      </c>
      <c r="I37" s="7">
        <v>817000</v>
      </c>
      <c r="J37" s="7">
        <v>807069</v>
      </c>
      <c r="L37" s="2"/>
    </row>
    <row r="38" spans="1:12" x14ac:dyDescent="0.3">
      <c r="A38" t="s">
        <v>19</v>
      </c>
      <c r="B38" t="s">
        <v>8</v>
      </c>
      <c r="C38" t="s">
        <v>20</v>
      </c>
      <c r="D38" s="18">
        <v>43882</v>
      </c>
      <c r="E38" s="6">
        <v>7</v>
      </c>
      <c r="F38" s="18">
        <f>WORKDAY.INTL(Table1[[#This Row],[Start Date]]-1,Table1[[#This Row],[Duration(Days)]],16)</f>
        <v>43890</v>
      </c>
      <c r="G38" s="7">
        <v>3</v>
      </c>
      <c r="H38" s="10">
        <f>Table1[[#This Row],[Days completed]]/Table1[[#This Row],[Duration(Days)]]</f>
        <v>0.42857142857142855</v>
      </c>
      <c r="I38" s="7">
        <v>372000</v>
      </c>
      <c r="J38" s="7">
        <v>173166</v>
      </c>
      <c r="L38" s="2"/>
    </row>
    <row r="39" spans="1:12" x14ac:dyDescent="0.3">
      <c r="A39" t="s">
        <v>19</v>
      </c>
      <c r="B39" t="s">
        <v>9</v>
      </c>
      <c r="C39" t="s">
        <v>35</v>
      </c>
      <c r="D39" s="18">
        <v>43885</v>
      </c>
      <c r="E39" s="6">
        <v>10</v>
      </c>
      <c r="F39" s="18">
        <f>WORKDAY.INTL(Table1[[#This Row],[Start Date]]-1,Table1[[#This Row],[Duration(Days)]],16)</f>
        <v>43895</v>
      </c>
      <c r="G39" s="7">
        <v>2</v>
      </c>
      <c r="H39" s="10">
        <f>Table1[[#This Row],[Days completed]]/Table1[[#This Row],[Duration(Days)]]</f>
        <v>0.2</v>
      </c>
      <c r="I39" s="7">
        <v>50000</v>
      </c>
      <c r="J39" s="7">
        <v>8400</v>
      </c>
      <c r="L39" s="2"/>
    </row>
    <row r="40" spans="1:12" x14ac:dyDescent="0.3">
      <c r="A40" t="s">
        <v>19</v>
      </c>
      <c r="B40" t="s">
        <v>10</v>
      </c>
      <c r="C40" t="s">
        <v>34</v>
      </c>
      <c r="D40" s="18">
        <v>43885</v>
      </c>
      <c r="E40" s="6">
        <v>10</v>
      </c>
      <c r="F40" s="18">
        <f>WORKDAY.INTL(Table1[[#This Row],[Start Date]]-1,Table1[[#This Row],[Duration(Days)]],16)</f>
        <v>43895</v>
      </c>
      <c r="G40" s="7">
        <v>3</v>
      </c>
      <c r="H40" s="10">
        <f>Table1[[#This Row],[Days completed]]/Table1[[#This Row],[Duration(Days)]]</f>
        <v>0.3</v>
      </c>
      <c r="I40" s="7">
        <v>807000</v>
      </c>
      <c r="J40" s="7">
        <v>262679</v>
      </c>
      <c r="L40" s="2"/>
    </row>
    <row r="41" spans="1:12" x14ac:dyDescent="0.3">
      <c r="A41" t="s">
        <v>19</v>
      </c>
      <c r="B41" t="s">
        <v>11</v>
      </c>
      <c r="C41" t="s">
        <v>21</v>
      </c>
      <c r="D41" s="18">
        <v>43885</v>
      </c>
      <c r="E41" s="6">
        <v>3</v>
      </c>
      <c r="F41" s="18">
        <f>WORKDAY.INTL(Table1[[#This Row],[Start Date]]-1,Table1[[#This Row],[Duration(Days)]],16)</f>
        <v>43887</v>
      </c>
      <c r="G41" s="7">
        <v>0</v>
      </c>
      <c r="H41" s="10">
        <f>Table1[[#This Row],[Days completed]]/Table1[[#This Row],[Duration(Days)]]</f>
        <v>0</v>
      </c>
      <c r="I41" s="7">
        <v>691000</v>
      </c>
      <c r="J41" s="7">
        <v>0</v>
      </c>
      <c r="L41"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A24D6-D9CA-49D9-9F28-D1AC1AB12854}">
  <sheetPr codeName="Sheet5"/>
  <dimension ref="A1:D244"/>
  <sheetViews>
    <sheetView showGridLines="0" topLeftCell="A127" zoomScaleNormal="100" workbookViewId="0">
      <selection activeCell="J9" sqref="J9"/>
    </sheetView>
  </sheetViews>
  <sheetFormatPr defaultColWidth="9.109375" defaultRowHeight="16.8" x14ac:dyDescent="0.4"/>
  <cols>
    <col min="1" max="1" width="9.109375" style="16"/>
    <col min="2" max="16384" width="9.109375" style="9"/>
  </cols>
  <sheetData>
    <row r="1" spans="1:2" ht="24.6" x14ac:dyDescent="0.55000000000000004">
      <c r="A1" s="15" t="s">
        <v>37</v>
      </c>
    </row>
    <row r="3" spans="1:2" x14ac:dyDescent="0.4">
      <c r="A3" s="16" t="s">
        <v>38</v>
      </c>
      <c r="B3" s="9" t="s">
        <v>77</v>
      </c>
    </row>
    <row r="5" spans="1:2" x14ac:dyDescent="0.4">
      <c r="A5" s="16" t="s">
        <v>39</v>
      </c>
      <c r="B5" s="9" t="s">
        <v>71</v>
      </c>
    </row>
    <row r="6" spans="1:2" x14ac:dyDescent="0.4">
      <c r="A6" s="16">
        <v>2.0099999999999998</v>
      </c>
      <c r="B6" s="9" t="s">
        <v>49</v>
      </c>
    </row>
    <row r="38" spans="1:2" x14ac:dyDescent="0.4">
      <c r="A38" s="16">
        <v>2.02</v>
      </c>
      <c r="B38" s="9" t="s">
        <v>74</v>
      </c>
    </row>
    <row r="39" spans="1:2" x14ac:dyDescent="0.4">
      <c r="A39" s="16">
        <v>2.0299999999999998</v>
      </c>
      <c r="B39" s="9" t="s">
        <v>72</v>
      </c>
    </row>
    <row r="40" spans="1:2" x14ac:dyDescent="0.4">
      <c r="A40" s="16">
        <v>2.04</v>
      </c>
      <c r="B40" s="9" t="s">
        <v>73</v>
      </c>
    </row>
    <row r="41" spans="1:2" x14ac:dyDescent="0.4">
      <c r="A41" s="16">
        <v>2.0499999999999998</v>
      </c>
      <c r="B41" s="9" t="s">
        <v>69</v>
      </c>
    </row>
    <row r="50" spans="1:2" x14ac:dyDescent="0.4">
      <c r="A50" s="16" t="s">
        <v>40</v>
      </c>
      <c r="B50" s="9" t="s">
        <v>50</v>
      </c>
    </row>
    <row r="51" spans="1:2" x14ac:dyDescent="0.4">
      <c r="B51"/>
    </row>
    <row r="59" spans="1:2" x14ac:dyDescent="0.4">
      <c r="B59" s="9" t="s">
        <v>80</v>
      </c>
    </row>
    <row r="61" spans="1:2" x14ac:dyDescent="0.4">
      <c r="A61" s="16" t="s">
        <v>41</v>
      </c>
      <c r="B61" s="9" t="s">
        <v>42</v>
      </c>
    </row>
    <row r="64" spans="1:2" x14ac:dyDescent="0.4">
      <c r="A64" s="9"/>
    </row>
    <row r="69" spans="1:4" x14ac:dyDescent="0.4">
      <c r="D69" s="9" t="s">
        <v>78</v>
      </c>
    </row>
    <row r="71" spans="1:4" x14ac:dyDescent="0.4">
      <c r="A71" s="16" t="s">
        <v>52</v>
      </c>
      <c r="B71" s="9" t="s">
        <v>51</v>
      </c>
    </row>
    <row r="75" spans="1:4" x14ac:dyDescent="0.4">
      <c r="A75" s="9"/>
    </row>
    <row r="81" spans="1:2" x14ac:dyDescent="0.4">
      <c r="B81" s="9" t="s">
        <v>75</v>
      </c>
    </row>
    <row r="82" spans="1:2" x14ac:dyDescent="0.4">
      <c r="B82" s="9" t="s">
        <v>79</v>
      </c>
    </row>
    <row r="83" spans="1:2" x14ac:dyDescent="0.4">
      <c r="B83" s="9" t="s">
        <v>83</v>
      </c>
    </row>
    <row r="85" spans="1:2" x14ac:dyDescent="0.4">
      <c r="A85" s="16" t="s">
        <v>53</v>
      </c>
      <c r="B85" s="9" t="s">
        <v>84</v>
      </c>
    </row>
    <row r="100" spans="1:2" x14ac:dyDescent="0.4">
      <c r="A100" s="16" t="s">
        <v>54</v>
      </c>
      <c r="B100" s="9" t="s">
        <v>60</v>
      </c>
    </row>
    <row r="102" spans="1:2" x14ac:dyDescent="0.4">
      <c r="B102" s="11" t="s">
        <v>85</v>
      </c>
    </row>
    <row r="104" spans="1:2" x14ac:dyDescent="0.4">
      <c r="A104" s="16" t="s">
        <v>57</v>
      </c>
      <c r="B104" s="9" t="s">
        <v>59</v>
      </c>
    </row>
    <row r="121" spans="1:2" x14ac:dyDescent="0.4">
      <c r="A121" s="16" t="s">
        <v>58</v>
      </c>
      <c r="B121" s="9" t="s">
        <v>55</v>
      </c>
    </row>
    <row r="122" spans="1:2" x14ac:dyDescent="0.4">
      <c r="B122" s="12" t="s">
        <v>56</v>
      </c>
    </row>
    <row r="124" spans="1:2" x14ac:dyDescent="0.4">
      <c r="B124" s="11" t="s">
        <v>82</v>
      </c>
    </row>
    <row r="126" spans="1:2" x14ac:dyDescent="0.4">
      <c r="A126" s="16" t="s">
        <v>61</v>
      </c>
      <c r="B126" s="9" t="s">
        <v>81</v>
      </c>
    </row>
    <row r="128" spans="1:2" x14ac:dyDescent="0.4">
      <c r="A128" s="16">
        <v>10.1</v>
      </c>
      <c r="B128" s="9" t="s">
        <v>62</v>
      </c>
    </row>
    <row r="134" spans="1:2" x14ac:dyDescent="0.4">
      <c r="A134" s="16">
        <v>10.199999999999999</v>
      </c>
      <c r="B134" s="9" t="s">
        <v>63</v>
      </c>
    </row>
    <row r="152" spans="1:2" x14ac:dyDescent="0.4">
      <c r="A152" s="16">
        <v>10.3</v>
      </c>
      <c r="B152" s="9" t="s">
        <v>65</v>
      </c>
    </row>
    <row r="171" spans="1:2" x14ac:dyDescent="0.4">
      <c r="A171" s="16">
        <v>10.4</v>
      </c>
      <c r="B171" s="9" t="s">
        <v>66</v>
      </c>
    </row>
    <row r="189" spans="1:2" x14ac:dyDescent="0.4">
      <c r="A189" s="16">
        <v>10.5</v>
      </c>
      <c r="B189" s="9" t="s">
        <v>67</v>
      </c>
    </row>
    <row r="207" spans="1:2" x14ac:dyDescent="0.4">
      <c r="A207" s="16">
        <v>10.6</v>
      </c>
      <c r="B207" s="9" t="s">
        <v>68</v>
      </c>
    </row>
    <row r="226" spans="1:2" x14ac:dyDescent="0.4">
      <c r="A226" s="16">
        <v>10.7</v>
      </c>
      <c r="B226" s="9" t="s">
        <v>64</v>
      </c>
    </row>
    <row r="244" spans="1:2" x14ac:dyDescent="0.4">
      <c r="A244" s="16" t="s">
        <v>70</v>
      </c>
      <c r="B244" s="9" t="s">
        <v>76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Props1.xml><?xml version="1.0" encoding="utf-8"?>
<ds:datastoreItem xmlns:ds="http://schemas.openxmlformats.org/officeDocument/2006/customXml" ds:itemID="{7200A517-D961-4037-909A-5DFE49EF19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Practise</vt:lpstr>
      <vt:lpstr>Workings</vt:lpstr>
      <vt:lpstr>Data</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Apurbo Dey</cp:lastModifiedBy>
  <cp:lastPrinted>2021-08-17T18:09:11Z</cp:lastPrinted>
  <dcterms:created xsi:type="dcterms:W3CDTF">2019-08-20T08:51:45Z</dcterms:created>
  <dcterms:modified xsi:type="dcterms:W3CDTF">2025-02-24T07:06:07Z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ies>
</file>