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timelines/timeline2.xml" ContentType="application/vnd.ms-excel.timelin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xml"/>
  <Override PartName="/xl/slicers/slicer2.xml" ContentType="application/vnd.ms-excel.slicer+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chart16.xml" ContentType="application/vnd.openxmlformats-officedocument.drawingml.chart+xml"/>
  <Override PartName="/xl/charts/style13.xml" ContentType="application/vnd.ms-office.chartstyle+xml"/>
  <Override PartName="/xl/charts/colors13.xml" ContentType="application/vnd.ms-office.chartcolorstyle+xml"/>
  <Override PartName="/xl/charts/chart17.xml" ContentType="application/vnd.openxmlformats-officedocument.drawingml.chart+xml"/>
  <Override PartName="/xl/charts/style14.xml" ContentType="application/vnd.ms-office.chartstyle+xml"/>
  <Override PartName="/xl/charts/colors14.xml" ContentType="application/vnd.ms-office.chartcolorstyle+xml"/>
  <Override PartName="/xl/charts/chart18.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hidePivotFieldList="1"/>
  <mc:AlternateContent xmlns:mc="http://schemas.openxmlformats.org/markup-compatibility/2006">
    <mc:Choice Requires="x15">
      <x15ac:absPath xmlns:x15ac="http://schemas.microsoft.com/office/spreadsheetml/2010/11/ac" url="C:\Users\Dez Oki-Takahashi\Desktop\data projects\"/>
    </mc:Choice>
  </mc:AlternateContent>
  <xr:revisionPtr revIDLastSave="0" documentId="13_ncr:1_{CA66667D-0BD9-4279-8C34-52FDB2BAE373}" xr6:coauthVersionLast="47" xr6:coauthVersionMax="47" xr10:uidLastSave="{00000000-0000-0000-0000-000000000000}"/>
  <bookViews>
    <workbookView xWindow="-120" yWindow="-120" windowWidth="29040" windowHeight="15840" activeTab="5" xr2:uid="{00000000-000D-0000-FFFF-FFFF00000000}"/>
  </bookViews>
  <sheets>
    <sheet name="original dirty data" sheetId="2" r:id="rId1"/>
    <sheet name="New" sheetId="7" state="hidden" r:id="rId2"/>
    <sheet name="Charts tables for dashboards" sheetId="12" r:id="rId3"/>
    <sheet name="Clean final data table" sheetId="10" r:id="rId4"/>
    <sheet name="Dashboard" sheetId="13" r:id="rId5"/>
    <sheet name="Time&amp;price" sheetId="20" r:id="rId6"/>
  </sheets>
  <definedNames>
    <definedName name="_xlnm._FilterDatabase" localSheetId="2" hidden="1">'Charts tables for dashboards'!$H$59:$I$313</definedName>
    <definedName name="_xlnm._FilterDatabase" localSheetId="3" hidden="1">'Clean final data table'!$A$8:$M$8</definedName>
    <definedName name="_xlnm._FilterDatabase" localSheetId="1" hidden="1">New!$A$8:$Z$166</definedName>
    <definedName name="NativeTimeline_Date">#N/A</definedName>
    <definedName name="NativeTimeline_Date1">#N/A</definedName>
    <definedName name="Slicer_Winning_trades">#N/A</definedName>
    <definedName name="Slicer_Winning_trades1">#N/A</definedName>
  </definedNames>
  <calcPr calcId="191029"/>
  <pivotCaches>
    <pivotCache cacheId="0" r:id="rId7"/>
    <pivotCache cacheId="1" r:id="rId8"/>
    <pivotCache cacheId="2" r:id="rId9"/>
    <pivotCache cacheId="3" r:id="rId10"/>
    <pivotCache cacheId="4"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 r:id="rId15"/>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10" l="1"/>
  <c r="AB10" i="10"/>
  <c r="AB11" i="10"/>
  <c r="AB12" i="10"/>
  <c r="AB13" i="10"/>
  <c r="AB14" i="10"/>
  <c r="AB15" i="10"/>
  <c r="AB16" i="10"/>
  <c r="AB17" i="10"/>
  <c r="AB18" i="10"/>
  <c r="AB19" i="10"/>
  <c r="AB20" i="10"/>
  <c r="AB21" i="10"/>
  <c r="AB22" i="10"/>
  <c r="AB23" i="10"/>
  <c r="AB24" i="10"/>
  <c r="AB25" i="10"/>
  <c r="AB26" i="10"/>
  <c r="AB27" i="10"/>
  <c r="AB28" i="10"/>
  <c r="AB29" i="10"/>
  <c r="AB30" i="10"/>
  <c r="AB31" i="10"/>
  <c r="AB32" i="10"/>
  <c r="AB33" i="10"/>
  <c r="AB34" i="10"/>
  <c r="AB35" i="10"/>
  <c r="AB36" i="10"/>
  <c r="AB37" i="10"/>
  <c r="AB38" i="10"/>
  <c r="AB39" i="10"/>
  <c r="AB40" i="10"/>
  <c r="AB41" i="10"/>
  <c r="AB42" i="10"/>
  <c r="AB43" i="10"/>
  <c r="AB44" i="10"/>
  <c r="AB45" i="10"/>
  <c r="AB46" i="10"/>
  <c r="AB47" i="10"/>
  <c r="AB48" i="10"/>
  <c r="AB49" i="10"/>
  <c r="AB50" i="10"/>
  <c r="AB51" i="10"/>
  <c r="AB52" i="10"/>
  <c r="AB53" i="10"/>
  <c r="AB54" i="10"/>
  <c r="AB55" i="10"/>
  <c r="AB56" i="10"/>
  <c r="AB57" i="10"/>
  <c r="AB58" i="10"/>
  <c r="AB59" i="10"/>
  <c r="AB60" i="10"/>
  <c r="AB61" i="10"/>
  <c r="AB62" i="10"/>
  <c r="AB63" i="10"/>
  <c r="AB64" i="10"/>
  <c r="AB65" i="10"/>
  <c r="AB66" i="10"/>
  <c r="AB67" i="10"/>
  <c r="AB68" i="10"/>
  <c r="AB69" i="10"/>
  <c r="AB70" i="10"/>
  <c r="AB71" i="10"/>
  <c r="AB72" i="10"/>
  <c r="AB73" i="10"/>
  <c r="AB74" i="10"/>
  <c r="AB75" i="10"/>
  <c r="AB76" i="10"/>
  <c r="AB77" i="10"/>
  <c r="AB78" i="10"/>
  <c r="AB79" i="10"/>
  <c r="AB80" i="10"/>
  <c r="AB81" i="10"/>
  <c r="AB82" i="10"/>
  <c r="AB83" i="10"/>
  <c r="AB84" i="10"/>
  <c r="AB85" i="10"/>
  <c r="AB86" i="10"/>
  <c r="AB87" i="10"/>
  <c r="AB88" i="10"/>
  <c r="AB89" i="10"/>
  <c r="AB90" i="10"/>
  <c r="AB91" i="10"/>
  <c r="AB92" i="10"/>
  <c r="AB93" i="10"/>
  <c r="AB94" i="10"/>
  <c r="AB95" i="10"/>
  <c r="AB96" i="10"/>
  <c r="AB97" i="10"/>
  <c r="AB98" i="10"/>
  <c r="AB99" i="10"/>
  <c r="AB100" i="10"/>
  <c r="AB101" i="10"/>
  <c r="AB102" i="10"/>
  <c r="AB103" i="10"/>
  <c r="AB104" i="10"/>
  <c r="AB105" i="10"/>
  <c r="AB106" i="10"/>
  <c r="AB107" i="10"/>
  <c r="AB108" i="10"/>
  <c r="AB109" i="10"/>
  <c r="AB110" i="10"/>
  <c r="AB111" i="10"/>
  <c r="AB112" i="10"/>
  <c r="AB113" i="10"/>
  <c r="AB114" i="10"/>
  <c r="AB115" i="10"/>
  <c r="AB116" i="10"/>
  <c r="AB117" i="10"/>
  <c r="AB118" i="10"/>
  <c r="AB119" i="10"/>
  <c r="AB120" i="10"/>
  <c r="AB121" i="10"/>
  <c r="AB122" i="10"/>
  <c r="AB123" i="10"/>
  <c r="AB124" i="10"/>
  <c r="AB125" i="10"/>
  <c r="AB126" i="10"/>
  <c r="AB127" i="10"/>
  <c r="AB128" i="10"/>
  <c r="AB129" i="10"/>
  <c r="AB130" i="10"/>
  <c r="AB131" i="10"/>
  <c r="AB132" i="10"/>
  <c r="AB133" i="10"/>
  <c r="AB134" i="10"/>
  <c r="AB135" i="10"/>
  <c r="AB136" i="10"/>
  <c r="AB137" i="10"/>
  <c r="AB138" i="10"/>
  <c r="AB139" i="10"/>
  <c r="AB140" i="10"/>
  <c r="AB141" i="10"/>
  <c r="AB142" i="10"/>
  <c r="AB143" i="10"/>
  <c r="AB144" i="10"/>
  <c r="AB145" i="10"/>
  <c r="AB146" i="10"/>
  <c r="AB147" i="10"/>
  <c r="AB148" i="10"/>
  <c r="AB149" i="10"/>
  <c r="AB150" i="10"/>
  <c r="AB151" i="10"/>
  <c r="AB152" i="10"/>
  <c r="AB153" i="10"/>
  <c r="AB154" i="10"/>
  <c r="AB155" i="10"/>
  <c r="AB156" i="10"/>
  <c r="AB157" i="10"/>
  <c r="AB158" i="10"/>
  <c r="AB159" i="10"/>
  <c r="AB160" i="10"/>
  <c r="AB161" i="10"/>
  <c r="AB162" i="10"/>
  <c r="AB163" i="10"/>
  <c r="AB164" i="10"/>
  <c r="AB165" i="10"/>
  <c r="AB166" i="10"/>
  <c r="AB167" i="10"/>
  <c r="AB168" i="10"/>
  <c r="AB169" i="10"/>
  <c r="AB170" i="10"/>
  <c r="AB171" i="10"/>
  <c r="AB172" i="10"/>
  <c r="AB173" i="10"/>
  <c r="AB174" i="10"/>
  <c r="AB175" i="10"/>
  <c r="AB176" i="10"/>
  <c r="AB177" i="10"/>
  <c r="AB178" i="10"/>
  <c r="AB179" i="10"/>
  <c r="AB180" i="10"/>
  <c r="AB181" i="10"/>
  <c r="AB182" i="10"/>
  <c r="AB183" i="10"/>
  <c r="AB184" i="10"/>
  <c r="AB185" i="10"/>
  <c r="AB186" i="10"/>
  <c r="AB187" i="10"/>
  <c r="AB188" i="10"/>
  <c r="AB189" i="10"/>
  <c r="AB190" i="10"/>
  <c r="AB191" i="10"/>
  <c r="AB192" i="10"/>
  <c r="AB193" i="10"/>
  <c r="AB194" i="10"/>
  <c r="AB195" i="10"/>
  <c r="AB196" i="10"/>
  <c r="AB197" i="10"/>
  <c r="AB198" i="10"/>
  <c r="AB199" i="10"/>
  <c r="AB200" i="10"/>
  <c r="AB201" i="10"/>
  <c r="AB202" i="10"/>
  <c r="AB203" i="10"/>
  <c r="AB204" i="10"/>
  <c r="AB205" i="10"/>
  <c r="AB206" i="10"/>
  <c r="AB207" i="10"/>
  <c r="AB208" i="10"/>
  <c r="AB209" i="10"/>
  <c r="AB210" i="10"/>
  <c r="AB211" i="10"/>
  <c r="AB212" i="10"/>
  <c r="AB213" i="10"/>
  <c r="AB214" i="10"/>
  <c r="AB215" i="10"/>
  <c r="AB216" i="10"/>
  <c r="AB217" i="10"/>
  <c r="AB218" i="10"/>
  <c r="AB219" i="10"/>
  <c r="AB220" i="10"/>
  <c r="AB221" i="10"/>
  <c r="AB222" i="10"/>
  <c r="AB223" i="10"/>
  <c r="AB224" i="10"/>
  <c r="AB225" i="10"/>
  <c r="AB226" i="10"/>
  <c r="AB227" i="10"/>
  <c r="AB228" i="10"/>
  <c r="AB229" i="10"/>
  <c r="AB230" i="10"/>
  <c r="AB231" i="10"/>
  <c r="AB232" i="10"/>
  <c r="AB233" i="10"/>
  <c r="AB234" i="10"/>
  <c r="AB235" i="10"/>
  <c r="AB236" i="10"/>
  <c r="AB237" i="10"/>
  <c r="AB238" i="10"/>
  <c r="AB239" i="10"/>
  <c r="AB240" i="10"/>
  <c r="AB241" i="10"/>
  <c r="AB242" i="10"/>
  <c r="AB243" i="10"/>
  <c r="AB244" i="10"/>
  <c r="AB245" i="10"/>
  <c r="AB246" i="10"/>
  <c r="AB247" i="10"/>
  <c r="AB248" i="10"/>
  <c r="AB249" i="10"/>
  <c r="AB250" i="10"/>
  <c r="AB251" i="10"/>
  <c r="AB252" i="10"/>
  <c r="AB253" i="10"/>
  <c r="AB254" i="10"/>
  <c r="AB255" i="10"/>
  <c r="AB256" i="10"/>
  <c r="AB257" i="10"/>
  <c r="AB258" i="10"/>
  <c r="AB259" i="10"/>
  <c r="AB260" i="10"/>
  <c r="AB261" i="10"/>
  <c r="AB262" i="10"/>
  <c r="AB263" i="10"/>
  <c r="AB9" i="10"/>
  <c r="H313" i="12"/>
  <c r="J262" i="10"/>
  <c r="R262" i="10"/>
  <c r="K262" i="10"/>
  <c r="L262" i="10"/>
  <c r="E262" i="10"/>
  <c r="AA262" i="10"/>
  <c r="R18" i="10"/>
  <c r="J263" i="10"/>
  <c r="Y173" i="10"/>
  <c r="X173" i="10"/>
  <c r="W173" i="10"/>
  <c r="V173" i="10"/>
  <c r="U173" i="10"/>
  <c r="T173" i="10"/>
  <c r="S173" i="10"/>
  <c r="N173" i="10"/>
  <c r="P173" i="10" s="1"/>
  <c r="O173" i="10"/>
  <c r="Q173" i="10" s="1"/>
  <c r="AA10" i="10"/>
  <c r="AA11" i="10"/>
  <c r="AA12" i="10"/>
  <c r="AA13" i="10"/>
  <c r="AA14" i="10"/>
  <c r="AA15" i="10"/>
  <c r="AA16" i="10"/>
  <c r="AA17" i="10"/>
  <c r="AA18" i="10"/>
  <c r="AA19" i="10"/>
  <c r="AA20" i="10"/>
  <c r="AA21" i="10"/>
  <c r="AA22" i="10"/>
  <c r="AA23" i="10"/>
  <c r="AA24" i="10"/>
  <c r="AA25" i="10"/>
  <c r="AA26" i="10"/>
  <c r="AA27" i="10"/>
  <c r="AA28" i="10"/>
  <c r="AA29" i="10"/>
  <c r="AA30" i="10"/>
  <c r="AA31" i="10"/>
  <c r="AA32" i="10"/>
  <c r="AA33" i="10"/>
  <c r="AA34" i="10"/>
  <c r="AA35" i="10"/>
  <c r="AA36" i="10"/>
  <c r="AA37" i="10"/>
  <c r="AA38" i="10"/>
  <c r="AA39" i="10"/>
  <c r="AA40" i="10"/>
  <c r="AA41" i="10"/>
  <c r="AA42" i="10"/>
  <c r="AA43" i="10"/>
  <c r="AA44" i="10"/>
  <c r="AA45" i="10"/>
  <c r="AA46" i="10"/>
  <c r="AA47" i="10"/>
  <c r="AA48" i="10"/>
  <c r="AA49" i="10"/>
  <c r="AA50" i="10"/>
  <c r="AA51" i="10"/>
  <c r="AA52" i="10"/>
  <c r="AA53" i="10"/>
  <c r="AA54" i="10"/>
  <c r="AA55" i="10"/>
  <c r="AA56" i="10"/>
  <c r="AA57" i="10"/>
  <c r="AA58" i="10"/>
  <c r="AA59" i="10"/>
  <c r="AA60" i="10"/>
  <c r="AA61" i="10"/>
  <c r="AA62" i="10"/>
  <c r="AA63" i="10"/>
  <c r="AA64" i="10"/>
  <c r="AA65" i="10"/>
  <c r="AA66" i="10"/>
  <c r="AA67" i="10"/>
  <c r="AA68" i="10"/>
  <c r="AA69" i="10"/>
  <c r="AA70" i="10"/>
  <c r="AA71" i="10"/>
  <c r="AA72" i="10"/>
  <c r="AA73" i="10"/>
  <c r="AA74" i="10"/>
  <c r="AA75" i="10"/>
  <c r="AA76" i="10"/>
  <c r="AA77" i="10"/>
  <c r="AA78" i="10"/>
  <c r="AA79" i="10"/>
  <c r="AA80" i="10"/>
  <c r="AA81" i="10"/>
  <c r="AA82" i="10"/>
  <c r="AA83" i="10"/>
  <c r="AA84" i="10"/>
  <c r="AA85" i="10"/>
  <c r="AA86" i="10"/>
  <c r="AA87" i="10"/>
  <c r="AA88" i="10"/>
  <c r="AA89" i="10"/>
  <c r="AA90" i="10"/>
  <c r="AA91" i="10"/>
  <c r="AA92" i="10"/>
  <c r="AA93" i="10"/>
  <c r="AA94" i="10"/>
  <c r="AA95" i="10"/>
  <c r="AA96" i="10"/>
  <c r="AA97" i="10"/>
  <c r="AA98" i="10"/>
  <c r="AA99" i="10"/>
  <c r="AA100" i="10"/>
  <c r="AA101" i="10"/>
  <c r="AA102" i="10"/>
  <c r="AA103" i="10"/>
  <c r="AA104" i="10"/>
  <c r="AA105" i="10"/>
  <c r="AA106" i="10"/>
  <c r="AA107" i="10"/>
  <c r="AA108" i="10"/>
  <c r="AA109" i="10"/>
  <c r="AA110" i="10"/>
  <c r="AA111" i="10"/>
  <c r="AA112" i="10"/>
  <c r="AA113" i="10"/>
  <c r="AA114" i="10"/>
  <c r="AA115" i="10"/>
  <c r="AA116" i="10"/>
  <c r="AA117" i="10"/>
  <c r="AA118" i="10"/>
  <c r="AA119" i="10"/>
  <c r="AA120" i="10"/>
  <c r="AA121" i="10"/>
  <c r="AA122" i="10"/>
  <c r="AA123" i="10"/>
  <c r="AA124" i="10"/>
  <c r="AA125" i="10"/>
  <c r="AA126" i="10"/>
  <c r="AA127" i="10"/>
  <c r="AA128" i="10"/>
  <c r="AA129" i="10"/>
  <c r="AA130" i="10"/>
  <c r="AA131" i="10"/>
  <c r="AA132" i="10"/>
  <c r="AA133" i="10"/>
  <c r="AA134" i="10"/>
  <c r="AA135" i="10"/>
  <c r="AA136" i="10"/>
  <c r="AA137" i="10"/>
  <c r="AA138" i="10"/>
  <c r="AA139" i="10"/>
  <c r="AA140" i="10"/>
  <c r="AA141" i="10"/>
  <c r="AA142" i="10"/>
  <c r="AA143" i="10"/>
  <c r="AA144" i="10"/>
  <c r="AA145" i="10"/>
  <c r="AA146" i="10"/>
  <c r="AA147" i="10"/>
  <c r="AA148" i="10"/>
  <c r="AA149" i="10"/>
  <c r="AA150" i="10"/>
  <c r="AA151" i="10"/>
  <c r="AA152" i="10"/>
  <c r="AA153" i="10"/>
  <c r="AA154" i="10"/>
  <c r="AA155" i="10"/>
  <c r="AA156" i="10"/>
  <c r="AA157" i="10"/>
  <c r="AA158" i="10"/>
  <c r="AA159" i="10"/>
  <c r="AA160" i="10"/>
  <c r="AA161" i="10"/>
  <c r="AA162" i="10"/>
  <c r="AA163" i="10"/>
  <c r="AA164" i="10"/>
  <c r="AA165" i="10"/>
  <c r="AA166" i="10"/>
  <c r="AA167" i="10"/>
  <c r="AA168" i="10"/>
  <c r="AA169" i="10"/>
  <c r="AA170" i="10"/>
  <c r="AA171" i="10"/>
  <c r="AA172" i="10"/>
  <c r="AA173" i="10"/>
  <c r="AA174" i="10"/>
  <c r="AA175" i="10"/>
  <c r="AA176" i="10"/>
  <c r="AA177" i="10"/>
  <c r="AA178" i="10"/>
  <c r="AA179" i="10"/>
  <c r="AA180" i="10"/>
  <c r="AA181" i="10"/>
  <c r="AA182" i="10"/>
  <c r="AA183" i="10"/>
  <c r="AA184" i="10"/>
  <c r="AA185" i="10"/>
  <c r="AA186" i="10"/>
  <c r="AA187" i="10"/>
  <c r="AA188" i="10"/>
  <c r="AA189" i="10"/>
  <c r="AA190" i="10"/>
  <c r="AA191" i="10"/>
  <c r="AA192" i="10"/>
  <c r="AA193" i="10"/>
  <c r="AA194" i="10"/>
  <c r="AA195" i="10"/>
  <c r="AA196" i="10"/>
  <c r="AA197" i="10"/>
  <c r="AA198" i="10"/>
  <c r="AA199" i="10"/>
  <c r="AA200" i="10"/>
  <c r="AA201" i="10"/>
  <c r="AA202" i="10"/>
  <c r="AA203" i="10"/>
  <c r="AA204" i="10"/>
  <c r="AA205" i="10"/>
  <c r="AA206" i="10"/>
  <c r="AA207" i="10"/>
  <c r="AA208" i="10"/>
  <c r="AA209" i="10"/>
  <c r="AA210" i="10"/>
  <c r="AA211" i="10"/>
  <c r="AA212" i="10"/>
  <c r="AA213" i="10"/>
  <c r="AA214" i="10"/>
  <c r="AA215" i="10"/>
  <c r="AA216" i="10"/>
  <c r="AA217" i="10"/>
  <c r="AA218" i="10"/>
  <c r="AA219" i="10"/>
  <c r="AA220" i="10"/>
  <c r="AA221" i="10"/>
  <c r="AA222" i="10"/>
  <c r="AA223" i="10"/>
  <c r="AA224" i="10"/>
  <c r="AA225" i="10"/>
  <c r="AA226" i="10"/>
  <c r="AA227" i="10"/>
  <c r="AA228" i="10"/>
  <c r="AA229" i="10"/>
  <c r="AA230" i="10"/>
  <c r="AA231" i="10"/>
  <c r="AA232" i="10"/>
  <c r="AA233" i="10"/>
  <c r="AA234" i="10"/>
  <c r="AA235" i="10"/>
  <c r="AA236" i="10"/>
  <c r="AA237" i="10"/>
  <c r="AA238" i="10"/>
  <c r="AA239" i="10"/>
  <c r="AA240" i="10"/>
  <c r="AA241" i="10"/>
  <c r="AA242" i="10"/>
  <c r="AA243" i="10"/>
  <c r="AA244" i="10"/>
  <c r="AA245" i="10"/>
  <c r="AA246" i="10"/>
  <c r="AA247" i="10"/>
  <c r="AA248" i="10"/>
  <c r="AA249" i="10"/>
  <c r="AA250" i="10"/>
  <c r="AA251" i="10"/>
  <c r="AA252" i="10"/>
  <c r="AA253" i="10"/>
  <c r="AA254" i="10"/>
  <c r="AA255" i="10"/>
  <c r="AA256" i="10"/>
  <c r="AA257" i="10"/>
  <c r="AA258" i="10"/>
  <c r="AA259" i="10"/>
  <c r="AA260" i="10"/>
  <c r="AA261" i="10"/>
  <c r="AA9" i="10"/>
  <c r="G2" i="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H251" i="12"/>
  <c r="H252" i="12"/>
  <c r="H253" i="12"/>
  <c r="H254" i="12"/>
  <c r="H255" i="12"/>
  <c r="H256" i="12"/>
  <c r="H257" i="12"/>
  <c r="H258" i="12"/>
  <c r="H259" i="12"/>
  <c r="H260" i="12"/>
  <c r="H261" i="12"/>
  <c r="H262" i="12"/>
  <c r="H263" i="12"/>
  <c r="H264" i="12"/>
  <c r="H265" i="12"/>
  <c r="H266" i="12"/>
  <c r="H267" i="12"/>
  <c r="H268" i="12"/>
  <c r="H269" i="12"/>
  <c r="H270" i="12"/>
  <c r="H271" i="12"/>
  <c r="H272" i="12"/>
  <c r="H273" i="12"/>
  <c r="H274" i="12"/>
  <c r="H275" i="12"/>
  <c r="H276" i="12"/>
  <c r="H277" i="12"/>
  <c r="H278" i="12"/>
  <c r="H279" i="12"/>
  <c r="H280" i="12"/>
  <c r="H281" i="12"/>
  <c r="H282" i="12"/>
  <c r="H283" i="12"/>
  <c r="H284" i="12"/>
  <c r="H285" i="12"/>
  <c r="H286" i="12"/>
  <c r="H287" i="12"/>
  <c r="H288" i="12"/>
  <c r="H289" i="12"/>
  <c r="H290" i="12"/>
  <c r="H291" i="12"/>
  <c r="H292" i="12"/>
  <c r="H293" i="12"/>
  <c r="H294" i="12"/>
  <c r="H295" i="12"/>
  <c r="H296" i="12"/>
  <c r="H297" i="12"/>
  <c r="H298" i="12"/>
  <c r="H299" i="12"/>
  <c r="H300" i="12"/>
  <c r="H301" i="12"/>
  <c r="H302" i="12"/>
  <c r="H303" i="12"/>
  <c r="H304" i="12"/>
  <c r="H305" i="12"/>
  <c r="H306" i="12"/>
  <c r="H307" i="12"/>
  <c r="H308" i="12"/>
  <c r="H309" i="12"/>
  <c r="H310" i="12"/>
  <c r="H311" i="12"/>
  <c r="H312" i="12"/>
  <c r="H60" i="12"/>
  <c r="S1" i="7"/>
  <c r="R10" i="10"/>
  <c r="R11" i="10"/>
  <c r="R12" i="10"/>
  <c r="R13" i="10"/>
  <c r="R14" i="10"/>
  <c r="R15" i="10"/>
  <c r="R16" i="10"/>
  <c r="R17" i="10"/>
  <c r="R19" i="10"/>
  <c r="R20" i="10"/>
  <c r="R21" i="10"/>
  <c r="R22" i="10"/>
  <c r="R23" i="10"/>
  <c r="R24" i="10"/>
  <c r="R25" i="10"/>
  <c r="R26" i="10"/>
  <c r="R27" i="10"/>
  <c r="R28" i="10"/>
  <c r="R29" i="10"/>
  <c r="R30" i="10"/>
  <c r="R31" i="10"/>
  <c r="R32" i="10"/>
  <c r="R33" i="10"/>
  <c r="R34" i="10"/>
  <c r="R35" i="10"/>
  <c r="R36" i="10"/>
  <c r="R37" i="10"/>
  <c r="R38" i="10"/>
  <c r="R39" i="10"/>
  <c r="R40" i="10"/>
  <c r="R41" i="10"/>
  <c r="R42" i="10"/>
  <c r="R43" i="10"/>
  <c r="R44" i="10"/>
  <c r="R45" i="10"/>
  <c r="R46" i="10"/>
  <c r="R47" i="10"/>
  <c r="R48" i="10"/>
  <c r="R49" i="10"/>
  <c r="R50" i="10"/>
  <c r="R51" i="10"/>
  <c r="R52" i="10"/>
  <c r="R53" i="10"/>
  <c r="R54" i="10"/>
  <c r="R55" i="10"/>
  <c r="R56" i="10"/>
  <c r="R57" i="10"/>
  <c r="R58" i="10"/>
  <c r="R59" i="10"/>
  <c r="R60" i="10"/>
  <c r="R61" i="10"/>
  <c r="R62" i="10"/>
  <c r="R63" i="10"/>
  <c r="R64" i="10"/>
  <c r="R65" i="10"/>
  <c r="R66" i="10"/>
  <c r="R67" i="10"/>
  <c r="R68" i="10"/>
  <c r="R69" i="10"/>
  <c r="R70" i="10"/>
  <c r="R71" i="10"/>
  <c r="R72" i="10"/>
  <c r="R73" i="10"/>
  <c r="R74" i="10"/>
  <c r="R75" i="10"/>
  <c r="R76" i="10"/>
  <c r="R77" i="10"/>
  <c r="R78" i="10"/>
  <c r="R79" i="10"/>
  <c r="R80" i="10"/>
  <c r="R81" i="10"/>
  <c r="R82" i="10"/>
  <c r="R83" i="10"/>
  <c r="R84" i="10"/>
  <c r="R85" i="10"/>
  <c r="R86" i="10"/>
  <c r="R87" i="10"/>
  <c r="R88" i="10"/>
  <c r="R89" i="10"/>
  <c r="R90" i="10"/>
  <c r="R91" i="10"/>
  <c r="R92" i="10"/>
  <c r="R93" i="10"/>
  <c r="R94" i="10"/>
  <c r="R95" i="10"/>
  <c r="R96" i="10"/>
  <c r="R97" i="10"/>
  <c r="R98" i="10"/>
  <c r="R99" i="10"/>
  <c r="R100" i="10"/>
  <c r="R101" i="10"/>
  <c r="R102" i="10"/>
  <c r="R103" i="10"/>
  <c r="R104" i="10"/>
  <c r="R105" i="10"/>
  <c r="R106" i="10"/>
  <c r="R107" i="10"/>
  <c r="R108" i="10"/>
  <c r="R109" i="10"/>
  <c r="R110" i="10"/>
  <c r="R111" i="10"/>
  <c r="R112" i="10"/>
  <c r="R113" i="10"/>
  <c r="R114" i="10"/>
  <c r="R115" i="10"/>
  <c r="R116" i="10"/>
  <c r="R117" i="10"/>
  <c r="R118" i="10"/>
  <c r="R119" i="10"/>
  <c r="R120" i="10"/>
  <c r="R121" i="10"/>
  <c r="R122" i="10"/>
  <c r="R123" i="10"/>
  <c r="R124" i="10"/>
  <c r="R125" i="10"/>
  <c r="R126" i="10"/>
  <c r="R127" i="10"/>
  <c r="R128" i="10"/>
  <c r="R129" i="10"/>
  <c r="R130" i="10"/>
  <c r="R131" i="10"/>
  <c r="R132" i="10"/>
  <c r="R133" i="10"/>
  <c r="R134" i="10"/>
  <c r="R135" i="10"/>
  <c r="R136" i="10"/>
  <c r="R137" i="10"/>
  <c r="R138" i="10"/>
  <c r="R139" i="10"/>
  <c r="R140" i="10"/>
  <c r="R141" i="10"/>
  <c r="R142" i="10"/>
  <c r="R143" i="10"/>
  <c r="R144" i="10"/>
  <c r="R145" i="10"/>
  <c r="R146" i="10"/>
  <c r="R147" i="10"/>
  <c r="R148" i="10"/>
  <c r="R149" i="10"/>
  <c r="R150" i="10"/>
  <c r="R151" i="10"/>
  <c r="R152" i="10"/>
  <c r="R153" i="10"/>
  <c r="R154" i="10"/>
  <c r="R155" i="10"/>
  <c r="R156" i="10"/>
  <c r="R157" i="10"/>
  <c r="R158" i="10"/>
  <c r="R159" i="10"/>
  <c r="R160" i="10"/>
  <c r="R161" i="10"/>
  <c r="R162" i="10"/>
  <c r="R163" i="10"/>
  <c r="R164" i="10"/>
  <c r="R165" i="10"/>
  <c r="R166" i="10"/>
  <c r="R167" i="10"/>
  <c r="R168" i="10"/>
  <c r="R169" i="10"/>
  <c r="R170" i="10"/>
  <c r="R171" i="10"/>
  <c r="R172" i="10"/>
  <c r="R173" i="10"/>
  <c r="R174" i="10"/>
  <c r="R175" i="10"/>
  <c r="R176" i="10"/>
  <c r="R177" i="10"/>
  <c r="R178" i="10"/>
  <c r="R179" i="10"/>
  <c r="R180" i="10"/>
  <c r="R181" i="10"/>
  <c r="R182" i="10"/>
  <c r="R183" i="10"/>
  <c r="R184" i="10"/>
  <c r="R185" i="10"/>
  <c r="R186" i="10"/>
  <c r="R187" i="10"/>
  <c r="R188" i="10"/>
  <c r="R189" i="10"/>
  <c r="R190" i="10"/>
  <c r="R191" i="10"/>
  <c r="R192" i="10"/>
  <c r="R193" i="10"/>
  <c r="R194" i="10"/>
  <c r="R195" i="10"/>
  <c r="R196" i="10"/>
  <c r="R197" i="10"/>
  <c r="R198" i="10"/>
  <c r="R199" i="10"/>
  <c r="R200" i="10"/>
  <c r="R201" i="10"/>
  <c r="R202" i="10"/>
  <c r="R203" i="10"/>
  <c r="R204" i="10"/>
  <c r="R205" i="10"/>
  <c r="R206" i="10"/>
  <c r="R207" i="10"/>
  <c r="R208" i="10"/>
  <c r="R209" i="10"/>
  <c r="R210" i="10"/>
  <c r="R211" i="10"/>
  <c r="R212" i="10"/>
  <c r="R213" i="10"/>
  <c r="R214" i="10"/>
  <c r="R215" i="10"/>
  <c r="R216" i="10"/>
  <c r="R217" i="10"/>
  <c r="R218" i="10"/>
  <c r="R219" i="10"/>
  <c r="R220" i="10"/>
  <c r="R221" i="10"/>
  <c r="R222" i="10"/>
  <c r="R223" i="10"/>
  <c r="R224" i="10"/>
  <c r="R225" i="10"/>
  <c r="R226" i="10"/>
  <c r="R227" i="10"/>
  <c r="R228" i="10"/>
  <c r="R229" i="10"/>
  <c r="R230" i="10"/>
  <c r="R231" i="10"/>
  <c r="R232" i="10"/>
  <c r="R233" i="10"/>
  <c r="R234" i="10"/>
  <c r="R235" i="10"/>
  <c r="R236" i="10"/>
  <c r="R237" i="10"/>
  <c r="R238" i="10"/>
  <c r="R239" i="10"/>
  <c r="R240" i="10"/>
  <c r="R241" i="10"/>
  <c r="R242" i="10"/>
  <c r="R243" i="10"/>
  <c r="R244" i="10"/>
  <c r="R245" i="10"/>
  <c r="R246" i="10"/>
  <c r="R247" i="10"/>
  <c r="R248" i="10"/>
  <c r="R249" i="10"/>
  <c r="R250" i="10"/>
  <c r="R251" i="10"/>
  <c r="R252" i="10"/>
  <c r="R253" i="10"/>
  <c r="R254" i="10"/>
  <c r="R255" i="10"/>
  <c r="R256" i="10"/>
  <c r="R257" i="10"/>
  <c r="R258" i="10"/>
  <c r="R259" i="10"/>
  <c r="R260" i="10"/>
  <c r="R261" i="10"/>
  <c r="Q2" i="7"/>
  <c r="Q1" i="7"/>
  <c r="L260" i="10"/>
  <c r="J260" i="10" s="1"/>
  <c r="K260" i="10"/>
  <c r="E260" i="10"/>
  <c r="L259" i="10"/>
  <c r="J259" i="10" s="1"/>
  <c r="K259" i="10"/>
  <c r="E259" i="10"/>
  <c r="L257" i="10"/>
  <c r="J257" i="10" s="1"/>
  <c r="S257" i="10" s="1"/>
  <c r="K257" i="10"/>
  <c r="E257" i="10"/>
  <c r="L256" i="10"/>
  <c r="J256" i="10" s="1"/>
  <c r="K256" i="10"/>
  <c r="E256" i="10"/>
  <c r="L255" i="10"/>
  <c r="J255" i="10" s="1"/>
  <c r="K255" i="10"/>
  <c r="E255" i="10"/>
  <c r="L254" i="10"/>
  <c r="J254" i="10" s="1"/>
  <c r="K254" i="10"/>
  <c r="E254" i="10"/>
  <c r="L252" i="10"/>
  <c r="J252" i="10" s="1"/>
  <c r="K252" i="10"/>
  <c r="E252" i="10"/>
  <c r="L251" i="10"/>
  <c r="J251" i="10" s="1"/>
  <c r="K251" i="10"/>
  <c r="E251" i="10"/>
  <c r="L250" i="10"/>
  <c r="J250" i="10" s="1"/>
  <c r="N250" i="10" s="1"/>
  <c r="P250" i="10" s="1"/>
  <c r="K250" i="10"/>
  <c r="E250" i="10"/>
  <c r="L249" i="10"/>
  <c r="J249" i="10" s="1"/>
  <c r="K249" i="10"/>
  <c r="E249" i="10"/>
  <c r="L248" i="10"/>
  <c r="J248" i="10" s="1"/>
  <c r="O248" i="10" s="1"/>
  <c r="K248" i="10"/>
  <c r="E248" i="10"/>
  <c r="L247" i="10"/>
  <c r="J247" i="10" s="1"/>
  <c r="K247" i="10"/>
  <c r="E247" i="10"/>
  <c r="L245" i="10"/>
  <c r="J245" i="10" s="1"/>
  <c r="K245" i="10"/>
  <c r="E245" i="10"/>
  <c r="L242" i="10"/>
  <c r="J242" i="10" s="1"/>
  <c r="K242" i="10"/>
  <c r="E242" i="10"/>
  <c r="L238" i="10"/>
  <c r="J238" i="10" s="1"/>
  <c r="K238" i="10"/>
  <c r="E238" i="10"/>
  <c r="L237" i="10"/>
  <c r="J237" i="10" s="1"/>
  <c r="K237" i="10"/>
  <c r="E237" i="10"/>
  <c r="L236" i="10"/>
  <c r="J236" i="10" s="1"/>
  <c r="K236" i="10"/>
  <c r="E236" i="10"/>
  <c r="L235" i="10"/>
  <c r="J235" i="10" s="1"/>
  <c r="K235" i="10"/>
  <c r="E235" i="10"/>
  <c r="L234" i="10"/>
  <c r="J234" i="10" s="1"/>
  <c r="K234" i="10"/>
  <c r="E234" i="10"/>
  <c r="L233" i="10"/>
  <c r="J233" i="10" s="1"/>
  <c r="K233" i="10"/>
  <c r="E233" i="10"/>
  <c r="L231" i="10"/>
  <c r="J231" i="10" s="1"/>
  <c r="K231" i="10"/>
  <c r="E231" i="10"/>
  <c r="L230" i="10"/>
  <c r="J230" i="10" s="1"/>
  <c r="N230" i="10" s="1"/>
  <c r="P230" i="10" s="1"/>
  <c r="K230" i="10"/>
  <c r="E230" i="10"/>
  <c r="L229" i="10"/>
  <c r="J229" i="10" s="1"/>
  <c r="K229" i="10"/>
  <c r="E229" i="10"/>
  <c r="L228" i="10"/>
  <c r="J228" i="10" s="1"/>
  <c r="K228" i="10"/>
  <c r="E228" i="10"/>
  <c r="L227" i="10"/>
  <c r="J227" i="10" s="1"/>
  <c r="K227" i="10"/>
  <c r="E227" i="10"/>
  <c r="L226" i="10"/>
  <c r="J226" i="10" s="1"/>
  <c r="S226" i="10" s="1"/>
  <c r="K226" i="10"/>
  <c r="E226" i="10"/>
  <c r="L225" i="10"/>
  <c r="J225" i="10" s="1"/>
  <c r="K225" i="10"/>
  <c r="E225" i="10"/>
  <c r="L224" i="10"/>
  <c r="J224" i="10" s="1"/>
  <c r="K224" i="10"/>
  <c r="E224" i="10"/>
  <c r="L223" i="10"/>
  <c r="J223" i="10" s="1"/>
  <c r="K223" i="10"/>
  <c r="E223" i="10"/>
  <c r="L222" i="10"/>
  <c r="J222" i="10" s="1"/>
  <c r="K222" i="10"/>
  <c r="E222" i="10"/>
  <c r="L220" i="10"/>
  <c r="J220" i="10" s="1"/>
  <c r="K220" i="10"/>
  <c r="E220" i="10"/>
  <c r="L219" i="10"/>
  <c r="J219" i="10" s="1"/>
  <c r="K219" i="10"/>
  <c r="E219" i="10"/>
  <c r="L218" i="10"/>
  <c r="J218" i="10" s="1"/>
  <c r="K218" i="10"/>
  <c r="E218" i="10"/>
  <c r="L216" i="10"/>
  <c r="J216" i="10" s="1"/>
  <c r="O216" i="10" s="1"/>
  <c r="K216" i="10"/>
  <c r="E216" i="10"/>
  <c r="L212" i="10"/>
  <c r="J212" i="10" s="1"/>
  <c r="K212" i="10"/>
  <c r="E212" i="10"/>
  <c r="L211" i="10"/>
  <c r="J211" i="10" s="1"/>
  <c r="K211" i="10"/>
  <c r="E211" i="10"/>
  <c r="L209" i="10"/>
  <c r="J209" i="10" s="1"/>
  <c r="K209" i="10"/>
  <c r="E209" i="10"/>
  <c r="L208" i="10"/>
  <c r="J208" i="10" s="1"/>
  <c r="O208" i="10" s="1"/>
  <c r="K208" i="10"/>
  <c r="E208" i="10"/>
  <c r="L207" i="10"/>
  <c r="J207" i="10" s="1"/>
  <c r="K207" i="10"/>
  <c r="E207" i="10"/>
  <c r="L203" i="10"/>
  <c r="J203" i="10" s="1"/>
  <c r="K203" i="10"/>
  <c r="E203" i="10"/>
  <c r="L202" i="10"/>
  <c r="J202" i="10" s="1"/>
  <c r="K202" i="10"/>
  <c r="E202" i="10"/>
  <c r="L200" i="10"/>
  <c r="J200" i="10" s="1"/>
  <c r="K200" i="10"/>
  <c r="E200" i="10"/>
  <c r="L199" i="10"/>
  <c r="J199" i="10" s="1"/>
  <c r="K199" i="10"/>
  <c r="E199" i="10"/>
  <c r="L198" i="10"/>
  <c r="J198" i="10" s="1"/>
  <c r="N198" i="10" s="1"/>
  <c r="P198" i="10" s="1"/>
  <c r="K198" i="10"/>
  <c r="E198" i="10"/>
  <c r="L197" i="10"/>
  <c r="J197" i="10" s="1"/>
  <c r="K197" i="10"/>
  <c r="E197" i="10"/>
  <c r="L196" i="10"/>
  <c r="J196" i="10" s="1"/>
  <c r="K196" i="10"/>
  <c r="E196" i="10"/>
  <c r="L195" i="10"/>
  <c r="J195" i="10" s="1"/>
  <c r="K195" i="10"/>
  <c r="E195" i="10"/>
  <c r="L193" i="10"/>
  <c r="J193" i="10" s="1"/>
  <c r="K193" i="10"/>
  <c r="E193" i="10"/>
  <c r="L192" i="10"/>
  <c r="J192" i="10" s="1"/>
  <c r="K192" i="10"/>
  <c r="E192" i="10"/>
  <c r="L190" i="10"/>
  <c r="J190" i="10" s="1"/>
  <c r="S190" i="10" s="1"/>
  <c r="K190" i="10"/>
  <c r="E190" i="10"/>
  <c r="L189" i="10"/>
  <c r="J189" i="10" s="1"/>
  <c r="K189" i="10"/>
  <c r="E189" i="10"/>
  <c r="L187" i="10"/>
  <c r="J187" i="10" s="1"/>
  <c r="K187" i="10"/>
  <c r="E187" i="10"/>
  <c r="L186" i="10"/>
  <c r="J186" i="10" s="1"/>
  <c r="N186" i="10" s="1"/>
  <c r="P186" i="10" s="1"/>
  <c r="K186" i="10"/>
  <c r="E186" i="10"/>
  <c r="L184" i="10"/>
  <c r="J184" i="10" s="1"/>
  <c r="O184" i="10" s="1"/>
  <c r="K184" i="10"/>
  <c r="E184" i="10"/>
  <c r="L183" i="10"/>
  <c r="J183" i="10" s="1"/>
  <c r="K183" i="10"/>
  <c r="E183" i="10"/>
  <c r="L180" i="10"/>
  <c r="J180" i="10" s="1"/>
  <c r="K180" i="10"/>
  <c r="E180" i="10"/>
  <c r="L179" i="10"/>
  <c r="J179" i="10" s="1"/>
  <c r="K179" i="10"/>
  <c r="E179" i="10"/>
  <c r="L178" i="10"/>
  <c r="J178" i="10" s="1"/>
  <c r="K178" i="10"/>
  <c r="E178" i="10"/>
  <c r="L177" i="10"/>
  <c r="J177" i="10" s="1"/>
  <c r="K177" i="10"/>
  <c r="E177" i="10"/>
  <c r="L175" i="10"/>
  <c r="J175" i="10" s="1"/>
  <c r="K175" i="10"/>
  <c r="E175" i="10"/>
  <c r="L174" i="10"/>
  <c r="J174" i="10" s="1"/>
  <c r="K174" i="10"/>
  <c r="E174" i="10"/>
  <c r="L171" i="10"/>
  <c r="J171" i="10" s="1"/>
  <c r="K171" i="10"/>
  <c r="E171" i="10"/>
  <c r="L170" i="10"/>
  <c r="J170" i="10" s="1"/>
  <c r="K170" i="10"/>
  <c r="E170" i="10"/>
  <c r="L169" i="10"/>
  <c r="J169" i="10" s="1"/>
  <c r="K169" i="10"/>
  <c r="E169" i="10"/>
  <c r="L168" i="10"/>
  <c r="J168" i="10" s="1"/>
  <c r="O168" i="10" s="1"/>
  <c r="K168" i="10"/>
  <c r="E168" i="10"/>
  <c r="L167" i="10"/>
  <c r="J167" i="10" s="1"/>
  <c r="K167" i="10"/>
  <c r="E167" i="10"/>
  <c r="L166" i="10"/>
  <c r="J166" i="10" s="1"/>
  <c r="N166" i="10" s="1"/>
  <c r="P166" i="10" s="1"/>
  <c r="K166" i="10"/>
  <c r="E166" i="10"/>
  <c r="L165" i="10"/>
  <c r="J165" i="10" s="1"/>
  <c r="K165" i="10"/>
  <c r="E165" i="10"/>
  <c r="L164" i="10"/>
  <c r="J164" i="10" s="1"/>
  <c r="K164" i="10"/>
  <c r="E164" i="10"/>
  <c r="L159" i="10"/>
  <c r="J159" i="10" s="1"/>
  <c r="K159" i="10"/>
  <c r="E159" i="10"/>
  <c r="L158" i="10"/>
  <c r="J158" i="10" s="1"/>
  <c r="K158" i="10"/>
  <c r="E158" i="10"/>
  <c r="L157" i="10"/>
  <c r="J157" i="10" s="1"/>
  <c r="K157" i="10"/>
  <c r="E157" i="10"/>
  <c r="L156" i="10"/>
  <c r="J156" i="10" s="1"/>
  <c r="K156" i="10"/>
  <c r="E156" i="10"/>
  <c r="L154" i="10"/>
  <c r="J154" i="10" s="1"/>
  <c r="K154" i="10"/>
  <c r="E154" i="10"/>
  <c r="L153" i="10"/>
  <c r="J153" i="10" s="1"/>
  <c r="K153" i="10"/>
  <c r="E153" i="10"/>
  <c r="L151" i="10"/>
  <c r="J151" i="10" s="1"/>
  <c r="K151" i="10"/>
  <c r="E151" i="10"/>
  <c r="L150" i="10"/>
  <c r="J150" i="10" s="1"/>
  <c r="K150" i="10"/>
  <c r="E150" i="10"/>
  <c r="L149" i="10"/>
  <c r="J149" i="10" s="1"/>
  <c r="K149" i="10"/>
  <c r="E149" i="10"/>
  <c r="L148" i="10"/>
  <c r="J148" i="10" s="1"/>
  <c r="K148" i="10"/>
  <c r="E148" i="10"/>
  <c r="L147" i="10"/>
  <c r="J147" i="10" s="1"/>
  <c r="K147" i="10"/>
  <c r="E147" i="10"/>
  <c r="L146" i="10"/>
  <c r="J146" i="10" s="1"/>
  <c r="K146" i="10"/>
  <c r="E146" i="10"/>
  <c r="L145" i="10"/>
  <c r="J145" i="10" s="1"/>
  <c r="K145" i="10"/>
  <c r="E145" i="10"/>
  <c r="L143" i="10"/>
  <c r="J143" i="10" s="1"/>
  <c r="K143" i="10"/>
  <c r="E143" i="10"/>
  <c r="L142" i="10"/>
  <c r="J142" i="10" s="1"/>
  <c r="K142" i="10"/>
  <c r="E142" i="10"/>
  <c r="L141" i="10"/>
  <c r="J141" i="10" s="1"/>
  <c r="K141" i="10"/>
  <c r="E141" i="10"/>
  <c r="L140" i="10"/>
  <c r="J140" i="10" s="1"/>
  <c r="K140" i="10"/>
  <c r="E140" i="10"/>
  <c r="L139" i="10"/>
  <c r="J139" i="10" s="1"/>
  <c r="K139" i="10"/>
  <c r="E139" i="10"/>
  <c r="L138" i="10"/>
  <c r="J138" i="10" s="1"/>
  <c r="K138" i="10"/>
  <c r="E138" i="10"/>
  <c r="L137" i="10"/>
  <c r="J137" i="10" s="1"/>
  <c r="K137" i="10"/>
  <c r="E137" i="10"/>
  <c r="L136" i="10"/>
  <c r="J136" i="10" s="1"/>
  <c r="K136" i="10"/>
  <c r="E136" i="10"/>
  <c r="L133" i="10"/>
  <c r="J133" i="10" s="1"/>
  <c r="K133" i="10"/>
  <c r="E133" i="10"/>
  <c r="L132" i="10"/>
  <c r="J132" i="10" s="1"/>
  <c r="K132" i="10"/>
  <c r="E132" i="10"/>
  <c r="L130" i="10"/>
  <c r="J130" i="10" s="1"/>
  <c r="K130" i="10"/>
  <c r="E130" i="10"/>
  <c r="L128" i="10"/>
  <c r="J128" i="10" s="1"/>
  <c r="O128" i="10" s="1"/>
  <c r="K128" i="10"/>
  <c r="E128" i="10"/>
  <c r="L125" i="10"/>
  <c r="J125" i="10" s="1"/>
  <c r="K125" i="10"/>
  <c r="E125" i="10"/>
  <c r="L123" i="10"/>
  <c r="J123" i="10" s="1"/>
  <c r="K123" i="10"/>
  <c r="E123" i="10"/>
  <c r="L122" i="10"/>
  <c r="J122" i="10" s="1"/>
  <c r="K122" i="10"/>
  <c r="E122" i="10"/>
  <c r="L119" i="10"/>
  <c r="J119" i="10" s="1"/>
  <c r="N119" i="10" s="1"/>
  <c r="P119" i="10" s="1"/>
  <c r="K119" i="10"/>
  <c r="E119" i="10"/>
  <c r="L118" i="10"/>
  <c r="J118" i="10" s="1"/>
  <c r="K118" i="10"/>
  <c r="E118" i="10"/>
  <c r="L116" i="10"/>
  <c r="J116" i="10" s="1"/>
  <c r="K116" i="10"/>
  <c r="E116" i="10"/>
  <c r="L115" i="10"/>
  <c r="J115" i="10" s="1"/>
  <c r="K115" i="10"/>
  <c r="E115" i="10"/>
  <c r="L113" i="10"/>
  <c r="J113" i="10" s="1"/>
  <c r="K113" i="10"/>
  <c r="E113" i="10"/>
  <c r="L112" i="10"/>
  <c r="J112" i="10" s="1"/>
  <c r="O112" i="10" s="1"/>
  <c r="K112" i="10"/>
  <c r="E112" i="10"/>
  <c r="L110" i="10"/>
  <c r="J110" i="10" s="1"/>
  <c r="K110" i="10"/>
  <c r="E110" i="10"/>
  <c r="L107" i="10"/>
  <c r="J107" i="10" s="1"/>
  <c r="K107" i="10"/>
  <c r="E107" i="10"/>
  <c r="L105" i="10"/>
  <c r="J105" i="10" s="1"/>
  <c r="K105" i="10"/>
  <c r="E105" i="10"/>
  <c r="L103" i="10"/>
  <c r="J103" i="10" s="1"/>
  <c r="K103" i="10"/>
  <c r="E103" i="10"/>
  <c r="L102" i="10"/>
  <c r="J102" i="10" s="1"/>
  <c r="K102" i="10"/>
  <c r="E102" i="10"/>
  <c r="L101" i="10"/>
  <c r="J101" i="10" s="1"/>
  <c r="K101" i="10"/>
  <c r="E101" i="10"/>
  <c r="L98" i="10"/>
  <c r="J98" i="10" s="1"/>
  <c r="K98" i="10"/>
  <c r="E98" i="10"/>
  <c r="L97" i="10"/>
  <c r="J97" i="10" s="1"/>
  <c r="K97" i="10"/>
  <c r="E97" i="10"/>
  <c r="L95" i="10"/>
  <c r="J95" i="10" s="1"/>
  <c r="K95" i="10"/>
  <c r="E95" i="10"/>
  <c r="L94" i="10"/>
  <c r="J94" i="10" s="1"/>
  <c r="N94" i="10" s="1"/>
  <c r="P94" i="10" s="1"/>
  <c r="K94" i="10"/>
  <c r="E94" i="10"/>
  <c r="L93" i="10"/>
  <c r="J93" i="10" s="1"/>
  <c r="K93" i="10"/>
  <c r="E93" i="10"/>
  <c r="L92" i="10"/>
  <c r="J92" i="10" s="1"/>
  <c r="K92" i="10"/>
  <c r="E92" i="10"/>
  <c r="L91" i="10"/>
  <c r="J91" i="10" s="1"/>
  <c r="K91" i="10"/>
  <c r="E91" i="10"/>
  <c r="L90" i="10"/>
  <c r="J90" i="10" s="1"/>
  <c r="K90" i="10"/>
  <c r="E90" i="10"/>
  <c r="L89" i="10"/>
  <c r="J89" i="10" s="1"/>
  <c r="K89" i="10"/>
  <c r="E89" i="10"/>
  <c r="L88" i="10"/>
  <c r="J88" i="10" s="1"/>
  <c r="K88" i="10"/>
  <c r="E88" i="10"/>
  <c r="L87" i="10"/>
  <c r="J87" i="10" s="1"/>
  <c r="K87" i="10"/>
  <c r="E87" i="10"/>
  <c r="L85" i="10"/>
  <c r="J85" i="10" s="1"/>
  <c r="K85" i="10"/>
  <c r="E85" i="10"/>
  <c r="L84" i="10"/>
  <c r="J84" i="10" s="1"/>
  <c r="K84" i="10"/>
  <c r="E84" i="10"/>
  <c r="L82" i="10"/>
  <c r="J82" i="10" s="1"/>
  <c r="K82" i="10"/>
  <c r="E82" i="10"/>
  <c r="L81" i="10"/>
  <c r="J81" i="10" s="1"/>
  <c r="N81" i="10" s="1"/>
  <c r="P81" i="10" s="1"/>
  <c r="K81" i="10"/>
  <c r="E81" i="10"/>
  <c r="L78" i="10"/>
  <c r="J78" i="10" s="1"/>
  <c r="K78" i="10"/>
  <c r="E78" i="10"/>
  <c r="L77" i="10"/>
  <c r="J77" i="10" s="1"/>
  <c r="K77" i="10"/>
  <c r="E77" i="10"/>
  <c r="L75" i="10"/>
  <c r="J75" i="10" s="1"/>
  <c r="K75" i="10"/>
  <c r="E75" i="10"/>
  <c r="L74" i="10"/>
  <c r="J74" i="10" s="1"/>
  <c r="K74" i="10"/>
  <c r="E74" i="10"/>
  <c r="L72" i="10"/>
  <c r="J72" i="10" s="1"/>
  <c r="K72" i="10"/>
  <c r="E72" i="10"/>
  <c r="L71" i="10"/>
  <c r="J71" i="10" s="1"/>
  <c r="K71" i="10"/>
  <c r="E71" i="10"/>
  <c r="L70" i="10"/>
  <c r="J70" i="10" s="1"/>
  <c r="K70" i="10"/>
  <c r="E70" i="10"/>
  <c r="L67" i="10"/>
  <c r="J67" i="10" s="1"/>
  <c r="K67" i="10"/>
  <c r="E67" i="10"/>
  <c r="L63" i="10"/>
  <c r="J63" i="10" s="1"/>
  <c r="K63" i="10"/>
  <c r="E63" i="10"/>
  <c r="L64" i="10"/>
  <c r="J64" i="10" s="1"/>
  <c r="O64" i="10" s="1"/>
  <c r="K64" i="10"/>
  <c r="E64" i="10"/>
  <c r="L61" i="10"/>
  <c r="J61" i="10" s="1"/>
  <c r="K61" i="10"/>
  <c r="E61" i="10"/>
  <c r="L58" i="10"/>
  <c r="J58" i="10" s="1"/>
  <c r="K58" i="10"/>
  <c r="E58" i="10"/>
  <c r="L57" i="10"/>
  <c r="J57" i="10" s="1"/>
  <c r="K57" i="10"/>
  <c r="E57" i="10"/>
  <c r="L54" i="10"/>
  <c r="J54" i="10" s="1"/>
  <c r="K54" i="10"/>
  <c r="E54" i="10"/>
  <c r="L52" i="10"/>
  <c r="J52" i="10" s="1"/>
  <c r="K52" i="10"/>
  <c r="E52" i="10"/>
  <c r="L51" i="10"/>
  <c r="J51" i="10" s="1"/>
  <c r="K51" i="10"/>
  <c r="E51" i="10"/>
  <c r="L50" i="10"/>
  <c r="J50" i="10" s="1"/>
  <c r="K50" i="10"/>
  <c r="E50" i="10"/>
  <c r="L48" i="10"/>
  <c r="J48" i="10" s="1"/>
  <c r="O48" i="10" s="1"/>
  <c r="K48" i="10"/>
  <c r="E48" i="10"/>
  <c r="L45" i="10"/>
  <c r="J45" i="10" s="1"/>
  <c r="K45" i="10"/>
  <c r="E45" i="10"/>
  <c r="L42" i="10"/>
  <c r="J42" i="10" s="1"/>
  <c r="K42" i="10"/>
  <c r="E42" i="10"/>
  <c r="L41" i="10"/>
  <c r="J41" i="10" s="1"/>
  <c r="K41" i="10"/>
  <c r="E41" i="10"/>
  <c r="L38" i="10"/>
  <c r="J38" i="10" s="1"/>
  <c r="K38" i="10"/>
  <c r="E38" i="10"/>
  <c r="L36" i="10"/>
  <c r="J36" i="10" s="1"/>
  <c r="K36" i="10"/>
  <c r="E36" i="10"/>
  <c r="L34" i="10"/>
  <c r="J34" i="10" s="1"/>
  <c r="K34" i="10"/>
  <c r="E34" i="10"/>
  <c r="L31" i="10"/>
  <c r="J31" i="10" s="1"/>
  <c r="K31" i="10"/>
  <c r="E31" i="10"/>
  <c r="L30" i="10"/>
  <c r="J30" i="10" s="1"/>
  <c r="K30" i="10"/>
  <c r="E30" i="10"/>
  <c r="L29" i="10"/>
  <c r="J29" i="10" s="1"/>
  <c r="K29" i="10"/>
  <c r="E29" i="10"/>
  <c r="L27" i="10"/>
  <c r="J27" i="10" s="1"/>
  <c r="K27" i="10"/>
  <c r="E27" i="10"/>
  <c r="L24" i="10"/>
  <c r="J24" i="10" s="1"/>
  <c r="O24" i="10" s="1"/>
  <c r="K24" i="10"/>
  <c r="E24" i="10"/>
  <c r="L21" i="10"/>
  <c r="J21" i="10" s="1"/>
  <c r="K21" i="10"/>
  <c r="E21" i="10"/>
  <c r="L16" i="10"/>
  <c r="J16" i="10" s="1"/>
  <c r="K16" i="10"/>
  <c r="E16" i="10"/>
  <c r="L10" i="10"/>
  <c r="J10" i="10" s="1"/>
  <c r="K10" i="10"/>
  <c r="E10" i="10"/>
  <c r="L261" i="10"/>
  <c r="K261" i="10"/>
  <c r="E261" i="10"/>
  <c r="L258" i="10"/>
  <c r="J258" i="10" s="1"/>
  <c r="K258" i="10"/>
  <c r="E258" i="10"/>
  <c r="L253" i="10"/>
  <c r="J253" i="10" s="1"/>
  <c r="O253" i="10" s="1"/>
  <c r="Q253" i="10" s="1"/>
  <c r="K253" i="10"/>
  <c r="E253" i="10"/>
  <c r="L246" i="10"/>
  <c r="J246" i="10" s="1"/>
  <c r="K246" i="10"/>
  <c r="E246" i="10"/>
  <c r="L244" i="10"/>
  <c r="J244" i="10" s="1"/>
  <c r="K244" i="10"/>
  <c r="E244" i="10"/>
  <c r="L243" i="10"/>
  <c r="J243" i="10" s="1"/>
  <c r="K243" i="10"/>
  <c r="E243" i="10"/>
  <c r="L241" i="10"/>
  <c r="J241" i="10" s="1"/>
  <c r="K241" i="10"/>
  <c r="E241" i="10"/>
  <c r="L240" i="10"/>
  <c r="J240" i="10" s="1"/>
  <c r="N240" i="10" s="1"/>
  <c r="K240" i="10"/>
  <c r="E240" i="10"/>
  <c r="L239" i="10"/>
  <c r="J239" i="10" s="1"/>
  <c r="K239" i="10"/>
  <c r="E239" i="10"/>
  <c r="L232" i="10"/>
  <c r="J232" i="10" s="1"/>
  <c r="O232" i="10" s="1"/>
  <c r="Q232" i="10" s="1"/>
  <c r="K232" i="10"/>
  <c r="E232" i="10"/>
  <c r="L221" i="10"/>
  <c r="J221" i="10" s="1"/>
  <c r="O221" i="10" s="1"/>
  <c r="Q221" i="10" s="1"/>
  <c r="K221" i="10"/>
  <c r="E221" i="10"/>
  <c r="L217" i="10"/>
  <c r="J217" i="10" s="1"/>
  <c r="K217" i="10"/>
  <c r="E217" i="10"/>
  <c r="L215" i="10"/>
  <c r="J215" i="10" s="1"/>
  <c r="K215" i="10"/>
  <c r="E215" i="10"/>
  <c r="L214" i="10"/>
  <c r="J214" i="10" s="1"/>
  <c r="K214" i="10"/>
  <c r="E214" i="10"/>
  <c r="L213" i="10"/>
  <c r="J213" i="10" s="1"/>
  <c r="K213" i="10"/>
  <c r="E213" i="10"/>
  <c r="L210" i="10"/>
  <c r="J210" i="10" s="1"/>
  <c r="K210" i="10"/>
  <c r="E210" i="10"/>
  <c r="L206" i="10"/>
  <c r="J206" i="10" s="1"/>
  <c r="K206" i="10"/>
  <c r="E206" i="10"/>
  <c r="L205" i="10"/>
  <c r="J205" i="10" s="1"/>
  <c r="O205" i="10" s="1"/>
  <c r="Q205" i="10" s="1"/>
  <c r="K205" i="10"/>
  <c r="E205" i="10"/>
  <c r="L204" i="10"/>
  <c r="J204" i="10" s="1"/>
  <c r="K204" i="10"/>
  <c r="E204" i="10"/>
  <c r="L201" i="10"/>
  <c r="J201" i="10" s="1"/>
  <c r="K201" i="10"/>
  <c r="E201" i="10"/>
  <c r="L194" i="10"/>
  <c r="J194" i="10" s="1"/>
  <c r="K194" i="10"/>
  <c r="E194" i="10"/>
  <c r="L191" i="10"/>
  <c r="J191" i="10" s="1"/>
  <c r="K191" i="10"/>
  <c r="E191" i="10"/>
  <c r="L188" i="10"/>
  <c r="J188" i="10" s="1"/>
  <c r="K188" i="10"/>
  <c r="E188" i="10"/>
  <c r="L185" i="10"/>
  <c r="J185" i="10" s="1"/>
  <c r="K185" i="10"/>
  <c r="E185" i="10"/>
  <c r="L181" i="10"/>
  <c r="J181" i="10" s="1"/>
  <c r="K181" i="10"/>
  <c r="E181" i="10"/>
  <c r="L182" i="10"/>
  <c r="J182" i="10" s="1"/>
  <c r="K182" i="10"/>
  <c r="E182" i="10"/>
  <c r="L176" i="10"/>
  <c r="J176" i="10" s="1"/>
  <c r="N176" i="10" s="1"/>
  <c r="K176" i="10"/>
  <c r="E176" i="10"/>
  <c r="L173" i="10"/>
  <c r="K173" i="10"/>
  <c r="E173" i="10"/>
  <c r="L172" i="10"/>
  <c r="J172" i="10" s="1"/>
  <c r="K172" i="10"/>
  <c r="E172" i="10"/>
  <c r="L163" i="10"/>
  <c r="J163" i="10" s="1"/>
  <c r="K163" i="10"/>
  <c r="E163" i="10"/>
  <c r="L162" i="10"/>
  <c r="J162" i="10" s="1"/>
  <c r="K162" i="10"/>
  <c r="E162" i="10"/>
  <c r="L161" i="10"/>
  <c r="J161" i="10" s="1"/>
  <c r="S161" i="10" s="1"/>
  <c r="K161" i="10"/>
  <c r="E161" i="10"/>
  <c r="L160" i="10"/>
  <c r="J160" i="10" s="1"/>
  <c r="K160" i="10"/>
  <c r="E160" i="10"/>
  <c r="L155" i="10"/>
  <c r="J155" i="10" s="1"/>
  <c r="K155" i="10"/>
  <c r="E155" i="10"/>
  <c r="L152" i="10"/>
  <c r="J152" i="10" s="1"/>
  <c r="K152" i="10"/>
  <c r="E152" i="10"/>
  <c r="L144" i="10"/>
  <c r="J144" i="10" s="1"/>
  <c r="K144" i="10"/>
  <c r="E144" i="10"/>
  <c r="L135" i="10"/>
  <c r="J135" i="10" s="1"/>
  <c r="K135" i="10"/>
  <c r="E135" i="10"/>
  <c r="L134" i="10"/>
  <c r="J134" i="10" s="1"/>
  <c r="K134" i="10"/>
  <c r="E134" i="10"/>
  <c r="L131" i="10"/>
  <c r="J131" i="10" s="1"/>
  <c r="K131" i="10"/>
  <c r="E131" i="10"/>
  <c r="L129" i="10"/>
  <c r="J129" i="10" s="1"/>
  <c r="K129" i="10"/>
  <c r="E129" i="10"/>
  <c r="L127" i="10"/>
  <c r="J127" i="10" s="1"/>
  <c r="K127" i="10"/>
  <c r="E127" i="10"/>
  <c r="L126" i="10"/>
  <c r="J126" i="10" s="1"/>
  <c r="K126" i="10"/>
  <c r="E126" i="10"/>
  <c r="L124" i="10"/>
  <c r="J124" i="10" s="1"/>
  <c r="K124" i="10"/>
  <c r="E124" i="10"/>
  <c r="L121" i="10"/>
  <c r="J121" i="10" s="1"/>
  <c r="K121" i="10"/>
  <c r="E121" i="10"/>
  <c r="L120" i="10"/>
  <c r="J120" i="10" s="1"/>
  <c r="S120" i="10" s="1"/>
  <c r="K120" i="10"/>
  <c r="E120" i="10"/>
  <c r="L117" i="10"/>
  <c r="J117" i="10" s="1"/>
  <c r="K117" i="10"/>
  <c r="E117" i="10"/>
  <c r="L114" i="10"/>
  <c r="J114" i="10" s="1"/>
  <c r="K114" i="10"/>
  <c r="E114" i="10"/>
  <c r="L111" i="10"/>
  <c r="J111" i="10" s="1"/>
  <c r="K111" i="10"/>
  <c r="E111" i="10"/>
  <c r="L109" i="10"/>
  <c r="J109" i="10" s="1"/>
  <c r="K109" i="10"/>
  <c r="E109" i="10"/>
  <c r="L108" i="10"/>
  <c r="J108" i="10" s="1"/>
  <c r="K108" i="10"/>
  <c r="E108" i="10"/>
  <c r="L106" i="10"/>
  <c r="J106" i="10" s="1"/>
  <c r="N106" i="10" s="1"/>
  <c r="K106" i="10"/>
  <c r="E106" i="10"/>
  <c r="L104" i="10"/>
  <c r="J104" i="10" s="1"/>
  <c r="K104" i="10"/>
  <c r="E104" i="10"/>
  <c r="L100" i="10"/>
  <c r="J100" i="10" s="1"/>
  <c r="K100" i="10"/>
  <c r="E100" i="10"/>
  <c r="L99" i="10"/>
  <c r="J99" i="10" s="1"/>
  <c r="K99" i="10"/>
  <c r="E99" i="10"/>
  <c r="L96" i="10"/>
  <c r="J96" i="10" s="1"/>
  <c r="K96" i="10"/>
  <c r="E96" i="10"/>
  <c r="L86" i="10"/>
  <c r="J86" i="10" s="1"/>
  <c r="K86" i="10"/>
  <c r="E86" i="10"/>
  <c r="L83" i="10"/>
  <c r="J83" i="10" s="1"/>
  <c r="K83" i="10"/>
  <c r="E83" i="10"/>
  <c r="L80" i="10"/>
  <c r="J80" i="10" s="1"/>
  <c r="O80" i="10" s="1"/>
  <c r="Q80" i="10" s="1"/>
  <c r="K80" i="10"/>
  <c r="E80" i="10"/>
  <c r="L79" i="10"/>
  <c r="J79" i="10" s="1"/>
  <c r="K79" i="10"/>
  <c r="E79" i="10"/>
  <c r="L76" i="10"/>
  <c r="J76" i="10" s="1"/>
  <c r="K76" i="10"/>
  <c r="E76" i="10"/>
  <c r="L73" i="10"/>
  <c r="J73" i="10" s="1"/>
  <c r="K73" i="10"/>
  <c r="E73" i="10"/>
  <c r="L69" i="10"/>
  <c r="J69" i="10" s="1"/>
  <c r="K69" i="10"/>
  <c r="E69" i="10"/>
  <c r="L68" i="10"/>
  <c r="J68" i="10" s="1"/>
  <c r="K68" i="10"/>
  <c r="E68" i="10"/>
  <c r="L66" i="10"/>
  <c r="J66" i="10" s="1"/>
  <c r="K66" i="10"/>
  <c r="E66" i="10"/>
  <c r="L65" i="10"/>
  <c r="J65" i="10" s="1"/>
  <c r="K65" i="10"/>
  <c r="E65" i="10"/>
  <c r="L62" i="10"/>
  <c r="J62" i="10" s="1"/>
  <c r="K62" i="10"/>
  <c r="E62" i="10"/>
  <c r="L60" i="10"/>
  <c r="J60" i="10" s="1"/>
  <c r="K60" i="10"/>
  <c r="E60" i="10"/>
  <c r="L59" i="10"/>
  <c r="J59" i="10" s="1"/>
  <c r="K59" i="10"/>
  <c r="E59" i="10"/>
  <c r="L56" i="10"/>
  <c r="J56" i="10" s="1"/>
  <c r="O56" i="10" s="1"/>
  <c r="Q56" i="10" s="1"/>
  <c r="K56" i="10"/>
  <c r="E56" i="10"/>
  <c r="L55" i="10"/>
  <c r="J55" i="10" s="1"/>
  <c r="K55" i="10"/>
  <c r="E55" i="10"/>
  <c r="L53" i="10"/>
  <c r="J53" i="10" s="1"/>
  <c r="K53" i="10"/>
  <c r="E53" i="10"/>
  <c r="L49" i="10"/>
  <c r="J49" i="10" s="1"/>
  <c r="K49" i="10"/>
  <c r="E49" i="10"/>
  <c r="L47" i="10"/>
  <c r="J47" i="10" s="1"/>
  <c r="K47" i="10"/>
  <c r="E47" i="10"/>
  <c r="L46" i="10"/>
  <c r="J46" i="10" s="1"/>
  <c r="K46" i="10"/>
  <c r="E46" i="10"/>
  <c r="L44" i="10"/>
  <c r="J44" i="10" s="1"/>
  <c r="K44" i="10"/>
  <c r="E44" i="10"/>
  <c r="L43" i="10"/>
  <c r="J43" i="10" s="1"/>
  <c r="K43" i="10"/>
  <c r="E43" i="10"/>
  <c r="L40" i="10"/>
  <c r="J40" i="10" s="1"/>
  <c r="O40" i="10" s="1"/>
  <c r="Q40" i="10" s="1"/>
  <c r="K40" i="10"/>
  <c r="E40" i="10"/>
  <c r="L39" i="10"/>
  <c r="J39" i="10" s="1"/>
  <c r="K39" i="10"/>
  <c r="E39" i="10"/>
  <c r="L37" i="10"/>
  <c r="J37" i="10" s="1"/>
  <c r="K37" i="10"/>
  <c r="E37" i="10"/>
  <c r="L35" i="10"/>
  <c r="J35" i="10" s="1"/>
  <c r="K35" i="10"/>
  <c r="E35" i="10"/>
  <c r="L33" i="10"/>
  <c r="J33" i="10" s="1"/>
  <c r="K33" i="10"/>
  <c r="E33" i="10"/>
  <c r="L32" i="10"/>
  <c r="J32" i="10" s="1"/>
  <c r="O32" i="10" s="1"/>
  <c r="Q32" i="10" s="1"/>
  <c r="K32" i="10"/>
  <c r="E32" i="10"/>
  <c r="L28" i="10"/>
  <c r="J28" i="10" s="1"/>
  <c r="K28" i="10"/>
  <c r="E28" i="10"/>
  <c r="L26" i="10"/>
  <c r="J26" i="10" s="1"/>
  <c r="K26" i="10"/>
  <c r="E26" i="10"/>
  <c r="L25" i="10"/>
  <c r="J25" i="10" s="1"/>
  <c r="K25" i="10"/>
  <c r="E25" i="10"/>
  <c r="L23" i="10"/>
  <c r="J23" i="10" s="1"/>
  <c r="K23" i="10"/>
  <c r="E23" i="10"/>
  <c r="L22" i="10"/>
  <c r="J22" i="10" s="1"/>
  <c r="K22" i="10"/>
  <c r="E22" i="10"/>
  <c r="L20" i="10"/>
  <c r="J20" i="10" s="1"/>
  <c r="K20" i="10"/>
  <c r="E20" i="10"/>
  <c r="L19" i="10"/>
  <c r="J19" i="10" s="1"/>
  <c r="K19" i="10"/>
  <c r="E19" i="10"/>
  <c r="L18" i="10"/>
  <c r="J18" i="10" s="1"/>
  <c r="K18" i="10"/>
  <c r="E18" i="10"/>
  <c r="L17" i="10"/>
  <c r="J17" i="10" s="1"/>
  <c r="K17" i="10"/>
  <c r="E17" i="10"/>
  <c r="L15" i="10"/>
  <c r="J15" i="10" s="1"/>
  <c r="K15" i="10"/>
  <c r="E15" i="10"/>
  <c r="L14" i="10"/>
  <c r="J14" i="10" s="1"/>
  <c r="U14" i="10" s="1"/>
  <c r="K14" i="10"/>
  <c r="E14" i="10"/>
  <c r="L13" i="10"/>
  <c r="J13" i="10" s="1"/>
  <c r="K13" i="10"/>
  <c r="E13" i="10"/>
  <c r="L12" i="10"/>
  <c r="J12" i="10" s="1"/>
  <c r="K12" i="10"/>
  <c r="E12" i="10"/>
  <c r="L11" i="10"/>
  <c r="J11" i="10" s="1"/>
  <c r="K11" i="10"/>
  <c r="E11" i="10"/>
  <c r="L9" i="10"/>
  <c r="J9" i="10" s="1"/>
  <c r="K9" i="10"/>
  <c r="E9" i="10"/>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J106" i="7"/>
  <c r="J107" i="7"/>
  <c r="J108" i="7"/>
  <c r="J112" i="7"/>
  <c r="J114" i="7"/>
  <c r="J115" i="7"/>
  <c r="J116" i="7"/>
  <c r="J120" i="7"/>
  <c r="J122" i="7"/>
  <c r="J123" i="7"/>
  <c r="J124" i="7"/>
  <c r="J128" i="7"/>
  <c r="J130" i="7"/>
  <c r="J131" i="7"/>
  <c r="J132" i="7"/>
  <c r="J136" i="7"/>
  <c r="J138" i="7"/>
  <c r="J139" i="7"/>
  <c r="J140" i="7"/>
  <c r="J144" i="7"/>
  <c r="J146" i="7"/>
  <c r="J147" i="7"/>
  <c r="J148" i="7"/>
  <c r="J152" i="7"/>
  <c r="J154" i="7"/>
  <c r="J155" i="7"/>
  <c r="J156" i="7"/>
  <c r="J160" i="7"/>
  <c r="J162" i="7"/>
  <c r="J163" i="7"/>
  <c r="J164" i="7"/>
  <c r="L106" i="7"/>
  <c r="L107" i="7"/>
  <c r="L108" i="7"/>
  <c r="L109" i="7"/>
  <c r="J109" i="7" s="1"/>
  <c r="L110" i="7"/>
  <c r="J110" i="7" s="1"/>
  <c r="L111" i="7"/>
  <c r="J111" i="7" s="1"/>
  <c r="L112" i="7"/>
  <c r="L113" i="7"/>
  <c r="J113" i="7" s="1"/>
  <c r="L114" i="7"/>
  <c r="L115" i="7"/>
  <c r="L116" i="7"/>
  <c r="L117" i="7"/>
  <c r="J117" i="7" s="1"/>
  <c r="L118" i="7"/>
  <c r="J118" i="7" s="1"/>
  <c r="L119" i="7"/>
  <c r="J119" i="7" s="1"/>
  <c r="L120" i="7"/>
  <c r="L121" i="7"/>
  <c r="J121" i="7" s="1"/>
  <c r="L122" i="7"/>
  <c r="L123" i="7"/>
  <c r="L124" i="7"/>
  <c r="L125" i="7"/>
  <c r="J125" i="7" s="1"/>
  <c r="L126" i="7"/>
  <c r="J126" i="7" s="1"/>
  <c r="L127" i="7"/>
  <c r="J127" i="7" s="1"/>
  <c r="L128" i="7"/>
  <c r="L129" i="7"/>
  <c r="J129" i="7" s="1"/>
  <c r="L130" i="7"/>
  <c r="L131" i="7"/>
  <c r="L132" i="7"/>
  <c r="L133" i="7"/>
  <c r="J133" i="7" s="1"/>
  <c r="L134" i="7"/>
  <c r="J134" i="7" s="1"/>
  <c r="L135" i="7"/>
  <c r="J135" i="7" s="1"/>
  <c r="L136" i="7"/>
  <c r="L137" i="7"/>
  <c r="J137" i="7" s="1"/>
  <c r="L138" i="7"/>
  <c r="L139" i="7"/>
  <c r="L140" i="7"/>
  <c r="L141" i="7"/>
  <c r="J141" i="7" s="1"/>
  <c r="L142" i="7"/>
  <c r="J142" i="7" s="1"/>
  <c r="L143" i="7"/>
  <c r="J143" i="7" s="1"/>
  <c r="L144" i="7"/>
  <c r="L145" i="7"/>
  <c r="J145" i="7" s="1"/>
  <c r="L146" i="7"/>
  <c r="L147" i="7"/>
  <c r="L148" i="7"/>
  <c r="L149" i="7"/>
  <c r="J149" i="7" s="1"/>
  <c r="L150" i="7"/>
  <c r="J150" i="7" s="1"/>
  <c r="L151" i="7"/>
  <c r="J151" i="7" s="1"/>
  <c r="L152" i="7"/>
  <c r="L153" i="7"/>
  <c r="J153" i="7" s="1"/>
  <c r="L154" i="7"/>
  <c r="L155" i="7"/>
  <c r="L156" i="7"/>
  <c r="L157" i="7"/>
  <c r="J157" i="7" s="1"/>
  <c r="L158" i="7"/>
  <c r="J158" i="7" s="1"/>
  <c r="L159" i="7"/>
  <c r="J159" i="7" s="1"/>
  <c r="L160" i="7"/>
  <c r="L161" i="7"/>
  <c r="J161" i="7" s="1"/>
  <c r="L162" i="7"/>
  <c r="L163" i="7"/>
  <c r="L164" i="7"/>
  <c r="L165" i="7"/>
  <c r="J165" i="7" s="1"/>
  <c r="L166" i="7"/>
  <c r="J166" i="7" s="1"/>
  <c r="W105" i="7"/>
  <c r="Y164" i="7"/>
  <c r="W164" i="7" s="1"/>
  <c r="X164" i="7"/>
  <c r="R164" i="7"/>
  <c r="Y163" i="7"/>
  <c r="X163" i="7"/>
  <c r="W163" i="7"/>
  <c r="R163" i="7"/>
  <c r="Y162" i="7"/>
  <c r="W162" i="7" s="1"/>
  <c r="X162" i="7"/>
  <c r="R162" i="7"/>
  <c r="Y161" i="7"/>
  <c r="X161" i="7"/>
  <c r="W161" i="7"/>
  <c r="R161" i="7"/>
  <c r="Y160" i="7"/>
  <c r="W160" i="7" s="1"/>
  <c r="X160" i="7"/>
  <c r="R160" i="7"/>
  <c r="Y159" i="7"/>
  <c r="X159" i="7"/>
  <c r="W159" i="7"/>
  <c r="R159" i="7"/>
  <c r="Y158" i="7"/>
  <c r="W158" i="7" s="1"/>
  <c r="X158" i="7"/>
  <c r="R158" i="7"/>
  <c r="Y157" i="7"/>
  <c r="X157" i="7"/>
  <c r="W157" i="7"/>
  <c r="R157" i="7"/>
  <c r="Y156" i="7"/>
  <c r="W156" i="7" s="1"/>
  <c r="X156" i="7"/>
  <c r="R156" i="7"/>
  <c r="Y155" i="7"/>
  <c r="X155" i="7"/>
  <c r="W155" i="7"/>
  <c r="R155" i="7"/>
  <c r="Y154" i="7"/>
  <c r="W154" i="7" s="1"/>
  <c r="X154" i="7"/>
  <c r="R154" i="7"/>
  <c r="Y153" i="7"/>
  <c r="X153" i="7"/>
  <c r="W153" i="7"/>
  <c r="R153" i="7"/>
  <c r="Y152" i="7"/>
  <c r="W152" i="7" s="1"/>
  <c r="X152" i="7"/>
  <c r="R152" i="7"/>
  <c r="Y151" i="7"/>
  <c r="X151" i="7"/>
  <c r="W151" i="7"/>
  <c r="R151" i="7"/>
  <c r="Y150" i="7"/>
  <c r="W150" i="7" s="1"/>
  <c r="X150" i="7"/>
  <c r="R150" i="7"/>
  <c r="Y149" i="7"/>
  <c r="X149" i="7"/>
  <c r="W149" i="7"/>
  <c r="R149" i="7"/>
  <c r="Y148" i="7"/>
  <c r="W148" i="7" s="1"/>
  <c r="X148" i="7"/>
  <c r="R148" i="7"/>
  <c r="Y147" i="7"/>
  <c r="X147" i="7"/>
  <c r="W147" i="7"/>
  <c r="R147" i="7"/>
  <c r="Y146" i="7"/>
  <c r="W146" i="7" s="1"/>
  <c r="X146" i="7"/>
  <c r="R146" i="7"/>
  <c r="Y145" i="7"/>
  <c r="X145" i="7"/>
  <c r="W145" i="7"/>
  <c r="R145" i="7"/>
  <c r="Y144" i="7"/>
  <c r="W144" i="7" s="1"/>
  <c r="X144" i="7"/>
  <c r="R144" i="7"/>
  <c r="Y143" i="7"/>
  <c r="X143" i="7"/>
  <c r="W143" i="7"/>
  <c r="R143" i="7"/>
  <c r="Y142" i="7"/>
  <c r="W142" i="7" s="1"/>
  <c r="X142" i="7"/>
  <c r="R142" i="7"/>
  <c r="Y141" i="7"/>
  <c r="X141" i="7"/>
  <c r="W141" i="7"/>
  <c r="R141" i="7"/>
  <c r="Y140" i="7"/>
  <c r="W140" i="7" s="1"/>
  <c r="X140" i="7"/>
  <c r="R140" i="7"/>
  <c r="Y139" i="7"/>
  <c r="W139" i="7" s="1"/>
  <c r="X139" i="7"/>
  <c r="R139" i="7"/>
  <c r="Y138" i="7"/>
  <c r="W138" i="7" s="1"/>
  <c r="X138" i="7"/>
  <c r="R138" i="7"/>
  <c r="Y137" i="7"/>
  <c r="X137" i="7"/>
  <c r="W137" i="7"/>
  <c r="R137" i="7"/>
  <c r="Y136" i="7"/>
  <c r="W136" i="7" s="1"/>
  <c r="X136" i="7"/>
  <c r="R136" i="7"/>
  <c r="Y135" i="7"/>
  <c r="X135" i="7"/>
  <c r="W135" i="7"/>
  <c r="R135" i="7"/>
  <c r="Y134" i="7"/>
  <c r="W134" i="7" s="1"/>
  <c r="X134" i="7"/>
  <c r="R134" i="7"/>
  <c r="Y133" i="7"/>
  <c r="W133" i="7" s="1"/>
  <c r="X133" i="7"/>
  <c r="R133" i="7"/>
  <c r="Y132" i="7"/>
  <c r="W132" i="7" s="1"/>
  <c r="X132" i="7"/>
  <c r="R132" i="7"/>
  <c r="Y131" i="7"/>
  <c r="W131" i="7" s="1"/>
  <c r="X131" i="7"/>
  <c r="R131" i="7"/>
  <c r="Y130" i="7"/>
  <c r="W130" i="7" s="1"/>
  <c r="X130" i="7"/>
  <c r="R130" i="7"/>
  <c r="Y129" i="7"/>
  <c r="X129" i="7"/>
  <c r="W129" i="7"/>
  <c r="R129" i="7"/>
  <c r="Y128" i="7"/>
  <c r="W128" i="7" s="1"/>
  <c r="X128" i="7"/>
  <c r="R128" i="7"/>
  <c r="Y127" i="7"/>
  <c r="X127" i="7"/>
  <c r="W127" i="7"/>
  <c r="R127" i="7"/>
  <c r="Y126" i="7"/>
  <c r="W126" i="7" s="1"/>
  <c r="X126" i="7"/>
  <c r="R126" i="7"/>
  <c r="Y125" i="7"/>
  <c r="X125" i="7"/>
  <c r="W125" i="7"/>
  <c r="R125" i="7"/>
  <c r="Y124" i="7"/>
  <c r="W124" i="7" s="1"/>
  <c r="X124" i="7"/>
  <c r="R124" i="7"/>
  <c r="Y123" i="7"/>
  <c r="W123" i="7" s="1"/>
  <c r="X123" i="7"/>
  <c r="R123" i="7"/>
  <c r="Y122" i="7"/>
  <c r="W122" i="7" s="1"/>
  <c r="X122" i="7"/>
  <c r="R122" i="7"/>
  <c r="Y121" i="7"/>
  <c r="X121" i="7"/>
  <c r="W121" i="7"/>
  <c r="R121" i="7"/>
  <c r="Y120" i="7"/>
  <c r="W120" i="7" s="1"/>
  <c r="X120" i="7"/>
  <c r="R120" i="7"/>
  <c r="Y119" i="7"/>
  <c r="X119" i="7"/>
  <c r="W119" i="7"/>
  <c r="R119" i="7"/>
  <c r="Y118" i="7"/>
  <c r="X118" i="7"/>
  <c r="W118" i="7"/>
  <c r="R118" i="7"/>
  <c r="Y117" i="7"/>
  <c r="X117" i="7"/>
  <c r="W117" i="7"/>
  <c r="R117" i="7"/>
  <c r="Y116" i="7"/>
  <c r="X116" i="7"/>
  <c r="W116" i="7"/>
  <c r="R116" i="7"/>
  <c r="Y115" i="7"/>
  <c r="X115" i="7"/>
  <c r="W115" i="7"/>
  <c r="R115" i="7"/>
  <c r="Y114" i="7"/>
  <c r="X114" i="7"/>
  <c r="W114" i="7"/>
  <c r="R114" i="7"/>
  <c r="Y113" i="7"/>
  <c r="X113" i="7"/>
  <c r="W113" i="7"/>
  <c r="R113" i="7"/>
  <c r="Y112" i="7"/>
  <c r="X112" i="7"/>
  <c r="W112" i="7"/>
  <c r="R112" i="7"/>
  <c r="Y111" i="7"/>
  <c r="X111" i="7"/>
  <c r="W111" i="7"/>
  <c r="R111" i="7"/>
  <c r="Y110" i="7"/>
  <c r="X110" i="7"/>
  <c r="W110" i="7"/>
  <c r="R110" i="7"/>
  <c r="Y109" i="7"/>
  <c r="X109" i="7"/>
  <c r="W109" i="7"/>
  <c r="R109" i="7"/>
  <c r="Y108" i="7"/>
  <c r="X108" i="7"/>
  <c r="W108" i="7"/>
  <c r="R108" i="7"/>
  <c r="Y107" i="7"/>
  <c r="X107" i="7"/>
  <c r="W107" i="7"/>
  <c r="R107" i="7"/>
  <c r="Y106" i="7"/>
  <c r="X106" i="7"/>
  <c r="W106" i="7"/>
  <c r="R106" i="7"/>
  <c r="Y105" i="7"/>
  <c r="X105" i="7"/>
  <c r="R105" i="7"/>
  <c r="K105" i="7"/>
  <c r="L105" i="7"/>
  <c r="J105" i="7" s="1"/>
  <c r="E105" i="7"/>
  <c r="Y36" i="7"/>
  <c r="W36" i="7" s="1"/>
  <c r="R21" i="7"/>
  <c r="L17" i="7"/>
  <c r="J17" i="7" s="1"/>
  <c r="R166" i="7"/>
  <c r="Y104" i="7"/>
  <c r="W104" i="7" s="1"/>
  <c r="X104" i="7"/>
  <c r="R104" i="7"/>
  <c r="Y103" i="7"/>
  <c r="W103" i="7" s="1"/>
  <c r="X103" i="7"/>
  <c r="R103" i="7"/>
  <c r="Y102" i="7"/>
  <c r="W102" i="7" s="1"/>
  <c r="X102" i="7"/>
  <c r="R102" i="7"/>
  <c r="Y101" i="7"/>
  <c r="W101" i="7" s="1"/>
  <c r="X101" i="7"/>
  <c r="R101" i="7"/>
  <c r="Y100" i="7"/>
  <c r="W100" i="7" s="1"/>
  <c r="X100" i="7"/>
  <c r="R100" i="7"/>
  <c r="Y99" i="7"/>
  <c r="W99" i="7" s="1"/>
  <c r="X99" i="7"/>
  <c r="R99" i="7"/>
  <c r="Y98" i="7"/>
  <c r="W98" i="7" s="1"/>
  <c r="X98" i="7"/>
  <c r="R98" i="7"/>
  <c r="Y97" i="7"/>
  <c r="W97" i="7" s="1"/>
  <c r="X97" i="7"/>
  <c r="R97" i="7"/>
  <c r="Y96" i="7"/>
  <c r="W96" i="7" s="1"/>
  <c r="X96" i="7"/>
  <c r="R96" i="7"/>
  <c r="Y95" i="7"/>
  <c r="W95" i="7" s="1"/>
  <c r="X95" i="7"/>
  <c r="R95" i="7"/>
  <c r="Y94" i="7"/>
  <c r="W94" i="7" s="1"/>
  <c r="X94" i="7"/>
  <c r="R94" i="7"/>
  <c r="Y93" i="7"/>
  <c r="W93" i="7" s="1"/>
  <c r="X93" i="7"/>
  <c r="R93" i="7"/>
  <c r="Y92" i="7"/>
  <c r="W92" i="7" s="1"/>
  <c r="X92" i="7"/>
  <c r="R92" i="7"/>
  <c r="Y91" i="7"/>
  <c r="W91" i="7" s="1"/>
  <c r="X91" i="7"/>
  <c r="R91" i="7"/>
  <c r="Y90" i="7"/>
  <c r="W90" i="7" s="1"/>
  <c r="X90" i="7"/>
  <c r="R90" i="7"/>
  <c r="Y89" i="7"/>
  <c r="W89" i="7" s="1"/>
  <c r="X89" i="7"/>
  <c r="R89" i="7"/>
  <c r="Y88" i="7"/>
  <c r="W88" i="7" s="1"/>
  <c r="X88" i="7"/>
  <c r="R88" i="7"/>
  <c r="Y87" i="7"/>
  <c r="W87" i="7" s="1"/>
  <c r="X87" i="7"/>
  <c r="R87" i="7"/>
  <c r="Y86" i="7"/>
  <c r="W86" i="7" s="1"/>
  <c r="X86" i="7"/>
  <c r="R86" i="7"/>
  <c r="Y85" i="7"/>
  <c r="W85" i="7" s="1"/>
  <c r="X85" i="7"/>
  <c r="R85" i="7"/>
  <c r="Y84" i="7"/>
  <c r="W84" i="7" s="1"/>
  <c r="X84" i="7"/>
  <c r="R84" i="7"/>
  <c r="Y83" i="7"/>
  <c r="W83" i="7" s="1"/>
  <c r="X83" i="7"/>
  <c r="R83" i="7"/>
  <c r="Y82" i="7"/>
  <c r="W82" i="7" s="1"/>
  <c r="X82" i="7"/>
  <c r="R82" i="7"/>
  <c r="Y81" i="7"/>
  <c r="W81" i="7" s="1"/>
  <c r="X81" i="7"/>
  <c r="R81" i="7"/>
  <c r="Y80" i="7"/>
  <c r="W80" i="7" s="1"/>
  <c r="X80" i="7"/>
  <c r="R80" i="7"/>
  <c r="Y79" i="7"/>
  <c r="W79" i="7" s="1"/>
  <c r="X79" i="7"/>
  <c r="R79" i="7"/>
  <c r="Y78" i="7"/>
  <c r="W78" i="7" s="1"/>
  <c r="X78" i="7"/>
  <c r="R78" i="7"/>
  <c r="Y77" i="7"/>
  <c r="W77" i="7" s="1"/>
  <c r="X77" i="7"/>
  <c r="R77" i="7"/>
  <c r="Y76" i="7"/>
  <c r="W76" i="7" s="1"/>
  <c r="X76" i="7"/>
  <c r="R76" i="7"/>
  <c r="Y75" i="7"/>
  <c r="W75" i="7" s="1"/>
  <c r="X75" i="7"/>
  <c r="R75" i="7"/>
  <c r="Y74" i="7"/>
  <c r="W74" i="7" s="1"/>
  <c r="X74" i="7"/>
  <c r="R74" i="7"/>
  <c r="Y73" i="7"/>
  <c r="W73" i="7" s="1"/>
  <c r="X73" i="7"/>
  <c r="R73" i="7"/>
  <c r="Y72" i="7"/>
  <c r="W72" i="7" s="1"/>
  <c r="X72" i="7"/>
  <c r="R72" i="7"/>
  <c r="Y71" i="7"/>
  <c r="W71" i="7" s="1"/>
  <c r="X71" i="7"/>
  <c r="R71" i="7"/>
  <c r="Y70" i="7"/>
  <c r="W70" i="7" s="1"/>
  <c r="X70" i="7"/>
  <c r="R70" i="7"/>
  <c r="Y69" i="7"/>
  <c r="W69" i="7" s="1"/>
  <c r="X69" i="7"/>
  <c r="R69" i="7"/>
  <c r="Y68" i="7"/>
  <c r="W68" i="7" s="1"/>
  <c r="X68" i="7"/>
  <c r="R68" i="7"/>
  <c r="Y67" i="7"/>
  <c r="W67" i="7" s="1"/>
  <c r="X67" i="7"/>
  <c r="R67" i="7"/>
  <c r="Y66" i="7"/>
  <c r="W66" i="7" s="1"/>
  <c r="X66" i="7"/>
  <c r="R66" i="7"/>
  <c r="Y65" i="7"/>
  <c r="W65" i="7" s="1"/>
  <c r="X65" i="7"/>
  <c r="R65" i="7"/>
  <c r="Y64" i="7"/>
  <c r="W64" i="7" s="1"/>
  <c r="X64" i="7"/>
  <c r="R64" i="7"/>
  <c r="Y63" i="7"/>
  <c r="W63" i="7" s="1"/>
  <c r="X63" i="7"/>
  <c r="R63" i="7"/>
  <c r="Y62" i="7"/>
  <c r="W62" i="7" s="1"/>
  <c r="X62" i="7"/>
  <c r="R62" i="7"/>
  <c r="Y61" i="7"/>
  <c r="W61" i="7" s="1"/>
  <c r="X61" i="7"/>
  <c r="R61" i="7"/>
  <c r="Y60" i="7"/>
  <c r="W60" i="7" s="1"/>
  <c r="X60" i="7"/>
  <c r="R60" i="7"/>
  <c r="Y59" i="7"/>
  <c r="W59" i="7" s="1"/>
  <c r="X59" i="7"/>
  <c r="R59" i="7"/>
  <c r="Y58" i="7"/>
  <c r="W58" i="7" s="1"/>
  <c r="X58" i="7"/>
  <c r="R58" i="7"/>
  <c r="Y57" i="7"/>
  <c r="W57" i="7" s="1"/>
  <c r="X57" i="7"/>
  <c r="R57" i="7"/>
  <c r="Y56" i="7"/>
  <c r="W56" i="7" s="1"/>
  <c r="X56" i="7"/>
  <c r="R56" i="7"/>
  <c r="Y55" i="7"/>
  <c r="W55" i="7" s="1"/>
  <c r="X55" i="7"/>
  <c r="R55" i="7"/>
  <c r="Y54" i="7"/>
  <c r="W54" i="7" s="1"/>
  <c r="X54" i="7"/>
  <c r="R54" i="7"/>
  <c r="Y53" i="7"/>
  <c r="W53" i="7" s="1"/>
  <c r="X53" i="7"/>
  <c r="R53" i="7"/>
  <c r="Y52" i="7"/>
  <c r="W52" i="7" s="1"/>
  <c r="X52" i="7"/>
  <c r="R52" i="7"/>
  <c r="Y51" i="7"/>
  <c r="W51" i="7" s="1"/>
  <c r="X51" i="7"/>
  <c r="R51" i="7"/>
  <c r="Y50" i="7"/>
  <c r="W50" i="7" s="1"/>
  <c r="X50" i="7"/>
  <c r="R50" i="7"/>
  <c r="Y49" i="7"/>
  <c r="W49" i="7" s="1"/>
  <c r="X49" i="7"/>
  <c r="R49" i="7"/>
  <c r="Y48" i="7"/>
  <c r="W48" i="7" s="1"/>
  <c r="X48" i="7"/>
  <c r="R48" i="7"/>
  <c r="Y47" i="7"/>
  <c r="W47" i="7" s="1"/>
  <c r="X47" i="7"/>
  <c r="R47" i="7"/>
  <c r="Y46" i="7"/>
  <c r="W46" i="7" s="1"/>
  <c r="X46" i="7"/>
  <c r="R46" i="7"/>
  <c r="Y45" i="7"/>
  <c r="W45" i="7" s="1"/>
  <c r="X45" i="7"/>
  <c r="R45" i="7"/>
  <c r="Y44" i="7"/>
  <c r="W44" i="7" s="1"/>
  <c r="X44" i="7"/>
  <c r="R44" i="7"/>
  <c r="Y43" i="7"/>
  <c r="W43" i="7" s="1"/>
  <c r="X43" i="7"/>
  <c r="R43" i="7"/>
  <c r="Y42" i="7"/>
  <c r="W42" i="7" s="1"/>
  <c r="X42" i="7"/>
  <c r="R42" i="7"/>
  <c r="Y41" i="7"/>
  <c r="W41" i="7" s="1"/>
  <c r="X41" i="7"/>
  <c r="R41" i="7"/>
  <c r="Y40" i="7"/>
  <c r="W40" i="7" s="1"/>
  <c r="X40" i="7"/>
  <c r="R40" i="7"/>
  <c r="Y39" i="7"/>
  <c r="W39" i="7" s="1"/>
  <c r="X39" i="7"/>
  <c r="R39" i="7"/>
  <c r="Y38" i="7"/>
  <c r="W38" i="7" s="1"/>
  <c r="X38" i="7"/>
  <c r="R38" i="7"/>
  <c r="Y37" i="7"/>
  <c r="W37" i="7" s="1"/>
  <c r="X37" i="7"/>
  <c r="R37" i="7"/>
  <c r="X36" i="7"/>
  <c r="R36" i="7"/>
  <c r="Y35" i="7"/>
  <c r="W35" i="7" s="1"/>
  <c r="X35" i="7"/>
  <c r="R35" i="7"/>
  <c r="Y34" i="7"/>
  <c r="W34" i="7" s="1"/>
  <c r="X34" i="7"/>
  <c r="R34" i="7"/>
  <c r="Y33" i="7"/>
  <c r="W33" i="7" s="1"/>
  <c r="X33" i="7"/>
  <c r="R33" i="7"/>
  <c r="Y32" i="7"/>
  <c r="W32" i="7" s="1"/>
  <c r="X32" i="7"/>
  <c r="R32" i="7"/>
  <c r="Y31" i="7"/>
  <c r="W31" i="7" s="1"/>
  <c r="X31" i="7"/>
  <c r="R31" i="7"/>
  <c r="Y30" i="7"/>
  <c r="W30" i="7" s="1"/>
  <c r="X30" i="7"/>
  <c r="R30" i="7"/>
  <c r="Y29" i="7"/>
  <c r="W29" i="7" s="1"/>
  <c r="X29" i="7"/>
  <c r="R29" i="7"/>
  <c r="Y28" i="7"/>
  <c r="W28" i="7" s="1"/>
  <c r="X28" i="7"/>
  <c r="R28" i="7"/>
  <c r="Y27" i="7"/>
  <c r="W27" i="7" s="1"/>
  <c r="X27" i="7"/>
  <c r="R27" i="7"/>
  <c r="Y26" i="7"/>
  <c r="W26" i="7" s="1"/>
  <c r="X26" i="7"/>
  <c r="R26" i="7"/>
  <c r="Y25" i="7"/>
  <c r="W25" i="7" s="1"/>
  <c r="X25" i="7"/>
  <c r="R25" i="7"/>
  <c r="Y24" i="7"/>
  <c r="W24" i="7" s="1"/>
  <c r="X24" i="7"/>
  <c r="R24" i="7"/>
  <c r="Y23" i="7"/>
  <c r="W23" i="7" s="1"/>
  <c r="X23" i="7"/>
  <c r="R23" i="7"/>
  <c r="Y22" i="7"/>
  <c r="W22" i="7" s="1"/>
  <c r="X22" i="7"/>
  <c r="R22" i="7"/>
  <c r="Y21" i="7"/>
  <c r="W21" i="7" s="1"/>
  <c r="X21" i="7"/>
  <c r="Y20" i="7"/>
  <c r="W20" i="7" s="1"/>
  <c r="X20" i="7"/>
  <c r="R20" i="7"/>
  <c r="Y19" i="7"/>
  <c r="W19" i="7" s="1"/>
  <c r="X19" i="7"/>
  <c r="R19" i="7"/>
  <c r="Y18" i="7"/>
  <c r="W18" i="7" s="1"/>
  <c r="X18" i="7"/>
  <c r="R18" i="7"/>
  <c r="Y17" i="7"/>
  <c r="W17" i="7" s="1"/>
  <c r="X17" i="7"/>
  <c r="R17" i="7"/>
  <c r="Y16" i="7"/>
  <c r="W16" i="7" s="1"/>
  <c r="X16" i="7"/>
  <c r="R16" i="7"/>
  <c r="Y15" i="7"/>
  <c r="W15" i="7" s="1"/>
  <c r="X15" i="7"/>
  <c r="R15" i="7"/>
  <c r="Y14" i="7"/>
  <c r="W14" i="7" s="1"/>
  <c r="X14" i="7"/>
  <c r="R14" i="7"/>
  <c r="Y13" i="7"/>
  <c r="W13" i="7" s="1"/>
  <c r="X13" i="7"/>
  <c r="R13" i="7"/>
  <c r="Y12" i="7"/>
  <c r="W12" i="7" s="1"/>
  <c r="X12" i="7"/>
  <c r="R12" i="7"/>
  <c r="Y11" i="7"/>
  <c r="W11" i="7" s="1"/>
  <c r="X11" i="7"/>
  <c r="R11" i="7"/>
  <c r="Y10" i="7"/>
  <c r="W10" i="7" s="1"/>
  <c r="X10" i="7"/>
  <c r="R10" i="7"/>
  <c r="Y9" i="7"/>
  <c r="W9" i="7" s="1"/>
  <c r="X9" i="7"/>
  <c r="R9" i="7"/>
  <c r="L104" i="7"/>
  <c r="J104" i="7" s="1"/>
  <c r="K104" i="7"/>
  <c r="E104" i="7"/>
  <c r="L103" i="7"/>
  <c r="J103" i="7" s="1"/>
  <c r="K103" i="7"/>
  <c r="E103" i="7"/>
  <c r="L102" i="7"/>
  <c r="J102" i="7" s="1"/>
  <c r="K102" i="7"/>
  <c r="E102" i="7"/>
  <c r="L101" i="7"/>
  <c r="J101" i="7" s="1"/>
  <c r="K101" i="7"/>
  <c r="E101" i="7"/>
  <c r="L100" i="7"/>
  <c r="J100" i="7" s="1"/>
  <c r="K100" i="7"/>
  <c r="E100" i="7"/>
  <c r="L99" i="7"/>
  <c r="J99" i="7" s="1"/>
  <c r="K99" i="7"/>
  <c r="E99" i="7"/>
  <c r="L98" i="7"/>
  <c r="J98" i="7" s="1"/>
  <c r="K98" i="7"/>
  <c r="E98" i="7"/>
  <c r="L97" i="7"/>
  <c r="J97" i="7" s="1"/>
  <c r="K97" i="7"/>
  <c r="E97" i="7"/>
  <c r="L96" i="7"/>
  <c r="J96" i="7" s="1"/>
  <c r="K96" i="7"/>
  <c r="E96" i="7"/>
  <c r="L95" i="7"/>
  <c r="J95" i="7" s="1"/>
  <c r="K95" i="7"/>
  <c r="E95" i="7"/>
  <c r="L94" i="7"/>
  <c r="J94" i="7" s="1"/>
  <c r="K94" i="7"/>
  <c r="E94" i="7"/>
  <c r="L93" i="7"/>
  <c r="J93" i="7" s="1"/>
  <c r="K93" i="7"/>
  <c r="E93" i="7"/>
  <c r="L92" i="7"/>
  <c r="J92" i="7" s="1"/>
  <c r="K92" i="7"/>
  <c r="E92" i="7"/>
  <c r="L91" i="7"/>
  <c r="J91" i="7" s="1"/>
  <c r="K91" i="7"/>
  <c r="E91" i="7"/>
  <c r="L90" i="7"/>
  <c r="J90" i="7" s="1"/>
  <c r="K90" i="7"/>
  <c r="E90" i="7"/>
  <c r="L89" i="7"/>
  <c r="J89" i="7" s="1"/>
  <c r="K89" i="7"/>
  <c r="E89" i="7"/>
  <c r="L88" i="7"/>
  <c r="J88" i="7" s="1"/>
  <c r="K88" i="7"/>
  <c r="E88" i="7"/>
  <c r="L87" i="7"/>
  <c r="J87" i="7" s="1"/>
  <c r="K87" i="7"/>
  <c r="E87" i="7"/>
  <c r="L86" i="7"/>
  <c r="J86" i="7" s="1"/>
  <c r="K86" i="7"/>
  <c r="E86" i="7"/>
  <c r="L85" i="7"/>
  <c r="J85" i="7" s="1"/>
  <c r="K85" i="7"/>
  <c r="E85" i="7"/>
  <c r="L84" i="7"/>
  <c r="J84" i="7" s="1"/>
  <c r="K84" i="7"/>
  <c r="E84" i="7"/>
  <c r="L83" i="7"/>
  <c r="J83" i="7" s="1"/>
  <c r="K83" i="7"/>
  <c r="E83" i="7"/>
  <c r="L82" i="7"/>
  <c r="J82" i="7" s="1"/>
  <c r="K82" i="7"/>
  <c r="E82" i="7"/>
  <c r="L81" i="7"/>
  <c r="J81" i="7" s="1"/>
  <c r="K81" i="7"/>
  <c r="E81" i="7"/>
  <c r="L80" i="7"/>
  <c r="J80" i="7" s="1"/>
  <c r="K80" i="7"/>
  <c r="E80" i="7"/>
  <c r="L79" i="7"/>
  <c r="J79" i="7" s="1"/>
  <c r="K79" i="7"/>
  <c r="E79" i="7"/>
  <c r="L78" i="7"/>
  <c r="K78" i="7"/>
  <c r="E78" i="7"/>
  <c r="L77" i="7"/>
  <c r="J77" i="7" s="1"/>
  <c r="K77" i="7"/>
  <c r="E77" i="7"/>
  <c r="L76" i="7"/>
  <c r="J76" i="7" s="1"/>
  <c r="K76" i="7"/>
  <c r="E76" i="7"/>
  <c r="L75" i="7"/>
  <c r="J75" i="7" s="1"/>
  <c r="K75" i="7"/>
  <c r="E75" i="7"/>
  <c r="L74" i="7"/>
  <c r="J74" i="7" s="1"/>
  <c r="K74" i="7"/>
  <c r="E74" i="7"/>
  <c r="L73" i="7"/>
  <c r="J73" i="7" s="1"/>
  <c r="K73" i="7"/>
  <c r="E73" i="7"/>
  <c r="L72" i="7"/>
  <c r="J72" i="7" s="1"/>
  <c r="K72" i="7"/>
  <c r="E72" i="7"/>
  <c r="L71" i="7"/>
  <c r="J71" i="7" s="1"/>
  <c r="K71" i="7"/>
  <c r="E71" i="7"/>
  <c r="L70" i="7"/>
  <c r="J70" i="7" s="1"/>
  <c r="K70" i="7"/>
  <c r="E70" i="7"/>
  <c r="L69" i="7"/>
  <c r="J69" i="7" s="1"/>
  <c r="K69" i="7"/>
  <c r="E69" i="7"/>
  <c r="L68" i="7"/>
  <c r="J68" i="7" s="1"/>
  <c r="K68" i="7"/>
  <c r="E68" i="7"/>
  <c r="L67" i="7"/>
  <c r="J67" i="7" s="1"/>
  <c r="K67" i="7"/>
  <c r="E67" i="7"/>
  <c r="L66" i="7"/>
  <c r="J66" i="7" s="1"/>
  <c r="K66" i="7"/>
  <c r="E66" i="7"/>
  <c r="L65" i="7"/>
  <c r="J65" i="7" s="1"/>
  <c r="K65" i="7"/>
  <c r="E65" i="7"/>
  <c r="L64" i="7"/>
  <c r="J64" i="7" s="1"/>
  <c r="K64" i="7"/>
  <c r="E64" i="7"/>
  <c r="L63" i="7"/>
  <c r="J63" i="7" s="1"/>
  <c r="K63" i="7"/>
  <c r="E63" i="7"/>
  <c r="L62" i="7"/>
  <c r="J62" i="7" s="1"/>
  <c r="K62" i="7"/>
  <c r="E62" i="7"/>
  <c r="L61" i="7"/>
  <c r="J61" i="7" s="1"/>
  <c r="K61" i="7"/>
  <c r="E61" i="7"/>
  <c r="L60" i="7"/>
  <c r="J60" i="7" s="1"/>
  <c r="K60" i="7"/>
  <c r="E60" i="7"/>
  <c r="L59" i="7"/>
  <c r="J59" i="7" s="1"/>
  <c r="K59" i="7"/>
  <c r="E59" i="7"/>
  <c r="L58" i="7"/>
  <c r="J58" i="7" s="1"/>
  <c r="K58" i="7"/>
  <c r="E58" i="7"/>
  <c r="L57" i="7"/>
  <c r="J57" i="7" s="1"/>
  <c r="K57" i="7"/>
  <c r="E57" i="7"/>
  <c r="L56" i="7"/>
  <c r="J56" i="7" s="1"/>
  <c r="K56" i="7"/>
  <c r="E56" i="7"/>
  <c r="L55" i="7"/>
  <c r="J55" i="7" s="1"/>
  <c r="K55" i="7"/>
  <c r="E55" i="7"/>
  <c r="L54" i="7"/>
  <c r="J54" i="7" s="1"/>
  <c r="K54" i="7"/>
  <c r="E54" i="7"/>
  <c r="L53" i="7"/>
  <c r="J53" i="7" s="1"/>
  <c r="K53" i="7"/>
  <c r="E53" i="7"/>
  <c r="L52" i="7"/>
  <c r="J52" i="7" s="1"/>
  <c r="K52" i="7"/>
  <c r="E52" i="7"/>
  <c r="L51" i="7"/>
  <c r="J51" i="7" s="1"/>
  <c r="K51" i="7"/>
  <c r="E51" i="7"/>
  <c r="L50" i="7"/>
  <c r="J50" i="7" s="1"/>
  <c r="K50" i="7"/>
  <c r="E50" i="7"/>
  <c r="L49" i="7"/>
  <c r="J49" i="7" s="1"/>
  <c r="K49" i="7"/>
  <c r="E49" i="7"/>
  <c r="L48" i="7"/>
  <c r="J48" i="7" s="1"/>
  <c r="K48" i="7"/>
  <c r="E48" i="7"/>
  <c r="L47" i="7"/>
  <c r="J47" i="7" s="1"/>
  <c r="K47" i="7"/>
  <c r="E47" i="7"/>
  <c r="L46" i="7"/>
  <c r="J46" i="7" s="1"/>
  <c r="K46" i="7"/>
  <c r="E46" i="7"/>
  <c r="L45" i="7"/>
  <c r="J45" i="7" s="1"/>
  <c r="K45" i="7"/>
  <c r="E45" i="7"/>
  <c r="L44" i="7"/>
  <c r="J44" i="7" s="1"/>
  <c r="K44" i="7"/>
  <c r="E44" i="7"/>
  <c r="L43" i="7"/>
  <c r="J43" i="7" s="1"/>
  <c r="K43" i="7"/>
  <c r="E43" i="7"/>
  <c r="L42" i="7"/>
  <c r="J42" i="7" s="1"/>
  <c r="K42" i="7"/>
  <c r="E42" i="7"/>
  <c r="L41" i="7"/>
  <c r="J41" i="7" s="1"/>
  <c r="K41" i="7"/>
  <c r="E41" i="7"/>
  <c r="L40" i="7"/>
  <c r="J40" i="7" s="1"/>
  <c r="K40" i="7"/>
  <c r="E40" i="7"/>
  <c r="L39" i="7"/>
  <c r="J39" i="7" s="1"/>
  <c r="K39" i="7"/>
  <c r="E39" i="7"/>
  <c r="L38" i="7"/>
  <c r="J38" i="7" s="1"/>
  <c r="K38" i="7"/>
  <c r="E38" i="7"/>
  <c r="L37" i="7"/>
  <c r="J37" i="7" s="1"/>
  <c r="K37" i="7"/>
  <c r="E37" i="7"/>
  <c r="L36" i="7"/>
  <c r="J36" i="7" s="1"/>
  <c r="K36" i="7"/>
  <c r="E36" i="7"/>
  <c r="L35" i="7"/>
  <c r="J35" i="7" s="1"/>
  <c r="K35" i="7"/>
  <c r="E35" i="7"/>
  <c r="L34" i="7"/>
  <c r="J34" i="7" s="1"/>
  <c r="K34" i="7"/>
  <c r="E34" i="7"/>
  <c r="L33" i="7"/>
  <c r="J33" i="7" s="1"/>
  <c r="K33" i="7"/>
  <c r="E33" i="7"/>
  <c r="L32" i="7"/>
  <c r="J32" i="7" s="1"/>
  <c r="K32" i="7"/>
  <c r="E32" i="7"/>
  <c r="L31" i="7"/>
  <c r="J31" i="7" s="1"/>
  <c r="K31" i="7"/>
  <c r="E31" i="7"/>
  <c r="L30" i="7"/>
  <c r="J30" i="7" s="1"/>
  <c r="K30" i="7"/>
  <c r="E30" i="7"/>
  <c r="L29" i="7"/>
  <c r="J29" i="7" s="1"/>
  <c r="K29" i="7"/>
  <c r="E29" i="7"/>
  <c r="L28" i="7"/>
  <c r="J28" i="7" s="1"/>
  <c r="K28" i="7"/>
  <c r="E28" i="7"/>
  <c r="L27" i="7"/>
  <c r="J27" i="7" s="1"/>
  <c r="K27" i="7"/>
  <c r="E27" i="7"/>
  <c r="L26" i="7"/>
  <c r="J26" i="7" s="1"/>
  <c r="K26" i="7"/>
  <c r="E26" i="7"/>
  <c r="L25" i="7"/>
  <c r="J25" i="7" s="1"/>
  <c r="K25" i="7"/>
  <c r="E25" i="7"/>
  <c r="L24" i="7"/>
  <c r="J24" i="7" s="1"/>
  <c r="K24" i="7"/>
  <c r="E24" i="7"/>
  <c r="L23" i="7"/>
  <c r="J23" i="7" s="1"/>
  <c r="K23" i="7"/>
  <c r="E23" i="7"/>
  <c r="L22" i="7"/>
  <c r="J22" i="7" s="1"/>
  <c r="K22" i="7"/>
  <c r="E22" i="7"/>
  <c r="L21" i="7"/>
  <c r="J21" i="7" s="1"/>
  <c r="K21" i="7"/>
  <c r="E21" i="7"/>
  <c r="L20" i="7"/>
  <c r="J20" i="7" s="1"/>
  <c r="K20" i="7"/>
  <c r="E20" i="7"/>
  <c r="L19" i="7"/>
  <c r="J19" i="7" s="1"/>
  <c r="K19" i="7"/>
  <c r="E19" i="7"/>
  <c r="L18" i="7"/>
  <c r="J18" i="7" s="1"/>
  <c r="K18" i="7"/>
  <c r="E18" i="7"/>
  <c r="K17" i="7"/>
  <c r="E17" i="7"/>
  <c r="L16" i="7"/>
  <c r="J16" i="7" s="1"/>
  <c r="K16" i="7"/>
  <c r="E16" i="7"/>
  <c r="L15" i="7"/>
  <c r="J15" i="7" s="1"/>
  <c r="K15" i="7"/>
  <c r="E15" i="7"/>
  <c r="L14" i="7"/>
  <c r="J14" i="7" s="1"/>
  <c r="K14" i="7"/>
  <c r="Q4" i="7" s="1"/>
  <c r="E14" i="7"/>
  <c r="L13" i="7"/>
  <c r="J13" i="7" s="1"/>
  <c r="K13" i="7"/>
  <c r="E13" i="7"/>
  <c r="L12" i="7"/>
  <c r="J12" i="7" s="1"/>
  <c r="K12" i="7"/>
  <c r="E12" i="7"/>
  <c r="L11" i="7"/>
  <c r="J11" i="7" s="1"/>
  <c r="K11" i="7"/>
  <c r="E11" i="7"/>
  <c r="L10" i="7"/>
  <c r="J10" i="7" s="1"/>
  <c r="K10" i="7"/>
  <c r="E10" i="7"/>
  <c r="L9" i="7"/>
  <c r="J9" i="7" s="1"/>
  <c r="K9" i="7"/>
  <c r="E9" i="7"/>
  <c r="X262" i="10" l="1"/>
  <c r="Y262" i="10"/>
  <c r="S262" i="10"/>
  <c r="T262" i="10"/>
  <c r="U262" i="10"/>
  <c r="N262" i="10"/>
  <c r="P262" i="10" s="1"/>
  <c r="V262" i="10"/>
  <c r="O262" i="10"/>
  <c r="Q262" i="10" s="1"/>
  <c r="W262" i="10"/>
  <c r="Q112" i="10"/>
  <c r="P106" i="10"/>
  <c r="P176" i="10"/>
  <c r="Q48" i="10"/>
  <c r="Q64" i="10"/>
  <c r="Q128" i="10"/>
  <c r="Q184" i="10"/>
  <c r="Q208" i="10"/>
  <c r="Q216" i="10"/>
  <c r="P240" i="10"/>
  <c r="Q24" i="10"/>
  <c r="Q168" i="10"/>
  <c r="Q248" i="10"/>
  <c r="Y213" i="10"/>
  <c r="X213" i="10"/>
  <c r="W213" i="10"/>
  <c r="V213" i="10"/>
  <c r="U213" i="10"/>
  <c r="T213" i="10"/>
  <c r="S213" i="10"/>
  <c r="N213" i="10"/>
  <c r="P213" i="10" s="1"/>
  <c r="Y36" i="10"/>
  <c r="X36" i="10"/>
  <c r="V36" i="10"/>
  <c r="U36" i="10"/>
  <c r="S36" i="10"/>
  <c r="T36" i="10"/>
  <c r="W36" i="10"/>
  <c r="N36" i="10"/>
  <c r="P36" i="10" s="1"/>
  <c r="O36" i="10"/>
  <c r="Q36" i="10" s="1"/>
  <c r="Y82" i="10"/>
  <c r="W82" i="10"/>
  <c r="X82" i="10"/>
  <c r="V82" i="10"/>
  <c r="S82" i="10"/>
  <c r="T82" i="10"/>
  <c r="U82" i="10"/>
  <c r="N82" i="10"/>
  <c r="P82" i="10" s="1"/>
  <c r="O82" i="10"/>
  <c r="Q82" i="10" s="1"/>
  <c r="Y189" i="10"/>
  <c r="X189" i="10"/>
  <c r="W189" i="10"/>
  <c r="V189" i="10"/>
  <c r="U189" i="10"/>
  <c r="T189" i="10"/>
  <c r="N189" i="10"/>
  <c r="P189" i="10" s="1"/>
  <c r="O189" i="10"/>
  <c r="Q189" i="10" s="1"/>
  <c r="S189" i="10"/>
  <c r="W234" i="10"/>
  <c r="Y234" i="10"/>
  <c r="V234" i="10"/>
  <c r="U234" i="10"/>
  <c r="T234" i="10"/>
  <c r="X234" i="10"/>
  <c r="S234" i="10"/>
  <c r="O234" i="10"/>
  <c r="Q234" i="10" s="1"/>
  <c r="N234" i="10"/>
  <c r="P234" i="10" s="1"/>
  <c r="X15" i="10"/>
  <c r="Y15" i="10"/>
  <c r="U15" i="10"/>
  <c r="V15" i="10"/>
  <c r="S15" i="10"/>
  <c r="N15" i="10"/>
  <c r="P15" i="10" s="1"/>
  <c r="T15" i="10"/>
  <c r="W15" i="10"/>
  <c r="O15" i="10"/>
  <c r="Q15" i="10" s="1"/>
  <c r="Y26" i="10"/>
  <c r="X26" i="10"/>
  <c r="W26" i="10"/>
  <c r="S26" i="10"/>
  <c r="T26" i="10"/>
  <c r="V26" i="10"/>
  <c r="U26" i="10"/>
  <c r="O26" i="10"/>
  <c r="Q26" i="10" s="1"/>
  <c r="N26" i="10"/>
  <c r="P26" i="10" s="1"/>
  <c r="Y43" i="10"/>
  <c r="X43" i="10"/>
  <c r="U43" i="10"/>
  <c r="W43" i="10"/>
  <c r="V43" i="10"/>
  <c r="N43" i="10"/>
  <c r="P43" i="10" s="1"/>
  <c r="T43" i="10"/>
  <c r="O43" i="10"/>
  <c r="Q43" i="10" s="1"/>
  <c r="S43" i="10"/>
  <c r="Y59" i="10"/>
  <c r="X59" i="10"/>
  <c r="U59" i="10"/>
  <c r="V59" i="10"/>
  <c r="W59" i="10"/>
  <c r="T59" i="10"/>
  <c r="S59" i="10"/>
  <c r="N59" i="10"/>
  <c r="P59" i="10" s="1"/>
  <c r="O59" i="10"/>
  <c r="Q59" i="10" s="1"/>
  <c r="Y76" i="10"/>
  <c r="X76" i="10"/>
  <c r="W76" i="10"/>
  <c r="V76" i="10"/>
  <c r="T76" i="10"/>
  <c r="S76" i="10"/>
  <c r="U76" i="10"/>
  <c r="N76" i="10"/>
  <c r="P76" i="10" s="1"/>
  <c r="O76" i="10"/>
  <c r="Q76" i="10" s="1"/>
  <c r="Y104" i="10"/>
  <c r="V104" i="10"/>
  <c r="X104" i="10"/>
  <c r="W104" i="10"/>
  <c r="T104" i="10"/>
  <c r="N104" i="10"/>
  <c r="P104" i="10" s="1"/>
  <c r="U104" i="10"/>
  <c r="S104" i="10"/>
  <c r="Y121" i="10"/>
  <c r="X121" i="10"/>
  <c r="W121" i="10"/>
  <c r="T121" i="10"/>
  <c r="U121" i="10"/>
  <c r="V121" i="10"/>
  <c r="S121" i="10"/>
  <c r="N121" i="10"/>
  <c r="P121" i="10" s="1"/>
  <c r="O121" i="10"/>
  <c r="Q121" i="10" s="1"/>
  <c r="X144" i="10"/>
  <c r="Y144" i="10"/>
  <c r="V144" i="10"/>
  <c r="T144" i="10"/>
  <c r="W144" i="10"/>
  <c r="U144" i="10"/>
  <c r="S144" i="10"/>
  <c r="Y201" i="10"/>
  <c r="W201" i="10"/>
  <c r="X201" i="10"/>
  <c r="U201" i="10"/>
  <c r="T201" i="10"/>
  <c r="V201" i="10"/>
  <c r="S201" i="10"/>
  <c r="O201" i="10"/>
  <c r="Q201" i="10" s="1"/>
  <c r="N201" i="10"/>
  <c r="P201" i="10" s="1"/>
  <c r="W217" i="10"/>
  <c r="Y217" i="10"/>
  <c r="X217" i="10"/>
  <c r="T217" i="10"/>
  <c r="V217" i="10"/>
  <c r="U217" i="10"/>
  <c r="O217" i="10"/>
  <c r="Q217" i="10" s="1"/>
  <c r="S217" i="10"/>
  <c r="N217" i="10"/>
  <c r="P217" i="10" s="1"/>
  <c r="Y246" i="10"/>
  <c r="X246" i="10"/>
  <c r="W246" i="10"/>
  <c r="V246" i="10"/>
  <c r="U246" i="10"/>
  <c r="S246" i="10"/>
  <c r="T246" i="10"/>
  <c r="N246" i="10"/>
  <c r="P246" i="10" s="1"/>
  <c r="O246" i="10"/>
  <c r="Q246" i="10" s="1"/>
  <c r="Y27" i="10"/>
  <c r="X27" i="10"/>
  <c r="V27" i="10"/>
  <c r="W27" i="10"/>
  <c r="U27" i="10"/>
  <c r="T27" i="10"/>
  <c r="S27" i="10"/>
  <c r="N27" i="10"/>
  <c r="P27" i="10" s="1"/>
  <c r="O27" i="10"/>
  <c r="Q27" i="10" s="1"/>
  <c r="Y42" i="10"/>
  <c r="W42" i="10"/>
  <c r="X42" i="10"/>
  <c r="V42" i="10"/>
  <c r="S42" i="10"/>
  <c r="T42" i="10"/>
  <c r="U42" i="10"/>
  <c r="O42" i="10"/>
  <c r="Q42" i="10" s="1"/>
  <c r="N42" i="10"/>
  <c r="P42" i="10" s="1"/>
  <c r="Y58" i="10"/>
  <c r="X58" i="10"/>
  <c r="W58" i="10"/>
  <c r="V58" i="10"/>
  <c r="U58" i="10"/>
  <c r="S58" i="10"/>
  <c r="T58" i="10"/>
  <c r="O58" i="10"/>
  <c r="Q58" i="10" s="1"/>
  <c r="N58" i="10"/>
  <c r="P58" i="10" s="1"/>
  <c r="Y74" i="10"/>
  <c r="W74" i="10"/>
  <c r="X74" i="10"/>
  <c r="V74" i="10"/>
  <c r="S74" i="10"/>
  <c r="U74" i="10"/>
  <c r="T74" i="10"/>
  <c r="O74" i="10"/>
  <c r="Q74" i="10" s="1"/>
  <c r="N74" i="10"/>
  <c r="P74" i="10" s="1"/>
  <c r="Y87" i="10"/>
  <c r="X87" i="10"/>
  <c r="U87" i="10"/>
  <c r="T87" i="10"/>
  <c r="S87" i="10"/>
  <c r="W87" i="10"/>
  <c r="V87" i="10"/>
  <c r="N87" i="10"/>
  <c r="P87" i="10" s="1"/>
  <c r="O87" i="10"/>
  <c r="Q87" i="10" s="1"/>
  <c r="X95" i="10"/>
  <c r="W95" i="10"/>
  <c r="U95" i="10"/>
  <c r="T95" i="10"/>
  <c r="Y95" i="10"/>
  <c r="S95" i="10"/>
  <c r="V95" i="10"/>
  <c r="N95" i="10"/>
  <c r="P95" i="10" s="1"/>
  <c r="O95" i="10"/>
  <c r="Q95" i="10" s="1"/>
  <c r="X110" i="10"/>
  <c r="Y110" i="10"/>
  <c r="W110" i="10"/>
  <c r="U110" i="10"/>
  <c r="V110" i="10"/>
  <c r="T110" i="10"/>
  <c r="N110" i="10"/>
  <c r="P110" i="10" s="1"/>
  <c r="O110" i="10"/>
  <c r="Q110" i="10" s="1"/>
  <c r="S110" i="10"/>
  <c r="Y123" i="10"/>
  <c r="X123" i="10"/>
  <c r="U123" i="10"/>
  <c r="V123" i="10"/>
  <c r="W123" i="10"/>
  <c r="N123" i="10"/>
  <c r="P123" i="10" s="1"/>
  <c r="S123" i="10"/>
  <c r="T123" i="10"/>
  <c r="O123" i="10"/>
  <c r="Q123" i="10" s="1"/>
  <c r="Y138" i="10"/>
  <c r="W138" i="10"/>
  <c r="V138" i="10"/>
  <c r="X138" i="10"/>
  <c r="U138" i="10"/>
  <c r="T138" i="10"/>
  <c r="S138" i="10"/>
  <c r="O138" i="10"/>
  <c r="Q138" i="10" s="1"/>
  <c r="N138" i="10"/>
  <c r="P138" i="10" s="1"/>
  <c r="Y147" i="10"/>
  <c r="U147" i="10"/>
  <c r="W147" i="10"/>
  <c r="V147" i="10"/>
  <c r="S147" i="10"/>
  <c r="T147" i="10"/>
  <c r="X147" i="10"/>
  <c r="N147" i="10"/>
  <c r="P147" i="10" s="1"/>
  <c r="O147" i="10"/>
  <c r="Q147" i="10" s="1"/>
  <c r="Y157" i="10"/>
  <c r="W157" i="10"/>
  <c r="V157" i="10"/>
  <c r="U157" i="10"/>
  <c r="X157" i="10"/>
  <c r="T157" i="10"/>
  <c r="S157" i="10"/>
  <c r="N157" i="10"/>
  <c r="P157" i="10" s="1"/>
  <c r="O157" i="10"/>
  <c r="Q157" i="10" s="1"/>
  <c r="X169" i="10"/>
  <c r="Y169" i="10"/>
  <c r="W169" i="10"/>
  <c r="U169" i="10"/>
  <c r="T169" i="10"/>
  <c r="S169" i="10"/>
  <c r="O169" i="10"/>
  <c r="Q169" i="10" s="1"/>
  <c r="N169" i="10"/>
  <c r="P169" i="10" s="1"/>
  <c r="V169" i="10"/>
  <c r="Y180" i="10"/>
  <c r="X180" i="10"/>
  <c r="W180" i="10"/>
  <c r="V180" i="10"/>
  <c r="U180" i="10"/>
  <c r="S180" i="10"/>
  <c r="T180" i="10"/>
  <c r="N180" i="10"/>
  <c r="P180" i="10" s="1"/>
  <c r="O180" i="10"/>
  <c r="Q180" i="10" s="1"/>
  <c r="Y193" i="10"/>
  <c r="V193" i="10"/>
  <c r="X193" i="10"/>
  <c r="T193" i="10"/>
  <c r="W193" i="10"/>
  <c r="S193" i="10"/>
  <c r="O193" i="10"/>
  <c r="Q193" i="10" s="1"/>
  <c r="U193" i="10"/>
  <c r="N193" i="10"/>
  <c r="P193" i="10" s="1"/>
  <c r="Y203" i="10"/>
  <c r="X203" i="10"/>
  <c r="U203" i="10"/>
  <c r="W203" i="10"/>
  <c r="V203" i="10"/>
  <c r="S203" i="10"/>
  <c r="T203" i="10"/>
  <c r="N203" i="10"/>
  <c r="P203" i="10" s="1"/>
  <c r="O203" i="10"/>
  <c r="Q203" i="10" s="1"/>
  <c r="Y219" i="10"/>
  <c r="X219" i="10"/>
  <c r="U219" i="10"/>
  <c r="W219" i="10"/>
  <c r="V219" i="10"/>
  <c r="T219" i="10"/>
  <c r="N219" i="10"/>
  <c r="P219" i="10" s="1"/>
  <c r="S219" i="10"/>
  <c r="O219" i="10"/>
  <c r="Q219" i="10" s="1"/>
  <c r="W228" i="10"/>
  <c r="X228" i="10"/>
  <c r="V228" i="10"/>
  <c r="S228" i="10"/>
  <c r="Y228" i="10"/>
  <c r="T228" i="10"/>
  <c r="U228" i="10"/>
  <c r="N228" i="10"/>
  <c r="P228" i="10" s="1"/>
  <c r="O228" i="10"/>
  <c r="Q228" i="10" s="1"/>
  <c r="Y237" i="10"/>
  <c r="W237" i="10"/>
  <c r="X237" i="10"/>
  <c r="V237" i="10"/>
  <c r="U237" i="10"/>
  <c r="T237" i="10"/>
  <c r="S237" i="10"/>
  <c r="N237" i="10"/>
  <c r="P237" i="10" s="1"/>
  <c r="Y251" i="10"/>
  <c r="X251" i="10"/>
  <c r="U251" i="10"/>
  <c r="V251" i="10"/>
  <c r="W251" i="10"/>
  <c r="S251" i="10"/>
  <c r="T251" i="10"/>
  <c r="N251" i="10"/>
  <c r="P251" i="10" s="1"/>
  <c r="O251" i="10"/>
  <c r="Q251" i="10" s="1"/>
  <c r="O176" i="10"/>
  <c r="Q176" i="10" s="1"/>
  <c r="O120" i="10"/>
  <c r="Q120" i="10" s="1"/>
  <c r="Y68" i="10"/>
  <c r="X68" i="10"/>
  <c r="W68" i="10"/>
  <c r="V68" i="10"/>
  <c r="T68" i="10"/>
  <c r="S68" i="10"/>
  <c r="U68" i="10"/>
  <c r="N68" i="10"/>
  <c r="P68" i="10" s="1"/>
  <c r="O68" i="10"/>
  <c r="Q68" i="10" s="1"/>
  <c r="Y188" i="10"/>
  <c r="X188" i="10"/>
  <c r="W188" i="10"/>
  <c r="V188" i="10"/>
  <c r="U188" i="10"/>
  <c r="S188" i="10"/>
  <c r="T188" i="10"/>
  <c r="N188" i="10"/>
  <c r="P188" i="10" s="1"/>
  <c r="O188" i="10"/>
  <c r="Q188" i="10" s="1"/>
  <c r="Y133" i="10"/>
  <c r="X133" i="10"/>
  <c r="V133" i="10"/>
  <c r="W133" i="10"/>
  <c r="T133" i="10"/>
  <c r="U133" i="10"/>
  <c r="S133" i="10"/>
  <c r="O133" i="10"/>
  <c r="Q133" i="10" s="1"/>
  <c r="Y177" i="10"/>
  <c r="W177" i="10"/>
  <c r="X177" i="10"/>
  <c r="U177" i="10"/>
  <c r="V177" i="10"/>
  <c r="T177" i="10"/>
  <c r="S177" i="10"/>
  <c r="N177" i="10"/>
  <c r="P177" i="10" s="1"/>
  <c r="O177" i="10"/>
  <c r="Q177" i="10" s="1"/>
  <c r="Y212" i="10"/>
  <c r="X212" i="10"/>
  <c r="W212" i="10"/>
  <c r="V212" i="10"/>
  <c r="U212" i="10"/>
  <c r="S212" i="10"/>
  <c r="T212" i="10"/>
  <c r="N212" i="10"/>
  <c r="P212" i="10" s="1"/>
  <c r="O212" i="10"/>
  <c r="Q212" i="10" s="1"/>
  <c r="Y248" i="10"/>
  <c r="X248" i="10"/>
  <c r="W248" i="10"/>
  <c r="V248" i="10"/>
  <c r="T248" i="10"/>
  <c r="U248" i="10"/>
  <c r="S248" i="10"/>
  <c r="N248" i="10"/>
  <c r="P248" i="10" s="1"/>
  <c r="O9" i="10"/>
  <c r="Q9" i="10" s="1"/>
  <c r="Z13" i="10"/>
  <c r="I64" i="12" s="1"/>
  <c r="Z21" i="10"/>
  <c r="I72" i="12" s="1"/>
  <c r="Z29" i="10"/>
  <c r="I80" i="12" s="1"/>
  <c r="Z37" i="10"/>
  <c r="I88" i="12" s="1"/>
  <c r="Z45" i="10"/>
  <c r="I96" i="12" s="1"/>
  <c r="Z53" i="10"/>
  <c r="I104" i="12" s="1"/>
  <c r="Z61" i="10"/>
  <c r="I112" i="12" s="1"/>
  <c r="Z69" i="10"/>
  <c r="I120" i="12" s="1"/>
  <c r="Z77" i="10"/>
  <c r="I128" i="12" s="1"/>
  <c r="Z85" i="10"/>
  <c r="I136" i="12" s="1"/>
  <c r="Z93" i="10"/>
  <c r="I144" i="12" s="1"/>
  <c r="Z101" i="10"/>
  <c r="I152" i="12" s="1"/>
  <c r="Z109" i="10"/>
  <c r="I160" i="12" s="1"/>
  <c r="Z117" i="10"/>
  <c r="I168" i="12" s="1"/>
  <c r="Z125" i="10"/>
  <c r="I176" i="12" s="1"/>
  <c r="Z133" i="10"/>
  <c r="I184" i="12" s="1"/>
  <c r="Z141" i="10"/>
  <c r="I192" i="12" s="1"/>
  <c r="Z149" i="10"/>
  <c r="I200" i="12" s="1"/>
  <c r="Z157" i="10"/>
  <c r="I208" i="12" s="1"/>
  <c r="Z165" i="10"/>
  <c r="I216" i="12" s="1"/>
  <c r="Z173" i="10"/>
  <c r="I224" i="12" s="1"/>
  <c r="Z181" i="10"/>
  <c r="I232" i="12" s="1"/>
  <c r="Z189" i="10"/>
  <c r="I240" i="12" s="1"/>
  <c r="Z197" i="10"/>
  <c r="I248" i="12" s="1"/>
  <c r="Z205" i="10"/>
  <c r="I256" i="12" s="1"/>
  <c r="Z213" i="10"/>
  <c r="I264" i="12" s="1"/>
  <c r="Z221" i="10"/>
  <c r="I272" i="12" s="1"/>
  <c r="Z229" i="10"/>
  <c r="I280" i="12" s="1"/>
  <c r="Z237" i="10"/>
  <c r="I288" i="12" s="1"/>
  <c r="Z245" i="10"/>
  <c r="I296" i="12" s="1"/>
  <c r="Z253" i="10"/>
  <c r="I304" i="12" s="1"/>
  <c r="Z14" i="10"/>
  <c r="I65" i="12" s="1"/>
  <c r="Z22" i="10"/>
  <c r="I73" i="12" s="1"/>
  <c r="Z30" i="10"/>
  <c r="I81" i="12" s="1"/>
  <c r="Z38" i="10"/>
  <c r="I89" i="12" s="1"/>
  <c r="Z46" i="10"/>
  <c r="I97" i="12" s="1"/>
  <c r="Z54" i="10"/>
  <c r="I105" i="12" s="1"/>
  <c r="Z62" i="10"/>
  <c r="I113" i="12" s="1"/>
  <c r="Z70" i="10"/>
  <c r="I121" i="12" s="1"/>
  <c r="Z78" i="10"/>
  <c r="I129" i="12" s="1"/>
  <c r="Z86" i="10"/>
  <c r="I137" i="12" s="1"/>
  <c r="Z94" i="10"/>
  <c r="I145" i="12" s="1"/>
  <c r="Z102" i="10"/>
  <c r="I153" i="12" s="1"/>
  <c r="Z110" i="10"/>
  <c r="I161" i="12" s="1"/>
  <c r="Z118" i="10"/>
  <c r="I169" i="12" s="1"/>
  <c r="Z126" i="10"/>
  <c r="I177" i="12" s="1"/>
  <c r="Z134" i="10"/>
  <c r="I185" i="12" s="1"/>
  <c r="Z142" i="10"/>
  <c r="I193" i="12" s="1"/>
  <c r="Z150" i="10"/>
  <c r="I201" i="12" s="1"/>
  <c r="Z158" i="10"/>
  <c r="I209" i="12" s="1"/>
  <c r="Z166" i="10"/>
  <c r="I217" i="12" s="1"/>
  <c r="Z174" i="10"/>
  <c r="I225" i="12" s="1"/>
  <c r="Z182" i="10"/>
  <c r="I233" i="12" s="1"/>
  <c r="Z190" i="10"/>
  <c r="I241" i="12" s="1"/>
  <c r="Z198" i="10"/>
  <c r="I249" i="12" s="1"/>
  <c r="Z206" i="10"/>
  <c r="Z214" i="10"/>
  <c r="I265" i="12" s="1"/>
  <c r="Z222" i="10"/>
  <c r="I273" i="12" s="1"/>
  <c r="Z230" i="10"/>
  <c r="I281" i="12" s="1"/>
  <c r="Z238" i="10"/>
  <c r="I289" i="12" s="1"/>
  <c r="Z246" i="10"/>
  <c r="I297" i="12" s="1"/>
  <c r="Z254" i="10"/>
  <c r="I305" i="12" s="1"/>
  <c r="Z15" i="10"/>
  <c r="I66" i="12" s="1"/>
  <c r="Z23" i="10"/>
  <c r="I74" i="12" s="1"/>
  <c r="Z31" i="10"/>
  <c r="I82" i="12" s="1"/>
  <c r="Z39" i="10"/>
  <c r="I90" i="12" s="1"/>
  <c r="Z47" i="10"/>
  <c r="I98" i="12" s="1"/>
  <c r="Z55" i="10"/>
  <c r="I106" i="12" s="1"/>
  <c r="Z63" i="10"/>
  <c r="I114" i="12" s="1"/>
  <c r="Z71" i="10"/>
  <c r="I122" i="12" s="1"/>
  <c r="Z79" i="10"/>
  <c r="I130" i="12" s="1"/>
  <c r="Z87" i="10"/>
  <c r="I138" i="12" s="1"/>
  <c r="Z95" i="10"/>
  <c r="I146" i="12" s="1"/>
  <c r="Z103" i="10"/>
  <c r="I154" i="12" s="1"/>
  <c r="Z111" i="10"/>
  <c r="I162" i="12" s="1"/>
  <c r="Z119" i="10"/>
  <c r="I170" i="12" s="1"/>
  <c r="Z127" i="10"/>
  <c r="I178" i="12" s="1"/>
  <c r="Z135" i="10"/>
  <c r="I186" i="12" s="1"/>
  <c r="Z143" i="10"/>
  <c r="I194" i="12" s="1"/>
  <c r="Z151" i="10"/>
  <c r="I202" i="12" s="1"/>
  <c r="Z159" i="10"/>
  <c r="I210" i="12" s="1"/>
  <c r="Z167" i="10"/>
  <c r="I218" i="12" s="1"/>
  <c r="Z175" i="10"/>
  <c r="I226" i="12" s="1"/>
  <c r="Z183" i="10"/>
  <c r="I234" i="12" s="1"/>
  <c r="Z191" i="10"/>
  <c r="I242" i="12" s="1"/>
  <c r="Z199" i="10"/>
  <c r="I250" i="12" s="1"/>
  <c r="Z207" i="10"/>
  <c r="I258" i="12" s="1"/>
  <c r="Z215" i="10"/>
  <c r="I266" i="12" s="1"/>
  <c r="Z223" i="10"/>
  <c r="I274" i="12" s="1"/>
  <c r="Z231" i="10"/>
  <c r="I282" i="12" s="1"/>
  <c r="Z239" i="10"/>
  <c r="I290" i="12" s="1"/>
  <c r="Z247" i="10"/>
  <c r="I298" i="12" s="1"/>
  <c r="Z255" i="10"/>
  <c r="I306" i="12" s="1"/>
  <c r="Z16" i="10"/>
  <c r="I67" i="12" s="1"/>
  <c r="Z24" i="10"/>
  <c r="I75" i="12" s="1"/>
  <c r="Z32" i="10"/>
  <c r="I83" i="12" s="1"/>
  <c r="Z40" i="10"/>
  <c r="I91" i="12" s="1"/>
  <c r="Z48" i="10"/>
  <c r="I99" i="12" s="1"/>
  <c r="Z56" i="10"/>
  <c r="I107" i="12" s="1"/>
  <c r="Z64" i="10"/>
  <c r="I115" i="12" s="1"/>
  <c r="Z72" i="10"/>
  <c r="I123" i="12" s="1"/>
  <c r="Z80" i="10"/>
  <c r="I131" i="12" s="1"/>
  <c r="Z88" i="10"/>
  <c r="I139" i="12" s="1"/>
  <c r="Z96" i="10"/>
  <c r="I147" i="12" s="1"/>
  <c r="Z104" i="10"/>
  <c r="I155" i="12" s="1"/>
  <c r="Z112" i="10"/>
  <c r="I163" i="12" s="1"/>
  <c r="Z120" i="10"/>
  <c r="I171" i="12" s="1"/>
  <c r="Z128" i="10"/>
  <c r="I179" i="12" s="1"/>
  <c r="Z136" i="10"/>
  <c r="I187" i="12" s="1"/>
  <c r="Z144" i="10"/>
  <c r="I195" i="12" s="1"/>
  <c r="Z152" i="10"/>
  <c r="I203" i="12" s="1"/>
  <c r="Z160" i="10"/>
  <c r="I211" i="12" s="1"/>
  <c r="Z168" i="10"/>
  <c r="I219" i="12" s="1"/>
  <c r="Z176" i="10"/>
  <c r="I227" i="12" s="1"/>
  <c r="Z184" i="10"/>
  <c r="I235" i="12" s="1"/>
  <c r="Z192" i="10"/>
  <c r="I243" i="12" s="1"/>
  <c r="Z200" i="10"/>
  <c r="I251" i="12" s="1"/>
  <c r="Z208" i="10"/>
  <c r="I259" i="12" s="1"/>
  <c r="Z216" i="10"/>
  <c r="I267" i="12" s="1"/>
  <c r="Z224" i="10"/>
  <c r="I275" i="12" s="1"/>
  <c r="Z232" i="10"/>
  <c r="I283" i="12" s="1"/>
  <c r="Z240" i="10"/>
  <c r="I291" i="12" s="1"/>
  <c r="Z248" i="10"/>
  <c r="I299" i="12" s="1"/>
  <c r="Z256" i="10"/>
  <c r="I307" i="12" s="1"/>
  <c r="Z17" i="10"/>
  <c r="I68" i="12" s="1"/>
  <c r="Z25" i="10"/>
  <c r="I76" i="12" s="1"/>
  <c r="Z33" i="10"/>
  <c r="I84" i="12" s="1"/>
  <c r="Z41" i="10"/>
  <c r="I92" i="12" s="1"/>
  <c r="Z49" i="10"/>
  <c r="I100" i="12" s="1"/>
  <c r="Z57" i="10"/>
  <c r="I108" i="12" s="1"/>
  <c r="Z65" i="10"/>
  <c r="I116" i="12" s="1"/>
  <c r="Z73" i="10"/>
  <c r="I124" i="12" s="1"/>
  <c r="Z81" i="10"/>
  <c r="I132" i="12" s="1"/>
  <c r="Z89" i="10"/>
  <c r="I140" i="12" s="1"/>
  <c r="Z97" i="10"/>
  <c r="I148" i="12" s="1"/>
  <c r="Z105" i="10"/>
  <c r="I156" i="12" s="1"/>
  <c r="Z113" i="10"/>
  <c r="I164" i="12" s="1"/>
  <c r="Z121" i="10"/>
  <c r="I172" i="12" s="1"/>
  <c r="Z129" i="10"/>
  <c r="I180" i="12" s="1"/>
  <c r="Z137" i="10"/>
  <c r="Z145" i="10"/>
  <c r="I196" i="12" s="1"/>
  <c r="Z153" i="10"/>
  <c r="I204" i="12" s="1"/>
  <c r="Z161" i="10"/>
  <c r="I212" i="12" s="1"/>
  <c r="Z169" i="10"/>
  <c r="I220" i="12" s="1"/>
  <c r="Z177" i="10"/>
  <c r="I228" i="12" s="1"/>
  <c r="Z185" i="10"/>
  <c r="I236" i="12" s="1"/>
  <c r="Z193" i="10"/>
  <c r="I244" i="12" s="1"/>
  <c r="Z201" i="10"/>
  <c r="I252" i="12" s="1"/>
  <c r="Z209" i="10"/>
  <c r="I260" i="12" s="1"/>
  <c r="Z217" i="10"/>
  <c r="I268" i="12" s="1"/>
  <c r="Z225" i="10"/>
  <c r="I276" i="12" s="1"/>
  <c r="Z233" i="10"/>
  <c r="I284" i="12" s="1"/>
  <c r="Z241" i="10"/>
  <c r="I292" i="12" s="1"/>
  <c r="Z249" i="10"/>
  <c r="I300" i="12" s="1"/>
  <c r="Z257" i="10"/>
  <c r="I308" i="12" s="1"/>
  <c r="Z10" i="10"/>
  <c r="I61" i="12" s="1"/>
  <c r="Z18" i="10"/>
  <c r="I69" i="12" s="1"/>
  <c r="Z26" i="10"/>
  <c r="I77" i="12" s="1"/>
  <c r="Z34" i="10"/>
  <c r="I85" i="12" s="1"/>
  <c r="Z42" i="10"/>
  <c r="I93" i="12" s="1"/>
  <c r="Z50" i="10"/>
  <c r="I101" i="12" s="1"/>
  <c r="Z58" i="10"/>
  <c r="I109" i="12" s="1"/>
  <c r="Z66" i="10"/>
  <c r="Z74" i="10"/>
  <c r="I125" i="12" s="1"/>
  <c r="Z82" i="10"/>
  <c r="I133" i="12" s="1"/>
  <c r="Z90" i="10"/>
  <c r="I141" i="12" s="1"/>
  <c r="Z98" i="10"/>
  <c r="I149" i="12" s="1"/>
  <c r="Z106" i="10"/>
  <c r="I157" i="12" s="1"/>
  <c r="Z114" i="10"/>
  <c r="I165" i="12" s="1"/>
  <c r="Z122" i="10"/>
  <c r="I173" i="12" s="1"/>
  <c r="Z130" i="10"/>
  <c r="I181" i="12" s="1"/>
  <c r="Z138" i="10"/>
  <c r="I189" i="12" s="1"/>
  <c r="Z146" i="10"/>
  <c r="I197" i="12" s="1"/>
  <c r="Z154" i="10"/>
  <c r="I205" i="12" s="1"/>
  <c r="Z162" i="10"/>
  <c r="I213" i="12" s="1"/>
  <c r="Z170" i="10"/>
  <c r="I221" i="12" s="1"/>
  <c r="Z178" i="10"/>
  <c r="I229" i="12" s="1"/>
  <c r="Z186" i="10"/>
  <c r="I237" i="12" s="1"/>
  <c r="Z194" i="10"/>
  <c r="I245" i="12" s="1"/>
  <c r="Z202" i="10"/>
  <c r="I253" i="12" s="1"/>
  <c r="Z210" i="10"/>
  <c r="I261" i="12" s="1"/>
  <c r="Z218" i="10"/>
  <c r="I269" i="12" s="1"/>
  <c r="Z226" i="10"/>
  <c r="I277" i="12" s="1"/>
  <c r="Z234" i="10"/>
  <c r="I285" i="12" s="1"/>
  <c r="Z242" i="10"/>
  <c r="I293" i="12" s="1"/>
  <c r="Z250" i="10"/>
  <c r="I301" i="12" s="1"/>
  <c r="Z258" i="10"/>
  <c r="I309" i="12" s="1"/>
  <c r="Z28" i="10"/>
  <c r="I79" i="12" s="1"/>
  <c r="Z60" i="10"/>
  <c r="I111" i="12" s="1"/>
  <c r="Z92" i="10"/>
  <c r="I143" i="12" s="1"/>
  <c r="Z124" i="10"/>
  <c r="I175" i="12" s="1"/>
  <c r="Z156" i="10"/>
  <c r="I207" i="12" s="1"/>
  <c r="Z188" i="10"/>
  <c r="I239" i="12" s="1"/>
  <c r="Z220" i="10"/>
  <c r="I271" i="12" s="1"/>
  <c r="Z252" i="10"/>
  <c r="I303" i="12" s="1"/>
  <c r="Z35" i="10"/>
  <c r="I86" i="12" s="1"/>
  <c r="Z67" i="10"/>
  <c r="I118" i="12" s="1"/>
  <c r="Z99" i="10"/>
  <c r="I150" i="12" s="1"/>
  <c r="Z131" i="10"/>
  <c r="I182" i="12" s="1"/>
  <c r="Z163" i="10"/>
  <c r="I214" i="12" s="1"/>
  <c r="Z195" i="10"/>
  <c r="I246" i="12" s="1"/>
  <c r="Z227" i="10"/>
  <c r="I278" i="12" s="1"/>
  <c r="Z259" i="10"/>
  <c r="I310" i="12" s="1"/>
  <c r="Z36" i="10"/>
  <c r="I87" i="12" s="1"/>
  <c r="Z68" i="10"/>
  <c r="I119" i="12" s="1"/>
  <c r="Z100" i="10"/>
  <c r="I151" i="12" s="1"/>
  <c r="Z132" i="10"/>
  <c r="I183" i="12" s="1"/>
  <c r="Z164" i="10"/>
  <c r="I215" i="12" s="1"/>
  <c r="Z196" i="10"/>
  <c r="I247" i="12" s="1"/>
  <c r="Z228" i="10"/>
  <c r="I279" i="12" s="1"/>
  <c r="Z260" i="10"/>
  <c r="I311" i="12" s="1"/>
  <c r="Z11" i="10"/>
  <c r="I62" i="12" s="1"/>
  <c r="Z43" i="10"/>
  <c r="I94" i="12" s="1"/>
  <c r="Z75" i="10"/>
  <c r="I126" i="12" s="1"/>
  <c r="Z107" i="10"/>
  <c r="I158" i="12" s="1"/>
  <c r="Z139" i="10"/>
  <c r="I190" i="12" s="1"/>
  <c r="Z171" i="10"/>
  <c r="I222" i="12" s="1"/>
  <c r="Z203" i="10"/>
  <c r="I254" i="12" s="1"/>
  <c r="Z12" i="10"/>
  <c r="I63" i="12" s="1"/>
  <c r="Z44" i="10"/>
  <c r="I95" i="12" s="1"/>
  <c r="Z76" i="10"/>
  <c r="I127" i="12" s="1"/>
  <c r="Z108" i="10"/>
  <c r="I159" i="12" s="1"/>
  <c r="Z140" i="10"/>
  <c r="I191" i="12" s="1"/>
  <c r="Z172" i="10"/>
  <c r="I223" i="12" s="1"/>
  <c r="Z204" i="10"/>
  <c r="I255" i="12" s="1"/>
  <c r="Z236" i="10"/>
  <c r="I287" i="12" s="1"/>
  <c r="Z19" i="10"/>
  <c r="I70" i="12" s="1"/>
  <c r="Z51" i="10"/>
  <c r="I102" i="12" s="1"/>
  <c r="Z83" i="10"/>
  <c r="I134" i="12" s="1"/>
  <c r="Z115" i="10"/>
  <c r="I166" i="12" s="1"/>
  <c r="Z147" i="10"/>
  <c r="I198" i="12" s="1"/>
  <c r="Z179" i="10"/>
  <c r="I230" i="12" s="1"/>
  <c r="Z211" i="10"/>
  <c r="I262" i="12" s="1"/>
  <c r="Z243" i="10"/>
  <c r="I294" i="12" s="1"/>
  <c r="Z20" i="10"/>
  <c r="I71" i="12" s="1"/>
  <c r="Z52" i="10"/>
  <c r="I103" i="12" s="1"/>
  <c r="Z84" i="10"/>
  <c r="I135" i="12" s="1"/>
  <c r="Z116" i="10"/>
  <c r="I167" i="12" s="1"/>
  <c r="Z148" i="10"/>
  <c r="I199" i="12" s="1"/>
  <c r="Z180" i="10"/>
  <c r="I231" i="12" s="1"/>
  <c r="Z212" i="10"/>
  <c r="I263" i="12" s="1"/>
  <c r="Z244" i="10"/>
  <c r="I295" i="12" s="1"/>
  <c r="Z235" i="10"/>
  <c r="I286" i="12" s="1"/>
  <c r="Z27" i="10"/>
  <c r="I78" i="12" s="1"/>
  <c r="Z251" i="10"/>
  <c r="I302" i="12" s="1"/>
  <c r="Z59" i="10"/>
  <c r="I110" i="12" s="1"/>
  <c r="Z91" i="10"/>
  <c r="I142" i="12" s="1"/>
  <c r="Z123" i="10"/>
  <c r="I174" i="12" s="1"/>
  <c r="Z155" i="10"/>
  <c r="I206" i="12" s="1"/>
  <c r="Z187" i="10"/>
  <c r="I238" i="12" s="1"/>
  <c r="Z219" i="10"/>
  <c r="I270" i="12" s="1"/>
  <c r="Y19" i="10"/>
  <c r="U19" i="10"/>
  <c r="X19" i="10"/>
  <c r="W19" i="10"/>
  <c r="S19" i="10"/>
  <c r="V19" i="10"/>
  <c r="T19" i="10"/>
  <c r="N19" i="10"/>
  <c r="P19" i="10" s="1"/>
  <c r="O19" i="10"/>
  <c r="Q19" i="10" s="1"/>
  <c r="Y33" i="10"/>
  <c r="X33" i="10"/>
  <c r="W33" i="10"/>
  <c r="V33" i="10"/>
  <c r="U33" i="10"/>
  <c r="T33" i="10"/>
  <c r="S33" i="10"/>
  <c r="O33" i="10"/>
  <c r="Q33" i="10" s="1"/>
  <c r="N33" i="10"/>
  <c r="P33" i="10" s="1"/>
  <c r="X47" i="10"/>
  <c r="V47" i="10"/>
  <c r="Y47" i="10"/>
  <c r="U47" i="10"/>
  <c r="W47" i="10"/>
  <c r="S47" i="10"/>
  <c r="T47" i="10"/>
  <c r="N47" i="10"/>
  <c r="P47" i="10" s="1"/>
  <c r="O47" i="10"/>
  <c r="Q47" i="10" s="1"/>
  <c r="Y65" i="10"/>
  <c r="X65" i="10"/>
  <c r="W65" i="10"/>
  <c r="V65" i="10"/>
  <c r="T65" i="10"/>
  <c r="U65" i="10"/>
  <c r="O65" i="10"/>
  <c r="Q65" i="10" s="1"/>
  <c r="N65" i="10"/>
  <c r="P65" i="10" s="1"/>
  <c r="Y83" i="10"/>
  <c r="U83" i="10"/>
  <c r="W83" i="10"/>
  <c r="V83" i="10"/>
  <c r="X83" i="10"/>
  <c r="T83" i="10"/>
  <c r="N83" i="10"/>
  <c r="P83" i="10" s="1"/>
  <c r="S83" i="10"/>
  <c r="O83" i="10"/>
  <c r="Q83" i="10" s="1"/>
  <c r="Y109" i="10"/>
  <c r="W109" i="10"/>
  <c r="U109" i="10"/>
  <c r="X109" i="10"/>
  <c r="V109" i="10"/>
  <c r="T109" i="10"/>
  <c r="N109" i="10"/>
  <c r="P109" i="10" s="1"/>
  <c r="O109" i="10"/>
  <c r="Q109" i="10" s="1"/>
  <c r="S109" i="10"/>
  <c r="Y127" i="10"/>
  <c r="W127" i="10"/>
  <c r="U127" i="10"/>
  <c r="T127" i="10"/>
  <c r="X127" i="10"/>
  <c r="S127" i="10"/>
  <c r="V127" i="10"/>
  <c r="N127" i="10"/>
  <c r="P127" i="10" s="1"/>
  <c r="O127" i="10"/>
  <c r="Q127" i="10" s="1"/>
  <c r="Y160" i="10"/>
  <c r="X160" i="10"/>
  <c r="V160" i="10"/>
  <c r="W160" i="10"/>
  <c r="T160" i="10"/>
  <c r="U160" i="10"/>
  <c r="S160" i="10"/>
  <c r="N160" i="10"/>
  <c r="P160" i="10" s="1"/>
  <c r="Y181" i="10"/>
  <c r="X181" i="10"/>
  <c r="W181" i="10"/>
  <c r="V181" i="10"/>
  <c r="U181" i="10"/>
  <c r="T181" i="10"/>
  <c r="N181" i="10"/>
  <c r="P181" i="10" s="1"/>
  <c r="O181" i="10"/>
  <c r="Q181" i="10" s="1"/>
  <c r="S181" i="10"/>
  <c r="Y206" i="10"/>
  <c r="X206" i="10"/>
  <c r="W206" i="10"/>
  <c r="U206" i="10"/>
  <c r="V206" i="10"/>
  <c r="T206" i="10"/>
  <c r="S206" i="10"/>
  <c r="N206" i="10"/>
  <c r="P206" i="10" s="1"/>
  <c r="O206" i="10"/>
  <c r="Q206" i="10" s="1"/>
  <c r="X239" i="10"/>
  <c r="Y239" i="10"/>
  <c r="W239" i="10"/>
  <c r="U239" i="10"/>
  <c r="T239" i="10"/>
  <c r="V239" i="10"/>
  <c r="S239" i="10"/>
  <c r="N239" i="10"/>
  <c r="P239" i="10" s="1"/>
  <c r="O239" i="10"/>
  <c r="Q239" i="10" s="1"/>
  <c r="Y31" i="10"/>
  <c r="V31" i="10"/>
  <c r="W31" i="10"/>
  <c r="U31" i="10"/>
  <c r="T31" i="10"/>
  <c r="S31" i="10"/>
  <c r="X31" i="10"/>
  <c r="N31" i="10"/>
  <c r="P31" i="10" s="1"/>
  <c r="O31" i="10"/>
  <c r="Q31" i="10" s="1"/>
  <c r="Y50" i="10"/>
  <c r="W50" i="10"/>
  <c r="X50" i="10"/>
  <c r="V50" i="10"/>
  <c r="S50" i="10"/>
  <c r="T50" i="10"/>
  <c r="U50" i="10"/>
  <c r="O50" i="10"/>
  <c r="Q50" i="10" s="1"/>
  <c r="N50" i="10"/>
  <c r="P50" i="10" s="1"/>
  <c r="X63" i="10"/>
  <c r="W63" i="10"/>
  <c r="V63" i="10"/>
  <c r="Y63" i="10"/>
  <c r="U63" i="10"/>
  <c r="T63" i="10"/>
  <c r="S63" i="10"/>
  <c r="N63" i="10"/>
  <c r="P63" i="10" s="1"/>
  <c r="O63" i="10"/>
  <c r="Q63" i="10" s="1"/>
  <c r="X78" i="10"/>
  <c r="Y78" i="10"/>
  <c r="W78" i="10"/>
  <c r="T78" i="10"/>
  <c r="V78" i="10"/>
  <c r="S78" i="10"/>
  <c r="U78" i="10"/>
  <c r="N78" i="10"/>
  <c r="P78" i="10" s="1"/>
  <c r="O78" i="10"/>
  <c r="Q78" i="10" s="1"/>
  <c r="Y90" i="10"/>
  <c r="X90" i="10"/>
  <c r="W90" i="10"/>
  <c r="V90" i="10"/>
  <c r="S90" i="10"/>
  <c r="T90" i="10"/>
  <c r="U90" i="10"/>
  <c r="O90" i="10"/>
  <c r="Q90" i="10" s="1"/>
  <c r="N90" i="10"/>
  <c r="P90" i="10" s="1"/>
  <c r="Y101" i="10"/>
  <c r="X101" i="10"/>
  <c r="U101" i="10"/>
  <c r="V101" i="10"/>
  <c r="W101" i="10"/>
  <c r="T101" i="10"/>
  <c r="S101" i="10"/>
  <c r="N101" i="10"/>
  <c r="P101" i="10" s="1"/>
  <c r="O101" i="10"/>
  <c r="Q101" i="10" s="1"/>
  <c r="Y115" i="10"/>
  <c r="U115" i="10"/>
  <c r="W115" i="10"/>
  <c r="X115" i="10"/>
  <c r="V115" i="10"/>
  <c r="S115" i="10"/>
  <c r="N115" i="10"/>
  <c r="P115" i="10" s="1"/>
  <c r="T115" i="10"/>
  <c r="O115" i="10"/>
  <c r="Q115" i="10" s="1"/>
  <c r="Y130" i="10"/>
  <c r="W130" i="10"/>
  <c r="X130" i="10"/>
  <c r="V130" i="10"/>
  <c r="T130" i="10"/>
  <c r="U130" i="10"/>
  <c r="S130" i="10"/>
  <c r="O130" i="10"/>
  <c r="Q130" i="10" s="1"/>
  <c r="N130" i="10"/>
  <c r="P130" i="10" s="1"/>
  <c r="Y141" i="10"/>
  <c r="W141" i="10"/>
  <c r="X141" i="10"/>
  <c r="V141" i="10"/>
  <c r="U141" i="10"/>
  <c r="T141" i="10"/>
  <c r="S141" i="10"/>
  <c r="N141" i="10"/>
  <c r="P141" i="10" s="1"/>
  <c r="O141" i="10"/>
  <c r="Q141" i="10" s="1"/>
  <c r="X150" i="10"/>
  <c r="Y150" i="10"/>
  <c r="W150" i="10"/>
  <c r="V150" i="10"/>
  <c r="T150" i="10"/>
  <c r="S150" i="10"/>
  <c r="U150" i="10"/>
  <c r="N150" i="10"/>
  <c r="P150" i="10" s="1"/>
  <c r="O150" i="10"/>
  <c r="Q150" i="10" s="1"/>
  <c r="Y164" i="10"/>
  <c r="X164" i="10"/>
  <c r="W164" i="10"/>
  <c r="V164" i="10"/>
  <c r="S164" i="10"/>
  <c r="T164" i="10"/>
  <c r="U164" i="10"/>
  <c r="N164" i="10"/>
  <c r="P164" i="10" s="1"/>
  <c r="O164" i="10"/>
  <c r="Q164" i="10" s="1"/>
  <c r="Y174" i="10"/>
  <c r="X174" i="10"/>
  <c r="W174" i="10"/>
  <c r="U174" i="10"/>
  <c r="V174" i="10"/>
  <c r="T174" i="10"/>
  <c r="S174" i="10"/>
  <c r="N174" i="10"/>
  <c r="P174" i="10" s="1"/>
  <c r="O174" i="10"/>
  <c r="Q174" i="10" s="1"/>
  <c r="Y186" i="10"/>
  <c r="W186" i="10"/>
  <c r="V186" i="10"/>
  <c r="X186" i="10"/>
  <c r="T186" i="10"/>
  <c r="U186" i="10"/>
  <c r="S186" i="10"/>
  <c r="O186" i="10"/>
  <c r="Q186" i="10" s="1"/>
  <c r="Y197" i="10"/>
  <c r="X197" i="10"/>
  <c r="V197" i="10"/>
  <c r="W197" i="10"/>
  <c r="T197" i="10"/>
  <c r="U197" i="10"/>
  <c r="S197" i="10"/>
  <c r="N197" i="10"/>
  <c r="P197" i="10" s="1"/>
  <c r="Y209" i="10"/>
  <c r="W209" i="10"/>
  <c r="U209" i="10"/>
  <c r="V209" i="10"/>
  <c r="T209" i="10"/>
  <c r="X209" i="10"/>
  <c r="S209" i="10"/>
  <c r="N209" i="10"/>
  <c r="P209" i="10" s="1"/>
  <c r="O209" i="10"/>
  <c r="Q209" i="10" s="1"/>
  <c r="X223" i="10"/>
  <c r="W223" i="10"/>
  <c r="U223" i="10"/>
  <c r="Y223" i="10"/>
  <c r="T223" i="10"/>
  <c r="V223" i="10"/>
  <c r="S223" i="10"/>
  <c r="N223" i="10"/>
  <c r="P223" i="10" s="1"/>
  <c r="O223" i="10"/>
  <c r="Q223" i="10" s="1"/>
  <c r="X231" i="10"/>
  <c r="Y231" i="10"/>
  <c r="W231" i="10"/>
  <c r="U231" i="10"/>
  <c r="T231" i="10"/>
  <c r="V231" i="10"/>
  <c r="S231" i="10"/>
  <c r="N231" i="10"/>
  <c r="P231" i="10" s="1"/>
  <c r="O231" i="10"/>
  <c r="Q231" i="10" s="1"/>
  <c r="Y245" i="10"/>
  <c r="X245" i="10"/>
  <c r="W245" i="10"/>
  <c r="U245" i="10"/>
  <c r="V245" i="10"/>
  <c r="T245" i="10"/>
  <c r="N245" i="10"/>
  <c r="P245" i="10" s="1"/>
  <c r="S245" i="10"/>
  <c r="X255" i="10"/>
  <c r="Y255" i="10"/>
  <c r="W255" i="10"/>
  <c r="U255" i="10"/>
  <c r="T255" i="10"/>
  <c r="V255" i="10"/>
  <c r="S255" i="10"/>
  <c r="N255" i="10"/>
  <c r="P255" i="10" s="1"/>
  <c r="O255" i="10"/>
  <c r="Q255" i="10" s="1"/>
  <c r="O245" i="10"/>
  <c r="Q245" i="10" s="1"/>
  <c r="O213" i="10"/>
  <c r="Q213" i="10" s="1"/>
  <c r="Y241" i="10"/>
  <c r="W241" i="10"/>
  <c r="X241" i="10"/>
  <c r="U241" i="10"/>
  <c r="T241" i="10"/>
  <c r="S241" i="10"/>
  <c r="V241" i="10"/>
  <c r="N241" i="10"/>
  <c r="P241" i="10" s="1"/>
  <c r="O241" i="10"/>
  <c r="Q241" i="10" s="1"/>
  <c r="X118" i="10"/>
  <c r="Y118" i="10"/>
  <c r="W118" i="10"/>
  <c r="V118" i="10"/>
  <c r="U118" i="10"/>
  <c r="T118" i="10"/>
  <c r="S118" i="10"/>
  <c r="O118" i="10"/>
  <c r="Q118" i="10" s="1"/>
  <c r="N118" i="10"/>
  <c r="P118" i="10" s="1"/>
  <c r="Y199" i="10"/>
  <c r="X199" i="10"/>
  <c r="W199" i="10"/>
  <c r="U199" i="10"/>
  <c r="T199" i="10"/>
  <c r="V199" i="10"/>
  <c r="N199" i="10"/>
  <c r="P199" i="10" s="1"/>
  <c r="S199" i="10"/>
  <c r="O199" i="10"/>
  <c r="Q199" i="10" s="1"/>
  <c r="Y13" i="10"/>
  <c r="V13" i="10"/>
  <c r="W13" i="10"/>
  <c r="X13" i="10"/>
  <c r="U13" i="10"/>
  <c r="T13" i="10"/>
  <c r="S13" i="10"/>
  <c r="N13" i="10"/>
  <c r="P13" i="10" s="1"/>
  <c r="O13" i="10"/>
  <c r="Q13" i="10" s="1"/>
  <c r="Y23" i="10"/>
  <c r="X23" i="10"/>
  <c r="V23" i="10"/>
  <c r="U23" i="10"/>
  <c r="T23" i="10"/>
  <c r="W23" i="10"/>
  <c r="S23" i="10"/>
  <c r="N23" i="10"/>
  <c r="P23" i="10" s="1"/>
  <c r="O23" i="10"/>
  <c r="Q23" i="10" s="1"/>
  <c r="Y39" i="10"/>
  <c r="X39" i="10"/>
  <c r="W39" i="10"/>
  <c r="U39" i="10"/>
  <c r="T39" i="10"/>
  <c r="S39" i="10"/>
  <c r="V39" i="10"/>
  <c r="N39" i="10"/>
  <c r="P39" i="10" s="1"/>
  <c r="O39" i="10"/>
  <c r="Q39" i="10" s="1"/>
  <c r="Y55" i="10"/>
  <c r="X55" i="10"/>
  <c r="V55" i="10"/>
  <c r="W55" i="10"/>
  <c r="U55" i="10"/>
  <c r="S55" i="10"/>
  <c r="T55" i="10"/>
  <c r="N55" i="10"/>
  <c r="P55" i="10" s="1"/>
  <c r="O55" i="10"/>
  <c r="Q55" i="10" s="1"/>
  <c r="Y69" i="10"/>
  <c r="X69" i="10"/>
  <c r="U69" i="10"/>
  <c r="W69" i="10"/>
  <c r="V69" i="10"/>
  <c r="T69" i="10"/>
  <c r="S69" i="10"/>
  <c r="O69" i="10"/>
  <c r="Q69" i="10" s="1"/>
  <c r="Y99" i="10"/>
  <c r="W99" i="10"/>
  <c r="U99" i="10"/>
  <c r="X99" i="10"/>
  <c r="V99" i="10"/>
  <c r="T99" i="10"/>
  <c r="N99" i="10"/>
  <c r="P99" i="10" s="1"/>
  <c r="O99" i="10"/>
  <c r="Q99" i="10" s="1"/>
  <c r="S99" i="10"/>
  <c r="Y117" i="10"/>
  <c r="X117" i="10"/>
  <c r="U117" i="10"/>
  <c r="W117" i="10"/>
  <c r="V117" i="10"/>
  <c r="T117" i="10"/>
  <c r="S117" i="10"/>
  <c r="O117" i="10"/>
  <c r="Q117" i="10" s="1"/>
  <c r="N117" i="10"/>
  <c r="P117" i="10" s="1"/>
  <c r="X134" i="10"/>
  <c r="Y134" i="10"/>
  <c r="W134" i="10"/>
  <c r="U134" i="10"/>
  <c r="V134" i="10"/>
  <c r="T134" i="10"/>
  <c r="S134" i="10"/>
  <c r="N134" i="10"/>
  <c r="P134" i="10" s="1"/>
  <c r="O134" i="10"/>
  <c r="Q134" i="10" s="1"/>
  <c r="Y163" i="10"/>
  <c r="W163" i="10"/>
  <c r="U163" i="10"/>
  <c r="X163" i="10"/>
  <c r="V163" i="10"/>
  <c r="S163" i="10"/>
  <c r="N163" i="10"/>
  <c r="P163" i="10" s="1"/>
  <c r="O163" i="10"/>
  <c r="Q163" i="10" s="1"/>
  <c r="T163" i="10"/>
  <c r="X191" i="10"/>
  <c r="Y191" i="10"/>
  <c r="W191" i="10"/>
  <c r="U191" i="10"/>
  <c r="V191" i="10"/>
  <c r="T191" i="10"/>
  <c r="S191" i="10"/>
  <c r="N191" i="10"/>
  <c r="P191" i="10" s="1"/>
  <c r="O191" i="10"/>
  <c r="Q191" i="10" s="1"/>
  <c r="Y214" i="10"/>
  <c r="X214" i="10"/>
  <c r="W214" i="10"/>
  <c r="V214" i="10"/>
  <c r="S214" i="10"/>
  <c r="U214" i="10"/>
  <c r="T214" i="10"/>
  <c r="N214" i="10"/>
  <c r="P214" i="10" s="1"/>
  <c r="O214" i="10"/>
  <c r="Q214" i="10" s="1"/>
  <c r="Y243" i="10"/>
  <c r="X243" i="10"/>
  <c r="U243" i="10"/>
  <c r="W243" i="10"/>
  <c r="V243" i="10"/>
  <c r="N243" i="10"/>
  <c r="P243" i="10" s="1"/>
  <c r="T243" i="10"/>
  <c r="S243" i="10"/>
  <c r="O243" i="10"/>
  <c r="Q243" i="10" s="1"/>
  <c r="Y21" i="10"/>
  <c r="V21" i="10"/>
  <c r="X21" i="10"/>
  <c r="U21" i="10"/>
  <c r="W21" i="10"/>
  <c r="T21" i="10"/>
  <c r="S21" i="10"/>
  <c r="O21" i="10"/>
  <c r="Q21" i="10" s="1"/>
  <c r="X38" i="10"/>
  <c r="Y38" i="10"/>
  <c r="W38" i="10"/>
  <c r="V38" i="10"/>
  <c r="T38" i="10"/>
  <c r="U38" i="10"/>
  <c r="S38" i="10"/>
  <c r="N38" i="10"/>
  <c r="P38" i="10" s="1"/>
  <c r="O38" i="10"/>
  <c r="Q38" i="10" s="1"/>
  <c r="X54" i="10"/>
  <c r="Y54" i="10"/>
  <c r="W54" i="10"/>
  <c r="T54" i="10"/>
  <c r="V54" i="10"/>
  <c r="U54" i="10"/>
  <c r="S54" i="10"/>
  <c r="N54" i="10"/>
  <c r="P54" i="10" s="1"/>
  <c r="O54" i="10"/>
  <c r="Q54" i="10" s="1"/>
  <c r="Y71" i="10"/>
  <c r="X71" i="10"/>
  <c r="V71" i="10"/>
  <c r="W71" i="10"/>
  <c r="U71" i="10"/>
  <c r="S71" i="10"/>
  <c r="T71" i="10"/>
  <c r="N71" i="10"/>
  <c r="P71" i="10" s="1"/>
  <c r="O71" i="10"/>
  <c r="Q71" i="10" s="1"/>
  <c r="Y84" i="10"/>
  <c r="W84" i="10"/>
  <c r="V84" i="10"/>
  <c r="X84" i="10"/>
  <c r="U84" i="10"/>
  <c r="T84" i="10"/>
  <c r="S84" i="10"/>
  <c r="N84" i="10"/>
  <c r="P84" i="10" s="1"/>
  <c r="O84" i="10"/>
  <c r="Q84" i="10" s="1"/>
  <c r="Y93" i="10"/>
  <c r="X93" i="10"/>
  <c r="U93" i="10"/>
  <c r="W93" i="10"/>
  <c r="V93" i="10"/>
  <c r="T93" i="10"/>
  <c r="S93" i="10"/>
  <c r="O93" i="10"/>
  <c r="Q93" i="10" s="1"/>
  <c r="N93" i="10"/>
  <c r="P93" i="10" s="1"/>
  <c r="Y105" i="10"/>
  <c r="X105" i="10"/>
  <c r="W105" i="10"/>
  <c r="T105" i="10"/>
  <c r="U105" i="10"/>
  <c r="V105" i="10"/>
  <c r="S105" i="10"/>
  <c r="O105" i="10"/>
  <c r="Q105" i="10" s="1"/>
  <c r="N105" i="10"/>
  <c r="P105" i="10" s="1"/>
  <c r="Y119" i="10"/>
  <c r="X119" i="10"/>
  <c r="U119" i="10"/>
  <c r="T119" i="10"/>
  <c r="V119" i="10"/>
  <c r="W119" i="10"/>
  <c r="S119" i="10"/>
  <c r="O119" i="10"/>
  <c r="Q119" i="10" s="1"/>
  <c r="Y136" i="10"/>
  <c r="V136" i="10"/>
  <c r="X136" i="10"/>
  <c r="W136" i="10"/>
  <c r="U136" i="10"/>
  <c r="T136" i="10"/>
  <c r="N136" i="10"/>
  <c r="P136" i="10" s="1"/>
  <c r="S136" i="10"/>
  <c r="X145" i="10"/>
  <c r="Y145" i="10"/>
  <c r="W145" i="10"/>
  <c r="V145" i="10"/>
  <c r="U145" i="10"/>
  <c r="T145" i="10"/>
  <c r="S145" i="10"/>
  <c r="N145" i="10"/>
  <c r="P145" i="10" s="1"/>
  <c r="O145" i="10"/>
  <c r="Q145" i="10" s="1"/>
  <c r="Y154" i="10"/>
  <c r="X154" i="10"/>
  <c r="W154" i="10"/>
  <c r="V154" i="10"/>
  <c r="T154" i="10"/>
  <c r="U154" i="10"/>
  <c r="S154" i="10"/>
  <c r="O154" i="10"/>
  <c r="Q154" i="10" s="1"/>
  <c r="X167" i="10"/>
  <c r="Y167" i="10"/>
  <c r="W167" i="10"/>
  <c r="U167" i="10"/>
  <c r="T167" i="10"/>
  <c r="V167" i="10"/>
  <c r="S167" i="10"/>
  <c r="N167" i="10"/>
  <c r="P167" i="10" s="1"/>
  <c r="O167" i="10"/>
  <c r="Q167" i="10" s="1"/>
  <c r="Y178" i="10"/>
  <c r="W178" i="10"/>
  <c r="X178" i="10"/>
  <c r="V178" i="10"/>
  <c r="U178" i="10"/>
  <c r="T178" i="10"/>
  <c r="S178" i="10"/>
  <c r="N178" i="10"/>
  <c r="P178" i="10" s="1"/>
  <c r="O178" i="10"/>
  <c r="Q178" i="10" s="1"/>
  <c r="Y190" i="10"/>
  <c r="X190" i="10"/>
  <c r="W190" i="10"/>
  <c r="U190" i="10"/>
  <c r="V190" i="10"/>
  <c r="T190" i="10"/>
  <c r="N190" i="10"/>
  <c r="P190" i="10" s="1"/>
  <c r="O190" i="10"/>
  <c r="Q190" i="10" s="1"/>
  <c r="Y200" i="10"/>
  <c r="X200" i="10"/>
  <c r="V200" i="10"/>
  <c r="W200" i="10"/>
  <c r="U200" i="10"/>
  <c r="T200" i="10"/>
  <c r="S200" i="10"/>
  <c r="N200" i="10"/>
  <c r="P200" i="10" s="1"/>
  <c r="X216" i="10"/>
  <c r="W216" i="10"/>
  <c r="V216" i="10"/>
  <c r="Y216" i="10"/>
  <c r="T216" i="10"/>
  <c r="U216" i="10"/>
  <c r="S216" i="10"/>
  <c r="N216" i="10"/>
  <c r="P216" i="10" s="1"/>
  <c r="W226" i="10"/>
  <c r="Y226" i="10"/>
  <c r="X226" i="10"/>
  <c r="V226" i="10"/>
  <c r="T226" i="10"/>
  <c r="U226" i="10"/>
  <c r="O226" i="10"/>
  <c r="Q226" i="10" s="1"/>
  <c r="N226" i="10"/>
  <c r="P226" i="10" s="1"/>
  <c r="Y235" i="10"/>
  <c r="X235" i="10"/>
  <c r="U235" i="10"/>
  <c r="W235" i="10"/>
  <c r="V235" i="10"/>
  <c r="T235" i="10"/>
  <c r="N235" i="10"/>
  <c r="P235" i="10" s="1"/>
  <c r="S235" i="10"/>
  <c r="O235" i="10"/>
  <c r="Q235" i="10" s="1"/>
  <c r="Y249" i="10"/>
  <c r="W249" i="10"/>
  <c r="X249" i="10"/>
  <c r="V249" i="10"/>
  <c r="T249" i="10"/>
  <c r="U249" i="10"/>
  <c r="O249" i="10"/>
  <c r="Q249" i="10" s="1"/>
  <c r="S249" i="10"/>
  <c r="N249" i="10"/>
  <c r="P249" i="10" s="1"/>
  <c r="Y259" i="10"/>
  <c r="X259" i="10"/>
  <c r="W259" i="10"/>
  <c r="U259" i="10"/>
  <c r="V259" i="10"/>
  <c r="S259" i="10"/>
  <c r="N259" i="10"/>
  <c r="P259" i="10" s="1"/>
  <c r="T259" i="10"/>
  <c r="O259" i="10"/>
  <c r="Q259" i="10" s="1"/>
  <c r="O240" i="10"/>
  <c r="Q240" i="10" s="1"/>
  <c r="O104" i="10"/>
  <c r="Q104" i="10" s="1"/>
  <c r="X22" i="10"/>
  <c r="Y22" i="10"/>
  <c r="W22" i="10"/>
  <c r="T22" i="10"/>
  <c r="V22" i="10"/>
  <c r="U22" i="10"/>
  <c r="N22" i="10"/>
  <c r="P22" i="10" s="1"/>
  <c r="S22" i="10"/>
  <c r="O22" i="10"/>
  <c r="Q22" i="10" s="1"/>
  <c r="Y53" i="10"/>
  <c r="V53" i="10"/>
  <c r="X53" i="10"/>
  <c r="U53" i="10"/>
  <c r="W53" i="10"/>
  <c r="S53" i="10"/>
  <c r="T53" i="10"/>
  <c r="O53" i="10"/>
  <c r="Q53" i="10" s="1"/>
  <c r="Y96" i="10"/>
  <c r="X96" i="10"/>
  <c r="V96" i="10"/>
  <c r="W96" i="10"/>
  <c r="T96" i="10"/>
  <c r="U96" i="10"/>
  <c r="S96" i="10"/>
  <c r="N96" i="10"/>
  <c r="P96" i="10" s="1"/>
  <c r="Y131" i="10"/>
  <c r="W131" i="10"/>
  <c r="U131" i="10"/>
  <c r="X131" i="10"/>
  <c r="V131" i="10"/>
  <c r="T131" i="10"/>
  <c r="N131" i="10"/>
  <c r="P131" i="10" s="1"/>
  <c r="S131" i="10"/>
  <c r="O131" i="10"/>
  <c r="Q131" i="10" s="1"/>
  <c r="X16" i="10"/>
  <c r="Y16" i="10"/>
  <c r="V16" i="10"/>
  <c r="W16" i="10"/>
  <c r="U16" i="10"/>
  <c r="T16" i="10"/>
  <c r="S16" i="10"/>
  <c r="N16" i="10"/>
  <c r="P16" i="10" s="1"/>
  <c r="Y52" i="10"/>
  <c r="W52" i="10"/>
  <c r="X52" i="10"/>
  <c r="V52" i="10"/>
  <c r="S52" i="10"/>
  <c r="N52" i="10"/>
  <c r="P52" i="10" s="1"/>
  <c r="U52" i="10"/>
  <c r="T52" i="10"/>
  <c r="O52" i="10"/>
  <c r="Q52" i="10" s="1"/>
  <c r="Y92" i="10"/>
  <c r="X92" i="10"/>
  <c r="W92" i="10"/>
  <c r="V92" i="10"/>
  <c r="S92" i="10"/>
  <c r="U92" i="10"/>
  <c r="T92" i="10"/>
  <c r="N92" i="10"/>
  <c r="P92" i="10" s="1"/>
  <c r="O92" i="10"/>
  <c r="Q92" i="10" s="1"/>
  <c r="Y225" i="10"/>
  <c r="W225" i="10"/>
  <c r="V225" i="10"/>
  <c r="T225" i="10"/>
  <c r="X225" i="10"/>
  <c r="U225" i="10"/>
  <c r="O225" i="10"/>
  <c r="Q225" i="10" s="1"/>
  <c r="N225" i="10"/>
  <c r="P225" i="10" s="1"/>
  <c r="S225" i="10"/>
  <c r="Y17" i="10"/>
  <c r="X17" i="10"/>
  <c r="W17" i="10"/>
  <c r="V17" i="10"/>
  <c r="U17" i="10"/>
  <c r="T17" i="10"/>
  <c r="S17" i="10"/>
  <c r="O17" i="10"/>
  <c r="Q17" i="10" s="1"/>
  <c r="N17" i="10"/>
  <c r="P17" i="10" s="1"/>
  <c r="Y28" i="10"/>
  <c r="X28" i="10"/>
  <c r="V28" i="10"/>
  <c r="S28" i="10"/>
  <c r="U28" i="10"/>
  <c r="W28" i="10"/>
  <c r="T28" i="10"/>
  <c r="N28" i="10"/>
  <c r="P28" i="10" s="1"/>
  <c r="O28" i="10"/>
  <c r="Q28" i="10" s="1"/>
  <c r="Y44" i="10"/>
  <c r="X44" i="10"/>
  <c r="W44" i="10"/>
  <c r="V44" i="10"/>
  <c r="S44" i="10"/>
  <c r="T44" i="10"/>
  <c r="U44" i="10"/>
  <c r="N44" i="10"/>
  <c r="P44" i="10" s="1"/>
  <c r="O44" i="10"/>
  <c r="Q44" i="10" s="1"/>
  <c r="Y60" i="10"/>
  <c r="X60" i="10"/>
  <c r="V60" i="10"/>
  <c r="W60" i="10"/>
  <c r="U60" i="10"/>
  <c r="S60" i="10"/>
  <c r="T60" i="10"/>
  <c r="N60" i="10"/>
  <c r="P60" i="10" s="1"/>
  <c r="O60" i="10"/>
  <c r="Q60" i="10" s="1"/>
  <c r="X79" i="10"/>
  <c r="U79" i="10"/>
  <c r="Y79" i="10"/>
  <c r="V79" i="10"/>
  <c r="T79" i="10"/>
  <c r="S79" i="10"/>
  <c r="W79" i="10"/>
  <c r="N79" i="10"/>
  <c r="P79" i="10" s="1"/>
  <c r="O79" i="10"/>
  <c r="Q79" i="10" s="1"/>
  <c r="Y106" i="10"/>
  <c r="W106" i="10"/>
  <c r="V106" i="10"/>
  <c r="X106" i="10"/>
  <c r="T106" i="10"/>
  <c r="U106" i="10"/>
  <c r="S106" i="10"/>
  <c r="O106" i="10"/>
  <c r="Q106" i="10" s="1"/>
  <c r="Y124" i="10"/>
  <c r="X124" i="10"/>
  <c r="W124" i="10"/>
  <c r="V124" i="10"/>
  <c r="U124" i="10"/>
  <c r="S124" i="10"/>
  <c r="T124" i="10"/>
  <c r="N124" i="10"/>
  <c r="P124" i="10" s="1"/>
  <c r="O124" i="10"/>
  <c r="Q124" i="10" s="1"/>
  <c r="W152" i="10"/>
  <c r="X152" i="10"/>
  <c r="V152" i="10"/>
  <c r="Y152" i="10"/>
  <c r="T152" i="10"/>
  <c r="U152" i="10"/>
  <c r="S152" i="10"/>
  <c r="N152" i="10"/>
  <c r="P152" i="10" s="1"/>
  <c r="Y176" i="10"/>
  <c r="X176" i="10"/>
  <c r="V176" i="10"/>
  <c r="W176" i="10"/>
  <c r="T176" i="10"/>
  <c r="U176" i="10"/>
  <c r="S176" i="10"/>
  <c r="X204" i="10"/>
  <c r="Y204" i="10"/>
  <c r="V204" i="10"/>
  <c r="S204" i="10"/>
  <c r="T204" i="10"/>
  <c r="W204" i="10"/>
  <c r="U204" i="10"/>
  <c r="N204" i="10"/>
  <c r="P204" i="10" s="1"/>
  <c r="O204" i="10"/>
  <c r="Q204" i="10" s="1"/>
  <c r="Y221" i="10"/>
  <c r="X221" i="10"/>
  <c r="W221" i="10"/>
  <c r="U221" i="10"/>
  <c r="T221" i="10"/>
  <c r="V221" i="10"/>
  <c r="S221" i="10"/>
  <c r="N221" i="10"/>
  <c r="P221" i="10" s="1"/>
  <c r="Y253" i="10"/>
  <c r="X253" i="10"/>
  <c r="W253" i="10"/>
  <c r="U253" i="10"/>
  <c r="V253" i="10"/>
  <c r="T253" i="10"/>
  <c r="N253" i="10"/>
  <c r="P253" i="10" s="1"/>
  <c r="S253" i="10"/>
  <c r="Y29" i="10"/>
  <c r="V29" i="10"/>
  <c r="W29" i="10"/>
  <c r="U29" i="10"/>
  <c r="X29" i="10"/>
  <c r="T29" i="10"/>
  <c r="S29" i="10"/>
  <c r="N29" i="10"/>
  <c r="P29" i="10" s="1"/>
  <c r="O29" i="10"/>
  <c r="Q29" i="10" s="1"/>
  <c r="Y45" i="10"/>
  <c r="V45" i="10"/>
  <c r="X45" i="10"/>
  <c r="U45" i="10"/>
  <c r="W45" i="10"/>
  <c r="S45" i="10"/>
  <c r="T45" i="10"/>
  <c r="N45" i="10"/>
  <c r="P45" i="10" s="1"/>
  <c r="O45" i="10"/>
  <c r="Q45" i="10" s="1"/>
  <c r="Y61" i="10"/>
  <c r="U61" i="10"/>
  <c r="V61" i="10"/>
  <c r="X61" i="10"/>
  <c r="W61" i="10"/>
  <c r="S61" i="10"/>
  <c r="T61" i="10"/>
  <c r="N61" i="10"/>
  <c r="P61" i="10" s="1"/>
  <c r="O61" i="10"/>
  <c r="Q61" i="10" s="1"/>
  <c r="Y75" i="10"/>
  <c r="X75" i="10"/>
  <c r="U75" i="10"/>
  <c r="V75" i="10"/>
  <c r="T75" i="10"/>
  <c r="W75" i="10"/>
  <c r="N75" i="10"/>
  <c r="P75" i="10" s="1"/>
  <c r="S75" i="10"/>
  <c r="O75" i="10"/>
  <c r="Q75" i="10" s="1"/>
  <c r="Y88" i="10"/>
  <c r="W88" i="10"/>
  <c r="V88" i="10"/>
  <c r="X88" i="10"/>
  <c r="U88" i="10"/>
  <c r="T88" i="10"/>
  <c r="N88" i="10"/>
  <c r="P88" i="10" s="1"/>
  <c r="S88" i="10"/>
  <c r="Y97" i="10"/>
  <c r="X97" i="10"/>
  <c r="V97" i="10"/>
  <c r="U97" i="10"/>
  <c r="W97" i="10"/>
  <c r="T97" i="10"/>
  <c r="O97" i="10"/>
  <c r="Q97" i="10" s="1"/>
  <c r="N97" i="10"/>
  <c r="P97" i="10" s="1"/>
  <c r="S97" i="10"/>
  <c r="X112" i="10"/>
  <c r="Y112" i="10"/>
  <c r="V112" i="10"/>
  <c r="U112" i="10"/>
  <c r="T112" i="10"/>
  <c r="W112" i="10"/>
  <c r="N112" i="10"/>
  <c r="P112" i="10" s="1"/>
  <c r="S112" i="10"/>
  <c r="Y125" i="10"/>
  <c r="X125" i="10"/>
  <c r="U125" i="10"/>
  <c r="W125" i="10"/>
  <c r="V125" i="10"/>
  <c r="T125" i="10"/>
  <c r="S125" i="10"/>
  <c r="N125" i="10"/>
  <c r="P125" i="10" s="1"/>
  <c r="O125" i="10"/>
  <c r="Q125" i="10" s="1"/>
  <c r="Y139" i="10"/>
  <c r="X139" i="10"/>
  <c r="U139" i="10"/>
  <c r="W139" i="10"/>
  <c r="V139" i="10"/>
  <c r="T139" i="10"/>
  <c r="S139" i="10"/>
  <c r="N139" i="10"/>
  <c r="P139" i="10" s="1"/>
  <c r="O139" i="10"/>
  <c r="Q139" i="10" s="1"/>
  <c r="Y148" i="10"/>
  <c r="X148" i="10"/>
  <c r="W148" i="10"/>
  <c r="V148" i="10"/>
  <c r="U148" i="10"/>
  <c r="S148" i="10"/>
  <c r="T148" i="10"/>
  <c r="N148" i="10"/>
  <c r="P148" i="10" s="1"/>
  <c r="O148" i="10"/>
  <c r="Q148" i="10" s="1"/>
  <c r="X158" i="10"/>
  <c r="Y158" i="10"/>
  <c r="W158" i="10"/>
  <c r="U158" i="10"/>
  <c r="V158" i="10"/>
  <c r="T158" i="10"/>
  <c r="S158" i="10"/>
  <c r="N158" i="10"/>
  <c r="P158" i="10" s="1"/>
  <c r="O158" i="10"/>
  <c r="Q158" i="10" s="1"/>
  <c r="Y170" i="10"/>
  <c r="W170" i="10"/>
  <c r="V170" i="10"/>
  <c r="U170" i="10"/>
  <c r="T170" i="10"/>
  <c r="X170" i="10"/>
  <c r="S170" i="10"/>
  <c r="O170" i="10"/>
  <c r="Q170" i="10" s="1"/>
  <c r="N170" i="10"/>
  <c r="P170" i="10" s="1"/>
  <c r="X183" i="10"/>
  <c r="U183" i="10"/>
  <c r="Y183" i="10"/>
  <c r="T183" i="10"/>
  <c r="W183" i="10"/>
  <c r="V183" i="10"/>
  <c r="S183" i="10"/>
  <c r="N183" i="10"/>
  <c r="P183" i="10" s="1"/>
  <c r="O183" i="10"/>
  <c r="Q183" i="10" s="1"/>
  <c r="Y195" i="10"/>
  <c r="X195" i="10"/>
  <c r="W195" i="10"/>
  <c r="U195" i="10"/>
  <c r="V195" i="10"/>
  <c r="T195" i="10"/>
  <c r="S195" i="10"/>
  <c r="N195" i="10"/>
  <c r="P195" i="10" s="1"/>
  <c r="O195" i="10"/>
  <c r="Q195" i="10" s="1"/>
  <c r="X207" i="10"/>
  <c r="Y207" i="10"/>
  <c r="W207" i="10"/>
  <c r="U207" i="10"/>
  <c r="V207" i="10"/>
  <c r="T207" i="10"/>
  <c r="S207" i="10"/>
  <c r="N207" i="10"/>
  <c r="P207" i="10" s="1"/>
  <c r="O207" i="10"/>
  <c r="Q207" i="10" s="1"/>
  <c r="Y220" i="10"/>
  <c r="X220" i="10"/>
  <c r="W220" i="10"/>
  <c r="V220" i="10"/>
  <c r="U220" i="10"/>
  <c r="S220" i="10"/>
  <c r="T220" i="10"/>
  <c r="N220" i="10"/>
  <c r="P220" i="10" s="1"/>
  <c r="O220" i="10"/>
  <c r="Q220" i="10" s="1"/>
  <c r="Y229" i="10"/>
  <c r="X229" i="10"/>
  <c r="W229" i="10"/>
  <c r="T229" i="10"/>
  <c r="U229" i="10"/>
  <c r="V229" i="10"/>
  <c r="S229" i="10"/>
  <c r="N229" i="10"/>
  <c r="P229" i="10" s="1"/>
  <c r="Y238" i="10"/>
  <c r="X238" i="10"/>
  <c r="W238" i="10"/>
  <c r="V238" i="10"/>
  <c r="U238" i="10"/>
  <c r="T238" i="10"/>
  <c r="S238" i="10"/>
  <c r="N238" i="10"/>
  <c r="P238" i="10" s="1"/>
  <c r="O238" i="10"/>
  <c r="Q238" i="10" s="1"/>
  <c r="X252" i="10"/>
  <c r="W252" i="10"/>
  <c r="V252" i="10"/>
  <c r="Y252" i="10"/>
  <c r="U252" i="10"/>
  <c r="S252" i="10"/>
  <c r="T252" i="10"/>
  <c r="N252" i="10"/>
  <c r="P252" i="10" s="1"/>
  <c r="O252" i="10"/>
  <c r="Q252" i="10" s="1"/>
  <c r="O237" i="10"/>
  <c r="Q237" i="10" s="1"/>
  <c r="O160" i="10"/>
  <c r="Q160" i="10" s="1"/>
  <c r="O96" i="10"/>
  <c r="Q96" i="10" s="1"/>
  <c r="N69" i="10"/>
  <c r="P69" i="10" s="1"/>
  <c r="Y37" i="10"/>
  <c r="X37" i="10"/>
  <c r="V37" i="10"/>
  <c r="W37" i="10"/>
  <c r="U37" i="10"/>
  <c r="S37" i="10"/>
  <c r="T37" i="10"/>
  <c r="O37" i="10"/>
  <c r="Q37" i="10" s="1"/>
  <c r="X70" i="10"/>
  <c r="Y70" i="10"/>
  <c r="W70" i="10"/>
  <c r="T70" i="10"/>
  <c r="V70" i="10"/>
  <c r="U70" i="10"/>
  <c r="S70" i="10"/>
  <c r="N70" i="10"/>
  <c r="P70" i="10" s="1"/>
  <c r="O70" i="10"/>
  <c r="Q70" i="10" s="1"/>
  <c r="Y103" i="10"/>
  <c r="X103" i="10"/>
  <c r="W103" i="10"/>
  <c r="U103" i="10"/>
  <c r="T103" i="10"/>
  <c r="V103" i="10"/>
  <c r="S103" i="10"/>
  <c r="N103" i="10"/>
  <c r="P103" i="10" s="1"/>
  <c r="O103" i="10"/>
  <c r="Q103" i="10" s="1"/>
  <c r="X143" i="10"/>
  <c r="W143" i="10"/>
  <c r="Y143" i="10"/>
  <c r="U143" i="10"/>
  <c r="T143" i="10"/>
  <c r="S143" i="10"/>
  <c r="V143" i="10"/>
  <c r="N143" i="10"/>
  <c r="P143" i="10" s="1"/>
  <c r="O143" i="10"/>
  <c r="Q143" i="10" s="1"/>
  <c r="X166" i="10"/>
  <c r="Y166" i="10"/>
  <c r="W166" i="10"/>
  <c r="U166" i="10"/>
  <c r="V166" i="10"/>
  <c r="T166" i="10"/>
  <c r="S166" i="10"/>
  <c r="O166" i="10"/>
  <c r="Q166" i="10" s="1"/>
  <c r="Y11" i="10"/>
  <c r="X11" i="10"/>
  <c r="U11" i="10"/>
  <c r="V11" i="10"/>
  <c r="T11" i="10"/>
  <c r="S11" i="10"/>
  <c r="W11" i="10"/>
  <c r="N11" i="10"/>
  <c r="P11" i="10" s="1"/>
  <c r="O11" i="10"/>
  <c r="Q11" i="10" s="1"/>
  <c r="Y20" i="10"/>
  <c r="V20" i="10"/>
  <c r="X20" i="10"/>
  <c r="W20" i="10"/>
  <c r="U20" i="10"/>
  <c r="T20" i="10"/>
  <c r="S20" i="10"/>
  <c r="N20" i="10"/>
  <c r="P20" i="10" s="1"/>
  <c r="O20" i="10"/>
  <c r="Q20" i="10" s="1"/>
  <c r="Y35" i="10"/>
  <c r="X35" i="10"/>
  <c r="U35" i="10"/>
  <c r="W35" i="10"/>
  <c r="T35" i="10"/>
  <c r="V35" i="10"/>
  <c r="S35" i="10"/>
  <c r="N35" i="10"/>
  <c r="P35" i="10" s="1"/>
  <c r="O35" i="10"/>
  <c r="Q35" i="10" s="1"/>
  <c r="Y49" i="10"/>
  <c r="X49" i="10"/>
  <c r="W49" i="10"/>
  <c r="V49" i="10"/>
  <c r="T49" i="10"/>
  <c r="U49" i="10"/>
  <c r="S49" i="10"/>
  <c r="O49" i="10"/>
  <c r="Q49" i="10" s="1"/>
  <c r="N49" i="10"/>
  <c r="P49" i="10" s="1"/>
  <c r="Y66" i="10"/>
  <c r="W66" i="10"/>
  <c r="X66" i="10"/>
  <c r="V66" i="10"/>
  <c r="T66" i="10"/>
  <c r="S66" i="10"/>
  <c r="U66" i="10"/>
  <c r="O66" i="10"/>
  <c r="Q66" i="10" s="1"/>
  <c r="N66" i="10"/>
  <c r="P66" i="10" s="1"/>
  <c r="X86" i="10"/>
  <c r="Y86" i="10"/>
  <c r="W86" i="10"/>
  <c r="T86" i="10"/>
  <c r="U86" i="10"/>
  <c r="V86" i="10"/>
  <c r="S86" i="10"/>
  <c r="N86" i="10"/>
  <c r="P86" i="10" s="1"/>
  <c r="O86" i="10"/>
  <c r="Q86" i="10" s="1"/>
  <c r="X111" i="10"/>
  <c r="Y111" i="10"/>
  <c r="W111" i="10"/>
  <c r="U111" i="10"/>
  <c r="T111" i="10"/>
  <c r="S111" i="10"/>
  <c r="V111" i="10"/>
  <c r="N111" i="10"/>
  <c r="P111" i="10" s="1"/>
  <c r="O111" i="10"/>
  <c r="Q111" i="10" s="1"/>
  <c r="Y129" i="10"/>
  <c r="X129" i="10"/>
  <c r="V129" i="10"/>
  <c r="T129" i="10"/>
  <c r="W129" i="10"/>
  <c r="S129" i="10"/>
  <c r="U129" i="10"/>
  <c r="O129" i="10"/>
  <c r="Q129" i="10" s="1"/>
  <c r="N129" i="10"/>
  <c r="P129" i="10" s="1"/>
  <c r="X161" i="10"/>
  <c r="Y161" i="10"/>
  <c r="V161" i="10"/>
  <c r="T161" i="10"/>
  <c r="W161" i="10"/>
  <c r="U161" i="10"/>
  <c r="O161" i="10"/>
  <c r="Q161" i="10" s="1"/>
  <c r="N161" i="10"/>
  <c r="P161" i="10" s="1"/>
  <c r="Y185" i="10"/>
  <c r="W185" i="10"/>
  <c r="X185" i="10"/>
  <c r="T185" i="10"/>
  <c r="V185" i="10"/>
  <c r="U185" i="10"/>
  <c r="S185" i="10"/>
  <c r="O185" i="10"/>
  <c r="Q185" i="10" s="1"/>
  <c r="N185" i="10"/>
  <c r="P185" i="10" s="1"/>
  <c r="Y210" i="10"/>
  <c r="W210" i="10"/>
  <c r="X210" i="10"/>
  <c r="V210" i="10"/>
  <c r="U210" i="10"/>
  <c r="T210" i="10"/>
  <c r="S210" i="10"/>
  <c r="N210" i="10"/>
  <c r="P210" i="10" s="1"/>
  <c r="O210" i="10"/>
  <c r="Q210" i="10" s="1"/>
  <c r="X240" i="10"/>
  <c r="V240" i="10"/>
  <c r="Y240" i="10"/>
  <c r="T240" i="10"/>
  <c r="W240" i="10"/>
  <c r="U240" i="10"/>
  <c r="S240" i="10"/>
  <c r="Y10" i="10"/>
  <c r="W10" i="10"/>
  <c r="X10" i="10"/>
  <c r="V10" i="10"/>
  <c r="T10" i="10"/>
  <c r="S10" i="10"/>
  <c r="U10" i="10"/>
  <c r="N10" i="10"/>
  <c r="P10" i="10" s="1"/>
  <c r="O10" i="10"/>
  <c r="Q10" i="10" s="1"/>
  <c r="Y34" i="10"/>
  <c r="W34" i="10"/>
  <c r="X34" i="10"/>
  <c r="V34" i="10"/>
  <c r="S34" i="10"/>
  <c r="U34" i="10"/>
  <c r="T34" i="10"/>
  <c r="O34" i="10"/>
  <c r="Q34" i="10" s="1"/>
  <c r="N34" i="10"/>
  <c r="P34" i="10" s="1"/>
  <c r="Y51" i="10"/>
  <c r="W51" i="10"/>
  <c r="U51" i="10"/>
  <c r="X51" i="10"/>
  <c r="V51" i="10"/>
  <c r="T51" i="10"/>
  <c r="N51" i="10"/>
  <c r="P51" i="10" s="1"/>
  <c r="S51" i="10"/>
  <c r="O51" i="10"/>
  <c r="Q51" i="10" s="1"/>
  <c r="Y67" i="10"/>
  <c r="X67" i="10"/>
  <c r="U67" i="10"/>
  <c r="V67" i="10"/>
  <c r="T67" i="10"/>
  <c r="N67" i="10"/>
  <c r="P67" i="10" s="1"/>
  <c r="W67" i="10"/>
  <c r="S67" i="10"/>
  <c r="O67" i="10"/>
  <c r="Q67" i="10" s="1"/>
  <c r="Y81" i="10"/>
  <c r="X81" i="10"/>
  <c r="W81" i="10"/>
  <c r="V81" i="10"/>
  <c r="T81" i="10"/>
  <c r="U81" i="10"/>
  <c r="S81" i="10"/>
  <c r="O81" i="10"/>
  <c r="Q81" i="10" s="1"/>
  <c r="Y91" i="10"/>
  <c r="X91" i="10"/>
  <c r="U91" i="10"/>
  <c r="V91" i="10"/>
  <c r="W91" i="10"/>
  <c r="T91" i="10"/>
  <c r="N91" i="10"/>
  <c r="P91" i="10" s="1"/>
  <c r="S91" i="10"/>
  <c r="O91" i="10"/>
  <c r="Q91" i="10" s="1"/>
  <c r="X102" i="10"/>
  <c r="Y102" i="10"/>
  <c r="W102" i="10"/>
  <c r="T102" i="10"/>
  <c r="V102" i="10"/>
  <c r="U102" i="10"/>
  <c r="S102" i="10"/>
  <c r="N102" i="10"/>
  <c r="P102" i="10" s="1"/>
  <c r="O102" i="10"/>
  <c r="Q102" i="10" s="1"/>
  <c r="Y116" i="10"/>
  <c r="W116" i="10"/>
  <c r="V116" i="10"/>
  <c r="X116" i="10"/>
  <c r="S116" i="10"/>
  <c r="T116" i="10"/>
  <c r="N116" i="10"/>
  <c r="P116" i="10" s="1"/>
  <c r="U116" i="10"/>
  <c r="O116" i="10"/>
  <c r="Q116" i="10" s="1"/>
  <c r="Y132" i="10"/>
  <c r="X132" i="10"/>
  <c r="W132" i="10"/>
  <c r="V132" i="10"/>
  <c r="S132" i="10"/>
  <c r="T132" i="10"/>
  <c r="U132" i="10"/>
  <c r="N132" i="10"/>
  <c r="P132" i="10" s="1"/>
  <c r="O132" i="10"/>
  <c r="Q132" i="10" s="1"/>
  <c r="X142" i="10"/>
  <c r="Y142" i="10"/>
  <c r="W142" i="10"/>
  <c r="V142" i="10"/>
  <c r="U142" i="10"/>
  <c r="T142" i="10"/>
  <c r="S142" i="10"/>
  <c r="N142" i="10"/>
  <c r="P142" i="10" s="1"/>
  <c r="O142" i="10"/>
  <c r="Q142" i="10" s="1"/>
  <c r="Y151" i="10"/>
  <c r="X151" i="10"/>
  <c r="U151" i="10"/>
  <c r="T151" i="10"/>
  <c r="W151" i="10"/>
  <c r="V151" i="10"/>
  <c r="S151" i="10"/>
  <c r="N151" i="10"/>
  <c r="P151" i="10" s="1"/>
  <c r="O151" i="10"/>
  <c r="Q151" i="10" s="1"/>
  <c r="Y165" i="10"/>
  <c r="X165" i="10"/>
  <c r="V165" i="10"/>
  <c r="W165" i="10"/>
  <c r="T165" i="10"/>
  <c r="U165" i="10"/>
  <c r="S165" i="10"/>
  <c r="O165" i="10"/>
  <c r="Q165" i="10" s="1"/>
  <c r="N165" i="10"/>
  <c r="P165" i="10" s="1"/>
  <c r="Y175" i="10"/>
  <c r="X175" i="10"/>
  <c r="W175" i="10"/>
  <c r="U175" i="10"/>
  <c r="V175" i="10"/>
  <c r="T175" i="10"/>
  <c r="S175" i="10"/>
  <c r="N175" i="10"/>
  <c r="P175" i="10" s="1"/>
  <c r="O175" i="10"/>
  <c r="Q175" i="10" s="1"/>
  <c r="Y187" i="10"/>
  <c r="X187" i="10"/>
  <c r="U187" i="10"/>
  <c r="W187" i="10"/>
  <c r="V187" i="10"/>
  <c r="T187" i="10"/>
  <c r="S187" i="10"/>
  <c r="N187" i="10"/>
  <c r="P187" i="10" s="1"/>
  <c r="O187" i="10"/>
  <c r="Q187" i="10" s="1"/>
  <c r="Y198" i="10"/>
  <c r="X198" i="10"/>
  <c r="W198" i="10"/>
  <c r="U198" i="10"/>
  <c r="V198" i="10"/>
  <c r="T198" i="10"/>
  <c r="S198" i="10"/>
  <c r="O198" i="10"/>
  <c r="Q198" i="10" s="1"/>
  <c r="Y211" i="10"/>
  <c r="X211" i="10"/>
  <c r="U211" i="10"/>
  <c r="W211" i="10"/>
  <c r="V211" i="10"/>
  <c r="N211" i="10"/>
  <c r="P211" i="10" s="1"/>
  <c r="S211" i="10"/>
  <c r="O211" i="10"/>
  <c r="Q211" i="10" s="1"/>
  <c r="Y224" i="10"/>
  <c r="X224" i="10"/>
  <c r="V224" i="10"/>
  <c r="W224" i="10"/>
  <c r="T224" i="10"/>
  <c r="U224" i="10"/>
  <c r="S224" i="10"/>
  <c r="N224" i="10"/>
  <c r="P224" i="10" s="1"/>
  <c r="Y233" i="10"/>
  <c r="W233" i="10"/>
  <c r="X233" i="10"/>
  <c r="U233" i="10"/>
  <c r="T233" i="10"/>
  <c r="V233" i="10"/>
  <c r="S233" i="10"/>
  <c r="O233" i="10"/>
  <c r="Q233" i="10" s="1"/>
  <c r="N233" i="10"/>
  <c r="P233" i="10" s="1"/>
  <c r="Y247" i="10"/>
  <c r="X247" i="10"/>
  <c r="U247" i="10"/>
  <c r="V247" i="10"/>
  <c r="T247" i="10"/>
  <c r="W247" i="10"/>
  <c r="S247" i="10"/>
  <c r="N247" i="10"/>
  <c r="P247" i="10" s="1"/>
  <c r="O247" i="10"/>
  <c r="Q247" i="10" s="1"/>
  <c r="V256" i="10"/>
  <c r="W256" i="10"/>
  <c r="T256" i="10"/>
  <c r="X256" i="10"/>
  <c r="U256" i="10"/>
  <c r="Y256" i="10"/>
  <c r="S256" i="10"/>
  <c r="N256" i="10"/>
  <c r="P256" i="10" s="1"/>
  <c r="O200" i="10"/>
  <c r="Q200" i="10" s="1"/>
  <c r="O152" i="10"/>
  <c r="Q152" i="10" s="1"/>
  <c r="O88" i="10"/>
  <c r="Q88" i="10" s="1"/>
  <c r="N154" i="10"/>
  <c r="P154" i="10" s="1"/>
  <c r="N53" i="10"/>
  <c r="P53" i="10" s="1"/>
  <c r="Y114" i="10"/>
  <c r="W114" i="10"/>
  <c r="X114" i="10"/>
  <c r="V114" i="10"/>
  <c r="U114" i="10"/>
  <c r="T114" i="10"/>
  <c r="S114" i="10"/>
  <c r="O114" i="10"/>
  <c r="Q114" i="10" s="1"/>
  <c r="N114" i="10"/>
  <c r="P114" i="10" s="1"/>
  <c r="Y162" i="10"/>
  <c r="W162" i="10"/>
  <c r="V162" i="10"/>
  <c r="X162" i="10"/>
  <c r="T162" i="10"/>
  <c r="U162" i="10"/>
  <c r="S162" i="10"/>
  <c r="O162" i="10"/>
  <c r="Q162" i="10" s="1"/>
  <c r="N162" i="10"/>
  <c r="P162" i="10" s="1"/>
  <c r="Y257" i="10"/>
  <c r="X257" i="10"/>
  <c r="W257" i="10"/>
  <c r="T257" i="10"/>
  <c r="V257" i="10"/>
  <c r="U257" i="10"/>
  <c r="O257" i="10"/>
  <c r="Q257" i="10" s="1"/>
  <c r="N257" i="10"/>
  <c r="P257" i="10" s="1"/>
  <c r="X14" i="10"/>
  <c r="Y14" i="10"/>
  <c r="W14" i="10"/>
  <c r="T14" i="10"/>
  <c r="V14" i="10"/>
  <c r="S14" i="10"/>
  <c r="N14" i="10"/>
  <c r="P14" i="10" s="1"/>
  <c r="O14" i="10"/>
  <c r="Q14" i="10" s="1"/>
  <c r="Y25" i="10"/>
  <c r="X25" i="10"/>
  <c r="W25" i="10"/>
  <c r="V25" i="10"/>
  <c r="U25" i="10"/>
  <c r="O25" i="10"/>
  <c r="Q25" i="10" s="1"/>
  <c r="N25" i="10"/>
  <c r="P25" i="10" s="1"/>
  <c r="T25" i="10"/>
  <c r="S25" i="10"/>
  <c r="Y40" i="10"/>
  <c r="X40" i="10"/>
  <c r="V40" i="10"/>
  <c r="W40" i="10"/>
  <c r="T40" i="10"/>
  <c r="S40" i="10"/>
  <c r="N40" i="10"/>
  <c r="P40" i="10" s="1"/>
  <c r="U40" i="10"/>
  <c r="Y56" i="10"/>
  <c r="V56" i="10"/>
  <c r="W56" i="10"/>
  <c r="X56" i="10"/>
  <c r="U56" i="10"/>
  <c r="S56" i="10"/>
  <c r="T56" i="10"/>
  <c r="N56" i="10"/>
  <c r="P56" i="10" s="1"/>
  <c r="Y73" i="10"/>
  <c r="X73" i="10"/>
  <c r="W73" i="10"/>
  <c r="U73" i="10"/>
  <c r="T73" i="10"/>
  <c r="V73" i="10"/>
  <c r="S73" i="10"/>
  <c r="O73" i="10"/>
  <c r="Q73" i="10" s="1"/>
  <c r="N73" i="10"/>
  <c r="P73" i="10" s="1"/>
  <c r="Y120" i="10"/>
  <c r="X120" i="10"/>
  <c r="W120" i="10"/>
  <c r="V120" i="10"/>
  <c r="T120" i="10"/>
  <c r="U120" i="10"/>
  <c r="N120" i="10"/>
  <c r="P120" i="10" s="1"/>
  <c r="Y135" i="10"/>
  <c r="X135" i="10"/>
  <c r="W135" i="10"/>
  <c r="U135" i="10"/>
  <c r="T135" i="10"/>
  <c r="V135" i="10"/>
  <c r="S135" i="10"/>
  <c r="N135" i="10"/>
  <c r="P135" i="10" s="1"/>
  <c r="O135" i="10"/>
  <c r="Q135" i="10" s="1"/>
  <c r="Y172" i="10"/>
  <c r="X172" i="10"/>
  <c r="V172" i="10"/>
  <c r="S172" i="10"/>
  <c r="T172" i="10"/>
  <c r="W172" i="10"/>
  <c r="U172" i="10"/>
  <c r="N172" i="10"/>
  <c r="P172" i="10" s="1"/>
  <c r="O172" i="10"/>
  <c r="Q172" i="10" s="1"/>
  <c r="Y194" i="10"/>
  <c r="W194" i="10"/>
  <c r="X194" i="10"/>
  <c r="V194" i="10"/>
  <c r="T194" i="10"/>
  <c r="U194" i="10"/>
  <c r="S194" i="10"/>
  <c r="O194" i="10"/>
  <c r="Q194" i="10" s="1"/>
  <c r="N194" i="10"/>
  <c r="P194" i="10" s="1"/>
  <c r="X215" i="10"/>
  <c r="Y215" i="10"/>
  <c r="U215" i="10"/>
  <c r="W215" i="10"/>
  <c r="T215" i="10"/>
  <c r="V215" i="10"/>
  <c r="S215" i="10"/>
  <c r="N215" i="10"/>
  <c r="P215" i="10" s="1"/>
  <c r="O215" i="10"/>
  <c r="Q215" i="10" s="1"/>
  <c r="Y244" i="10"/>
  <c r="X244" i="10"/>
  <c r="W244" i="10"/>
  <c r="V244" i="10"/>
  <c r="U244" i="10"/>
  <c r="S244" i="10"/>
  <c r="T244" i="10"/>
  <c r="N244" i="10"/>
  <c r="P244" i="10" s="1"/>
  <c r="O244" i="10"/>
  <c r="Q244" i="10" s="1"/>
  <c r="Y24" i="10"/>
  <c r="W24" i="10"/>
  <c r="X24" i="10"/>
  <c r="V24" i="10"/>
  <c r="U24" i="10"/>
  <c r="T24" i="10"/>
  <c r="S24" i="10"/>
  <c r="N24" i="10"/>
  <c r="P24" i="10" s="1"/>
  <c r="Y41" i="10"/>
  <c r="X41" i="10"/>
  <c r="W41" i="10"/>
  <c r="V41" i="10"/>
  <c r="T41" i="10"/>
  <c r="U41" i="10"/>
  <c r="S41" i="10"/>
  <c r="O41" i="10"/>
  <c r="Q41" i="10" s="1"/>
  <c r="N41" i="10"/>
  <c r="P41" i="10" s="1"/>
  <c r="Y57" i="10"/>
  <c r="X57" i="10"/>
  <c r="W57" i="10"/>
  <c r="T57" i="10"/>
  <c r="V57" i="10"/>
  <c r="U57" i="10"/>
  <c r="S57" i="10"/>
  <c r="O57" i="10"/>
  <c r="Q57" i="10" s="1"/>
  <c r="N57" i="10"/>
  <c r="P57" i="10" s="1"/>
  <c r="Y72" i="10"/>
  <c r="V72" i="10"/>
  <c r="X72" i="10"/>
  <c r="W72" i="10"/>
  <c r="U72" i="10"/>
  <c r="T72" i="10"/>
  <c r="S72" i="10"/>
  <c r="N72" i="10"/>
  <c r="P72" i="10" s="1"/>
  <c r="Y85" i="10"/>
  <c r="X85" i="10"/>
  <c r="U85" i="10"/>
  <c r="W85" i="10"/>
  <c r="V85" i="10"/>
  <c r="T85" i="10"/>
  <c r="S85" i="10"/>
  <c r="N85" i="10"/>
  <c r="P85" i="10" s="1"/>
  <c r="O85" i="10"/>
  <c r="Q85" i="10" s="1"/>
  <c r="X94" i="10"/>
  <c r="Y94" i="10"/>
  <c r="W94" i="10"/>
  <c r="T94" i="10"/>
  <c r="V94" i="10"/>
  <c r="U94" i="10"/>
  <c r="S94" i="10"/>
  <c r="O94" i="10"/>
  <c r="Q94" i="10" s="1"/>
  <c r="Y107" i="10"/>
  <c r="X107" i="10"/>
  <c r="U107" i="10"/>
  <c r="W107" i="10"/>
  <c r="V107" i="10"/>
  <c r="S107" i="10"/>
  <c r="T107" i="10"/>
  <c r="N107" i="10"/>
  <c r="P107" i="10" s="1"/>
  <c r="O107" i="10"/>
  <c r="Q107" i="10" s="1"/>
  <c r="Y122" i="10"/>
  <c r="X122" i="10"/>
  <c r="W122" i="10"/>
  <c r="V122" i="10"/>
  <c r="U122" i="10"/>
  <c r="T122" i="10"/>
  <c r="S122" i="10"/>
  <c r="N122" i="10"/>
  <c r="P122" i="10" s="1"/>
  <c r="O122" i="10"/>
  <c r="Q122" i="10" s="1"/>
  <c r="Y137" i="10"/>
  <c r="X137" i="10"/>
  <c r="W137" i="10"/>
  <c r="U137" i="10"/>
  <c r="T137" i="10"/>
  <c r="S137" i="10"/>
  <c r="V137" i="10"/>
  <c r="O137" i="10"/>
  <c r="Q137" i="10" s="1"/>
  <c r="N137" i="10"/>
  <c r="P137" i="10" s="1"/>
  <c r="Y146" i="10"/>
  <c r="W146" i="10"/>
  <c r="X146" i="10"/>
  <c r="V146" i="10"/>
  <c r="U146" i="10"/>
  <c r="T146" i="10"/>
  <c r="S146" i="10"/>
  <c r="N146" i="10"/>
  <c r="P146" i="10" s="1"/>
  <c r="O146" i="10"/>
  <c r="Q146" i="10" s="1"/>
  <c r="Y156" i="10"/>
  <c r="X156" i="10"/>
  <c r="W156" i="10"/>
  <c r="V156" i="10"/>
  <c r="U156" i="10"/>
  <c r="S156" i="10"/>
  <c r="T156" i="10"/>
  <c r="N156" i="10"/>
  <c r="P156" i="10" s="1"/>
  <c r="O156" i="10"/>
  <c r="Q156" i="10" s="1"/>
  <c r="Y168" i="10"/>
  <c r="V168" i="10"/>
  <c r="W168" i="10"/>
  <c r="X168" i="10"/>
  <c r="U168" i="10"/>
  <c r="T168" i="10"/>
  <c r="S168" i="10"/>
  <c r="N168" i="10"/>
  <c r="P168" i="10" s="1"/>
  <c r="Y179" i="10"/>
  <c r="X179" i="10"/>
  <c r="U179" i="10"/>
  <c r="W179" i="10"/>
  <c r="V179" i="10"/>
  <c r="N179" i="10"/>
  <c r="P179" i="10" s="1"/>
  <c r="T179" i="10"/>
  <c r="O179" i="10"/>
  <c r="Q179" i="10" s="1"/>
  <c r="S179" i="10"/>
  <c r="X192" i="10"/>
  <c r="Y192" i="10"/>
  <c r="V192" i="10"/>
  <c r="W192" i="10"/>
  <c r="T192" i="10"/>
  <c r="U192" i="10"/>
  <c r="S192" i="10"/>
  <c r="N192" i="10"/>
  <c r="P192" i="10" s="1"/>
  <c r="Y202" i="10"/>
  <c r="W202" i="10"/>
  <c r="V202" i="10"/>
  <c r="X202" i="10"/>
  <c r="U202" i="10"/>
  <c r="T202" i="10"/>
  <c r="S202" i="10"/>
  <c r="O202" i="10"/>
  <c r="Q202" i="10" s="1"/>
  <c r="N202" i="10"/>
  <c r="P202" i="10" s="1"/>
  <c r="W218" i="10"/>
  <c r="Y218" i="10"/>
  <c r="V218" i="10"/>
  <c r="T218" i="10"/>
  <c r="X218" i="10"/>
  <c r="U218" i="10"/>
  <c r="S218" i="10"/>
  <c r="O218" i="10"/>
  <c r="Q218" i="10" s="1"/>
  <c r="Y227" i="10"/>
  <c r="X227" i="10"/>
  <c r="W227" i="10"/>
  <c r="U227" i="10"/>
  <c r="V227" i="10"/>
  <c r="S227" i="10"/>
  <c r="N227" i="10"/>
  <c r="P227" i="10" s="1"/>
  <c r="T227" i="10"/>
  <c r="O227" i="10"/>
  <c r="Q227" i="10" s="1"/>
  <c r="Y236" i="10"/>
  <c r="X236" i="10"/>
  <c r="V236" i="10"/>
  <c r="S236" i="10"/>
  <c r="T236" i="10"/>
  <c r="U236" i="10"/>
  <c r="N236" i="10"/>
  <c r="P236" i="10" s="1"/>
  <c r="O236" i="10"/>
  <c r="Q236" i="10" s="1"/>
  <c r="W236" i="10"/>
  <c r="W250" i="10"/>
  <c r="V250" i="10"/>
  <c r="Y250" i="10"/>
  <c r="X250" i="10"/>
  <c r="T250" i="10"/>
  <c r="U250" i="10"/>
  <c r="S250" i="10"/>
  <c r="O250" i="10"/>
  <c r="Q250" i="10" s="1"/>
  <c r="Y260" i="10"/>
  <c r="W260" i="10"/>
  <c r="X260" i="10"/>
  <c r="V260" i="10"/>
  <c r="S260" i="10"/>
  <c r="T260" i="10"/>
  <c r="U260" i="10"/>
  <c r="N260" i="10"/>
  <c r="P260" i="10" s="1"/>
  <c r="O260" i="10"/>
  <c r="Q260" i="10" s="1"/>
  <c r="O229" i="10"/>
  <c r="Q229" i="10" s="1"/>
  <c r="O197" i="10"/>
  <c r="Q197" i="10" s="1"/>
  <c r="O144" i="10"/>
  <c r="Q144" i="10" s="1"/>
  <c r="O16" i="10"/>
  <c r="Q16" i="10" s="1"/>
  <c r="N218" i="10"/>
  <c r="P218" i="10" s="1"/>
  <c r="N144" i="10"/>
  <c r="P144" i="10" s="1"/>
  <c r="N37" i="10"/>
  <c r="P37" i="10" s="1"/>
  <c r="S65" i="10"/>
  <c r="Y12" i="10"/>
  <c r="X12" i="10"/>
  <c r="W12" i="10"/>
  <c r="V12" i="10"/>
  <c r="T12" i="10"/>
  <c r="S12" i="10"/>
  <c r="U12" i="10"/>
  <c r="N12" i="10"/>
  <c r="P12" i="10" s="1"/>
  <c r="O12" i="10"/>
  <c r="Q12" i="10" s="1"/>
  <c r="X153" i="10"/>
  <c r="Y153" i="10"/>
  <c r="W153" i="10"/>
  <c r="T153" i="10"/>
  <c r="U153" i="10"/>
  <c r="V153" i="10"/>
  <c r="O153" i="10"/>
  <c r="Q153" i="10" s="1"/>
  <c r="S153" i="10"/>
  <c r="N153" i="10"/>
  <c r="P153" i="10" s="1"/>
  <c r="Y100" i="10"/>
  <c r="X100" i="10"/>
  <c r="W100" i="10"/>
  <c r="V100" i="10"/>
  <c r="U100" i="10"/>
  <c r="S100" i="10"/>
  <c r="T100" i="10"/>
  <c r="N100" i="10"/>
  <c r="P100" i="10" s="1"/>
  <c r="O100" i="10"/>
  <c r="Q100" i="10" s="1"/>
  <c r="Y18" i="10"/>
  <c r="W18" i="10"/>
  <c r="X18" i="10"/>
  <c r="V18" i="10"/>
  <c r="T18" i="10"/>
  <c r="S18" i="10"/>
  <c r="U18" i="10"/>
  <c r="O18" i="10"/>
  <c r="Q18" i="10" s="1"/>
  <c r="N18" i="10"/>
  <c r="P18" i="10" s="1"/>
  <c r="Y32" i="10"/>
  <c r="X32" i="10"/>
  <c r="V32" i="10"/>
  <c r="W32" i="10"/>
  <c r="T32" i="10"/>
  <c r="S32" i="10"/>
  <c r="U32" i="10"/>
  <c r="N32" i="10"/>
  <c r="P32" i="10" s="1"/>
  <c r="X46" i="10"/>
  <c r="Y46" i="10"/>
  <c r="W46" i="10"/>
  <c r="V46" i="10"/>
  <c r="T46" i="10"/>
  <c r="U46" i="10"/>
  <c r="N46" i="10"/>
  <c r="P46" i="10" s="1"/>
  <c r="O46" i="10"/>
  <c r="Q46" i="10" s="1"/>
  <c r="S46" i="10"/>
  <c r="X62" i="10"/>
  <c r="Y62" i="10"/>
  <c r="W62" i="10"/>
  <c r="T62" i="10"/>
  <c r="U62" i="10"/>
  <c r="S62" i="10"/>
  <c r="V62" i="10"/>
  <c r="N62" i="10"/>
  <c r="P62" i="10" s="1"/>
  <c r="O62" i="10"/>
  <c r="Q62" i="10" s="1"/>
  <c r="X80" i="10"/>
  <c r="Y80" i="10"/>
  <c r="V80" i="10"/>
  <c r="W80" i="10"/>
  <c r="U80" i="10"/>
  <c r="S80" i="10"/>
  <c r="T80" i="10"/>
  <c r="N80" i="10"/>
  <c r="P80" i="10" s="1"/>
  <c r="Y108" i="10"/>
  <c r="X108" i="10"/>
  <c r="V108" i="10"/>
  <c r="S108" i="10"/>
  <c r="W108" i="10"/>
  <c r="T108" i="10"/>
  <c r="U108" i="10"/>
  <c r="N108" i="10"/>
  <c r="P108" i="10" s="1"/>
  <c r="O108" i="10"/>
  <c r="Q108" i="10" s="1"/>
  <c r="X126" i="10"/>
  <c r="Y126" i="10"/>
  <c r="W126" i="10"/>
  <c r="U126" i="10"/>
  <c r="V126" i="10"/>
  <c r="T126" i="10"/>
  <c r="S126" i="10"/>
  <c r="N126" i="10"/>
  <c r="P126" i="10" s="1"/>
  <c r="O126" i="10"/>
  <c r="Q126" i="10" s="1"/>
  <c r="Y155" i="10"/>
  <c r="X155" i="10"/>
  <c r="U155" i="10"/>
  <c r="V155" i="10"/>
  <c r="W155" i="10"/>
  <c r="T155" i="10"/>
  <c r="N155" i="10"/>
  <c r="P155" i="10" s="1"/>
  <c r="S155" i="10"/>
  <c r="O155" i="10"/>
  <c r="Q155" i="10" s="1"/>
  <c r="Y182" i="10"/>
  <c r="X182" i="10"/>
  <c r="W182" i="10"/>
  <c r="V182" i="10"/>
  <c r="T182" i="10"/>
  <c r="U182" i="10"/>
  <c r="S182" i="10"/>
  <c r="N182" i="10"/>
  <c r="P182" i="10" s="1"/>
  <c r="O182" i="10"/>
  <c r="Q182" i="10" s="1"/>
  <c r="Y205" i="10"/>
  <c r="W205" i="10"/>
  <c r="X205" i="10"/>
  <c r="V205" i="10"/>
  <c r="U205" i="10"/>
  <c r="T205" i="10"/>
  <c r="S205" i="10"/>
  <c r="N205" i="10"/>
  <c r="P205" i="10" s="1"/>
  <c r="X232" i="10"/>
  <c r="Y232" i="10"/>
  <c r="V232" i="10"/>
  <c r="W232" i="10"/>
  <c r="U232" i="10"/>
  <c r="T232" i="10"/>
  <c r="S232" i="10"/>
  <c r="N232" i="10"/>
  <c r="P232" i="10" s="1"/>
  <c r="Y258" i="10"/>
  <c r="W258" i="10"/>
  <c r="V258" i="10"/>
  <c r="X258" i="10"/>
  <c r="T258" i="10"/>
  <c r="U258" i="10"/>
  <c r="S258" i="10"/>
  <c r="O258" i="10"/>
  <c r="Q258" i="10" s="1"/>
  <c r="N258" i="10"/>
  <c r="P258" i="10" s="1"/>
  <c r="X30" i="10"/>
  <c r="Y30" i="10"/>
  <c r="W30" i="10"/>
  <c r="T30" i="10"/>
  <c r="V30" i="10"/>
  <c r="U30" i="10"/>
  <c r="S30" i="10"/>
  <c r="N30" i="10"/>
  <c r="P30" i="10" s="1"/>
  <c r="O30" i="10"/>
  <c r="Q30" i="10" s="1"/>
  <c r="X48" i="10"/>
  <c r="Y48" i="10"/>
  <c r="T48" i="10"/>
  <c r="W48" i="10"/>
  <c r="V48" i="10"/>
  <c r="U48" i="10"/>
  <c r="S48" i="10"/>
  <c r="N48" i="10"/>
  <c r="P48" i="10" s="1"/>
  <c r="Y64" i="10"/>
  <c r="X64" i="10"/>
  <c r="W64" i="10"/>
  <c r="V64" i="10"/>
  <c r="U64" i="10"/>
  <c r="T64" i="10"/>
  <c r="S64" i="10"/>
  <c r="N64" i="10"/>
  <c r="P64" i="10" s="1"/>
  <c r="Y77" i="10"/>
  <c r="W77" i="10"/>
  <c r="U77" i="10"/>
  <c r="X77" i="10"/>
  <c r="V77" i="10"/>
  <c r="T77" i="10"/>
  <c r="S77" i="10"/>
  <c r="N77" i="10"/>
  <c r="P77" i="10" s="1"/>
  <c r="O77" i="10"/>
  <c r="Q77" i="10" s="1"/>
  <c r="Y89" i="10"/>
  <c r="X89" i="10"/>
  <c r="W89" i="10"/>
  <c r="U89" i="10"/>
  <c r="V89" i="10"/>
  <c r="T89" i="10"/>
  <c r="S89" i="10"/>
  <c r="O89" i="10"/>
  <c r="Q89" i="10" s="1"/>
  <c r="N89" i="10"/>
  <c r="P89" i="10" s="1"/>
  <c r="Y98" i="10"/>
  <c r="W98" i="10"/>
  <c r="X98" i="10"/>
  <c r="V98" i="10"/>
  <c r="S98" i="10"/>
  <c r="U98" i="10"/>
  <c r="O98" i="10"/>
  <c r="Q98" i="10" s="1"/>
  <c r="N98" i="10"/>
  <c r="P98" i="10" s="1"/>
  <c r="T98" i="10"/>
  <c r="Y113" i="10"/>
  <c r="X113" i="10"/>
  <c r="W113" i="10"/>
  <c r="V113" i="10"/>
  <c r="U113" i="10"/>
  <c r="T113" i="10"/>
  <c r="S113" i="10"/>
  <c r="O113" i="10"/>
  <c r="Q113" i="10" s="1"/>
  <c r="N113" i="10"/>
  <c r="P113" i="10" s="1"/>
  <c r="Y128" i="10"/>
  <c r="X128" i="10"/>
  <c r="V128" i="10"/>
  <c r="W128" i="10"/>
  <c r="T128" i="10"/>
  <c r="U128" i="10"/>
  <c r="S128" i="10"/>
  <c r="N128" i="10"/>
  <c r="P128" i="10" s="1"/>
  <c r="Y140" i="10"/>
  <c r="X140" i="10"/>
  <c r="V140" i="10"/>
  <c r="W140" i="10"/>
  <c r="S140" i="10"/>
  <c r="T140" i="10"/>
  <c r="U140" i="10"/>
  <c r="N140" i="10"/>
  <c r="P140" i="10" s="1"/>
  <c r="O140" i="10"/>
  <c r="Q140" i="10" s="1"/>
  <c r="Y149" i="10"/>
  <c r="X149" i="10"/>
  <c r="W149" i="10"/>
  <c r="V149" i="10"/>
  <c r="U149" i="10"/>
  <c r="T149" i="10"/>
  <c r="S149" i="10"/>
  <c r="N149" i="10"/>
  <c r="P149" i="10" s="1"/>
  <c r="O149" i="10"/>
  <c r="Q149" i="10" s="1"/>
  <c r="Y159" i="10"/>
  <c r="X159" i="10"/>
  <c r="W159" i="10"/>
  <c r="U159" i="10"/>
  <c r="T159" i="10"/>
  <c r="V159" i="10"/>
  <c r="S159" i="10"/>
  <c r="N159" i="10"/>
  <c r="P159" i="10" s="1"/>
  <c r="O159" i="10"/>
  <c r="Q159" i="10" s="1"/>
  <c r="Y171" i="10"/>
  <c r="X171" i="10"/>
  <c r="U171" i="10"/>
  <c r="W171" i="10"/>
  <c r="V171" i="10"/>
  <c r="T171" i="10"/>
  <c r="N171" i="10"/>
  <c r="P171" i="10" s="1"/>
  <c r="S171" i="10"/>
  <c r="O171" i="10"/>
  <c r="Q171" i="10" s="1"/>
  <c r="X184" i="10"/>
  <c r="W184" i="10"/>
  <c r="V184" i="10"/>
  <c r="T184" i="10"/>
  <c r="U184" i="10"/>
  <c r="Y184" i="10"/>
  <c r="S184" i="10"/>
  <c r="N184" i="10"/>
  <c r="P184" i="10" s="1"/>
  <c r="Y196" i="10"/>
  <c r="W196" i="10"/>
  <c r="X196" i="10"/>
  <c r="V196" i="10"/>
  <c r="S196" i="10"/>
  <c r="T196" i="10"/>
  <c r="U196" i="10"/>
  <c r="N196" i="10"/>
  <c r="P196" i="10" s="1"/>
  <c r="O196" i="10"/>
  <c r="Q196" i="10" s="1"/>
  <c r="X208" i="10"/>
  <c r="Y208" i="10"/>
  <c r="V208" i="10"/>
  <c r="T208" i="10"/>
  <c r="W208" i="10"/>
  <c r="U208" i="10"/>
  <c r="S208" i="10"/>
  <c r="Y222" i="10"/>
  <c r="X222" i="10"/>
  <c r="W222" i="10"/>
  <c r="V222" i="10"/>
  <c r="U222" i="10"/>
  <c r="S222" i="10"/>
  <c r="T222" i="10"/>
  <c r="N222" i="10"/>
  <c r="P222" i="10" s="1"/>
  <c r="O222" i="10"/>
  <c r="Q222" i="10" s="1"/>
  <c r="Y230" i="10"/>
  <c r="X230" i="10"/>
  <c r="W230" i="10"/>
  <c r="U230" i="10"/>
  <c r="V230" i="10"/>
  <c r="T230" i="10"/>
  <c r="S230" i="10"/>
  <c r="O230" i="10"/>
  <c r="Q230" i="10" s="1"/>
  <c r="W242" i="10"/>
  <c r="Y242" i="10"/>
  <c r="X242" i="10"/>
  <c r="V242" i="10"/>
  <c r="U242" i="10"/>
  <c r="T242" i="10"/>
  <c r="S242" i="10"/>
  <c r="N242" i="10"/>
  <c r="P242" i="10" s="1"/>
  <c r="O242" i="10"/>
  <c r="Q242" i="10" s="1"/>
  <c r="Y254" i="10"/>
  <c r="X254" i="10"/>
  <c r="W254" i="10"/>
  <c r="U254" i="10"/>
  <c r="V254" i="10"/>
  <c r="T254" i="10"/>
  <c r="N254" i="10"/>
  <c r="P254" i="10" s="1"/>
  <c r="O254" i="10"/>
  <c r="Q254" i="10" s="1"/>
  <c r="S254" i="10"/>
  <c r="O256" i="10"/>
  <c r="Q256" i="10" s="1"/>
  <c r="O224" i="10"/>
  <c r="Q224" i="10" s="1"/>
  <c r="O192" i="10"/>
  <c r="Q192" i="10" s="1"/>
  <c r="O136" i="10"/>
  <c r="Q136" i="10" s="1"/>
  <c r="O72" i="10"/>
  <c r="Q72" i="10" s="1"/>
  <c r="N208" i="10"/>
  <c r="P208" i="10" s="1"/>
  <c r="N133" i="10"/>
  <c r="P133" i="10" s="1"/>
  <c r="N21" i="10"/>
  <c r="P21" i="10" s="1"/>
  <c r="T211" i="10"/>
  <c r="D2" i="10"/>
  <c r="I257" i="12"/>
  <c r="I117" i="12"/>
  <c r="I188" i="12"/>
  <c r="J261" i="10"/>
  <c r="Z262" i="10" s="1"/>
  <c r="I313" i="12" s="1"/>
  <c r="D5" i="10"/>
  <c r="Z9" i="10"/>
  <c r="I60" i="12" s="1"/>
  <c r="T9" i="10"/>
  <c r="S9" i="10"/>
  <c r="Y9" i="10"/>
  <c r="X9" i="10"/>
  <c r="W9" i="10"/>
  <c r="U9" i="10"/>
  <c r="N9" i="10"/>
  <c r="P9" i="10" s="1"/>
  <c r="V9" i="10"/>
  <c r="O1" i="7"/>
  <c r="O4" i="7"/>
  <c r="Q7" i="7"/>
  <c r="Q6" i="7"/>
  <c r="Q5" i="7"/>
  <c r="O5" i="7"/>
  <c r="O3" i="7"/>
  <c r="Q3" i="7"/>
  <c r="O2" i="7"/>
  <c r="S7" i="7"/>
  <c r="S3" i="7"/>
  <c r="S2" i="7"/>
  <c r="S4" i="7"/>
  <c r="S5" i="7"/>
  <c r="S6" i="7"/>
  <c r="Z261" i="10" l="1"/>
  <c r="B4" i="10"/>
  <c r="D1" i="10"/>
  <c r="Y261" i="10"/>
  <c r="G7" i="10" s="1"/>
  <c r="X261" i="10"/>
  <c r="G1" i="10" s="1"/>
  <c r="V261" i="10"/>
  <c r="W261" i="10"/>
  <c r="G3" i="10" s="1"/>
  <c r="T261" i="10"/>
  <c r="G2" i="10" s="1"/>
  <c r="U261" i="10"/>
  <c r="G4" i="10" s="1"/>
  <c r="S261" i="10"/>
  <c r="G6" i="10" s="1"/>
  <c r="N261" i="10"/>
  <c r="P261" i="10" s="1"/>
  <c r="D3" i="10" s="1"/>
  <c r="O261" i="10"/>
  <c r="Q261" i="10" s="1"/>
  <c r="D6" i="10" s="1"/>
  <c r="I312" i="12"/>
  <c r="G5" i="10"/>
  <c r="B5" i="10"/>
  <c r="B2" i="10"/>
  <c r="D4" i="10"/>
  <c r="B3" i="10"/>
  <c r="O6" i="7"/>
  <c r="H275" i="2"/>
  <c r="H273" i="2"/>
  <c r="H266" i="2"/>
  <c r="H263" i="2"/>
  <c r="H261" i="2"/>
  <c r="I258" i="2"/>
  <c r="G258" i="2" s="1"/>
  <c r="I257" i="2"/>
  <c r="G257" i="2" s="1"/>
  <c r="I256" i="2"/>
  <c r="G256" i="2"/>
  <c r="I255" i="2"/>
  <c r="G255" i="2" s="1"/>
  <c r="I254" i="2"/>
  <c r="G254" i="2" s="1"/>
  <c r="I253" i="2"/>
  <c r="G253" i="2"/>
  <c r="I252" i="2"/>
  <c r="G252" i="2" s="1"/>
  <c r="I251" i="2"/>
  <c r="G251" i="2" s="1"/>
  <c r="I250" i="2"/>
  <c r="G250" i="2" s="1"/>
  <c r="I249" i="2"/>
  <c r="G249" i="2" s="1"/>
  <c r="I248" i="2"/>
  <c r="G248" i="2" s="1"/>
  <c r="I247" i="2"/>
  <c r="G247" i="2" s="1"/>
  <c r="I246" i="2"/>
  <c r="G246" i="2" s="1"/>
  <c r="I245" i="2"/>
  <c r="G245" i="2" s="1"/>
  <c r="I244" i="2"/>
  <c r="G244" i="2" s="1"/>
  <c r="I243" i="2"/>
  <c r="G243" i="2" s="1"/>
  <c r="I242" i="2"/>
  <c r="G242" i="2" s="1"/>
  <c r="I241" i="2"/>
  <c r="G241" i="2" s="1"/>
  <c r="I240" i="2"/>
  <c r="G240" i="2" s="1"/>
  <c r="I239" i="2"/>
  <c r="G239" i="2" s="1"/>
  <c r="I238" i="2"/>
  <c r="I237" i="2"/>
  <c r="G237" i="2" s="1"/>
  <c r="I236" i="2"/>
  <c r="G236" i="2" s="1"/>
  <c r="I235" i="2"/>
  <c r="I234" i="2"/>
  <c r="I233" i="2"/>
  <c r="G233" i="2" s="1"/>
  <c r="I232" i="2"/>
  <c r="G232" i="2" s="1"/>
  <c r="I231" i="2"/>
  <c r="G231" i="2" s="1"/>
  <c r="I230" i="2"/>
  <c r="G230" i="2" s="1"/>
  <c r="I229" i="2"/>
  <c r="G229" i="2" s="1"/>
  <c r="I228" i="2"/>
  <c r="G228" i="2" s="1"/>
  <c r="I227" i="2"/>
  <c r="G227" i="2" s="1"/>
  <c r="I226" i="2"/>
  <c r="G226" i="2" s="1"/>
  <c r="I225" i="2"/>
  <c r="G225" i="2" s="1"/>
  <c r="I224" i="2"/>
  <c r="G224" i="2" s="1"/>
  <c r="I223" i="2"/>
  <c r="G223" i="2" s="1"/>
  <c r="I222" i="2"/>
  <c r="I221" i="2"/>
  <c r="G221" i="2" s="1"/>
  <c r="I220" i="2"/>
  <c r="G220" i="2" s="1"/>
  <c r="I219" i="2"/>
  <c r="G219" i="2" s="1"/>
  <c r="I218" i="2"/>
  <c r="G218" i="2" s="1"/>
  <c r="I217" i="2"/>
  <c r="I216" i="2"/>
  <c r="G216" i="2" s="1"/>
  <c r="I215" i="2"/>
  <c r="G215" i="2" s="1"/>
  <c r="I214" i="2"/>
  <c r="G214" i="2" s="1"/>
  <c r="I213" i="2"/>
  <c r="G213" i="2" s="1"/>
  <c r="I212" i="2"/>
  <c r="I211" i="2"/>
  <c r="I210" i="2"/>
  <c r="I209" i="2"/>
  <c r="I208" i="2"/>
  <c r="I207" i="2"/>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2" i="2"/>
  <c r="I111" i="2"/>
  <c r="I110" i="2"/>
  <c r="I109" i="2"/>
  <c r="I108" i="2"/>
  <c r="I107" i="2"/>
  <c r="I106" i="2"/>
  <c r="I105" i="2"/>
  <c r="I104" i="2"/>
  <c r="I103" i="2"/>
  <c r="G103" i="2" s="1"/>
  <c r="I102" i="2"/>
  <c r="G102" i="2" s="1"/>
  <c r="I101" i="2"/>
  <c r="G101" i="2" s="1"/>
  <c r="I100" i="2"/>
  <c r="G100" i="2" s="1"/>
  <c r="I99" i="2"/>
  <c r="G99" i="2" s="1"/>
  <c r="I98" i="2"/>
  <c r="G98" i="2" s="1"/>
  <c r="I97" i="2"/>
  <c r="G97" i="2" s="1"/>
  <c r="I96" i="2"/>
  <c r="G96" i="2" s="1"/>
  <c r="I95" i="2"/>
  <c r="G95" i="2" s="1"/>
  <c r="I94" i="2"/>
  <c r="G94" i="2" s="1"/>
  <c r="I93" i="2"/>
  <c r="G93" i="2" s="1"/>
  <c r="I92" i="2"/>
  <c r="I91" i="2"/>
  <c r="G91" i="2" s="1"/>
  <c r="I90" i="2"/>
  <c r="I89" i="2"/>
  <c r="I88" i="2"/>
  <c r="I87" i="2"/>
  <c r="I86" i="2"/>
  <c r="I85" i="2"/>
  <c r="G85" i="2" s="1"/>
  <c r="I84" i="2"/>
  <c r="I83" i="2"/>
  <c r="I82" i="2"/>
  <c r="I81" i="2"/>
  <c r="I80" i="2"/>
  <c r="I79" i="2"/>
  <c r="I78" i="2"/>
  <c r="I77" i="2"/>
  <c r="I76" i="2"/>
  <c r="I75" i="2"/>
  <c r="I74" i="2"/>
  <c r="I73" i="2"/>
  <c r="I72" i="2"/>
  <c r="I71" i="2"/>
  <c r="I70" i="2"/>
  <c r="G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27" i="2"/>
  <c r="H27" i="2"/>
  <c r="I26" i="2"/>
  <c r="G15" i="2"/>
  <c r="I12" i="2"/>
  <c r="I11" i="2"/>
  <c r="I10" i="2"/>
  <c r="H10" i="2"/>
  <c r="J5" i="2"/>
  <c r="E5" i="2"/>
  <c r="D5" i="2"/>
  <c r="G5" i="2" s="1"/>
  <c r="B5" i="2"/>
  <c r="J4" i="2"/>
  <c r="G4" i="2"/>
  <c r="B4" i="2"/>
  <c r="J3" i="2"/>
  <c r="G3" i="2"/>
  <c r="J2" i="2"/>
  <c r="J1" i="2"/>
  <c r="B6" i="10" l="1"/>
  <c r="B7" i="10" s="1"/>
  <c r="D7" i="10"/>
  <c r="E1" i="2"/>
  <c r="I2" i="2"/>
  <c r="I4" i="2"/>
  <c r="M2" i="2"/>
  <c r="O7" i="7"/>
  <c r="G1" i="2"/>
  <c r="B1" i="2"/>
  <c r="B2" i="2"/>
  <c r="B3" i="2"/>
  <c r="D1" i="2" l="1"/>
</calcChain>
</file>

<file path=xl/sharedStrings.xml><?xml version="1.0" encoding="utf-8"?>
<sst xmlns="http://schemas.openxmlformats.org/spreadsheetml/2006/main" count="2586" uniqueCount="1203">
  <si>
    <t>Date</t>
  </si>
  <si>
    <t>Time</t>
  </si>
  <si>
    <t>Share</t>
  </si>
  <si>
    <t>Entry</t>
  </si>
  <si>
    <t>Exit</t>
  </si>
  <si>
    <t>why I entered</t>
  </si>
  <si>
    <t>why I exited</t>
  </si>
  <si>
    <t>BTU</t>
  </si>
  <si>
    <t>RIOT</t>
  </si>
  <si>
    <t xml:space="preserve">flat top </t>
  </si>
  <si>
    <t>HIT SL</t>
  </si>
  <si>
    <t>FOMO</t>
  </si>
  <si>
    <t>flat top breakout</t>
  </si>
  <si>
    <t>Stopped out</t>
  </si>
  <si>
    <t>Total P/L (Summed)</t>
  </si>
  <si>
    <t>avg.win</t>
  </si>
  <si>
    <t>Total Scalp win</t>
  </si>
  <si>
    <t>Swing trades</t>
  </si>
  <si>
    <t>winner (avg.cent)</t>
  </si>
  <si>
    <t>Dips</t>
  </si>
  <si>
    <t>hit SL</t>
  </si>
  <si>
    <t>Total avg.winners(scalps)</t>
  </si>
  <si>
    <t>Scalps</t>
  </si>
  <si>
    <t>Swings</t>
  </si>
  <si>
    <t>total Scalp loss</t>
  </si>
  <si>
    <t>Avg%gain</t>
  </si>
  <si>
    <t>flat top</t>
  </si>
  <si>
    <t>Bullflag</t>
  </si>
  <si>
    <t>Total avg.lossers(scalps)</t>
  </si>
  <si>
    <t>Wins</t>
  </si>
  <si>
    <t>Total swing win</t>
  </si>
  <si>
    <t>Avg%loss</t>
  </si>
  <si>
    <t>losers (avg.cent)</t>
  </si>
  <si>
    <t>Sig KL</t>
  </si>
  <si>
    <t>Total avg.winners(swing)</t>
  </si>
  <si>
    <t>Losses</t>
  </si>
  <si>
    <t>Total swing loss</t>
  </si>
  <si>
    <t>Avg% win</t>
  </si>
  <si>
    <t>pocket pivot/new high</t>
  </si>
  <si>
    <t>total avg.lossers(swing)</t>
  </si>
  <si>
    <t>Total</t>
  </si>
  <si>
    <t>Win rate</t>
  </si>
  <si>
    <t>Difference</t>
  </si>
  <si>
    <r>
      <rPr>
        <b/>
        <i/>
        <sz val="10"/>
        <color rgb="FFFF6D01"/>
        <rFont val="Arial"/>
        <family val="2"/>
      </rPr>
      <t>other/</t>
    </r>
    <r>
      <rPr>
        <b/>
        <i/>
        <sz val="10"/>
        <color rgb="FFFF00FF"/>
        <rFont val="Arial"/>
        <family val="2"/>
      </rPr>
      <t>fomo</t>
    </r>
  </si>
  <si>
    <t>Real money account</t>
  </si>
  <si>
    <t>Total P/L</t>
  </si>
  <si>
    <t>% GAIN</t>
  </si>
  <si>
    <t>winrate%^</t>
  </si>
  <si>
    <t>Mistakes on my trades</t>
  </si>
  <si>
    <t>SCALPS</t>
  </si>
  <si>
    <t>TP1@13.87 200 shares, TP2@13.72 100 shares</t>
  </si>
  <si>
    <t>Bull flag</t>
  </si>
  <si>
    <t xml:space="preserve">Hit first KL, sell market </t>
  </si>
  <si>
    <t>SOFI</t>
  </si>
  <si>
    <t>Tp1@14.81 100 shares, exit@14.68 100 shares</t>
  </si>
  <si>
    <t>KL</t>
  </si>
  <si>
    <t>Brackets, gave back some profits</t>
  </si>
  <si>
    <t>PTON</t>
  </si>
  <si>
    <t>daily candle had a three bar play, bad entry.</t>
  </si>
  <si>
    <t>messed up brackets got lucky</t>
  </si>
  <si>
    <t>9EMA crossing VWAP, flat top breakout at KL</t>
  </si>
  <si>
    <t>sell market, made a read on a doji candle but it ended up hitting my bracket, took profits and ran instead of chancing it reversing on me and gaining nothing</t>
  </si>
  <si>
    <t>INDO</t>
  </si>
  <si>
    <t>flat top entry</t>
  </si>
  <si>
    <t>sell market for quick gain</t>
  </si>
  <si>
    <t>TP1@11.52 150 shares, exit@11.635 100 shares</t>
  </si>
  <si>
    <t>Significant KL</t>
  </si>
  <si>
    <t>TP for small gain, top wick scared me out</t>
  </si>
  <si>
    <t>TP1@12.215 150 shares, TP2&amp;3@12.15/16 50 each</t>
  </si>
  <si>
    <t>FLAT TOP entry</t>
  </si>
  <si>
    <t xml:space="preserve">first almost a 1:2 ratio other was sell market </t>
  </si>
  <si>
    <t>TP1@18.38, TP2@18.5, TP3@18.31. 100/50/50</t>
  </si>
  <si>
    <t>Breakout of KL/ out of a base</t>
  </si>
  <si>
    <t>took profits bc it was really volatilie, protected my breakeven point but also need to work on how to take profits and get out of my trades</t>
  </si>
  <si>
    <t>DCFC</t>
  </si>
  <si>
    <t>TP1@13.48, TP2@13.27, TP3@13.21 100/50/50</t>
  </si>
  <si>
    <t>Break of KL, ascending volume out of the cup</t>
  </si>
  <si>
    <t>first TP was at first bracket the other were protecting my breakeven price</t>
  </si>
  <si>
    <t>TP1@17.27, TP2@17.20, TP3@17.1748 100/50/50</t>
  </si>
  <si>
    <t>Got in alittle above the pivot point</t>
  </si>
  <si>
    <t>took profits/ protected my break even.</t>
  </si>
  <si>
    <t>TP1@17.765, TP2@17.611, Exit@17.56 100/50/50</t>
  </si>
  <si>
    <t>Got in at KL on strong momo</t>
  </si>
  <si>
    <t xml:space="preserve">Took some off the table just for profits, second exit was at break even, and last exit was a bit below even. </t>
  </si>
  <si>
    <t>Not getting out sooner was my mistake. Even though the stock reversed and went all the way back doesnt matter. Gotta leave positions when they arent doing well</t>
  </si>
  <si>
    <t>exit@7.9359</t>
  </si>
  <si>
    <t>Sniped a strong MOMO stock, got in at KL</t>
  </si>
  <si>
    <t>Flattened on spike, very risky trade but this stock had the momentum for a quick in and out</t>
  </si>
  <si>
    <t>Exit@13.91</t>
  </si>
  <si>
    <t>Increased volume curling up into KL</t>
  </si>
  <si>
    <t>Exited on big green candle just wanted to get out. It ended up halting on the same candle. I found myself hoping the stock goes back up meaning i was trading without a plan and didnt have the disciple to get out for a loss. The correct entry was the candle before the one i got into but the volume was strong and the buyers were there.</t>
  </si>
  <si>
    <t>Didnt follow my risk reward of .10 cents but there was no reason to get out.</t>
  </si>
  <si>
    <t>TP1@17.64 TP2@17.64 TP3@17.59 200/25/25</t>
  </si>
  <si>
    <t>Significant volume/tape reading</t>
  </si>
  <si>
    <t>Wanted 20 cents but moved it down a bit to take profits, the second and third exit was protecting my breakeven price.</t>
  </si>
  <si>
    <t>Terrible trade today, was very afraid to get in and got in extremely late but got a small gain. I could have gotten in on two different spots on the chart for a bigger gain.</t>
  </si>
  <si>
    <t>IMPP</t>
  </si>
  <si>
    <t>TP1@2.315 TP2@2.2757 TP3@2.365 TP4@2.3432 1000/500/250/250</t>
  </si>
  <si>
    <t>break of KL from PM, L2 was extremely bullish</t>
  </si>
  <si>
    <t>took profits at the first signs of weakness, just wanted to lock in profits, no greed involved</t>
  </si>
  <si>
    <t>AGRI</t>
  </si>
  <si>
    <t>Tp1@3.965, TP2@3.9065, TP3@3.81 250/150/100</t>
  </si>
  <si>
    <t>Flat top breakout</t>
  </si>
  <si>
    <t>Took early profits to be in the money, other TPs protecting my break even point</t>
  </si>
  <si>
    <t>SONM</t>
  </si>
  <si>
    <t>TP@1.1811, TP2@1.155 1000/1000</t>
  </si>
  <si>
    <t>took profits to be in the green, then protected my entry</t>
  </si>
  <si>
    <t>NRSN</t>
  </si>
  <si>
    <t>TP1@7.89088, Exit@7.75</t>
  </si>
  <si>
    <t>Flat top on good volume</t>
  </si>
  <si>
    <t>sold into weakness using brackets</t>
  </si>
  <si>
    <t>I held for too long, should have gotten out when it hit 8.18, at least i would have gotten 150+ instead of 30 but its ok. Wanted to give it a chance to push higher if it could</t>
  </si>
  <si>
    <t>CLVR</t>
  </si>
  <si>
    <t>Flat top VCP looking price action.</t>
  </si>
  <si>
    <t>Got out right as soon as i was in the money, didnt want to risk turning a winning trade into a losing trade, also from past trades i would lose out on majority of the gains bc i decided to let the stock play out with brackets. Ill take what i can get instead of trying to look for bigger gains even tho it goes up after i sell. Its not about what happens after i sell but its about what happens when im in the trade.</t>
  </si>
  <si>
    <t>PLX</t>
  </si>
  <si>
    <t>Flat top</t>
  </si>
  <si>
    <t>Started showing signs of weakness</t>
  </si>
  <si>
    <t>Didnt get the best exit, but still a well executed trade.</t>
  </si>
  <si>
    <t>LIXT</t>
  </si>
  <si>
    <t>3.16/3.26/3.43 200/150/150</t>
  </si>
  <si>
    <t>strong volume/momentum/ crossing above VWAP and MAs</t>
  </si>
  <si>
    <t>Brackets did the work for me</t>
  </si>
  <si>
    <t>STSS</t>
  </si>
  <si>
    <t>2.965/2.975</t>
  </si>
  <si>
    <t>pivot point break out on large volume</t>
  </si>
  <si>
    <t>wanted to take profits and was pausing which was natural but was scaring me bc i wanted to protect my profits</t>
  </si>
  <si>
    <t>looking in hindsight i could have stayed to where my stop loss was set initally which would have given me a huge profit, roughly around 400+ on the day, but im happy with taking my profits and running with it instead of giving it all back.looking at the chart rn, it looks really constructive and i should have left a small position in to try and run. overall good trade. also i was late on entry a bit.</t>
  </si>
  <si>
    <t>CYN</t>
  </si>
  <si>
    <t>2.1274/2.065</t>
  </si>
  <si>
    <t xml:space="preserve">trendline break second green candle </t>
  </si>
  <si>
    <t>took profits where the stock was showing struggle and weakness</t>
  </si>
  <si>
    <t>ERYP</t>
  </si>
  <si>
    <t>Retest at KL that pushed through, moving avg crossed VWAP</t>
  </si>
  <si>
    <t>took profits at a decent gain, and last half was at the sign of weakness</t>
  </si>
  <si>
    <t>could have gotten out a bit sooner.</t>
  </si>
  <si>
    <t>VIVK</t>
  </si>
  <si>
    <t>Break through KL on high volume, flat top BO</t>
  </si>
  <si>
    <t>took half off for profits at the .10 cent mark, and let the other half ride for another .10 cents, not trying to get home run trades, just looking to get base hits</t>
  </si>
  <si>
    <t>in hindsight, sold a bit early</t>
  </si>
  <si>
    <t>ACON</t>
  </si>
  <si>
    <t>Trend line break into high volume</t>
  </si>
  <si>
    <t>showing weakness</t>
  </si>
  <si>
    <t>could have gotten out sooner/ held too long</t>
  </si>
  <si>
    <t>RDBX</t>
  </si>
  <si>
    <t>bounce off 10 EMA pull back buy/ no longer overEXT</t>
  </si>
  <si>
    <t xml:space="preserve">OCO bracket sold at high of day </t>
  </si>
  <si>
    <t>missed one really good entry bc i wasnt prepared</t>
  </si>
  <si>
    <t>PIK</t>
  </si>
  <si>
    <t>i liked the breakout but i got in too late, it was a flat top/ break out of a pivot</t>
  </si>
  <si>
    <t>got nervous and saw weakness so i sold, but if i just held and trusted my stop loss i could have made 2x on the day.</t>
  </si>
  <si>
    <t>sold too early, got in too late</t>
  </si>
  <si>
    <t>TXMD</t>
  </si>
  <si>
    <t xml:space="preserve">Trendline break through pivot point break / also had FDA news </t>
  </si>
  <si>
    <t>Had brackets set up which it would have hit if i keep the brackets up for a few more seconds, it started to show a topping wick so i got out with profits on the trade instead of giving it all back. it ended up going higher but ill take the 13 cents on the trade</t>
  </si>
  <si>
    <t xml:space="preserve">could have sold later, had a bad fill </t>
  </si>
  <si>
    <t>AVDL</t>
  </si>
  <si>
    <t>flat top/KL breakout</t>
  </si>
  <si>
    <t>sold on first sign of weakness</t>
  </si>
  <si>
    <t>got in way too late, i wanted to get in at the resistance line but didnt want to get stopped out since it was wicking a lot. 3 cents too late and the sell wasnt the best. i could have stayed in a bit longer but the huge top wick could have been a reversal/ false breakout. of course in hindsight i could have stayed in longer.</t>
  </si>
  <si>
    <t>HUSA</t>
  </si>
  <si>
    <t>flat top into new highs</t>
  </si>
  <si>
    <t>sold at first sign of weakness</t>
  </si>
  <si>
    <t>my mistake for the day which wasnt really a mistake is missing two entries on JAN. This was my first day back after a 10 day trip, and i didnt want to be too aggressive.</t>
  </si>
  <si>
    <t>AUVI</t>
  </si>
  <si>
    <t>flat top breakout on high volume into NHs</t>
  </si>
  <si>
    <t>sold on weakness, ive seen so many stocks go up and fall back down to its breakout area, the two candles i was in for had topping wicks. I thought the stock was gonna reverse on me and my winning trade would have been a losing trade.</t>
  </si>
  <si>
    <t>could have stayed in longer but its ok. I also missed two big moves but i didnt like the entries for them.</t>
  </si>
  <si>
    <t>REV</t>
  </si>
  <si>
    <t>ABC like pattern, break through pivot level and on high volume</t>
  </si>
  <si>
    <t>sold into strength, but also at the first sight of weakness</t>
  </si>
  <si>
    <t>great exectution nothing to complain about</t>
  </si>
  <si>
    <t>CEAD</t>
  </si>
  <si>
    <t>Looked like it found support at the bottom of the sell off. red candles had low volume followed by a small hammer reversal play into two tight candle, into the increased volume green candles that broke through the pivot level. This was the best trade of the year and the best read of the year</t>
  </si>
  <si>
    <t>Sold into strength also sold at the highs of the day</t>
  </si>
  <si>
    <t>in hindsight i could have held some shares to let it run higher but other than that i did a good job</t>
  </si>
  <si>
    <t>PETZ</t>
  </si>
  <si>
    <t>flat top break through KL</t>
  </si>
  <si>
    <t>sold for 20 cent gain hit bracket</t>
  </si>
  <si>
    <t>flat top/ micro bullback</t>
  </si>
  <si>
    <t>sold at previous high of day</t>
  </si>
  <si>
    <t>got in too late</t>
  </si>
  <si>
    <t>IINN</t>
  </si>
  <si>
    <t>hammer reversal into new high pivot</t>
  </si>
  <si>
    <t xml:space="preserve">moved stop loss to above break even to better my worse case scenario </t>
  </si>
  <si>
    <t>got in too late didnt take profits sooner i guess</t>
  </si>
  <si>
    <t>XRTX</t>
  </si>
  <si>
    <t>break of significant KL from premarket on high volume</t>
  </si>
  <si>
    <t>OCO bracket protected my worst case scenario to a profit area</t>
  </si>
  <si>
    <t>should have been out of the trade earlier but since i only have one trade a day i want it to do whatever it can, but thats a mistake</t>
  </si>
  <si>
    <t>DRCT</t>
  </si>
  <si>
    <t>looked like a flat top breakout into new highs with good momentum from premarket</t>
  </si>
  <si>
    <t>got out using a back stop, could have gotten out higher but i wanted to let it do its thing. made my worse case scenario to above breakeven</t>
  </si>
  <si>
    <t xml:space="preserve">share size was too big so it cancelled my first trade, got in too late but the first candle of the day made me very skeptical. A VERY BIG MISTAKE WAS NOT KNOWING WHAT MY STOP LOSS ON ENTRY WAS GONNA BE, I KEEP MOVING IT </t>
  </si>
  <si>
    <t>PGY</t>
  </si>
  <si>
    <t>mini ABCD flat top KL breakon high volume</t>
  </si>
  <si>
    <t>hit my SL bracket</t>
  </si>
  <si>
    <t>good trade</t>
  </si>
  <si>
    <t>GOVX</t>
  </si>
  <si>
    <t>flat top ABCD after a pullback</t>
  </si>
  <si>
    <t>it flushed but i protected my worse case scenario for a .15 cent win</t>
  </si>
  <si>
    <t>could have gotten out with a $70 dollar gain but it didnt show any signs of weakness</t>
  </si>
  <si>
    <t>IONM</t>
  </si>
  <si>
    <t>played the break of the pivot from the premarket, got in on high volume and planned for it to break the VWAP. BULL FLAG</t>
  </si>
  <si>
    <t>I got lucky if i didnt have my stop loss i would have been down on the day, it hit the stop loss to the T. if my original SL was active i would have been stopped out for a loss. Sometimes in trading you get lucky, my max loss was only at -78 so it wouldnt have been a bad trade. the stock was worth the try</t>
  </si>
  <si>
    <t>didnt have the best execution on the trade, could have been better. The main thing here tho is that my max loss wasnt high which showes me protecting my max loss</t>
  </si>
  <si>
    <t>INAB</t>
  </si>
  <si>
    <t>cup and handle on the 5 min, with the 1 min handle pullback</t>
  </si>
  <si>
    <t>got out at the first sign of weakness, didnt want to have a winning trade turn into a losing one</t>
  </si>
  <si>
    <t>in hindsight i could have held longer but i need to get in and out, also my entry was high but thats only because i was waiting for confiramtion of the breakout</t>
  </si>
  <si>
    <t>ATXG</t>
  </si>
  <si>
    <t>huge increase in volume, witht he break out KL</t>
  </si>
  <si>
    <t>Tos was lagging super hard, i moved worst case scenario to above breakeven, just in case of a sudden drop off</t>
  </si>
  <si>
    <t>good trade/ good risk management</t>
  </si>
  <si>
    <t>PXMD</t>
  </si>
  <si>
    <t>dip buy at Kl support level</t>
  </si>
  <si>
    <t xml:space="preserve">Wanted to get out with a profit, it looked like a falling knife and was very volatile </t>
  </si>
  <si>
    <t>had my stop loss at +.20 cents which it ended up hitting, but i dont like long holds in this market</t>
  </si>
  <si>
    <t>SOBR</t>
  </si>
  <si>
    <t>technically a dip buy at a strong support level</t>
  </si>
  <si>
    <t>got out with a profit, it was really whippy and i didnt want to turn a winner into a loser. My inital game plan for this stock was to get 15 cents out of it. i would have hit that SL but its all in hindsight. Not trying to get greedy, especially since ive been on a losing streak for the past month and a half</t>
  </si>
  <si>
    <t>kept moving my stop loss. This is a problem bc im not sticking to my trading plan by moving it up and down. But its hard bc im judging it based on how its trading at the time and how the stock chart is trading. not a bad mistake bc im protecting my worst case scenario at all times</t>
  </si>
  <si>
    <t>ADTX</t>
  </si>
  <si>
    <t>KL breakout/ 9ema crossing VWAP/ increase in volume</t>
  </si>
  <si>
    <t>Looked like it was struggling to push higher, didnt want it to flush on me and turn a winner into a loser</t>
  </si>
  <si>
    <t>dont regret anything, think this trade was good, inhindsight i should have held but thats in hindsight</t>
  </si>
  <si>
    <t>ABOS</t>
  </si>
  <si>
    <t>DIP buy at KL support level</t>
  </si>
  <si>
    <t>Got out for a good profit, it was struggling to get higher, took it off just in case of a reversal</t>
  </si>
  <si>
    <t>nothing bad just very nervewracking</t>
  </si>
  <si>
    <t>ATXI</t>
  </si>
  <si>
    <t>DiP at the descending top resistance</t>
  </si>
  <si>
    <t>got out at previous resistance levels</t>
  </si>
  <si>
    <t>in hindsight, it would have hit my SL if i left it.</t>
  </si>
  <si>
    <t>PEGY</t>
  </si>
  <si>
    <t>DIP at the bottom of the flush</t>
  </si>
  <si>
    <t>held into the break of high of day</t>
  </si>
  <si>
    <t>good trade no mistakes</t>
  </si>
  <si>
    <t>LUCY</t>
  </si>
  <si>
    <t>DIp at support level</t>
  </si>
  <si>
    <t>SL was hit, my stop was a bit too high but was trying to protect my worst case</t>
  </si>
  <si>
    <t>DIP at support level, it kept bouncing off of it</t>
  </si>
  <si>
    <t>Held way too long, thought the pullback would be a quick one and not a reversal</t>
  </si>
  <si>
    <t>should have gotten out sooner, also should have moved SL up more</t>
  </si>
  <si>
    <t>Flat top breakout from PM highs</t>
  </si>
  <si>
    <t>got out on first sign of weakness, wanted to hold through the pullback but it looked like a reversal. LASE flushed, didnt want that to happen to me</t>
  </si>
  <si>
    <t>Should have gotten out sooner, i let it drop 20 cents before selling, had 80 bucks profit and left with 30. Not mad just happy to be green</t>
  </si>
  <si>
    <t>Flat top from PM KL</t>
  </si>
  <si>
    <t>got out on first sign of weakness</t>
  </si>
  <si>
    <t>RDHL</t>
  </si>
  <si>
    <t>7:58-8:02</t>
  </si>
  <si>
    <t>Bull flag, backed with institutional buying power. Had a large amount of volume and momo, hopped in late but i liked the set up</t>
  </si>
  <si>
    <t xml:space="preserve">kept moving my SL higher and higher protecting my worst case scenario </t>
  </si>
  <si>
    <t>solid</t>
  </si>
  <si>
    <t>MVST</t>
  </si>
  <si>
    <t>6:54-7:04</t>
  </si>
  <si>
    <t>Ascending triangle, it popped up then pulled back to the breakout point where i bought for a dip</t>
  </si>
  <si>
    <t>got out bc the top side looked extremely heavy</t>
  </si>
  <si>
    <t>MOTS</t>
  </si>
  <si>
    <t>6:32-6:34</t>
  </si>
  <si>
    <t xml:space="preserve">Broke descending resistance with strong news and strong MOMO, broke a KL from PM. This trade had plenty of reasons to get in which gave me a reason to get in. The L2 looked very good </t>
  </si>
  <si>
    <t>Got out on the first sign of weakness, didnt want a winner turning into a loser</t>
  </si>
  <si>
    <t>late entry early exit but this is all in hindsight</t>
  </si>
  <si>
    <t>QNGY</t>
  </si>
  <si>
    <t>6:34-6:35</t>
  </si>
  <si>
    <t>next candle to make a new high, had strong momo and volume, also had news</t>
  </si>
  <si>
    <t>Got out bc of emotions and fear.</t>
  </si>
  <si>
    <t>This is the one stock where i told myself to size into the trade. I got in with 500 then sized back in at the high of the stock for the worst fill ever, at least a 30 cent fill difference. Got in too late and got out too early. just happy to be green</t>
  </si>
  <si>
    <t>SONN</t>
  </si>
  <si>
    <t>6:54-6:56</t>
  </si>
  <si>
    <t>Flat top red to green on a micro pullback</t>
  </si>
  <si>
    <t>got out on the reversal candle, should have gotten out much sooner on the first sign of weakness</t>
  </si>
  <si>
    <t>Should have gotten out much sooner, didnt think it would be a reversal. what could have been a 150 dollar winner turned into a 65 dollar winner. Need to work on not giving back my profits</t>
  </si>
  <si>
    <t>DUO</t>
  </si>
  <si>
    <t>6:36-6:38</t>
  </si>
  <si>
    <t>Red to green, candle to break through VWAP</t>
  </si>
  <si>
    <t>Got out at break even, i saw a massive wall of sellers so i sold</t>
  </si>
  <si>
    <t>mistake was letting the stock pullback, it wasnt just a pullback it was a reversal. I need to sell at the first sign of weakness and not when i give all my profits back</t>
  </si>
  <si>
    <t>6:35-6:36</t>
  </si>
  <si>
    <t>Micro pullback flat top</t>
  </si>
  <si>
    <t>Sold at the first sign of weakness, this market is so confusing bc the first sign of weakness is usually a sign of reversal. the pullback had low volume but ive had so many stocks that i gave all my profits back bc i didnt sell sooner, then this stock rips and i should have held. The one big thing for this trade was the pulllback i sold on had low volume.</t>
  </si>
  <si>
    <t>NXL</t>
  </si>
  <si>
    <t>Dip buy at the top of the breakout candle</t>
  </si>
  <si>
    <t>hit SL just barely</t>
  </si>
  <si>
    <t>got super lucky with it hitting my SL</t>
  </si>
  <si>
    <t>EXPR</t>
  </si>
  <si>
    <t>6:51-6:52</t>
  </si>
  <si>
    <t>trend break, sig volume, red to green</t>
  </si>
  <si>
    <t>got out on the pop</t>
  </si>
  <si>
    <t>HARP</t>
  </si>
  <si>
    <t>6:50-6:52</t>
  </si>
  <si>
    <t xml:space="preserve">Dip on the halt resusmption </t>
  </si>
  <si>
    <t>Got out with 10 cents</t>
  </si>
  <si>
    <t>AMAM</t>
  </si>
  <si>
    <t>Breakout KL on good volume, had a clean pullback holding its level</t>
  </si>
  <si>
    <t>got out on strength</t>
  </si>
  <si>
    <t>Bull flag at KL next candle to make a new high</t>
  </si>
  <si>
    <t>got out into strength</t>
  </si>
  <si>
    <t>8:15-8:17</t>
  </si>
  <si>
    <t>Flat top big increase in volume</t>
  </si>
  <si>
    <t>was stalling out took too long to go higher</t>
  </si>
  <si>
    <t>SLNO</t>
  </si>
  <si>
    <t>Dip on the pullback</t>
  </si>
  <si>
    <t>got out bc i didnt have brackets, was alittle afraid to hold through any pullbacks now days</t>
  </si>
  <si>
    <t>the pullbacks that i hold never hold and the ones i dont hold, go higher smh</t>
  </si>
  <si>
    <t>ATNF</t>
  </si>
  <si>
    <t>6:54-6:55</t>
  </si>
  <si>
    <t xml:space="preserve">red to green pullback at support </t>
  </si>
  <si>
    <t>saw a huge wall of sellers on the ladder</t>
  </si>
  <si>
    <t>broke out without me but its ok</t>
  </si>
  <si>
    <t>JNCE</t>
  </si>
  <si>
    <t>6:43-6:43</t>
  </si>
  <si>
    <t>8:36-8:37</t>
  </si>
  <si>
    <t xml:space="preserve">Red to green, hammer candle </t>
  </si>
  <si>
    <t>got out on the pop, wanted to hold for the longer move but was afraid of letting a winner turn to a loser</t>
  </si>
  <si>
    <t>APGN</t>
  </si>
  <si>
    <t>7:04-:07</t>
  </si>
  <si>
    <t>BWEN</t>
  </si>
  <si>
    <t>6:46-6:48</t>
  </si>
  <si>
    <t>Bought on the breakout of VWAP and looked good to me</t>
  </si>
  <si>
    <t>6:33-6:35</t>
  </si>
  <si>
    <t>100+100</t>
  </si>
  <si>
    <t>OTRK</t>
  </si>
  <si>
    <t>200+200</t>
  </si>
  <si>
    <t>CELZ</t>
  </si>
  <si>
    <t>7:31-7:34</t>
  </si>
  <si>
    <t>HPCO</t>
  </si>
  <si>
    <t>6:36-6:42</t>
  </si>
  <si>
    <t>got in on the break of vwap</t>
  </si>
  <si>
    <t>sold too early, but at the same time i was afraid of the reversal that ended up happening a dangle after. ALSO was in a halt for the first time</t>
  </si>
  <si>
    <t>TOPS</t>
  </si>
  <si>
    <t>6:38-6:39</t>
  </si>
  <si>
    <t>HYPR</t>
  </si>
  <si>
    <t>8:17-8:18</t>
  </si>
  <si>
    <t>got in at support right at the bottom of the range</t>
  </si>
  <si>
    <t>hit SL spiked up then flushed</t>
  </si>
  <si>
    <t>IBIO</t>
  </si>
  <si>
    <t>6:51&amp;6:52-6:53</t>
  </si>
  <si>
    <t>LLAP</t>
  </si>
  <si>
    <t>7:13-7:14</t>
  </si>
  <si>
    <t>got in at the pivot, but the stock was stalling out so i sold for a small win, as im typing this, it goes higher and false breakout. The stock is trading below the VWAP and 200 EMA but it looked good enough for a quick scalp</t>
  </si>
  <si>
    <t>6:39-6:47</t>
  </si>
  <si>
    <t>AWIN</t>
  </si>
  <si>
    <t>6:32-33</t>
  </si>
  <si>
    <t>LHDX</t>
  </si>
  <si>
    <t>6:45-6:51</t>
  </si>
  <si>
    <t>UNCY</t>
  </si>
  <si>
    <t>6:34-6:41</t>
  </si>
  <si>
    <t>if i was in a bit lower, i would have held, if the stock didnt flush right before my exit I probably would have held. the stock was moving so crazy with how fast it dropped in price that It was hard to hold longer. I knew this stock was a longer hold kind of stock but i COuldnt do it</t>
  </si>
  <si>
    <t>GMVD</t>
  </si>
  <si>
    <t>CXAI</t>
  </si>
  <si>
    <t>CFRX</t>
  </si>
  <si>
    <t>This stock held the low twice on the red to green, got in on after the small doji on low volume which indicates sellers ran out of steam. typically vcp action</t>
  </si>
  <si>
    <t>CNSP</t>
  </si>
  <si>
    <t>6:45-47</t>
  </si>
  <si>
    <t>liked the set up</t>
  </si>
  <si>
    <t>MGRX</t>
  </si>
  <si>
    <t>7:13-15</t>
  </si>
  <si>
    <t>breakout trade on high volume and momo</t>
  </si>
  <si>
    <t>HILS</t>
  </si>
  <si>
    <t>6:46-48</t>
  </si>
  <si>
    <t>SVRE</t>
  </si>
  <si>
    <t>6:34-40</t>
  </si>
  <si>
    <t>GSIT</t>
  </si>
  <si>
    <t>7:07-10</t>
  </si>
  <si>
    <t>LOSERS</t>
  </si>
  <si>
    <t xml:space="preserve">sold a second too early, sold it at past resistance, didnt know it was gonna explode like that i should have held till the close of the candle. It looked like it was struggling to go higher with a top wick for a few second (Stalled) </t>
  </si>
  <si>
    <t>BBIG</t>
  </si>
  <si>
    <t>bull flag</t>
  </si>
  <si>
    <t>bracket</t>
  </si>
  <si>
    <t>KAVL</t>
  </si>
  <si>
    <t>Got in at pivot point/flat top turned out to be a false breakout</t>
  </si>
  <si>
    <t xml:space="preserve">-10 cent bracket was hit </t>
  </si>
  <si>
    <t>Got too impatient but keep my stop loss regardless</t>
  </si>
  <si>
    <t xml:space="preserve">broke KL </t>
  </si>
  <si>
    <t>brackets sold at the .20 cents mark</t>
  </si>
  <si>
    <t xml:space="preserve">The stock was very volatile today with no clear sign of an uptrend or downtrend. I missed my entry a few cents earlier and was late on the entry. Should have just turned it off for the day. ALSO THIS IS THE ONE OF THE ONLY TRADES I TOOK THAT WERE NOT BASED ON ANYTHING </t>
  </si>
  <si>
    <t>got in at the break of a KL</t>
  </si>
  <si>
    <t>Flattened on ignite bar</t>
  </si>
  <si>
    <t xml:space="preserve">Held the stock past my SL, didnt gradually sell into strength, held too long, </t>
  </si>
  <si>
    <t>break above KL, good volume</t>
  </si>
  <si>
    <t>exited way too late, should have exited at the end of the halt</t>
  </si>
  <si>
    <t>Got really greedy again with this trade, i was up +40$ on the trade and wanted more from it so i watched it dropp lower and lower instead of getting out with a win. A prime example of being desperate for money. If im desperate it will repel away from me. Just take the small win and be happy with that.</t>
  </si>
  <si>
    <t>SBFM</t>
  </si>
  <si>
    <t>CEI</t>
  </si>
  <si>
    <t>Got in on the high of day</t>
  </si>
  <si>
    <t>Held way to long, was tired of being in the stock, its emotionally draining to watch it drop</t>
  </si>
  <si>
    <t>Held for way to long, was hoping the stock would go out and didnt want to lose more than 500 but i eneded up losing 1600 instead. Dont bag hold and turn a scalp into a swing trade. Always use stop losses and dont use your whole account size into one trade. This isnt the end of the world and i can still come back from this. Just need to play the small game and study study study. Only trading good opportunities and taking profits when they occur</t>
  </si>
  <si>
    <t>TP1@31.835 exit@30.82</t>
  </si>
  <si>
    <t>high of day momentum</t>
  </si>
  <si>
    <t>got out in green, then held to long</t>
  </si>
  <si>
    <t>should have exited full position right away</t>
  </si>
  <si>
    <t>6.48/6.41/6.43 100/100/200</t>
  </si>
  <si>
    <t>IGMS</t>
  </si>
  <si>
    <t>OCO bracket</t>
  </si>
  <si>
    <t>entry was too slow</t>
  </si>
  <si>
    <t>ATER</t>
  </si>
  <si>
    <t xml:space="preserve">Flat top </t>
  </si>
  <si>
    <t>hit my 10 cent bracket</t>
  </si>
  <si>
    <t>needed to wait for a true breakout with high volume, got in a bit early, wanted the lowest entry possible.</t>
  </si>
  <si>
    <t>trendline break into new highs</t>
  </si>
  <si>
    <t>stopped out at pivot</t>
  </si>
  <si>
    <t>shouldnt have held for so long, was a good entry in my opinion but i should have just taken my first trade and sat out with a win for the day instead of giving it all back and then some.</t>
  </si>
  <si>
    <t>APRN</t>
  </si>
  <si>
    <t xml:space="preserve">AT KL breakout </t>
  </si>
  <si>
    <t>turned out to be a false breakout</t>
  </si>
  <si>
    <t xml:space="preserve">could have cut the loss smaller </t>
  </si>
  <si>
    <t>AUST</t>
  </si>
  <si>
    <t>Flat top breakout on high volume</t>
  </si>
  <si>
    <t>moved stop loss up to the breakout level, hit bracket for -5 cent loss</t>
  </si>
  <si>
    <t>could have gotten out with $22 but let it try to do its thing, the candles and volume didnt look weak but i guess the volume was the deciding factor</t>
  </si>
  <si>
    <t>SOPA</t>
  </si>
  <si>
    <t>honestly, this trade was FOMO</t>
  </si>
  <si>
    <t>got in too late, i missed the move should not have taken this trade</t>
  </si>
  <si>
    <t>VRM</t>
  </si>
  <si>
    <t>trendline break out into decent volume, bought the stock with confidence and trusted my gut</t>
  </si>
  <si>
    <t>gave myself a 5 cent stop, but got stopped out right away which isnt a bad thing</t>
  </si>
  <si>
    <t>in hindsight i should have waited or not traded but not sad about how this trade went</t>
  </si>
  <si>
    <t>DTST</t>
  </si>
  <si>
    <t>good entry on a hammer reversal that brakes trend line</t>
  </si>
  <si>
    <t>instant sell on bracket</t>
  </si>
  <si>
    <t xml:space="preserve">breakout/flat top </t>
  </si>
  <si>
    <t>got in late, didnt sell on weakness</t>
  </si>
  <si>
    <t>let it hit my bracket when i should have been out already</t>
  </si>
  <si>
    <t>same entry</t>
  </si>
  <si>
    <t>false breakout</t>
  </si>
  <si>
    <t>got in late</t>
  </si>
  <si>
    <t>CYRN</t>
  </si>
  <si>
    <t>looked like a flat top breakout</t>
  </si>
  <si>
    <t>.05 cent stop loss</t>
  </si>
  <si>
    <t>could have gotten out with a 20 dollar profit, but i wanted it to do its thing, the first two red candles looked like a natural pullback since it had 2 strong 5 min candles in a row. It ended up topping out at 2.50 and couldnt push higher, the sign to get out should have been the failure to break higher</t>
  </si>
  <si>
    <t>looked like a flat top had hard resistance at the half dollar</t>
  </si>
  <si>
    <t>got out with a 6 cent stop/ hard resistance was too tough to push through</t>
  </si>
  <si>
    <t>EKSO</t>
  </si>
  <si>
    <t>LLL</t>
  </si>
  <si>
    <t>Flat top breakout on a halted stock</t>
  </si>
  <si>
    <t>just barely stopped me out of the trade, it was 1 cent too high of a stop, it ended up going up 35 cents which is a 400 dollar trade</t>
  </si>
  <si>
    <t>could have had my stop lower but i didnt want to risk more than 10 cents</t>
  </si>
  <si>
    <t>AGRX</t>
  </si>
  <si>
    <t>Flat top/ red to green</t>
  </si>
  <si>
    <t>stopped out @-5 cents</t>
  </si>
  <si>
    <t>held it for too long, i had a chance to get out with 170 and didnt take it. I got really greedy and ignored all of the sell signals and ended up turning a winning trade into a losing one. Cant be doing that especially since i only have three trades a week</t>
  </si>
  <si>
    <t>stop loss</t>
  </si>
  <si>
    <t>the stock was moving too fast, if i was quick enough i could have gotten out with a profit</t>
  </si>
  <si>
    <t>BRQS</t>
  </si>
  <si>
    <t>missed the entry</t>
  </si>
  <si>
    <t>stopped out</t>
  </si>
  <si>
    <t xml:space="preserve">didnt buy in time didnt sell in time </t>
  </si>
  <si>
    <t>CLVS</t>
  </si>
  <si>
    <t xml:space="preserve">break into HOD </t>
  </si>
  <si>
    <t>moved my worse case scenario up and got stopped out to the cent</t>
  </si>
  <si>
    <t>i could have waited longer to move my stop loss up</t>
  </si>
  <si>
    <t>KSPN</t>
  </si>
  <si>
    <t>ended up being a false breakout</t>
  </si>
  <si>
    <t>EVTL</t>
  </si>
  <si>
    <t>trying to break out into new high, break of KL</t>
  </si>
  <si>
    <t>it reversed on me and hit -.3 cents past my bracket</t>
  </si>
  <si>
    <t>i guess i should have exited sooner, keeping the loses small when i notice the trade not working out is better than letting it run its course and be a loser</t>
  </si>
  <si>
    <t xml:space="preserve">break of KL into in highs a bit of a flat top </t>
  </si>
  <si>
    <t>got stopped out</t>
  </si>
  <si>
    <t>miss timed entry</t>
  </si>
  <si>
    <t>USEA</t>
  </si>
  <si>
    <t>BWV</t>
  </si>
  <si>
    <t xml:space="preserve">break of KL flat top </t>
  </si>
  <si>
    <t>it reversed hard on entry</t>
  </si>
  <si>
    <t>got in too late, this was a hard trade, it was too volatile</t>
  </si>
  <si>
    <t>AMTD</t>
  </si>
  <si>
    <t>got in on strong momentum had a close stop</t>
  </si>
  <si>
    <t>got in and reversed on me</t>
  </si>
  <si>
    <t>tried to get in sooner but it wouldnt take my shares</t>
  </si>
  <si>
    <t>had a rise in volume and strong momentum</t>
  </si>
  <si>
    <t>got stopped out a bit below break even</t>
  </si>
  <si>
    <t>could have gotten out with a profit but it moved too fast, one thing i could have done better knowing the kind of market we are in rn is to move my stop loss up to the amount i want to make at the minimum instead of putting it at breakeven, for this trade i could have moved it to +100 so in case it does reverse i could have made 100 even if it stops me out and then moves for 600 i would at least make a good profit</t>
  </si>
  <si>
    <t>MRSN</t>
  </si>
  <si>
    <t>false breakout hit my SL</t>
  </si>
  <si>
    <t>didnt have enough confirmation to the upside, best thing today was to not trade</t>
  </si>
  <si>
    <t>CLWT</t>
  </si>
  <si>
    <t>pivot level holding over VWAP</t>
  </si>
  <si>
    <t>stop loss was too close i didnt give it enough room to move</t>
  </si>
  <si>
    <t>had my stop loss so close didnt have enough time to run</t>
  </si>
  <si>
    <t>VLCN</t>
  </si>
  <si>
    <t>break of VWAP and KL</t>
  </si>
  <si>
    <t>stopped out on flush</t>
  </si>
  <si>
    <t>idek anymore</t>
  </si>
  <si>
    <t>GBOX</t>
  </si>
  <si>
    <t>berakout to new highs, looked like it had high volume</t>
  </si>
  <si>
    <t>didnt wait long enough for confirmation, it was a false breakout</t>
  </si>
  <si>
    <t>timing was off</t>
  </si>
  <si>
    <t>flat top, false break out though</t>
  </si>
  <si>
    <t>false breakout hit my sl</t>
  </si>
  <si>
    <t xml:space="preserve">i guess the timing was off, it had good volume </t>
  </si>
  <si>
    <t>APE</t>
  </si>
  <si>
    <t>stopped out instantly</t>
  </si>
  <si>
    <t>the trade over all was trash</t>
  </si>
  <si>
    <t>DRUG</t>
  </si>
  <si>
    <t>looked like it found the bottom, hammer reversal into high volume</t>
  </si>
  <si>
    <t>the problem with this trade 100% was being below the VWAP, and it having a hard time three candles in a row, needed to be more patient</t>
  </si>
  <si>
    <t>CMRX</t>
  </si>
  <si>
    <t>bull flag on the 1 min</t>
  </si>
  <si>
    <t>stopped out on a shake out</t>
  </si>
  <si>
    <t>the timing wasnt there again</t>
  </si>
  <si>
    <t>red to green, at significant support level, it also broke the VWAP and 9EMA</t>
  </si>
  <si>
    <t>got out with stop losses</t>
  </si>
  <si>
    <t>i was one candle too early, it was a false breakout into the breakout candle, cannot help, just had to get back in</t>
  </si>
  <si>
    <t>HYRE</t>
  </si>
  <si>
    <t>Got in for the break of a KL, reason for getting in was the increase in volume and momo</t>
  </si>
  <si>
    <t xml:space="preserve">got stopped out with a tight stop </t>
  </si>
  <si>
    <t>in hindsight i guess i should have not traded at all, and i missed the entry at the bounce of VWAP</t>
  </si>
  <si>
    <t>CMRA</t>
  </si>
  <si>
    <t>FOMO, thought it was gonna start curling up</t>
  </si>
  <si>
    <t>got stopped out immediately</t>
  </si>
  <si>
    <t>not patient enough</t>
  </si>
  <si>
    <t>BIAF</t>
  </si>
  <si>
    <t>Used momo and volume to get in</t>
  </si>
  <si>
    <t>got stopped out really quick, had a horrible fill which was 10 cents higher than i wanted, and chopped me out with the big wicks</t>
  </si>
  <si>
    <t>i guess it was a trade i never should have taken, but it looked good</t>
  </si>
  <si>
    <t>SNTI</t>
  </si>
  <si>
    <t>KL breakout</t>
  </si>
  <si>
    <t>got stopped out and then an immediate bounce up to my take profit zone, it happens, cant say it was a bad trade or that i didnt have the discipline. I stuck to my SL ratio but the trade just didnt work out</t>
  </si>
  <si>
    <t>Bought at support/Dip</t>
  </si>
  <si>
    <t>Stopped out on a shakeout candle</t>
  </si>
  <si>
    <t>looked too top side heavy, , it had three top wicks in a row, my other mistake was not being focused the whole time, i was playing TFT while trading and thats the worst thing i could have done</t>
  </si>
  <si>
    <t>Looked for the stock to make new highs on strong momo FOMO</t>
  </si>
  <si>
    <t>stopped out immediatly for -20cents</t>
  </si>
  <si>
    <t>FNGR</t>
  </si>
  <si>
    <t>Dip but it was a had spot to buy the dip.</t>
  </si>
  <si>
    <t>got stopped out 7 cents below my SL</t>
  </si>
  <si>
    <t>not a good trade, had a chance to get out green even tho i saw it struggle to breakout and hit my SL. Wasnt in a good headspace, let personal life get in the way and made me miss the whole move. Should have sat on my hands</t>
  </si>
  <si>
    <t>Candle to make a new high, with momo and volume</t>
  </si>
  <si>
    <t>flushed right away</t>
  </si>
  <si>
    <t>happens</t>
  </si>
  <si>
    <t>SHFS</t>
  </si>
  <si>
    <t>flushed , dip trade supported by fomo</t>
  </si>
  <si>
    <t>GGE</t>
  </si>
  <si>
    <t>DIP at breakout elvel</t>
  </si>
  <si>
    <t>Flushed to my stop loss, it dropped hard</t>
  </si>
  <si>
    <t>pay more attention</t>
  </si>
  <si>
    <t>HALL</t>
  </si>
  <si>
    <t>DIP</t>
  </si>
  <si>
    <t>flushed hard</t>
  </si>
  <si>
    <t>LASE</t>
  </si>
  <si>
    <t>Breakout at KL</t>
  </si>
  <si>
    <t>Got out on flush</t>
  </si>
  <si>
    <t>called it, said it was a bull trap and it was.</t>
  </si>
  <si>
    <t>Wedge pattern breakout</t>
  </si>
  <si>
    <t>reversed and flushed</t>
  </si>
  <si>
    <t>looked like a solid trade</t>
  </si>
  <si>
    <t>QNRX</t>
  </si>
  <si>
    <t>Dip on the pullback of the halt</t>
  </si>
  <si>
    <t>not sure gotta review later</t>
  </si>
  <si>
    <t>FNHC</t>
  </si>
  <si>
    <t>Flat top breakout looked like an ABCD</t>
  </si>
  <si>
    <t>stopped out at even</t>
  </si>
  <si>
    <t>Held way too long, i knew the topside was heavy and that there was a large wall in my path but i held anyways</t>
  </si>
  <si>
    <t>AGFY</t>
  </si>
  <si>
    <t xml:space="preserve">Breakout candle </t>
  </si>
  <si>
    <t>reversed and hit my stop by a few cents</t>
  </si>
  <si>
    <t>idk, this is a good example of me trying to keep loses smaller but it ends up hitting my stop after i move it up. If i had my stop at the original spot i would still be in the trade. On the other hand me not getting out with a win while i had it is a good example of me not adjusting to the market. looking for the bigger move doesnt always work bc of all the chop before the bigger move.</t>
  </si>
  <si>
    <t>12:20-12:21</t>
  </si>
  <si>
    <t xml:space="preserve">reversed and hit SL </t>
  </si>
  <si>
    <t>getting in way too late and then getting in ttoo high bc of FOMO</t>
  </si>
  <si>
    <t>6:42-6:43</t>
  </si>
  <si>
    <t>DIP at consistent support level</t>
  </si>
  <si>
    <t>Hit SL that was set at the support right below the current candle</t>
  </si>
  <si>
    <t>good trade idea</t>
  </si>
  <si>
    <t>Micro pullback into breakout</t>
  </si>
  <si>
    <t>failed, top side too heavy</t>
  </si>
  <si>
    <t>under VWAP not strong enough to trade</t>
  </si>
  <si>
    <t>NURO</t>
  </si>
  <si>
    <t>6:31-6:32</t>
  </si>
  <si>
    <t>First entry was 200 shares on the dip where it showed to hold up. second entry was the break of $2.00</t>
  </si>
  <si>
    <t>Hit SL on the flush, couldnt help the flush. It popped up 8 cents then flushed instantly to below 2.</t>
  </si>
  <si>
    <t>This wasnt a bad trade, this is an example of using larger size. Sized in well, protected my downside, had good news, the ideea was good, thought all the selling was done and was held up well dispite all the selling. the market is just too weak and got flushed on. Not mad about this one just how it is. the only thing maybe is me being more patient but i bought with conviction.</t>
  </si>
  <si>
    <t>NRBO</t>
  </si>
  <si>
    <t>Dip at support level</t>
  </si>
  <si>
    <t>sold bc it wasnt holding well</t>
  </si>
  <si>
    <t>looked like a breakout red to green</t>
  </si>
  <si>
    <t>bought too high, needed to buy the dip</t>
  </si>
  <si>
    <t>was too heavy on the topside</t>
  </si>
  <si>
    <t>TBLT</t>
  </si>
  <si>
    <t>6:32-6:33</t>
  </si>
  <si>
    <t>DIP at breakout/ new support level</t>
  </si>
  <si>
    <t>Hit SL at the low of the buying candle</t>
  </si>
  <si>
    <t xml:space="preserve">maybe 1 cent below the low </t>
  </si>
  <si>
    <t>breakout flat top</t>
  </si>
  <si>
    <t>hit 5 cent stop loss</t>
  </si>
  <si>
    <t>kept flushing a sign to not trade</t>
  </si>
  <si>
    <t>ARDX</t>
  </si>
  <si>
    <t>breakout red to green over KL</t>
  </si>
  <si>
    <t>hit SL below the low of candle</t>
  </si>
  <si>
    <t>flushed on me</t>
  </si>
  <si>
    <t>ENSC</t>
  </si>
  <si>
    <t>Tried to buy the dip but got filled much higher</t>
  </si>
  <si>
    <t>crazy movement on this stock got stopped out</t>
  </si>
  <si>
    <t>idk man just a bad fill.</t>
  </si>
  <si>
    <t>DIP at the half dollar on the pullback</t>
  </si>
  <si>
    <t>hit Sl</t>
  </si>
  <si>
    <t>PALI</t>
  </si>
  <si>
    <t>FOMO tried to buy the dip but missed the whole move and got in</t>
  </si>
  <si>
    <t>Couldnt get myself to sell. Horrible trade</t>
  </si>
  <si>
    <t>man not selling earlier, had too much hope</t>
  </si>
  <si>
    <t>TBLA</t>
  </si>
  <si>
    <t>DIP level with alot of buyers on the tape/L2</t>
  </si>
  <si>
    <t>stopped out, tight stop</t>
  </si>
  <si>
    <t>ONCS</t>
  </si>
  <si>
    <t>6:35-6:37</t>
  </si>
  <si>
    <t>DIP but the dip was bought too high</t>
  </si>
  <si>
    <t>stopped out for a small lose</t>
  </si>
  <si>
    <t>bought too high</t>
  </si>
  <si>
    <t>9:46-10:12</t>
  </si>
  <si>
    <t>Breakout trade, it looked really good</t>
  </si>
  <si>
    <t>bought too high, looked for the bigger move</t>
  </si>
  <si>
    <t>DBGI</t>
  </si>
  <si>
    <t>6:43-6:44</t>
  </si>
  <si>
    <t>Tried to buy at the dip of .50 level on the pullback</t>
  </si>
  <si>
    <t xml:space="preserve">stopped out </t>
  </si>
  <si>
    <t>tried to sell before it hit stop, wastoo slow</t>
  </si>
  <si>
    <t>BNGO</t>
  </si>
  <si>
    <t>6:43-6:46</t>
  </si>
  <si>
    <t>Micro pullback at Sig KL</t>
  </si>
  <si>
    <t>stopped out for  small loss</t>
  </si>
  <si>
    <t>this market sucks ass</t>
  </si>
  <si>
    <t>SMMT</t>
  </si>
  <si>
    <t>6:54-6:58</t>
  </si>
  <si>
    <t>RENT</t>
  </si>
  <si>
    <t>6:36-6:41</t>
  </si>
  <si>
    <t>pullback but at the breakout level</t>
  </si>
  <si>
    <t>stopped out, thought about getting out sooner but it was holding really well</t>
  </si>
  <si>
    <t>bought too high but it wasnt a bad trade</t>
  </si>
  <si>
    <t>Pullback thought it would hold</t>
  </si>
  <si>
    <t>stopped out for 10 cents</t>
  </si>
  <si>
    <t>looked like the stock was holding at the level after that big flush, the support wass a few cents lower than expected</t>
  </si>
  <si>
    <t>HTGM</t>
  </si>
  <si>
    <t>Dip</t>
  </si>
  <si>
    <t>trying to trade a falling knife</t>
  </si>
  <si>
    <t>7:09-7:12</t>
  </si>
  <si>
    <t>should have taken profits but tried to hold for the bigger move, could have been green on the day with this trade</t>
  </si>
  <si>
    <t>break of VWAP</t>
  </si>
  <si>
    <t>close stop</t>
  </si>
  <si>
    <t>ICCM</t>
  </si>
  <si>
    <t>DIP thought it was gonna be a micro pullback into pop</t>
  </si>
  <si>
    <t xml:space="preserve">i guess it wasnt ready yet </t>
  </si>
  <si>
    <t>6:37-6:38</t>
  </si>
  <si>
    <t>DIP at same level, it was holding looked like it was gonna go</t>
  </si>
  <si>
    <t>next candle to make a new high off of strong momo</t>
  </si>
  <si>
    <t>stock was really whippy, got stopped out and then it went without me</t>
  </si>
  <si>
    <t>a 10 cent stop would have been good</t>
  </si>
  <si>
    <t>IMRN</t>
  </si>
  <si>
    <t xml:space="preserve">Bull flag </t>
  </si>
  <si>
    <t>had a chance to get out green but the stock was really whippy, thought it would break into new highs but it reversed on me</t>
  </si>
  <si>
    <t>6:40-6:42</t>
  </si>
  <si>
    <t>7:07-7:08</t>
  </si>
  <si>
    <t>Test of VWAP</t>
  </si>
  <si>
    <t>KALA</t>
  </si>
  <si>
    <t>BLPH</t>
  </si>
  <si>
    <t xml:space="preserve">looked like a red to green with green coming in </t>
  </si>
  <si>
    <t>bull trap</t>
  </si>
  <si>
    <t>6:38-39</t>
  </si>
  <si>
    <t>BBBY</t>
  </si>
  <si>
    <t>7:04-19</t>
  </si>
  <si>
    <t>SIDU</t>
  </si>
  <si>
    <t>7:21-22</t>
  </si>
  <si>
    <t>MNTS</t>
  </si>
  <si>
    <t>JSPR</t>
  </si>
  <si>
    <t>LYT</t>
  </si>
  <si>
    <t>got stopped out right before the push, knew this thing was gonna go at that level, ran out of capital to actually get the timing right</t>
  </si>
  <si>
    <t>MARK</t>
  </si>
  <si>
    <t>SECO</t>
  </si>
  <si>
    <t>SERA</t>
  </si>
  <si>
    <t xml:space="preserve">waited for it to pick a direction but it stopped me out before it went </t>
  </si>
  <si>
    <t>HUBC</t>
  </si>
  <si>
    <t>instant stopped out, very choppy</t>
  </si>
  <si>
    <t>dumbest buy all year</t>
  </si>
  <si>
    <t>thought it was ready to go this time</t>
  </si>
  <si>
    <t>got flushed on right below support level</t>
  </si>
  <si>
    <t>TEXN</t>
  </si>
  <si>
    <t>sized up on a dumb stock was my mistake</t>
  </si>
  <si>
    <t>AIMD</t>
  </si>
  <si>
    <t>DRMA</t>
  </si>
  <si>
    <t>good entry</t>
  </si>
  <si>
    <t>froze up on that crazy price action and didnt sell</t>
  </si>
  <si>
    <t>SI</t>
  </si>
  <si>
    <t>looked fine to me, but after i get stopped out it rips higher. This goes to show that my trade was a good idea but slightly mistimed</t>
  </si>
  <si>
    <t>GNS</t>
  </si>
  <si>
    <t>PYXS</t>
  </si>
  <si>
    <t>fucked up, got stopped out to the penny then rips 30 cents up</t>
  </si>
  <si>
    <t>good entry looked fine but stopped me out to the penny and ran up like i thought it would</t>
  </si>
  <si>
    <t>Got in too high</t>
  </si>
  <si>
    <t>All dip buys</t>
  </si>
  <si>
    <t>all dip buys</t>
  </si>
  <si>
    <t xml:space="preserve">it was holding the dip after the hlalt. got stopped out </t>
  </si>
  <si>
    <t>HOTH</t>
  </si>
  <si>
    <t>it looked good till it didnt anymore</t>
  </si>
  <si>
    <t>6:35-42</t>
  </si>
  <si>
    <t>Another trade I went from green to red on</t>
  </si>
  <si>
    <t>TOP</t>
  </si>
  <si>
    <t>QH</t>
  </si>
  <si>
    <t>it was a good entry, but it stopped me out to the fucken penny then ran up like i thought</t>
  </si>
  <si>
    <t>7:39-40</t>
  </si>
  <si>
    <t xml:space="preserve">Looked great till it didnt anymore, stopped me out </t>
  </si>
  <si>
    <t>AKAN</t>
  </si>
  <si>
    <t>6:44-51</t>
  </si>
  <si>
    <t>tried to buy the bottom but i guess the timing was off</t>
  </si>
  <si>
    <t>6:31-34</t>
  </si>
  <si>
    <t>failed breakout got in too high</t>
  </si>
  <si>
    <t>SMX</t>
  </si>
  <si>
    <t xml:space="preserve">as soon as i get in the stock tanks. strong moves but doesnt want to move higher when i get in </t>
  </si>
  <si>
    <t>HCDI</t>
  </si>
  <si>
    <t>8:25-26</t>
  </si>
  <si>
    <t>SWING TRADES</t>
  </si>
  <si>
    <t/>
  </si>
  <si>
    <t>WFRD</t>
  </si>
  <si>
    <t>Pivot swing trade entry</t>
  </si>
  <si>
    <t>TP1@34.35867, exit@33.85. 2/10/2022</t>
  </si>
  <si>
    <t>re-entered bc i messed up my stop loss</t>
  </si>
  <si>
    <t>C</t>
  </si>
  <si>
    <t>VCP/new high RS/Average low volume</t>
  </si>
  <si>
    <t>PBT</t>
  </si>
  <si>
    <t>TP1@14.405, Exit@14.07 20/50 shares 2/14/22</t>
  </si>
  <si>
    <t>ITCI</t>
  </si>
  <si>
    <t>wanted out with a profit</t>
  </si>
  <si>
    <t>BRCC</t>
  </si>
  <si>
    <t>Got in at pivot point, this was an IPO that had tightening price action with volume dry up showing signs of accumulation</t>
  </si>
  <si>
    <t>Got out at my designated SL, got out at 5.38%, was looking for 10% but ill take the profits since it was reversing down. this market is very risky so ill take the profits where i can get them.</t>
  </si>
  <si>
    <t>Overall good trade, not much wrong with it, the entry was good, and the exit was good.</t>
  </si>
  <si>
    <t>AMPH</t>
  </si>
  <si>
    <t>swing trade</t>
  </si>
  <si>
    <t>messed up OCO brakcet</t>
  </si>
  <si>
    <t>EDR</t>
  </si>
  <si>
    <t>32.49 sold on 2/10/2022</t>
  </si>
  <si>
    <t>test shares 1.61% above pivot</t>
  </si>
  <si>
    <t>hit the bottom of my risk reward ratio</t>
  </si>
  <si>
    <t>50/20</t>
  </si>
  <si>
    <t xml:space="preserve">21.125/21.024 avg. 21.096 </t>
  </si>
  <si>
    <t>exit@20.328</t>
  </si>
  <si>
    <t>Bullflag on the daily chart</t>
  </si>
  <si>
    <t>got out at my stop</t>
  </si>
  <si>
    <t>bought 20 more shares at a lower price, should never buy into weakness. My timing was off, didnt notice that the red volume bars are larger than the green ones, also the bull flag wasnt very tight as it showed alot of volatility throughout the flag formation. would have been a better idea to buy today at the open versus buying at the close. I chould have also sold at the open but i wanted to try and trust my trading plan. The first red flag for this trade was the stock selling off premarket, what i should have saw was the price action going up and me being in the green imidiatly.</t>
  </si>
  <si>
    <t>LFG</t>
  </si>
  <si>
    <t>Entry @pivot point, base breakout</t>
  </si>
  <si>
    <t>Tight stop loss and only had 1/4 position entry</t>
  </si>
  <si>
    <t>Timing was off, there was no breakout on large volume. probably needed it to consolidate a bit more but can still look for another set up in the future.</t>
  </si>
  <si>
    <t>Entered on tight price action @a pivot</t>
  </si>
  <si>
    <t>SL was hit</t>
  </si>
  <si>
    <t>My entry on the trade was a bit late, wanted to getin at 20.20 but couldnt pull the trigger bc i was afriad of the instant reversal to the downside. If i entered where i planned i would'nt have gotten stopped out. Instead it forced me to buy 5% above the inital buy price and the pivot. I could have had low of day be my inital SL where the price action was tight. Instead i had to raise my stop to be around middle of the day. Lesson to be learned here is to just follow your trade plan to the T and if you get stopped out right away, that just means you did something wrong, whether its timing or misread the chart, ETC. I will be keeping my eye on this stock for a while since it seems like a potential leader.</t>
  </si>
  <si>
    <t>PUMP</t>
  </si>
  <si>
    <t>Pivot breakout, VCP looking characteristics</t>
  </si>
  <si>
    <t>not acting the way i wanted it to, false breakout, no volume</t>
  </si>
  <si>
    <t>Timing was off, It looked like it was ready but didnt have any volume or follow through. Need to do more post analysis after market closes</t>
  </si>
  <si>
    <t>AR</t>
  </si>
  <si>
    <t>sold half @31.59, sold other half @31.35 15/15</t>
  </si>
  <si>
    <t>Breakout at the pivot, price tightening, RS new high before price, low risk entry with volume dry up.</t>
  </si>
  <si>
    <t>Let my brackets (SL) do the work, gave it the low of day for a potential reversal. low of day was 50% and other stop was 50%. just wanted to keep the overall risk under 3%.</t>
  </si>
  <si>
    <t>Timing must have been off, This market is really difficult to trade, a lot of the stocks breakout but cant hold up due to market weakness.One mistake is not getting out with a profit, but i wanted to give stocks a chance to hit my SL and let it flucuate. But there was a huge red candle stick showing a lot of weakness.</t>
  </si>
  <si>
    <t>OXY</t>
  </si>
  <si>
    <t>small cup with handle that broke a DTL. It had tight price action a few weeks in a row, and pushed through the pivot point on solid volume. New RS high before price, might try to add at the second pivot. It also had a low risk entry, but I decided to use the low of day as my SL instead.</t>
  </si>
  <si>
    <t>Ongoing trades</t>
  </si>
  <si>
    <t>Exit price</t>
  </si>
  <si>
    <t>13.87 (200) ,13.72 (100)</t>
  </si>
  <si>
    <t>14.81 (100) ,14.68 (100)</t>
  </si>
  <si>
    <t>11.52 (150) ,11.635 (100)</t>
  </si>
  <si>
    <t>12.215 (150), 12.15 (50), 12.16 (50)</t>
  </si>
  <si>
    <t>18.38 (100), 18.50 (50), 18.31 (50)</t>
  </si>
  <si>
    <t>13.48 (100), 13.27 (50), 13.21 (50)</t>
  </si>
  <si>
    <t>17.27 (100), 17.20 (50), 17.1748 (50)</t>
  </si>
  <si>
    <t>17.765 (100), 17.611 (50), 17.5601 (50)</t>
  </si>
  <si>
    <t>17.64 (200), 17.64 (25), 17.59 (25)</t>
  </si>
  <si>
    <t>7.9359 (400)</t>
  </si>
  <si>
    <t>13.91 (200)</t>
  </si>
  <si>
    <t>29.34 (150)</t>
  </si>
  <si>
    <t>11.741 (250)</t>
  </si>
  <si>
    <t>7.05 (300)</t>
  </si>
  <si>
    <t>3.965 (250), 3.9065 (150), 3.81 (100)</t>
  </si>
  <si>
    <t>1.1811 (1000), 1.155 (1000)</t>
  </si>
  <si>
    <t>7.8909 (250), 7.75 (250)</t>
  </si>
  <si>
    <t>2.315 (1000), 2.2757 (500), 2.365 (250), 2.3432 (250)</t>
  </si>
  <si>
    <t>2.60422 (1000)</t>
  </si>
  <si>
    <t>1.82 (800)</t>
  </si>
  <si>
    <t>3.16 (200), 3.26 (150), 3.43 (150)</t>
  </si>
  <si>
    <t>2.995 (250), 2.965 (500), 2.955 (250)</t>
  </si>
  <si>
    <t>2.0809 (500), 1.9975 (500)</t>
  </si>
  <si>
    <t>4.12 (500), 3.8342 (500)</t>
  </si>
  <si>
    <t>2.3948 (1000)</t>
  </si>
  <si>
    <t>3.87 (700)</t>
  </si>
  <si>
    <t>2.51 (1000)</t>
  </si>
  <si>
    <t>3.1562 (1000)</t>
  </si>
  <si>
    <t>3.115 (1000)</t>
  </si>
  <si>
    <t>5.955 (500)</t>
  </si>
  <si>
    <t>1.9007 (2000)</t>
  </si>
  <si>
    <t>2.5213 (1500)</t>
  </si>
  <si>
    <t>1.7 (1000)</t>
  </si>
  <si>
    <t>3.4 (1000)</t>
  </si>
  <si>
    <t>3.55 (1000)</t>
  </si>
  <si>
    <t>2.5257 (1000), 2.57 (500)</t>
  </si>
  <si>
    <t>2.18 (2000)</t>
  </si>
  <si>
    <t>3.0918 (1300)</t>
  </si>
  <si>
    <t>6.71 (600)</t>
  </si>
  <si>
    <t>2.38 (1500)</t>
  </si>
  <si>
    <t>5.64 (700)</t>
  </si>
  <si>
    <t>2.93 (1000)</t>
  </si>
  <si>
    <t>5.31 (600)</t>
  </si>
  <si>
    <t>4.15 (700)</t>
  </si>
  <si>
    <t>2.05 (1000)</t>
  </si>
  <si>
    <t>3.3699 (500)</t>
  </si>
  <si>
    <t>9.0928 (300)</t>
  </si>
  <si>
    <t>14.975 (100)</t>
  </si>
  <si>
    <t>2.6642 (68), 2.6601 (232)</t>
  </si>
  <si>
    <t>3.3 (400)</t>
  </si>
  <si>
    <t>3.3399 (300)</t>
  </si>
  <si>
    <t>3.5716 (300)</t>
  </si>
  <si>
    <t>3.6028 (300)</t>
  </si>
  <si>
    <t>0.7947 (1000)</t>
  </si>
  <si>
    <t>2.4527 (400)</t>
  </si>
  <si>
    <t>2.145 (1000)</t>
  </si>
  <si>
    <t>2.405 (1000)</t>
  </si>
  <si>
    <t>2.427 (1000)</t>
  </si>
  <si>
    <t>1.4501 (900)</t>
  </si>
  <si>
    <t>1.6155 (1000)</t>
  </si>
  <si>
    <t>2.79 (500)</t>
  </si>
  <si>
    <t>2.104 (500)</t>
  </si>
  <si>
    <t>1.8601 (300)</t>
  </si>
  <si>
    <t>2.325 (400)</t>
  </si>
  <si>
    <t>2.8044 (300)</t>
  </si>
  <si>
    <t>2.8053 (300)</t>
  </si>
  <si>
    <t>1.315 (500)</t>
  </si>
  <si>
    <t>2.235 (100), 2.2301 (300)</t>
  </si>
  <si>
    <t>1.16 (300)</t>
  </si>
  <si>
    <t>3.2648 (500)</t>
  </si>
  <si>
    <t>1.6001 (300)</t>
  </si>
  <si>
    <t>2.1064 (200)</t>
  </si>
  <si>
    <t>3.935 (300)</t>
  </si>
  <si>
    <t>2.1101 (200)</t>
  </si>
  <si>
    <t>1.0801 (400)</t>
  </si>
  <si>
    <t>2.3653 (300)</t>
  </si>
  <si>
    <t>1.16 (1000)</t>
  </si>
  <si>
    <t>2.075 (500)</t>
  </si>
  <si>
    <t>1.6488 (500)</t>
  </si>
  <si>
    <t>1.76 (200)</t>
  </si>
  <si>
    <t>1.685 (500)</t>
  </si>
  <si>
    <t>2.7701 (300)</t>
  </si>
  <si>
    <t>1.3214 (800)</t>
  </si>
  <si>
    <t>2.218 (500)</t>
  </si>
  <si>
    <t>LHDXQ</t>
  </si>
  <si>
    <t>1.0846 (1000)</t>
  </si>
  <si>
    <t>1.5701 (1000)</t>
  </si>
  <si>
    <t>3.06 (300)</t>
  </si>
  <si>
    <t>3.4447 (500)</t>
  </si>
  <si>
    <t>3.3462 (400)</t>
  </si>
  <si>
    <t>2.09 (500)</t>
  </si>
  <si>
    <t>3.071 (400)</t>
  </si>
  <si>
    <t>2.711 (250)</t>
  </si>
  <si>
    <t>1.0606 (600)</t>
  </si>
  <si>
    <t>2.4215 (100)</t>
  </si>
  <si>
    <t>3.1201 (500)</t>
  </si>
  <si>
    <t>daily candle had a three bar play, bad entry. (other)</t>
  </si>
  <si>
    <t>Significant volume/tape reading (other)</t>
  </si>
  <si>
    <t>strong volume/momentum/ crossing above VWAP and Moving averages (other)</t>
  </si>
  <si>
    <t>trendline break second green candle  (other)</t>
  </si>
  <si>
    <t>flat top BO</t>
  </si>
  <si>
    <t>Trend line break into high volume (other)</t>
  </si>
  <si>
    <t>Trendline break (other)</t>
  </si>
  <si>
    <t>flat top at Key level</t>
  </si>
  <si>
    <t>Looked like it found support at the bottom of the sell off. red candles had low volume followed by a small hammer reversal play into two tight candle, into the increased volume green candles that broke through the pp level. This was the best trade of the year and the best read of the year (other)</t>
  </si>
  <si>
    <t>mini ABCD flat top break out on high volume</t>
  </si>
  <si>
    <t>played the break of the pp from the premarket, got in on high volume and planned for it to break the VWAP. BULL FLAG</t>
  </si>
  <si>
    <t>cup and handle on the 5 min, with the 1 min handle pullback (other)</t>
  </si>
  <si>
    <t>dip buy at  support level</t>
  </si>
  <si>
    <t>DIP buy at support level</t>
  </si>
  <si>
    <t>Flat top from PM level</t>
  </si>
  <si>
    <t>Red to green, hammer candle (other)</t>
  </si>
  <si>
    <t>Bought on the breakout of VWAP and looked good to me (other)</t>
  </si>
  <si>
    <t>got in on the break of vwap (other)</t>
  </si>
  <si>
    <t>Pivot</t>
  </si>
  <si>
    <t>Higher low ascending triangle (other)</t>
  </si>
  <si>
    <t xml:space="preserve">dip got in at support right at the bottom of the range </t>
  </si>
  <si>
    <t>pivot</t>
  </si>
  <si>
    <t>This stock held the low twice on the red to green, got in after the small doji on low volume which indicates sellers ran out of steam. typically vcp action (other)</t>
  </si>
  <si>
    <t>I liked the set up it was showing VCP properties (other)</t>
  </si>
  <si>
    <t>KL break of 3 dollar</t>
  </si>
  <si>
    <t>breakout trade on high volume and momo (other)</t>
  </si>
  <si>
    <t>Dip on hammer doji</t>
  </si>
  <si>
    <t>Dip at a level that was holding</t>
  </si>
  <si>
    <t>Total gain/loss</t>
  </si>
  <si>
    <t>9EMA crossing VWAP, flat top breakout</t>
  </si>
  <si>
    <t xml:space="preserve">Broke descending resistance with strong news and strong MOMO, broke a Key level from PM. This trade had plenty of reasons to get in which gave me a reason to get in. The L2 looked very good </t>
  </si>
  <si>
    <t>Bull flag at Key level next candle to make a new high</t>
  </si>
  <si>
    <t>Breakout at KL on good volume, had a clean pullback holding its level</t>
  </si>
  <si>
    <t>KL DONE</t>
  </si>
  <si>
    <t>DIPS</t>
  </si>
  <si>
    <t>Pivot point</t>
  </si>
  <si>
    <t>Other setups</t>
  </si>
  <si>
    <t>Avg.losses (scalps)</t>
  </si>
  <si>
    <t>Avg.wins (scalps)</t>
  </si>
  <si>
    <t>Account Capital</t>
  </si>
  <si>
    <t>MICS</t>
  </si>
  <si>
    <t>2.08 (500)</t>
  </si>
  <si>
    <t>1.96 (200)</t>
  </si>
  <si>
    <t>Stock was holding a level and sellers were being eaten up thought it would hold and push higher (other)</t>
  </si>
  <si>
    <t>Stock was holding a level and sellers were being eaten up thought it would hold and push higher. Same reason just miss timed both entries. Got to impatient and got in too high(other)</t>
  </si>
  <si>
    <t>Time held</t>
  </si>
  <si>
    <t>Time exited</t>
  </si>
  <si>
    <t>Winning trades</t>
  </si>
  <si>
    <t>Total Loses</t>
  </si>
  <si>
    <t>Total Profits</t>
  </si>
  <si>
    <t>% Loss</t>
  </si>
  <si>
    <t>Cents gain</t>
  </si>
  <si>
    <t>Cents loss</t>
  </si>
  <si>
    <t>Losing trades</t>
  </si>
  <si>
    <t>Reason for entering</t>
  </si>
  <si>
    <t>My Day Trading Journal Database</t>
  </si>
  <si>
    <t>Trading Statistic Table</t>
  </si>
  <si>
    <t>4.37 (100), 4.37 (25), 4.375 (25)</t>
  </si>
  <si>
    <t>12.82 (150)</t>
  </si>
  <si>
    <t>3.08 (300)</t>
  </si>
  <si>
    <t>7.92 (300)</t>
  </si>
  <si>
    <t>2.7916 (2000)</t>
  </si>
  <si>
    <t>42.826 (20)</t>
  </si>
  <si>
    <t>1.135 (2000)</t>
  </si>
  <si>
    <t>4.124 (300)</t>
  </si>
  <si>
    <t>DIP at the bottom of the support, didn’t end up bouncing</t>
  </si>
  <si>
    <t>31.835 (50), 30.820 (50)</t>
  </si>
  <si>
    <t>6.41 (100), 6.43 (100), 6.48 (100), 6.43 (100)</t>
  </si>
  <si>
    <t>22.2 (150)</t>
  </si>
  <si>
    <t>5.12 (400)</t>
  </si>
  <si>
    <t>24.020 (50)</t>
  </si>
  <si>
    <t>2.1721 (800)</t>
  </si>
  <si>
    <t>3.98 (1000)</t>
  </si>
  <si>
    <t>4.12 (400)</t>
  </si>
  <si>
    <t>2.57 (1000)</t>
  </si>
  <si>
    <t>2.54 (1000)</t>
  </si>
  <si>
    <t>2.56 (500)</t>
  </si>
  <si>
    <t>2.4105 (500)</t>
  </si>
  <si>
    <t>1.45 (1000)</t>
  </si>
  <si>
    <t>2.59 (1000)</t>
  </si>
  <si>
    <t>2.05 (1300)</t>
  </si>
  <si>
    <t>2.230455 (2000)</t>
  </si>
  <si>
    <t>5.452 (1500)</t>
  </si>
  <si>
    <t>1.941 (2000)</t>
  </si>
  <si>
    <t>2.75 (1500)</t>
  </si>
  <si>
    <t>6.23 (600)</t>
  </si>
  <si>
    <t>3.56 (1000)</t>
  </si>
  <si>
    <t>4.57 (900)</t>
  </si>
  <si>
    <t>2.36 (1500)</t>
  </si>
  <si>
    <t>3.7365 (1000)</t>
  </si>
  <si>
    <t>12.59 (300)</t>
  </si>
  <si>
    <t>3.88 (1000)</t>
  </si>
  <si>
    <t>7.23 (500)</t>
  </si>
  <si>
    <t>2.23 (1500)</t>
  </si>
  <si>
    <t>2.39 (1500)</t>
  </si>
  <si>
    <t>1.820055 (2000)</t>
  </si>
  <si>
    <t>4.37 (500)</t>
  </si>
  <si>
    <t>4.47 (500)</t>
  </si>
  <si>
    <t>7.25 (500)</t>
  </si>
  <si>
    <t>1.8801 (500)</t>
  </si>
  <si>
    <t>2.3201 (500)</t>
  </si>
  <si>
    <t>2.1201 (1000)</t>
  </si>
  <si>
    <t>1.35 (2000)</t>
  </si>
  <si>
    <t>2.75 (1000)</t>
  </si>
  <si>
    <t>5.73 (500)</t>
  </si>
  <si>
    <t>2.30786 (500)</t>
  </si>
  <si>
    <t>3.0615 (1000)</t>
  </si>
  <si>
    <t>8.91 (300)</t>
  </si>
  <si>
    <t>4.94 (300)</t>
  </si>
  <si>
    <t>2.43 (300)</t>
  </si>
  <si>
    <t>10.65 (100), 10.9042 (50)</t>
  </si>
  <si>
    <t>2.01 (300), 1.98 (400)</t>
  </si>
  <si>
    <t>1.481 (300)</t>
  </si>
  <si>
    <t>4.29 (300)</t>
  </si>
  <si>
    <t>4.27 (200)</t>
  </si>
  <si>
    <t>2.39 (300)</t>
  </si>
  <si>
    <t>1.045 (1000)</t>
  </si>
  <si>
    <t>2.52 (900)</t>
  </si>
  <si>
    <t>1.2234556 (900)</t>
  </si>
  <si>
    <t>1.58 (500)</t>
  </si>
  <si>
    <t>2.32 (400)</t>
  </si>
  <si>
    <t>1.95 (1000)</t>
  </si>
  <si>
    <t>1.775 (500)</t>
  </si>
  <si>
    <t>1.81 (1000)</t>
  </si>
  <si>
    <t>1.78 (300)</t>
  </si>
  <si>
    <t>2.64 (500)</t>
  </si>
  <si>
    <t>2.71108 (500)</t>
  </si>
  <si>
    <t>1.77 (300)</t>
  </si>
  <si>
    <t>2.9404 (1000)</t>
  </si>
  <si>
    <t>2.46 (500)</t>
  </si>
  <si>
    <t>4.96 (300)</t>
  </si>
  <si>
    <t>2.9808 (400)</t>
  </si>
  <si>
    <t>3.30004 (500)</t>
  </si>
  <si>
    <t>4.7003 (500)</t>
  </si>
  <si>
    <t>4.4 (300)</t>
  </si>
  <si>
    <t>2.2231 (300)</t>
  </si>
  <si>
    <t>1.3 (500)</t>
  </si>
  <si>
    <t>1.7001 (400)</t>
  </si>
  <si>
    <t>4.05 (200)</t>
  </si>
  <si>
    <t>1.8001 (300)</t>
  </si>
  <si>
    <t>1.63 (300)</t>
  </si>
  <si>
    <t>1.59 (300)</t>
  </si>
  <si>
    <t>2.45 (200)</t>
  </si>
  <si>
    <t>1.2 (300)</t>
  </si>
  <si>
    <t>3.6605 (200)</t>
  </si>
  <si>
    <t>3.59 (200)</t>
  </si>
  <si>
    <t>1.95 (300)</t>
  </si>
  <si>
    <t>1.32 (400)</t>
  </si>
  <si>
    <t>1.2566 (400)</t>
  </si>
  <si>
    <t>1.25 (500)</t>
  </si>
  <si>
    <t>2.6538 (200)</t>
  </si>
  <si>
    <t>1.22 (500)</t>
  </si>
  <si>
    <t>1.18 (500)</t>
  </si>
  <si>
    <t>4.31 (200)</t>
  </si>
  <si>
    <t>53.22 (30)</t>
  </si>
  <si>
    <t>2.82 (300)</t>
  </si>
  <si>
    <t>5.14 (100)</t>
  </si>
  <si>
    <t>2.0701 (400)</t>
  </si>
  <si>
    <t>1.3905 (300)</t>
  </si>
  <si>
    <t>1.3901 (900)</t>
  </si>
  <si>
    <t>2.6307 (300)</t>
  </si>
  <si>
    <t>2.15 (100)</t>
  </si>
  <si>
    <t>2.154 (200)</t>
  </si>
  <si>
    <t>1.13 (200)</t>
  </si>
  <si>
    <t>1.1404 (400)</t>
  </si>
  <si>
    <t>2.15 (200)</t>
  </si>
  <si>
    <t>1.240025 (400)</t>
  </si>
  <si>
    <t>1.2209 (500)</t>
  </si>
  <si>
    <t>2.2208 (300)</t>
  </si>
  <si>
    <t>3.64 (200)</t>
  </si>
  <si>
    <t>3.53 (200)</t>
  </si>
  <si>
    <t>1.0846 (300)</t>
  </si>
  <si>
    <t>1.0707 (300)</t>
  </si>
  <si>
    <t>1.5919 (200)</t>
  </si>
  <si>
    <t>2.13 (300)</t>
  </si>
  <si>
    <t>2.031 (400)</t>
  </si>
  <si>
    <t>1.68 (500)</t>
  </si>
  <si>
    <t>1.6442 (200)</t>
  </si>
  <si>
    <t>2.6183333 (300)</t>
  </si>
  <si>
    <t>0.9945 (900)</t>
  </si>
  <si>
    <t>1.75 (500)</t>
  </si>
  <si>
    <t>1.7701 (500)</t>
  </si>
  <si>
    <t>1.91 (300)</t>
  </si>
  <si>
    <t>1.9622 (200)</t>
  </si>
  <si>
    <t>1.48 (250)</t>
  </si>
  <si>
    <t>1.4504 (500)</t>
  </si>
  <si>
    <t>0.681375 (2000)</t>
  </si>
  <si>
    <t>2.301 (300)</t>
  </si>
  <si>
    <t>1.58 (700)</t>
  </si>
  <si>
    <t>3.91 (200)</t>
  </si>
  <si>
    <t>2.1911333 (300)</t>
  </si>
  <si>
    <t>1.4 (500)</t>
  </si>
  <si>
    <t>1.4321 (500)</t>
  </si>
  <si>
    <t>1.36 (200)</t>
  </si>
  <si>
    <t>1.22 (1000)</t>
  </si>
  <si>
    <t>1.12 (200)</t>
  </si>
  <si>
    <t>3.98 (400)</t>
  </si>
  <si>
    <t>1.57855 (400)</t>
  </si>
  <si>
    <t>2.32 (250)</t>
  </si>
  <si>
    <t>1.04 (500)</t>
  </si>
  <si>
    <t>4.10008 (250)</t>
  </si>
  <si>
    <t>1.33 (500)</t>
  </si>
  <si>
    <t>1.865 (500)</t>
  </si>
  <si>
    <t>2.02 (200)</t>
  </si>
  <si>
    <t>1.73 (500)</t>
  </si>
  <si>
    <t>1.802 (300)</t>
  </si>
  <si>
    <t>14 (100)</t>
  </si>
  <si>
    <t>172.51 (3)</t>
  </si>
  <si>
    <t>130.01 (1)</t>
  </si>
  <si>
    <t>Avg.% Loss</t>
  </si>
  <si>
    <t>Avg.% Gain</t>
  </si>
  <si>
    <t>Avg hold time lose</t>
  </si>
  <si>
    <t>Avg hold time win</t>
  </si>
  <si>
    <t>Got in on flat top turned out to be a false breakout</t>
  </si>
  <si>
    <t>high of day momentum (other)</t>
  </si>
  <si>
    <t>pivot point that had fear of missing out all over this trade, bc of the location the stock was in</t>
  </si>
  <si>
    <t>trendline break into new highs (other)</t>
  </si>
  <si>
    <t>trendline break out into decent volume, bought the stock with confidence and trusted my gut (other)</t>
  </si>
  <si>
    <t>good entry on a hammer reversal that brakes trend line (other)</t>
  </si>
  <si>
    <t>Was a beautiful set up but I took the trade late which was bad bc it was in a consolidation and got chopped out then it set up perfectly for a higher breakout. This was a trade showing lack of experience and confidence. (other)</t>
  </si>
  <si>
    <t>looked like a flat top that was trading in a range, consistently hitting the resistance level after every drop. Off timing and probably should have been a DP trade instead</t>
  </si>
  <si>
    <t>Missed the red to green bottom and took it high at the top of the bull trap. Missed the good part of the trade then got caught with my pants down. Not fear of missing out. The trade just didn’t work out. (other)</t>
  </si>
  <si>
    <t>break of KL into in highs</t>
  </si>
  <si>
    <t>Pivot point breakout that was miss timed and got in way to high</t>
  </si>
  <si>
    <t>got in on strong momentum had a close stop (other)</t>
  </si>
  <si>
    <t>had a rise in volume and strong momentum (other)</t>
  </si>
  <si>
    <t>breakout to new highs, looked like it had high volume</t>
  </si>
  <si>
    <t>looked like it found the bottom, hammer reversal into high volume (other)</t>
  </si>
  <si>
    <t>red to green, at significant support level, it also broke the VWAP and 9EMA (other)</t>
  </si>
  <si>
    <t>Used momo and volume to get in (other)</t>
  </si>
  <si>
    <t>Dip but it was a hard spot to buy the dip.</t>
  </si>
  <si>
    <t>Candle to make a new high, with momo and volume (other)</t>
  </si>
  <si>
    <t>Wedge pattern breakout (other)</t>
  </si>
  <si>
    <t>tried to play the break of VWAP but it got rejected. Horrible trade bc the sell was ass (other)</t>
  </si>
  <si>
    <t>Micro pullback into breakout DIP</t>
  </si>
  <si>
    <t>looked like a breakout red to green but bought the dip</t>
  </si>
  <si>
    <t>Breakout trade, it looked really good Flat top</t>
  </si>
  <si>
    <t>Standard breakout that failed to have continuation (other)</t>
  </si>
  <si>
    <t>Pullback thought it would hold DIP</t>
  </si>
  <si>
    <t>pullback but at the breakout level DIP</t>
  </si>
  <si>
    <t>Micro pullback at Sig KL DIP</t>
  </si>
  <si>
    <t>Break of VWAP (other)</t>
  </si>
  <si>
    <t>Breakout that chopped me out but actually it was me having a tight stop that would have worked if I had a normal stop (other)</t>
  </si>
  <si>
    <t xml:space="preserve">Dip that kept dipping just off timed it </t>
  </si>
  <si>
    <t>Dips that kept dipping</t>
  </si>
  <si>
    <t>Test of VWAP (other)</t>
  </si>
  <si>
    <t>KL flushed on me red to green</t>
  </si>
  <si>
    <t xml:space="preserve">Pivot point </t>
  </si>
  <si>
    <t>Pull back dip failed</t>
  </si>
  <si>
    <t>KL that was resistance, got flushed on</t>
  </si>
  <si>
    <t>ENVB</t>
  </si>
  <si>
    <t>2.5001 (500)</t>
  </si>
  <si>
    <t>Got in at KL after a small consolidation after the flush</t>
  </si>
  <si>
    <t>Bought at a KL from a previous runup that was now acting as support</t>
  </si>
  <si>
    <t xml:space="preserve">it was holding the dip after the halt. got stopped out </t>
  </si>
  <si>
    <t>Got in a little above the pivot point</t>
  </si>
  <si>
    <t>bounce off 10 EMA pull back buy/ no longer over EXT (other)</t>
  </si>
  <si>
    <t xml:space="preserve">I liked the breakout but I got in too late, it was a flat top/ break out </t>
  </si>
  <si>
    <t>flat top/ micro pullback</t>
  </si>
  <si>
    <t>huge increase in volume, with he break out KL</t>
  </si>
  <si>
    <t>FOMO, thought it was going to start curling up</t>
  </si>
  <si>
    <t>Dip at the descending top resistance</t>
  </si>
  <si>
    <t>Bull flag, backed with institutional buying power. Had a large amount of volume and momo, hopped in late but I liked the set up</t>
  </si>
  <si>
    <t>Ascending triangle, it popped up then pulled back to the breakout point where I bought for a dip</t>
  </si>
  <si>
    <t>DIP at breakout level</t>
  </si>
  <si>
    <t xml:space="preserve">Dip on the halt resumption </t>
  </si>
  <si>
    <t>DIP level with a lot of buyers on the tape/L2</t>
  </si>
  <si>
    <t>got in at the pivot, but the stock was stalling out so I sold for a small win, as I'm typing this, it goes higher and false breakout. The stock is trading below the VWAP and 200 EMA but it looked good enough for a quick scalp</t>
  </si>
  <si>
    <t>Dip if I was in a bit lower, I would have held, if the stock didn't flush right before my exit I probably would have held. the stock was moving so crazy with how fast it dropped in price that It was hard to hold longer. I knew this stock was a longer hold kind of stock but I Couldn't do it</t>
  </si>
  <si>
    <t>DIP thought it was going to be a micro pullback into pop</t>
  </si>
  <si>
    <t>DIP at same level, it was holding looked like it was going to go</t>
  </si>
  <si>
    <t>Dip that kept dipping, wide range got chopped out</t>
  </si>
  <si>
    <t>Down trend break but failed (other)</t>
  </si>
  <si>
    <t>KL from premarket</t>
  </si>
  <si>
    <t>Support buy on previous KL breakout</t>
  </si>
  <si>
    <t>Failed dip (perfect example of poor stock selection, needed to wait for the winner to show up first)</t>
  </si>
  <si>
    <t>Tried to find the bottom but kept bottoming out (other)</t>
  </si>
  <si>
    <t>Text book triangle, tight and small candles with low volume moving through the wedge/ triangle into breakout to the upside. Problem with this trade was the entry was too high which got me stopped out. I probaby talked myself out of this trade then got in late. (other)</t>
  </si>
  <si>
    <t>Pivot point but was too choppy and failed to push past the resistance level</t>
  </si>
  <si>
    <t xml:space="preserve">trendline break got chopped out. Needed to be more patient (other) </t>
  </si>
  <si>
    <t>waited for it to pick a direction but it stopped me out before it went  (other)</t>
  </si>
  <si>
    <t>Flat top that failed</t>
  </si>
  <si>
    <t>Bounce that didn’t bounce till after it chopped me out DIP</t>
  </si>
  <si>
    <t>instant stopped out, very choppy Break of VWAP (other)</t>
  </si>
  <si>
    <t>dumbest buy all year bought a falling knife FOMO</t>
  </si>
  <si>
    <t>KL bought at support and failed</t>
  </si>
  <si>
    <t>Held the level after the flush just to flush more DIP</t>
  </si>
  <si>
    <t>sized up on a dumb stock was my mistake. Break of VWAP failed into flush (other)</t>
  </si>
  <si>
    <t xml:space="preserve">Flat top but extremely choppy, mistimed it also break of VWAP </t>
  </si>
  <si>
    <t>good entry horrible exit (other)</t>
  </si>
  <si>
    <t>looked fine to me, but after I get stopped out it rips higher. This goes to show that my trade was a good idea but slightly mistimed. Buy off prior pivot point that turned into a support level</t>
  </si>
  <si>
    <t>Horrible trade (other)</t>
  </si>
  <si>
    <t>fucked up, got stopped out to the penny then rips 30 cents up. Mistimed support KL rip</t>
  </si>
  <si>
    <t xml:space="preserve">good entry looked fine but stopped me out to the penny and ran up like I thought it would. Looks like a bull flag </t>
  </si>
  <si>
    <t>Got in too high. Bull flag</t>
  </si>
  <si>
    <t>pivot point turned into support. To high of an entry</t>
  </si>
  <si>
    <t>it looked good till it didn't anymore. Failed KL breakout that couldn’t break VWAP</t>
  </si>
  <si>
    <t xml:space="preserve">Another trade I went from green to red on. Dip that didn’t have continuation. Failed trade on my part </t>
  </si>
  <si>
    <t>Prior pp level as support that didn’t bounce. In actuality it was a trade that I justified as a good entry bc I missed out on the prior move bc of fear. Basically FOMO trade</t>
  </si>
  <si>
    <t>it was a good entry, but it stopped me out to the fucken penny then ran up like I thought (other)</t>
  </si>
  <si>
    <t>Looked great till it didn't anymore, stopped me out. Basically missed the front side of the move, got impatient and fomo in</t>
  </si>
  <si>
    <t>tried to buy the bottom but I guess the timing was off. Looked like it was holding but failed to hold and go higher (other)</t>
  </si>
  <si>
    <t>failed breakout got in too high. Also impatient (other)</t>
  </si>
  <si>
    <t>as soon as I get in the stock tanks. strong moves but doesn't want to move higher when I get in. (other)</t>
  </si>
  <si>
    <t>Other</t>
  </si>
  <si>
    <t>Total Scalp Losses</t>
  </si>
  <si>
    <t>Total Scalp Win</t>
  </si>
  <si>
    <t>Avg Gain (%)</t>
  </si>
  <si>
    <t>Avg Loss (%)</t>
  </si>
  <si>
    <t>Total Gain/Loss</t>
  </si>
  <si>
    <t>Shares</t>
  </si>
  <si>
    <t>Cents +/-</t>
  </si>
  <si>
    <t>Total %</t>
  </si>
  <si>
    <t>Outcome</t>
  </si>
  <si>
    <t>Trade strategy</t>
  </si>
  <si>
    <t>pivot point</t>
  </si>
  <si>
    <t>other</t>
  </si>
  <si>
    <t>Dip that kept dipping</t>
  </si>
  <si>
    <t>Total Trades</t>
  </si>
  <si>
    <t>Avg.losses</t>
  </si>
  <si>
    <t>Avg.wins</t>
  </si>
  <si>
    <t>Flat Top</t>
  </si>
  <si>
    <t>Row Labels</t>
  </si>
  <si>
    <t>Grand Total</t>
  </si>
  <si>
    <t>performance by day of month for current year</t>
  </si>
  <si>
    <t>Trading Statistics Dashboard</t>
  </si>
  <si>
    <t>Apr</t>
  </si>
  <si>
    <t>2023</t>
  </si>
  <si>
    <t>Sum of Outcome</t>
  </si>
  <si>
    <t>top left chart</t>
  </si>
  <si>
    <t>top right chart</t>
  </si>
  <si>
    <t>cumulative</t>
  </si>
  <si>
    <t>date</t>
  </si>
  <si>
    <t>day of the week</t>
  </si>
  <si>
    <t>Gross P&amp;L curve</t>
  </si>
  <si>
    <t>sum based on day of the week</t>
  </si>
  <si>
    <t>Monday</t>
  </si>
  <si>
    <t>Tuesday</t>
  </si>
  <si>
    <t>Wednesday</t>
  </si>
  <si>
    <t>Thursday</t>
  </si>
  <si>
    <t>Friday</t>
  </si>
  <si>
    <t>AVRO</t>
  </si>
  <si>
    <t>1.575 (1000)</t>
  </si>
  <si>
    <t>Got in at the break of KL from PM</t>
  </si>
  <si>
    <t>time of day</t>
  </si>
  <si>
    <t>performance by time</t>
  </si>
  <si>
    <t>bottom 10</t>
  </si>
  <si>
    <t>top 10</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</si>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</sst>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m/d/yy"/>
    <numFmt numFmtId="165" formatCode="m/d"/>
    <numFmt numFmtId="166" formatCode="&quot;$&quot;#,##0.00"/>
    <numFmt numFmtId="167" formatCode="#,##0.0000"/>
    <numFmt numFmtId="168" formatCode="#,##0.00000"/>
    <numFmt numFmtId="169" formatCode="#,##0.000"/>
    <numFmt numFmtId="170" formatCode="h:mm;@"/>
  </numFmts>
  <fonts count="68" x14ac:knownFonts="1">
    <font>
      <sz val="10"/>
      <color rgb="FF000000"/>
      <name val="Arial"/>
      <scheme val="minor"/>
    </font>
    <font>
      <b/>
      <sz val="10"/>
      <color rgb="FF4285F4"/>
      <name val="Arial"/>
      <family val="2"/>
    </font>
    <font>
      <b/>
      <sz val="11"/>
      <color theme="4"/>
      <name val="Inconsolata"/>
    </font>
    <font>
      <b/>
      <sz val="11"/>
      <color rgb="FF00FFFF"/>
      <name val="Inconsolata"/>
    </font>
    <font>
      <b/>
      <sz val="10"/>
      <color theme="9"/>
      <name val="Arial"/>
      <family val="2"/>
    </font>
    <font>
      <b/>
      <sz val="10"/>
      <color theme="5"/>
      <name val="Arial"/>
      <family val="2"/>
    </font>
    <font>
      <b/>
      <sz val="10"/>
      <color rgb="FFFF00FF"/>
      <name val="Arial"/>
      <family val="2"/>
    </font>
    <font>
      <b/>
      <sz val="11"/>
      <color theme="0"/>
      <name val="Inconsolata"/>
    </font>
    <font>
      <b/>
      <sz val="10"/>
      <color rgb="FF34A853"/>
      <name val="Arial"/>
      <family val="2"/>
    </font>
    <font>
      <b/>
      <sz val="10"/>
      <color rgb="FF1155CC"/>
      <name val="Arial"/>
      <family val="2"/>
    </font>
    <font>
      <b/>
      <sz val="11"/>
      <color rgb="FFFF0000"/>
      <name val="Inconsolata"/>
    </font>
    <font>
      <b/>
      <sz val="11"/>
      <color theme="7"/>
      <name val="Inconsolata"/>
    </font>
    <font>
      <b/>
      <sz val="10"/>
      <color theme="4"/>
      <name val="Arial"/>
      <family val="2"/>
    </font>
    <font>
      <b/>
      <sz val="10"/>
      <color rgb="FFEA4335"/>
      <name val="Arial"/>
      <family val="2"/>
    </font>
    <font>
      <b/>
      <sz val="10"/>
      <color rgb="FFFBBC04"/>
      <name val="Arial"/>
      <family val="2"/>
    </font>
    <font>
      <b/>
      <sz val="10"/>
      <color theme="7"/>
      <name val="Arial"/>
      <family val="2"/>
    </font>
    <font>
      <b/>
      <sz val="11"/>
      <color rgb="FFFF0000"/>
      <name val="Arial"/>
      <family val="2"/>
    </font>
    <font>
      <b/>
      <sz val="11"/>
      <color rgb="FFEA4335"/>
      <name val="Inconsolata"/>
    </font>
    <font>
      <b/>
      <sz val="10"/>
      <color rgb="FFFFFFFF"/>
      <name val="Arial"/>
      <family val="2"/>
    </font>
    <font>
      <b/>
      <sz val="10"/>
      <color rgb="FFFF0000"/>
      <name val="Arial"/>
      <family val="2"/>
    </font>
    <font>
      <b/>
      <i/>
      <sz val="10"/>
      <color theme="5"/>
      <name val="Arial"/>
      <family val="2"/>
    </font>
    <font>
      <b/>
      <i/>
      <sz val="10"/>
      <color rgb="FFEA4335"/>
      <name val="Arial"/>
      <family val="2"/>
    </font>
    <font>
      <b/>
      <i/>
      <sz val="10"/>
      <color rgb="FFFFFFFF"/>
      <name val="Arial"/>
      <family val="2"/>
    </font>
    <font>
      <b/>
      <i/>
      <sz val="10"/>
      <color rgb="FF9900FF"/>
      <name val="Arial"/>
      <family val="2"/>
    </font>
    <font>
      <b/>
      <i/>
      <sz val="10"/>
      <color rgb="FFFBBC04"/>
      <name val="Arial"/>
      <family val="2"/>
    </font>
    <font>
      <b/>
      <i/>
      <sz val="10"/>
      <color theme="6"/>
      <name val="Arial"/>
      <family val="2"/>
    </font>
    <font>
      <b/>
      <i/>
      <sz val="10"/>
      <color theme="8"/>
      <name val="Arial"/>
      <family val="2"/>
    </font>
    <font>
      <b/>
      <i/>
      <sz val="10"/>
      <color theme="0"/>
      <name val="Arial"/>
      <family val="2"/>
      <scheme val="minor"/>
    </font>
    <font>
      <b/>
      <i/>
      <sz val="10"/>
      <color theme="1"/>
      <name val="Arial"/>
      <family val="2"/>
    </font>
    <font>
      <b/>
      <i/>
      <sz val="10"/>
      <color theme="1"/>
      <name val="Arial"/>
      <family val="2"/>
      <scheme val="minor"/>
    </font>
    <font>
      <b/>
      <i/>
      <sz val="10"/>
      <color rgb="FF4285F4"/>
      <name val="Arial"/>
      <family val="2"/>
    </font>
    <font>
      <b/>
      <sz val="10"/>
      <color theme="4"/>
      <name val="Arial"/>
      <family val="2"/>
      <scheme val="minor"/>
    </font>
    <font>
      <b/>
      <sz val="10"/>
      <color theme="1"/>
      <name val="Arial"/>
      <family val="2"/>
      <scheme val="minor"/>
    </font>
    <font>
      <b/>
      <sz val="10"/>
      <color rgb="FF4285F4"/>
      <name val="Arial"/>
      <family val="2"/>
      <scheme val="minor"/>
    </font>
    <font>
      <b/>
      <sz val="10"/>
      <color theme="1"/>
      <name val="Arial"/>
      <family val="2"/>
    </font>
    <font>
      <b/>
      <sz val="10"/>
      <color rgb="FFEA4335"/>
      <name val="Arial"/>
      <family val="2"/>
      <scheme val="minor"/>
    </font>
    <font>
      <b/>
      <sz val="10"/>
      <color theme="1"/>
      <name val="Arial"/>
      <family val="2"/>
    </font>
    <font>
      <b/>
      <sz val="10"/>
      <color theme="8"/>
      <name val="Arial"/>
      <family val="2"/>
      <scheme val="minor"/>
    </font>
    <font>
      <b/>
      <sz val="10"/>
      <color rgb="FFFF6D01"/>
      <name val="Arial"/>
      <family val="2"/>
      <scheme val="minor"/>
    </font>
    <font>
      <b/>
      <sz val="10"/>
      <color theme="5"/>
      <name val="Arial"/>
      <family val="2"/>
      <scheme val="minor"/>
    </font>
    <font>
      <b/>
      <sz val="10"/>
      <color theme="6"/>
      <name val="Arial"/>
      <family val="2"/>
      <scheme val="minor"/>
    </font>
    <font>
      <b/>
      <i/>
      <sz val="10"/>
      <color rgb="FFFF6D01"/>
      <name val="Arial"/>
      <family val="2"/>
    </font>
    <font>
      <b/>
      <i/>
      <sz val="10"/>
      <color rgb="FFFF00FF"/>
      <name val="Arial"/>
      <family val="2"/>
    </font>
    <font>
      <b/>
      <sz val="10"/>
      <name val="Arial"/>
      <family val="2"/>
    </font>
    <font>
      <b/>
      <sz val="11"/>
      <color theme="4"/>
      <name val="Arial"/>
      <family val="2"/>
    </font>
    <font>
      <b/>
      <sz val="11"/>
      <color rgb="FFFF01ED"/>
      <name val="Arial"/>
      <family val="2"/>
    </font>
    <font>
      <b/>
      <sz val="11"/>
      <color theme="7"/>
      <name val="Arial"/>
      <family val="2"/>
    </font>
    <font>
      <b/>
      <sz val="11"/>
      <color rgb="FFEA4335"/>
      <name val="Arial"/>
      <family val="2"/>
    </font>
    <font>
      <b/>
      <sz val="11"/>
      <color rgb="FF4285F4"/>
      <name val="Arial"/>
      <family val="2"/>
    </font>
    <font>
      <b/>
      <sz val="11"/>
      <color theme="9"/>
      <name val="Arial"/>
      <family val="2"/>
    </font>
    <font>
      <b/>
      <sz val="11"/>
      <color rgb="FF34A853"/>
      <name val="Arial"/>
      <family val="2"/>
    </font>
    <font>
      <b/>
      <sz val="11"/>
      <color rgb="FF0070C0"/>
      <name val="Arial"/>
      <family val="2"/>
    </font>
    <font>
      <b/>
      <sz val="11"/>
      <color rgb="FFFBBC04"/>
      <name val="Arial"/>
      <family val="2"/>
    </font>
    <font>
      <b/>
      <i/>
      <sz val="11"/>
      <color theme="5"/>
      <name val="Arial"/>
      <family val="2"/>
    </font>
    <font>
      <b/>
      <sz val="11"/>
      <color theme="5"/>
      <name val="Arial"/>
      <family val="2"/>
    </font>
    <font>
      <b/>
      <sz val="11"/>
      <color theme="6"/>
      <name val="Arial"/>
      <family val="2"/>
    </font>
    <font>
      <b/>
      <sz val="11"/>
      <color theme="8"/>
      <name val="Arial"/>
      <family val="2"/>
    </font>
    <font>
      <b/>
      <sz val="60"/>
      <color rgb="FF00B0F0"/>
      <name val="Arial"/>
      <family val="2"/>
    </font>
    <font>
      <b/>
      <sz val="72"/>
      <color rgb="FF00B0F0"/>
      <name val="Arial"/>
      <family val="2"/>
    </font>
    <font>
      <b/>
      <sz val="11"/>
      <color rgb="FFD850E6"/>
      <name val="Arial"/>
      <family val="2"/>
    </font>
    <font>
      <b/>
      <i/>
      <sz val="48"/>
      <color rgb="FF00B0F0"/>
      <name val="Arial"/>
      <family val="2"/>
    </font>
    <font>
      <sz val="10"/>
      <color rgb="FF000000"/>
      <name val="Arial"/>
      <family val="2"/>
      <scheme val="minor"/>
    </font>
    <font>
      <b/>
      <sz val="14"/>
      <color rgb="FFFFFF00"/>
      <name val="Arial"/>
      <family val="2"/>
    </font>
    <font>
      <b/>
      <sz val="30"/>
      <color theme="0"/>
      <name val="Arial"/>
      <family val="2"/>
      <scheme val="minor"/>
    </font>
    <font>
      <b/>
      <sz val="11"/>
      <color rgb="FF00B0F0"/>
      <name val="Arial"/>
      <family val="2"/>
    </font>
    <font>
      <b/>
      <sz val="10"/>
      <color rgb="FF00B0F0"/>
      <name val="Arial"/>
      <family val="2"/>
      <scheme val="minor"/>
    </font>
    <font>
      <b/>
      <sz val="10"/>
      <color rgb="FF00B0F0"/>
      <name val="Arial"/>
      <family val="2"/>
    </font>
    <font>
      <b/>
      <sz val="10"/>
      <color rgb="FF000000"/>
      <name val="Arial"/>
      <family val="2"/>
      <scheme val="minor"/>
    </font>
  </fonts>
  <fills count="80">
    <fill>
      <patternFill patternType="none"/>
    </fill>
    <fill>
      <patternFill patternType="gray125"/>
    </fill>
    <fill>
      <patternFill patternType="solid">
        <fgColor theme="1"/>
        <bgColor theme="1"/>
      </patternFill>
    </fill>
    <fill>
      <patternFill patternType="solid">
        <fgColor rgb="FF9FC5E8"/>
        <bgColor rgb="FF9FC5E8"/>
      </patternFill>
    </fill>
    <fill>
      <patternFill patternType="solid">
        <fgColor rgb="FFCFE2F3"/>
        <bgColor rgb="FFCFE2F3"/>
      </patternFill>
    </fill>
    <fill>
      <patternFill patternType="solid">
        <fgColor theme="7"/>
        <bgColor theme="7"/>
      </patternFill>
    </fill>
    <fill>
      <patternFill patternType="solid">
        <fgColor theme="5"/>
        <bgColor theme="5"/>
      </patternFill>
    </fill>
    <fill>
      <patternFill patternType="solid">
        <fgColor rgb="FF34A853"/>
        <bgColor rgb="FF34A853"/>
      </patternFill>
    </fill>
    <fill>
      <patternFill patternType="solid">
        <fgColor theme="8"/>
        <bgColor theme="8"/>
      </patternFill>
    </fill>
    <fill>
      <patternFill patternType="solid">
        <fgColor theme="6"/>
        <bgColor theme="6"/>
      </patternFill>
    </fill>
    <fill>
      <patternFill patternType="solid">
        <fgColor theme="9"/>
        <bgColor theme="9"/>
      </patternFill>
    </fill>
    <fill>
      <patternFill patternType="solid">
        <fgColor rgb="FFFBBC04"/>
        <bgColor rgb="FFFBBC04"/>
      </patternFill>
    </fill>
    <fill>
      <patternFill patternType="solid">
        <fgColor rgb="FF1155CC"/>
        <bgColor rgb="FF1155CC"/>
      </patternFill>
    </fill>
    <fill>
      <patternFill patternType="solid">
        <fgColor rgb="FFFF0000"/>
        <bgColor rgb="FFFF0000"/>
      </patternFill>
    </fill>
    <fill>
      <patternFill patternType="solid">
        <fgColor rgb="FFFF9900"/>
        <bgColor rgb="FFFF9900"/>
      </patternFill>
    </fill>
    <fill>
      <patternFill patternType="solid">
        <fgColor rgb="FF0000FF"/>
        <bgColor rgb="FF0000FF"/>
      </patternFill>
    </fill>
    <fill>
      <patternFill patternType="solid">
        <fgColor rgb="FF000000"/>
        <bgColor rgb="FF000000"/>
      </patternFill>
    </fill>
    <fill>
      <patternFill patternType="solid">
        <fgColor rgb="FFFF00FF"/>
        <bgColor rgb="FFFF00FF"/>
      </patternFill>
    </fill>
    <fill>
      <patternFill patternType="solid">
        <fgColor rgb="FF6AA84F"/>
        <bgColor rgb="FF6AA84F"/>
      </patternFill>
    </fill>
    <fill>
      <patternFill patternType="solid">
        <fgColor theme="0"/>
        <bgColor theme="0"/>
      </patternFill>
    </fill>
    <fill>
      <patternFill patternType="solid">
        <fgColor rgb="FF0070C0"/>
        <bgColor theme="6"/>
      </patternFill>
    </fill>
    <fill>
      <patternFill patternType="solid">
        <fgColor rgb="FF0070C0"/>
        <bgColor rgb="FF1155CC"/>
      </patternFill>
    </fill>
    <fill>
      <patternFill patternType="solid">
        <fgColor rgb="FF0070C0"/>
        <bgColor rgb="FF0000FF"/>
      </patternFill>
    </fill>
    <fill>
      <patternFill patternType="solid">
        <fgColor theme="7"/>
        <bgColor theme="8"/>
      </patternFill>
    </fill>
    <fill>
      <patternFill patternType="solid">
        <fgColor rgb="FF00B0F0"/>
        <bgColor theme="8"/>
      </patternFill>
    </fill>
    <fill>
      <patternFill patternType="solid">
        <fgColor rgb="FF0070C0"/>
        <bgColor theme="8"/>
      </patternFill>
    </fill>
    <fill>
      <patternFill patternType="solid">
        <fgColor theme="9"/>
        <bgColor theme="8"/>
      </patternFill>
    </fill>
    <fill>
      <patternFill patternType="solid">
        <fgColor theme="6"/>
        <bgColor theme="8"/>
      </patternFill>
    </fill>
    <fill>
      <patternFill patternType="solid">
        <fgColor rgb="FFFF01ED"/>
        <bgColor theme="8"/>
      </patternFill>
    </fill>
    <fill>
      <patternFill patternType="solid">
        <fgColor rgb="FFFF01ED"/>
        <bgColor rgb="FFFF00FF"/>
      </patternFill>
    </fill>
    <fill>
      <patternFill patternType="solid">
        <fgColor theme="7"/>
        <bgColor rgb="FF0000FF"/>
      </patternFill>
    </fill>
    <fill>
      <patternFill patternType="solid">
        <fgColor theme="3"/>
        <bgColor theme="1"/>
      </patternFill>
    </fill>
    <fill>
      <patternFill patternType="solid">
        <fgColor theme="3"/>
        <bgColor rgb="FFCFE2F3"/>
      </patternFill>
    </fill>
    <fill>
      <patternFill patternType="solid">
        <fgColor theme="5"/>
        <bgColor theme="7"/>
      </patternFill>
    </fill>
    <fill>
      <patternFill patternType="solid">
        <fgColor theme="8"/>
        <bgColor rgb="FFFF00FF"/>
      </patternFill>
    </fill>
    <fill>
      <patternFill patternType="solid">
        <fgColor theme="4" tint="0.59999389629810485"/>
        <bgColor theme="1"/>
      </patternFill>
    </fill>
    <fill>
      <patternFill patternType="solid">
        <fgColor theme="4" tint="0.59999389629810485"/>
        <bgColor rgb="FFCFE2F3"/>
      </patternFill>
    </fill>
    <fill>
      <patternFill patternType="solid">
        <fgColor theme="4" tint="0.59999389629810485"/>
        <bgColor theme="7"/>
      </patternFill>
    </fill>
    <fill>
      <patternFill patternType="solid">
        <fgColor theme="0"/>
        <bgColor rgb="FFCFE2F3"/>
      </patternFill>
    </fill>
    <fill>
      <patternFill patternType="solid">
        <fgColor theme="0"/>
        <bgColor theme="1"/>
      </patternFill>
    </fill>
    <fill>
      <patternFill patternType="solid">
        <fgColor theme="0"/>
        <bgColor theme="7"/>
      </patternFill>
    </fill>
    <fill>
      <patternFill patternType="solid">
        <fgColor theme="0"/>
        <bgColor rgb="FFFF0000"/>
      </patternFill>
    </fill>
    <fill>
      <patternFill patternType="solid">
        <fgColor theme="0"/>
        <bgColor rgb="FFFF00FF"/>
      </patternFill>
    </fill>
    <fill>
      <patternFill patternType="solid">
        <fgColor theme="0"/>
        <bgColor theme="6"/>
      </patternFill>
    </fill>
    <fill>
      <patternFill patternType="solid">
        <fgColor theme="0"/>
        <bgColor rgb="FF34A853"/>
      </patternFill>
    </fill>
    <fill>
      <patternFill patternType="solid">
        <fgColor theme="0"/>
        <bgColor theme="5"/>
      </patternFill>
    </fill>
    <fill>
      <patternFill patternType="solid">
        <fgColor theme="0"/>
        <bgColor rgb="FF0000FF"/>
      </patternFill>
    </fill>
    <fill>
      <patternFill patternType="solid">
        <fgColor theme="0"/>
        <bgColor rgb="FFFF9900"/>
      </patternFill>
    </fill>
    <fill>
      <patternFill patternType="solid">
        <fgColor theme="0"/>
        <bgColor indexed="64"/>
      </patternFill>
    </fill>
    <fill>
      <patternFill patternType="solid">
        <fgColor theme="3"/>
        <bgColor rgb="FF1155CC"/>
      </patternFill>
    </fill>
    <fill>
      <patternFill patternType="solid">
        <fgColor rgb="FFFF0000"/>
        <bgColor theme="5"/>
      </patternFill>
    </fill>
    <fill>
      <patternFill patternType="solid">
        <fgColor rgb="FF0070C0"/>
        <bgColor theme="9"/>
      </patternFill>
    </fill>
    <fill>
      <patternFill patternType="solid">
        <fgColor rgb="FFFF01ED"/>
        <bgColor rgb="FFCFE2F3"/>
      </patternFill>
    </fill>
    <fill>
      <patternFill patternType="solid">
        <fgColor theme="8"/>
        <bgColor theme="9"/>
      </patternFill>
    </fill>
    <fill>
      <patternFill patternType="solid">
        <fgColor theme="7"/>
        <bgColor theme="6"/>
      </patternFill>
    </fill>
    <fill>
      <patternFill patternType="solid">
        <fgColor theme="9"/>
        <bgColor rgb="FFCFE2F3"/>
      </patternFill>
    </fill>
    <fill>
      <patternFill patternType="solid">
        <fgColor theme="6"/>
        <bgColor rgb="FFCFE2F3"/>
      </patternFill>
    </fill>
    <fill>
      <patternFill patternType="solid">
        <fgColor theme="8"/>
        <bgColor rgb="FFCFE2F3"/>
      </patternFill>
    </fill>
    <fill>
      <patternFill patternType="solid">
        <fgColor theme="9"/>
        <bgColor theme="7"/>
      </patternFill>
    </fill>
    <fill>
      <patternFill patternType="solid">
        <fgColor rgb="FF0070C0"/>
        <bgColor rgb="FFFF9900"/>
      </patternFill>
    </fill>
    <fill>
      <patternFill patternType="solid">
        <fgColor theme="8"/>
        <bgColor rgb="FF0000FF"/>
      </patternFill>
    </fill>
    <fill>
      <patternFill patternType="solid">
        <fgColor theme="8"/>
        <bgColor theme="6"/>
      </patternFill>
    </fill>
    <fill>
      <patternFill patternType="solid">
        <fgColor rgb="FF0070C0"/>
        <bgColor rgb="FFFF0000"/>
      </patternFill>
    </fill>
    <fill>
      <patternFill patternType="solid">
        <fgColor rgb="FFFF01ED"/>
        <bgColor theme="6"/>
      </patternFill>
    </fill>
    <fill>
      <patternFill patternType="solid">
        <fgColor theme="7"/>
        <bgColor rgb="FFFF9900"/>
      </patternFill>
    </fill>
    <fill>
      <patternFill patternType="solid">
        <fgColor theme="7"/>
        <bgColor rgb="FFFF0000"/>
      </patternFill>
    </fill>
    <fill>
      <patternFill patternType="solid">
        <fgColor theme="8"/>
        <bgColor rgb="FFFF0000"/>
      </patternFill>
    </fill>
    <fill>
      <patternFill patternType="solid">
        <fgColor theme="6"/>
        <bgColor rgb="FFFF0000"/>
      </patternFill>
    </fill>
    <fill>
      <patternFill patternType="solid">
        <fgColor theme="9"/>
        <bgColor rgb="FFFF0000"/>
      </patternFill>
    </fill>
    <fill>
      <patternFill patternType="solid">
        <fgColor rgb="FFFF01ED"/>
        <bgColor rgb="FFFF0000"/>
      </patternFill>
    </fill>
    <fill>
      <patternFill patternType="solid">
        <fgColor rgb="FF0070C0"/>
        <bgColor rgb="FFFF00FF"/>
      </patternFill>
    </fill>
    <fill>
      <patternFill patternType="solid">
        <fgColor theme="2"/>
        <bgColor theme="1"/>
      </patternFill>
    </fill>
    <fill>
      <patternFill patternType="solid">
        <fgColor theme="1"/>
        <bgColor rgb="FFCFE2F3"/>
      </patternFill>
    </fill>
    <fill>
      <patternFill patternType="solid">
        <fgColor theme="1"/>
        <bgColor theme="7"/>
      </patternFill>
    </fill>
    <fill>
      <patternFill patternType="solid">
        <fgColor theme="1"/>
        <bgColor theme="8"/>
      </patternFill>
    </fill>
    <fill>
      <patternFill patternType="solid">
        <fgColor theme="1"/>
        <bgColor indexed="64"/>
      </patternFill>
    </fill>
    <fill>
      <patternFill patternType="solid">
        <fgColor theme="0"/>
        <bgColor theme="8"/>
      </patternFill>
    </fill>
    <fill>
      <patternFill patternType="solid">
        <fgColor rgb="FF0070C0"/>
        <bgColor indexed="64"/>
      </patternFill>
    </fill>
    <fill>
      <patternFill patternType="solid">
        <fgColor theme="0" tint="-0.14999847407452621"/>
        <bgColor indexed="64"/>
      </patternFill>
    </fill>
    <fill>
      <patternFill patternType="solid">
        <fgColor theme="0" tint="-0.14999847407452621"/>
        <bgColor theme="1"/>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FFFFFF"/>
      </left>
      <right style="thin">
        <color rgb="FFFFFFFF"/>
      </right>
      <top style="thin">
        <color rgb="FFFFFFFF"/>
      </top>
      <bottom style="thin">
        <color rgb="FFFFFFFF"/>
      </bottom>
      <diagonal/>
    </border>
    <border>
      <left/>
      <right style="thin">
        <color rgb="FF000000"/>
      </right>
      <top style="thin">
        <color rgb="FF000000"/>
      </top>
      <bottom style="thin">
        <color rgb="FF000000"/>
      </bottom>
      <diagonal/>
    </border>
    <border>
      <left style="thin">
        <color rgb="FFFFFFFF"/>
      </left>
      <right/>
      <top style="thin">
        <color rgb="FFFFFFFF"/>
      </top>
      <bottom style="thin">
        <color rgb="FFFFFFFF"/>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FFFFFF"/>
      </left>
      <right/>
      <top style="thin">
        <color rgb="FFFFFFFF"/>
      </top>
      <bottom/>
      <diagonal/>
    </border>
    <border>
      <left style="thin">
        <color rgb="FF000000"/>
      </left>
      <right/>
      <top/>
      <bottom style="thin">
        <color rgb="FF000000"/>
      </bottom>
      <diagonal/>
    </border>
    <border>
      <left/>
      <right style="thin">
        <color rgb="FF000000"/>
      </right>
      <top/>
      <bottom/>
      <diagonal/>
    </border>
    <border>
      <left style="thin">
        <color rgb="FF000000"/>
      </left>
      <right/>
      <top/>
      <bottom/>
      <diagonal/>
    </border>
    <border>
      <left style="thin">
        <color rgb="FFFFFFFF"/>
      </left>
      <right style="thin">
        <color rgb="FFFFFFFF"/>
      </right>
      <top/>
      <bottom style="thin">
        <color rgb="FFFFFFFF"/>
      </bottom>
      <diagonal/>
    </border>
    <border>
      <left style="thin">
        <color rgb="FF000000"/>
      </left>
      <right/>
      <top style="thin">
        <color rgb="FF000000"/>
      </top>
      <bottom/>
      <diagonal/>
    </border>
    <border>
      <left style="thin">
        <color rgb="FF000000"/>
      </left>
      <right/>
      <top/>
      <bottom style="thin">
        <color indexed="64"/>
      </bottom>
      <diagonal/>
    </border>
    <border>
      <left/>
      <right/>
      <top/>
      <bottom style="thin">
        <color indexed="64"/>
      </bottom>
      <diagonal/>
    </border>
    <border>
      <left/>
      <right style="thin">
        <color rgb="FF000000"/>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rgb="FFFFFFFF"/>
      </left>
      <right style="thin">
        <color rgb="FF000000"/>
      </right>
      <top style="thin">
        <color rgb="FFFFFFFF"/>
      </top>
      <bottom style="thin">
        <color theme="0"/>
      </bottom>
      <diagonal/>
    </border>
    <border>
      <left style="thin">
        <color rgb="FFFFFFFF"/>
      </left>
      <right style="thin">
        <color rgb="FFFFFFFF"/>
      </right>
      <top style="thin">
        <color theme="0"/>
      </top>
      <bottom style="thin">
        <color rgb="FFFFFFFF"/>
      </bottom>
      <diagonal/>
    </border>
    <border>
      <left style="thin">
        <color indexed="64"/>
      </left>
      <right style="thin">
        <color indexed="64"/>
      </right>
      <top/>
      <bottom/>
      <diagonal/>
    </border>
    <border>
      <left style="thin">
        <color rgb="FF000000"/>
      </left>
      <right style="thin">
        <color rgb="FF000000"/>
      </right>
      <top style="thin">
        <color rgb="FF000000"/>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rgb="FF000000"/>
      </top>
      <bottom style="thin">
        <color rgb="FF000000"/>
      </bottom>
      <diagonal/>
    </border>
    <border>
      <left style="thin">
        <color indexed="64"/>
      </left>
      <right/>
      <top/>
      <bottom/>
      <diagonal/>
    </border>
  </borders>
  <cellStyleXfs count="1">
    <xf numFmtId="0" fontId="0" fillId="0" borderId="0"/>
  </cellStyleXfs>
  <cellXfs count="460">
    <xf numFmtId="0" fontId="0" fillId="0" borderId="0" xfId="0"/>
    <xf numFmtId="0" fontId="1" fillId="2" borderId="1" xfId="0" applyFont="1" applyFill="1" applyBorder="1"/>
    <xf numFmtId="44" fontId="2" fillId="2" borderId="1" xfId="0" applyNumberFormat="1" applyFont="1" applyFill="1" applyBorder="1"/>
    <xf numFmtId="0" fontId="3" fillId="2" borderId="1" xfId="0" applyFont="1" applyFill="1" applyBorder="1"/>
    <xf numFmtId="10" fontId="4" fillId="2" borderId="1" xfId="0" applyNumberFormat="1" applyFont="1" applyFill="1" applyBorder="1"/>
    <xf numFmtId="10" fontId="5" fillId="2" borderId="1" xfId="0" applyNumberFormat="1" applyFont="1" applyFill="1" applyBorder="1"/>
    <xf numFmtId="0" fontId="6" fillId="2" borderId="1" xfId="0" applyFont="1" applyFill="1" applyBorder="1"/>
    <xf numFmtId="44" fontId="7" fillId="2" borderId="0" xfId="0" applyNumberFormat="1" applyFont="1" applyFill="1"/>
    <xf numFmtId="0" fontId="8" fillId="2" borderId="1" xfId="0" applyFont="1" applyFill="1" applyBorder="1"/>
    <xf numFmtId="10" fontId="9" fillId="2" borderId="1" xfId="0" applyNumberFormat="1" applyFont="1" applyFill="1" applyBorder="1"/>
    <xf numFmtId="0" fontId="9" fillId="2" borderId="1" xfId="0" applyFont="1" applyFill="1" applyBorder="1"/>
    <xf numFmtId="0" fontId="10" fillId="2" borderId="0" xfId="0" applyFont="1" applyFill="1"/>
    <xf numFmtId="44" fontId="11" fillId="2" borderId="1" xfId="0" applyNumberFormat="1" applyFont="1" applyFill="1" applyBorder="1"/>
    <xf numFmtId="0" fontId="12" fillId="2" borderId="1" xfId="0" applyFont="1" applyFill="1" applyBorder="1"/>
    <xf numFmtId="0" fontId="13" fillId="2" borderId="1" xfId="0" applyFont="1" applyFill="1" applyBorder="1"/>
    <xf numFmtId="4" fontId="6" fillId="2" borderId="1" xfId="0" applyNumberFormat="1" applyFont="1" applyFill="1" applyBorder="1"/>
    <xf numFmtId="0" fontId="14" fillId="2" borderId="1" xfId="0" applyFont="1" applyFill="1" applyBorder="1"/>
    <xf numFmtId="0" fontId="15" fillId="2" borderId="1" xfId="0" applyFont="1" applyFill="1" applyBorder="1"/>
    <xf numFmtId="10" fontId="14" fillId="2" borderId="1" xfId="0" applyNumberFormat="1" applyFont="1" applyFill="1" applyBorder="1"/>
    <xf numFmtId="166" fontId="16" fillId="2" borderId="0" xfId="0" applyNumberFormat="1" applyFont="1" applyFill="1"/>
    <xf numFmtId="44" fontId="14" fillId="2" borderId="1" xfId="0" applyNumberFormat="1" applyFont="1" applyFill="1" applyBorder="1"/>
    <xf numFmtId="44" fontId="17" fillId="2" borderId="1" xfId="0" applyNumberFormat="1" applyFont="1" applyFill="1" applyBorder="1"/>
    <xf numFmtId="4" fontId="18" fillId="2" borderId="1" xfId="0" applyNumberFormat="1" applyFont="1" applyFill="1" applyBorder="1"/>
    <xf numFmtId="0" fontId="19" fillId="2" borderId="1" xfId="0" applyFont="1" applyFill="1" applyBorder="1"/>
    <xf numFmtId="10" fontId="8" fillId="2" borderId="1" xfId="0" applyNumberFormat="1" applyFont="1" applyFill="1" applyBorder="1"/>
    <xf numFmtId="10" fontId="10" fillId="2" borderId="0" xfId="0" applyNumberFormat="1" applyFont="1" applyFill="1"/>
    <xf numFmtId="0" fontId="15" fillId="2" borderId="2" xfId="0" applyFont="1" applyFill="1" applyBorder="1"/>
    <xf numFmtId="44" fontId="15" fillId="2" borderId="3" xfId="0" applyNumberFormat="1" applyFont="1" applyFill="1" applyBorder="1"/>
    <xf numFmtId="0" fontId="20" fillId="2" borderId="3" xfId="0" applyFont="1" applyFill="1" applyBorder="1"/>
    <xf numFmtId="0" fontId="21" fillId="2" borderId="3" xfId="0" applyFont="1" applyFill="1" applyBorder="1"/>
    <xf numFmtId="0" fontId="22" fillId="2" borderId="3" xfId="0" applyFont="1" applyFill="1" applyBorder="1"/>
    <xf numFmtId="0" fontId="4" fillId="2" borderId="1" xfId="0" applyFont="1" applyFill="1" applyBorder="1"/>
    <xf numFmtId="10" fontId="7" fillId="2" borderId="0" xfId="0" applyNumberFormat="1" applyFont="1" applyFill="1"/>
    <xf numFmtId="0" fontId="20" fillId="2" borderId="2" xfId="0" applyFont="1" applyFill="1" applyBorder="1"/>
    <xf numFmtId="44" fontId="5" fillId="2" borderId="3" xfId="0" applyNumberFormat="1" applyFont="1" applyFill="1" applyBorder="1"/>
    <xf numFmtId="0" fontId="23" fillId="2" borderId="3" xfId="0" applyFont="1" applyFill="1" applyBorder="1"/>
    <xf numFmtId="0" fontId="24" fillId="2" borderId="3" xfId="0" applyFont="1" applyFill="1" applyBorder="1"/>
    <xf numFmtId="10" fontId="3" fillId="2" borderId="0" xfId="0" applyNumberFormat="1" applyFont="1" applyFill="1"/>
    <xf numFmtId="0" fontId="25" fillId="2" borderId="3" xfId="0" applyFont="1" applyFill="1" applyBorder="1"/>
    <xf numFmtId="10" fontId="26" fillId="2" borderId="3" xfId="0" applyNumberFormat="1" applyFont="1" applyFill="1" applyBorder="1"/>
    <xf numFmtId="0" fontId="26" fillId="2" borderId="3" xfId="0" applyFont="1" applyFill="1" applyBorder="1"/>
    <xf numFmtId="10" fontId="27" fillId="2" borderId="0" xfId="0" applyNumberFormat="1" applyFont="1" applyFill="1"/>
    <xf numFmtId="0" fontId="28" fillId="3" borderId="2" xfId="0" applyFont="1" applyFill="1" applyBorder="1"/>
    <xf numFmtId="0" fontId="28" fillId="3" borderId="3" xfId="0" applyFont="1" applyFill="1" applyBorder="1"/>
    <xf numFmtId="0" fontId="29" fillId="3" borderId="3" xfId="0" applyFont="1" applyFill="1" applyBorder="1"/>
    <xf numFmtId="0" fontId="29" fillId="3" borderId="1" xfId="0" applyFont="1" applyFill="1" applyBorder="1"/>
    <xf numFmtId="0" fontId="30" fillId="2" borderId="0" xfId="0" applyFont="1" applyFill="1"/>
    <xf numFmtId="0" fontId="28" fillId="3" borderId="4" xfId="0" applyFont="1" applyFill="1" applyBorder="1"/>
    <xf numFmtId="0" fontId="31" fillId="2" borderId="5" xfId="0" applyFont="1" applyFill="1" applyBorder="1"/>
    <xf numFmtId="164" fontId="32" fillId="4" borderId="6" xfId="0" applyNumberFormat="1" applyFont="1" applyFill="1" applyBorder="1"/>
    <xf numFmtId="20" fontId="32" fillId="4" borderId="1" xfId="0" applyNumberFormat="1" applyFont="1" applyFill="1" applyBorder="1"/>
    <xf numFmtId="0" fontId="32" fillId="4" borderId="1" xfId="0" applyFont="1" applyFill="1" applyBorder="1"/>
    <xf numFmtId="44" fontId="32" fillId="5" borderId="1" xfId="0" applyNumberFormat="1" applyFont="1" applyFill="1" applyBorder="1"/>
    <xf numFmtId="0" fontId="32" fillId="6" borderId="1" xfId="0" applyFont="1" applyFill="1" applyBorder="1"/>
    <xf numFmtId="0" fontId="32" fillId="7" borderId="1" xfId="0" applyFont="1" applyFill="1" applyBorder="1"/>
    <xf numFmtId="10" fontId="32" fillId="4" borderId="1" xfId="0" applyNumberFormat="1" applyFont="1" applyFill="1" applyBorder="1"/>
    <xf numFmtId="0" fontId="32" fillId="8" borderId="1" xfId="0" applyFont="1" applyFill="1" applyBorder="1"/>
    <xf numFmtId="0" fontId="32" fillId="9" borderId="1" xfId="0" applyFont="1" applyFill="1" applyBorder="1"/>
    <xf numFmtId="9" fontId="32" fillId="4" borderId="1" xfId="0" applyNumberFormat="1" applyFont="1" applyFill="1" applyBorder="1"/>
    <xf numFmtId="0" fontId="32" fillId="5" borderId="1" xfId="0" applyFont="1" applyFill="1" applyBorder="1"/>
    <xf numFmtId="0" fontId="31" fillId="2" borderId="7" xfId="0" applyFont="1" applyFill="1" applyBorder="1"/>
    <xf numFmtId="164" fontId="32" fillId="4" borderId="1" xfId="0" applyNumberFormat="1" applyFont="1" applyFill="1" applyBorder="1"/>
    <xf numFmtId="165" fontId="32" fillId="4" borderId="1" xfId="0" applyNumberFormat="1" applyFont="1" applyFill="1" applyBorder="1"/>
    <xf numFmtId="44" fontId="32" fillId="7" borderId="1" xfId="0" applyNumberFormat="1" applyFont="1" applyFill="1" applyBorder="1"/>
    <xf numFmtId="0" fontId="32" fillId="10" borderId="1" xfId="0" applyFont="1" applyFill="1" applyBorder="1"/>
    <xf numFmtId="0" fontId="33" fillId="2" borderId="7" xfId="0" applyFont="1" applyFill="1" applyBorder="1"/>
    <xf numFmtId="0" fontId="32" fillId="11" borderId="1" xfId="0" applyFont="1" applyFill="1" applyBorder="1"/>
    <xf numFmtId="0" fontId="34" fillId="4" borderId="0" xfId="0" applyFont="1" applyFill="1" applyAlignment="1">
      <alignment horizontal="left"/>
    </xf>
    <xf numFmtId="0" fontId="34" fillId="6" borderId="0" xfId="0" applyFont="1" applyFill="1" applyAlignment="1">
      <alignment horizontal="left"/>
    </xf>
    <xf numFmtId="0" fontId="34" fillId="8" borderId="0" xfId="0" applyFont="1" applyFill="1" applyAlignment="1">
      <alignment horizontal="left"/>
    </xf>
    <xf numFmtId="0" fontId="34" fillId="5" borderId="0" xfId="0" applyFont="1" applyFill="1" applyAlignment="1">
      <alignment horizontal="left"/>
    </xf>
    <xf numFmtId="0" fontId="34" fillId="12" borderId="0" xfId="0" applyFont="1" applyFill="1" applyAlignment="1">
      <alignment horizontal="left"/>
    </xf>
    <xf numFmtId="0" fontId="34" fillId="9" borderId="0" xfId="0" applyFont="1" applyFill="1" applyAlignment="1">
      <alignment horizontal="left"/>
    </xf>
    <xf numFmtId="0" fontId="34" fillId="13" borderId="0" xfId="0" applyFont="1" applyFill="1" applyAlignment="1">
      <alignment horizontal="left"/>
    </xf>
    <xf numFmtId="0" fontId="34" fillId="14" borderId="0" xfId="0" applyFont="1" applyFill="1" applyAlignment="1">
      <alignment horizontal="left"/>
    </xf>
    <xf numFmtId="0" fontId="34" fillId="15" borderId="0" xfId="0" applyFont="1" applyFill="1" applyAlignment="1">
      <alignment horizontal="left"/>
    </xf>
    <xf numFmtId="167" fontId="32" fillId="4" borderId="1" xfId="0" applyNumberFormat="1" applyFont="1" applyFill="1" applyBorder="1"/>
    <xf numFmtId="0" fontId="35" fillId="2" borderId="7" xfId="0" applyFont="1" applyFill="1" applyBorder="1"/>
    <xf numFmtId="165" fontId="32" fillId="2" borderId="1" xfId="0" applyNumberFormat="1" applyFont="1" applyFill="1" applyBorder="1"/>
    <xf numFmtId="20" fontId="32" fillId="2" borderId="1" xfId="0" applyNumberFormat="1" applyFont="1" applyFill="1" applyBorder="1"/>
    <xf numFmtId="0" fontId="32" fillId="2" borderId="1" xfId="0" applyFont="1" applyFill="1" applyBorder="1"/>
    <xf numFmtId="44" fontId="32" fillId="2" borderId="1" xfId="0" applyNumberFormat="1" applyFont="1" applyFill="1" applyBorder="1"/>
    <xf numFmtId="44" fontId="32" fillId="6" borderId="1" xfId="0" applyNumberFormat="1" applyFont="1" applyFill="1" applyBorder="1"/>
    <xf numFmtId="0" fontId="32" fillId="13" borderId="1" xfId="0" applyFont="1" applyFill="1" applyBorder="1"/>
    <xf numFmtId="0" fontId="1" fillId="16" borderId="5" xfId="0" applyFont="1" applyFill="1" applyBorder="1"/>
    <xf numFmtId="164" fontId="36" fillId="4" borderId="6" xfId="0" applyNumberFormat="1" applyFont="1" applyFill="1" applyBorder="1" applyAlignment="1">
      <alignment horizontal="right"/>
    </xf>
    <xf numFmtId="20" fontId="36" fillId="4" borderId="6" xfId="0" applyNumberFormat="1" applyFont="1" applyFill="1" applyBorder="1" applyAlignment="1">
      <alignment horizontal="right"/>
    </xf>
    <xf numFmtId="0" fontId="36" fillId="4" borderId="6" xfId="0" applyFont="1" applyFill="1" applyBorder="1" applyAlignment="1">
      <alignment horizontal="right"/>
    </xf>
    <xf numFmtId="44" fontId="36" fillId="17" borderId="6" xfId="0" applyNumberFormat="1" applyFont="1" applyFill="1" applyBorder="1" applyAlignment="1">
      <alignment horizontal="right"/>
    </xf>
    <xf numFmtId="0" fontId="36" fillId="4" borderId="6" xfId="0" applyFont="1" applyFill="1" applyBorder="1"/>
    <xf numFmtId="0" fontId="36" fillId="17" borderId="6" xfId="0" applyFont="1" applyFill="1" applyBorder="1"/>
    <xf numFmtId="44" fontId="32" fillId="17" borderId="1" xfId="0" applyNumberFormat="1" applyFont="1" applyFill="1" applyBorder="1"/>
    <xf numFmtId="0" fontId="32" fillId="17" borderId="1" xfId="0" applyFont="1" applyFill="1" applyBorder="1"/>
    <xf numFmtId="0" fontId="32" fillId="12" borderId="1" xfId="0" applyFont="1" applyFill="1" applyBorder="1"/>
    <xf numFmtId="0" fontId="32" fillId="18" borderId="1" xfId="0" applyFont="1" applyFill="1" applyBorder="1"/>
    <xf numFmtId="0" fontId="32" fillId="15" borderId="1" xfId="0" applyFont="1" applyFill="1" applyBorder="1"/>
    <xf numFmtId="0" fontId="32" fillId="14" borderId="1" xfId="0" applyFont="1" applyFill="1" applyBorder="1"/>
    <xf numFmtId="0" fontId="37" fillId="2" borderId="7" xfId="0" applyFont="1" applyFill="1" applyBorder="1"/>
    <xf numFmtId="0" fontId="32" fillId="2" borderId="1" xfId="0" quotePrefix="1" applyFont="1" applyFill="1" applyBorder="1"/>
    <xf numFmtId="0" fontId="38" fillId="2" borderId="7" xfId="0" applyFont="1" applyFill="1" applyBorder="1"/>
    <xf numFmtId="14" fontId="32" fillId="4" borderId="1" xfId="0" applyNumberFormat="1" applyFont="1" applyFill="1" applyBorder="1"/>
    <xf numFmtId="0" fontId="39" fillId="2" borderId="7" xfId="0" applyFont="1" applyFill="1" applyBorder="1"/>
    <xf numFmtId="10" fontId="32" fillId="2" borderId="1" xfId="0" applyNumberFormat="1" applyFont="1" applyFill="1" applyBorder="1"/>
    <xf numFmtId="0" fontId="37" fillId="2" borderId="5" xfId="0" applyFont="1" applyFill="1" applyBorder="1"/>
    <xf numFmtId="2" fontId="32" fillId="4" borderId="1" xfId="0" applyNumberFormat="1" applyFont="1" applyFill="1" applyBorder="1"/>
    <xf numFmtId="0" fontId="32" fillId="2" borderId="7" xfId="0" applyFont="1" applyFill="1" applyBorder="1"/>
    <xf numFmtId="0" fontId="40" fillId="2" borderId="7" xfId="0" applyFont="1" applyFill="1" applyBorder="1"/>
    <xf numFmtId="0" fontId="32" fillId="19" borderId="0" xfId="0" applyFont="1" applyFill="1"/>
    <xf numFmtId="0" fontId="32" fillId="0" borderId="0" xfId="0" applyFont="1"/>
    <xf numFmtId="14" fontId="32" fillId="4" borderId="6" xfId="0" applyNumberFormat="1" applyFont="1" applyFill="1" applyBorder="1"/>
    <xf numFmtId="14" fontId="36" fillId="4" borderId="6" xfId="0" applyNumberFormat="1" applyFont="1" applyFill="1" applyBorder="1" applyAlignment="1">
      <alignment horizontal="right"/>
    </xf>
    <xf numFmtId="1" fontId="32" fillId="4" borderId="1" xfId="0" applyNumberFormat="1" applyFont="1" applyFill="1" applyBorder="1"/>
    <xf numFmtId="1" fontId="36" fillId="4" borderId="6" xfId="0" applyNumberFormat="1" applyFont="1" applyFill="1" applyBorder="1" applyAlignment="1">
      <alignment horizontal="right"/>
    </xf>
    <xf numFmtId="168" fontId="32" fillId="4" borderId="1" xfId="0" applyNumberFormat="1" applyFont="1" applyFill="1" applyBorder="1"/>
    <xf numFmtId="169" fontId="32" fillId="4" borderId="1" xfId="0" applyNumberFormat="1" applyFont="1" applyFill="1" applyBorder="1"/>
    <xf numFmtId="4" fontId="32" fillId="4" borderId="1" xfId="0" applyNumberFormat="1" applyFont="1" applyFill="1" applyBorder="1"/>
    <xf numFmtId="2" fontId="32" fillId="5" borderId="1" xfId="0" applyNumberFormat="1" applyFont="1" applyFill="1" applyBorder="1"/>
    <xf numFmtId="0" fontId="32" fillId="4" borderId="9" xfId="0" applyFont="1" applyFill="1" applyBorder="1"/>
    <xf numFmtId="0" fontId="32" fillId="4" borderId="6" xfId="0" applyFont="1" applyFill="1" applyBorder="1"/>
    <xf numFmtId="0" fontId="32" fillId="4" borderId="10" xfId="0" applyFont="1" applyFill="1" applyBorder="1"/>
    <xf numFmtId="0" fontId="32" fillId="9" borderId="10" xfId="0" applyFont="1" applyFill="1" applyBorder="1"/>
    <xf numFmtId="0" fontId="34" fillId="6" borderId="8" xfId="0" applyFont="1" applyFill="1" applyBorder="1" applyAlignment="1">
      <alignment horizontal="left"/>
    </xf>
    <xf numFmtId="0" fontId="34" fillId="8" borderId="8" xfId="0" applyFont="1" applyFill="1" applyBorder="1" applyAlignment="1">
      <alignment horizontal="left"/>
    </xf>
    <xf numFmtId="0" fontId="34" fillId="5" borderId="8" xfId="0" applyFont="1" applyFill="1" applyBorder="1" applyAlignment="1">
      <alignment horizontal="left"/>
    </xf>
    <xf numFmtId="0" fontId="34" fillId="9" borderId="8" xfId="0" applyFont="1" applyFill="1" applyBorder="1" applyAlignment="1">
      <alignment horizontal="left"/>
    </xf>
    <xf numFmtId="0" fontId="34" fillId="13" borderId="8" xfId="0" applyFont="1" applyFill="1" applyBorder="1" applyAlignment="1">
      <alignment horizontal="left"/>
    </xf>
    <xf numFmtId="0" fontId="34" fillId="14" borderId="8" xfId="0" applyFont="1" applyFill="1" applyBorder="1" applyAlignment="1">
      <alignment horizontal="left"/>
    </xf>
    <xf numFmtId="166" fontId="32" fillId="4" borderId="1" xfId="0" applyNumberFormat="1" applyFont="1" applyFill="1" applyBorder="1"/>
    <xf numFmtId="0" fontId="34" fillId="20" borderId="8" xfId="0" applyFont="1" applyFill="1" applyBorder="1" applyAlignment="1">
      <alignment horizontal="left"/>
    </xf>
    <xf numFmtId="0" fontId="34" fillId="21" borderId="8" xfId="0" applyFont="1" applyFill="1" applyBorder="1" applyAlignment="1">
      <alignment horizontal="left"/>
    </xf>
    <xf numFmtId="0" fontId="34" fillId="22" borderId="8" xfId="0" applyFont="1" applyFill="1" applyBorder="1" applyAlignment="1">
      <alignment horizontal="left"/>
    </xf>
    <xf numFmtId="0" fontId="43" fillId="22" borderId="8" xfId="0" applyFont="1" applyFill="1" applyBorder="1" applyAlignment="1">
      <alignment horizontal="left"/>
    </xf>
    <xf numFmtId="0" fontId="34" fillId="23" borderId="8" xfId="0" applyFont="1" applyFill="1" applyBorder="1" applyAlignment="1">
      <alignment horizontal="left"/>
    </xf>
    <xf numFmtId="0" fontId="34" fillId="24" borderId="8" xfId="0" applyFont="1" applyFill="1" applyBorder="1" applyAlignment="1">
      <alignment horizontal="left"/>
    </xf>
    <xf numFmtId="0" fontId="34" fillId="25" borderId="8" xfId="0" applyFont="1" applyFill="1" applyBorder="1" applyAlignment="1">
      <alignment horizontal="left"/>
    </xf>
    <xf numFmtId="0" fontId="34" fillId="26" borderId="8" xfId="0" applyFont="1" applyFill="1" applyBorder="1" applyAlignment="1">
      <alignment horizontal="left"/>
    </xf>
    <xf numFmtId="0" fontId="34" fillId="27" borderId="8" xfId="0" applyFont="1" applyFill="1" applyBorder="1" applyAlignment="1">
      <alignment horizontal="left"/>
    </xf>
    <xf numFmtId="0" fontId="34" fillId="28" borderId="8" xfId="0" applyFont="1" applyFill="1" applyBorder="1" applyAlignment="1">
      <alignment horizontal="left"/>
    </xf>
    <xf numFmtId="0" fontId="36" fillId="29" borderId="6" xfId="0" applyFont="1" applyFill="1" applyBorder="1"/>
    <xf numFmtId="0" fontId="34" fillId="30" borderId="8" xfId="0" applyFont="1" applyFill="1" applyBorder="1" applyAlignment="1">
      <alignment horizontal="left"/>
    </xf>
    <xf numFmtId="0" fontId="16" fillId="2" borderId="0" xfId="0" applyFont="1" applyFill="1"/>
    <xf numFmtId="10" fontId="16" fillId="2" borderId="0" xfId="0" applyNumberFormat="1" applyFont="1" applyFill="1"/>
    <xf numFmtId="44" fontId="32" fillId="33" borderId="1" xfId="0" applyNumberFormat="1" applyFont="1" applyFill="1" applyBorder="1"/>
    <xf numFmtId="0" fontId="32" fillId="34" borderId="1" xfId="0" applyFont="1" applyFill="1" applyBorder="1"/>
    <xf numFmtId="170" fontId="32" fillId="4" borderId="1" xfId="0" applyNumberFormat="1" applyFont="1" applyFill="1" applyBorder="1"/>
    <xf numFmtId="170" fontId="36" fillId="4" borderId="6" xfId="0" applyNumberFormat="1" applyFont="1" applyFill="1" applyBorder="1" applyAlignment="1">
      <alignment horizontal="right"/>
    </xf>
    <xf numFmtId="0" fontId="31" fillId="2" borderId="15" xfId="0" applyFont="1" applyFill="1" applyBorder="1"/>
    <xf numFmtId="0" fontId="29" fillId="35" borderId="8" xfId="0" applyFont="1" applyFill="1" applyBorder="1"/>
    <xf numFmtId="170" fontId="32" fillId="4" borderId="3" xfId="0" applyNumberFormat="1" applyFont="1" applyFill="1" applyBorder="1"/>
    <xf numFmtId="1" fontId="32" fillId="4" borderId="3" xfId="0" applyNumberFormat="1" applyFont="1" applyFill="1" applyBorder="1"/>
    <xf numFmtId="0" fontId="32" fillId="4" borderId="3" xfId="0" applyFont="1" applyFill="1" applyBorder="1"/>
    <xf numFmtId="44" fontId="32" fillId="33" borderId="3" xfId="0" applyNumberFormat="1" applyFont="1" applyFill="1" applyBorder="1"/>
    <xf numFmtId="10" fontId="32" fillId="4" borderId="3" xfId="0" applyNumberFormat="1" applyFont="1" applyFill="1" applyBorder="1"/>
    <xf numFmtId="0" fontId="32" fillId="4" borderId="12" xfId="0" applyFont="1" applyFill="1" applyBorder="1"/>
    <xf numFmtId="0" fontId="28" fillId="3" borderId="8" xfId="0" applyFont="1" applyFill="1" applyBorder="1"/>
    <xf numFmtId="14" fontId="32" fillId="4" borderId="4" xfId="0" applyNumberFormat="1" applyFont="1" applyFill="1" applyBorder="1"/>
    <xf numFmtId="166" fontId="32" fillId="4" borderId="3" xfId="0" applyNumberFormat="1" applyFont="1" applyFill="1" applyBorder="1"/>
    <xf numFmtId="44" fontId="32" fillId="5" borderId="3" xfId="0" applyNumberFormat="1" applyFont="1" applyFill="1" applyBorder="1"/>
    <xf numFmtId="0" fontId="32" fillId="13" borderId="3" xfId="0" applyFont="1" applyFill="1" applyBorder="1"/>
    <xf numFmtId="166" fontId="29" fillId="35" borderId="8" xfId="0" applyNumberFormat="1" applyFont="1" applyFill="1" applyBorder="1"/>
    <xf numFmtId="44" fontId="29" fillId="37" borderId="8" xfId="0" applyNumberFormat="1" applyFont="1" applyFill="1" applyBorder="1"/>
    <xf numFmtId="10" fontId="29" fillId="36" borderId="8" xfId="0" applyNumberFormat="1" applyFont="1" applyFill="1" applyBorder="1"/>
    <xf numFmtId="0" fontId="29" fillId="36" borderId="8" xfId="0" applyFont="1" applyFill="1" applyBorder="1"/>
    <xf numFmtId="0" fontId="32" fillId="38" borderId="0" xfId="0" applyFont="1" applyFill="1"/>
    <xf numFmtId="0" fontId="32" fillId="39" borderId="0" xfId="0" applyFont="1" applyFill="1"/>
    <xf numFmtId="14" fontId="32" fillId="38" borderId="0" xfId="0" applyNumberFormat="1" applyFont="1" applyFill="1"/>
    <xf numFmtId="170" fontId="32" fillId="38" borderId="0" xfId="0" applyNumberFormat="1" applyFont="1" applyFill="1"/>
    <xf numFmtId="1" fontId="32" fillId="38" borderId="0" xfId="0" applyNumberFormat="1" applyFont="1" applyFill="1"/>
    <xf numFmtId="44" fontId="32" fillId="40" borderId="0" xfId="0" applyNumberFormat="1" applyFont="1" applyFill="1"/>
    <xf numFmtId="10" fontId="32" fillId="38" borderId="0" xfId="0" applyNumberFormat="1" applyFont="1" applyFill="1"/>
    <xf numFmtId="0" fontId="32" fillId="41" borderId="0" xfId="0" applyFont="1" applyFill="1"/>
    <xf numFmtId="0" fontId="32" fillId="43" borderId="0" xfId="0" applyFont="1" applyFill="1"/>
    <xf numFmtId="0" fontId="32" fillId="44" borderId="0" xfId="0" applyFont="1" applyFill="1"/>
    <xf numFmtId="0" fontId="33" fillId="39" borderId="0" xfId="0" applyFont="1" applyFill="1"/>
    <xf numFmtId="0" fontId="32" fillId="40" borderId="0" xfId="0" applyFont="1" applyFill="1"/>
    <xf numFmtId="0" fontId="32" fillId="42" borderId="0" xfId="0" applyFont="1" applyFill="1"/>
    <xf numFmtId="0" fontId="32" fillId="46" borderId="0" xfId="0" applyFont="1" applyFill="1"/>
    <xf numFmtId="0" fontId="32" fillId="47" borderId="0" xfId="0" applyFont="1" applyFill="1"/>
    <xf numFmtId="0" fontId="37" fillId="39" borderId="0" xfId="0" applyFont="1" applyFill="1"/>
    <xf numFmtId="165" fontId="32" fillId="39" borderId="0" xfId="0" applyNumberFormat="1" applyFont="1" applyFill="1"/>
    <xf numFmtId="170" fontId="32" fillId="39" borderId="0" xfId="0" applyNumberFormat="1" applyFont="1" applyFill="1"/>
    <xf numFmtId="1" fontId="32" fillId="39" borderId="0" xfId="0" applyNumberFormat="1" applyFont="1" applyFill="1"/>
    <xf numFmtId="44" fontId="32" fillId="39" borderId="0" xfId="0" applyNumberFormat="1" applyFont="1" applyFill="1"/>
    <xf numFmtId="0" fontId="32" fillId="39" borderId="0" xfId="0" quotePrefix="1" applyFont="1" applyFill="1"/>
    <xf numFmtId="20" fontId="32" fillId="38" borderId="0" xfId="0" applyNumberFormat="1" applyFont="1" applyFill="1"/>
    <xf numFmtId="0" fontId="38" fillId="39" borderId="0" xfId="0" applyFont="1" applyFill="1"/>
    <xf numFmtId="0" fontId="39" fillId="39" borderId="0" xfId="0" applyFont="1" applyFill="1"/>
    <xf numFmtId="14" fontId="32" fillId="39" borderId="0" xfId="0" applyNumberFormat="1" applyFont="1" applyFill="1"/>
    <xf numFmtId="20" fontId="32" fillId="39" borderId="0" xfId="0" applyNumberFormat="1" applyFont="1" applyFill="1"/>
    <xf numFmtId="10" fontId="32" fillId="39" borderId="0" xfId="0" applyNumberFormat="1" applyFont="1" applyFill="1"/>
    <xf numFmtId="2" fontId="32" fillId="38" borderId="0" xfId="0" applyNumberFormat="1" applyFont="1" applyFill="1"/>
    <xf numFmtId="44" fontId="32" fillId="45" borderId="0" xfId="0" applyNumberFormat="1" applyFont="1" applyFill="1"/>
    <xf numFmtId="164" fontId="32" fillId="38" borderId="0" xfId="0" applyNumberFormat="1" applyFont="1" applyFill="1"/>
    <xf numFmtId="0" fontId="40" fillId="39" borderId="0" xfId="0" applyFont="1" applyFill="1"/>
    <xf numFmtId="0" fontId="32" fillId="48" borderId="0" xfId="0" applyFont="1" applyFill="1"/>
    <xf numFmtId="0" fontId="0" fillId="48" borderId="0" xfId="0" applyFill="1"/>
    <xf numFmtId="0" fontId="32" fillId="49" borderId="0" xfId="0" applyFont="1" applyFill="1"/>
    <xf numFmtId="0" fontId="37" fillId="31" borderId="11" xfId="0" applyFont="1" applyFill="1" applyBorder="1"/>
    <xf numFmtId="165" fontId="32" fillId="31" borderId="1" xfId="0" applyNumberFormat="1" applyFont="1" applyFill="1" applyBorder="1"/>
    <xf numFmtId="170" fontId="32" fillId="31" borderId="1" xfId="0" applyNumberFormat="1" applyFont="1" applyFill="1" applyBorder="1"/>
    <xf numFmtId="170" fontId="32" fillId="32" borderId="1" xfId="0" applyNumberFormat="1" applyFont="1" applyFill="1" applyBorder="1"/>
    <xf numFmtId="1" fontId="32" fillId="31" borderId="1" xfId="0" applyNumberFormat="1" applyFont="1" applyFill="1" applyBorder="1"/>
    <xf numFmtId="0" fontId="32" fillId="31" borderId="1" xfId="0" applyFont="1" applyFill="1" applyBorder="1"/>
    <xf numFmtId="44" fontId="32" fillId="31" borderId="1" xfId="0" applyNumberFormat="1" applyFont="1" applyFill="1" applyBorder="1"/>
    <xf numFmtId="0" fontId="32" fillId="31" borderId="1" xfId="0" quotePrefix="1" applyFont="1" applyFill="1" applyBorder="1"/>
    <xf numFmtId="0" fontId="32" fillId="4" borderId="1" xfId="0" applyFont="1" applyFill="1" applyBorder="1" applyAlignment="1">
      <alignment horizontal="left" vertical="center"/>
    </xf>
    <xf numFmtId="170" fontId="29" fillId="36" borderId="20" xfId="0" applyNumberFormat="1" applyFont="1" applyFill="1" applyBorder="1"/>
    <xf numFmtId="0" fontId="32" fillId="50" borderId="3" xfId="0" applyFont="1" applyFill="1" applyBorder="1"/>
    <xf numFmtId="0" fontId="29" fillId="35" borderId="21" xfId="0" applyFont="1" applyFill="1" applyBorder="1"/>
    <xf numFmtId="165" fontId="29" fillId="35" borderId="21" xfId="0" applyNumberFormat="1" applyFont="1" applyFill="1" applyBorder="1"/>
    <xf numFmtId="170" fontId="29" fillId="35" borderId="21" xfId="0" applyNumberFormat="1" applyFont="1" applyFill="1" applyBorder="1"/>
    <xf numFmtId="1" fontId="29" fillId="35" borderId="21" xfId="0" applyNumberFormat="1" applyFont="1" applyFill="1" applyBorder="1"/>
    <xf numFmtId="0" fontId="48" fillId="2" borderId="0" xfId="0" applyFont="1" applyFill="1"/>
    <xf numFmtId="44" fontId="44" fillId="2" borderId="0" xfId="0" applyNumberFormat="1" applyFont="1" applyFill="1"/>
    <xf numFmtId="0" fontId="51" fillId="2" borderId="0" xfId="0" applyFont="1" applyFill="1"/>
    <xf numFmtId="10" fontId="51" fillId="2" borderId="0" xfId="0" applyNumberFormat="1" applyFont="1" applyFill="1"/>
    <xf numFmtId="0" fontId="50" fillId="2" borderId="0" xfId="0" applyFont="1" applyFill="1"/>
    <xf numFmtId="44" fontId="46" fillId="2" borderId="0" xfId="0" applyNumberFormat="1" applyFont="1" applyFill="1"/>
    <xf numFmtId="0" fontId="45" fillId="2" borderId="0" xfId="0" applyFont="1" applyFill="1"/>
    <xf numFmtId="0" fontId="55" fillId="2" borderId="0" xfId="0" applyFont="1" applyFill="1"/>
    <xf numFmtId="10" fontId="55" fillId="2" borderId="0" xfId="0" applyNumberFormat="1" applyFont="1" applyFill="1"/>
    <xf numFmtId="0" fontId="47" fillId="2" borderId="0" xfId="0" applyFont="1" applyFill="1"/>
    <xf numFmtId="44" fontId="47" fillId="2" borderId="0" xfId="0" applyNumberFormat="1" applyFont="1" applyFill="1"/>
    <xf numFmtId="0" fontId="46" fillId="2" borderId="0" xfId="0" applyFont="1" applyFill="1"/>
    <xf numFmtId="10" fontId="50" fillId="2" borderId="0" xfId="0" applyNumberFormat="1" applyFont="1" applyFill="1"/>
    <xf numFmtId="0" fontId="49" fillId="2" borderId="0" xfId="0" applyFont="1" applyFill="1"/>
    <xf numFmtId="10" fontId="49" fillId="2" borderId="0" xfId="0" applyNumberFormat="1" applyFont="1" applyFill="1"/>
    <xf numFmtId="0" fontId="54" fillId="2" borderId="0" xfId="0" applyFont="1" applyFill="1"/>
    <xf numFmtId="0" fontId="56" fillId="2" borderId="0" xfId="0" applyFont="1" applyFill="1"/>
    <xf numFmtId="10" fontId="56" fillId="2" borderId="0" xfId="0" applyNumberFormat="1" applyFont="1" applyFill="1"/>
    <xf numFmtId="0" fontId="52" fillId="2" borderId="0" xfId="0" applyFont="1" applyFill="1"/>
    <xf numFmtId="10" fontId="45" fillId="2" borderId="0" xfId="0" applyNumberFormat="1" applyFont="1" applyFill="1"/>
    <xf numFmtId="0" fontId="34" fillId="4" borderId="6" xfId="0" applyFont="1" applyFill="1" applyBorder="1" applyAlignment="1">
      <alignment horizontal="left"/>
    </xf>
    <xf numFmtId="0" fontId="32" fillId="51" borderId="1" xfId="0" applyFont="1" applyFill="1" applyBorder="1"/>
    <xf numFmtId="1" fontId="50" fillId="2" borderId="0" xfId="0" applyNumberFormat="1" applyFont="1" applyFill="1"/>
    <xf numFmtId="1" fontId="47" fillId="2" borderId="0" xfId="0" applyNumberFormat="1" applyFont="1" applyFill="1"/>
    <xf numFmtId="4" fontId="46" fillId="2" borderId="0" xfId="0" applyNumberFormat="1" applyFont="1" applyFill="1"/>
    <xf numFmtId="10" fontId="46" fillId="2" borderId="0" xfId="0" applyNumberFormat="1" applyFont="1" applyFill="1"/>
    <xf numFmtId="0" fontId="53" fillId="2" borderId="0" xfId="0" applyFont="1" applyFill="1"/>
    <xf numFmtId="10" fontId="54" fillId="2" borderId="0" xfId="0" applyNumberFormat="1" applyFont="1" applyFill="1"/>
    <xf numFmtId="0" fontId="33" fillId="31" borderId="0" xfId="0" applyFont="1" applyFill="1"/>
    <xf numFmtId="14" fontId="32" fillId="32" borderId="0" xfId="0" applyNumberFormat="1" applyFont="1" applyFill="1"/>
    <xf numFmtId="170" fontId="32" fillId="32" borderId="0" xfId="0" applyNumberFormat="1" applyFont="1" applyFill="1"/>
    <xf numFmtId="1" fontId="32" fillId="32" borderId="0" xfId="0" applyNumberFormat="1" applyFont="1" applyFill="1"/>
    <xf numFmtId="0" fontId="32" fillId="32" borderId="0" xfId="0" applyFont="1" applyFill="1"/>
    <xf numFmtId="170" fontId="46" fillId="2" borderId="0" xfId="0" applyNumberFormat="1" applyFont="1" applyFill="1"/>
    <xf numFmtId="0" fontId="32" fillId="52" borderId="1" xfId="0" applyFont="1" applyFill="1" applyBorder="1"/>
    <xf numFmtId="0" fontId="32" fillId="53" borderId="1" xfId="0" applyFont="1" applyFill="1" applyBorder="1"/>
    <xf numFmtId="0" fontId="32" fillId="54" borderId="1" xfId="0" applyFont="1" applyFill="1" applyBorder="1"/>
    <xf numFmtId="0" fontId="32" fillId="55" borderId="1" xfId="0" applyFont="1" applyFill="1" applyBorder="1"/>
    <xf numFmtId="0" fontId="32" fillId="56" borderId="1" xfId="0" applyFont="1" applyFill="1" applyBorder="1"/>
    <xf numFmtId="0" fontId="32" fillId="57" borderId="1" xfId="0" applyFont="1" applyFill="1" applyBorder="1"/>
    <xf numFmtId="0" fontId="32" fillId="58" borderId="1" xfId="0" applyFont="1" applyFill="1" applyBorder="1"/>
    <xf numFmtId="0" fontId="32" fillId="50" borderId="1" xfId="0" applyFont="1" applyFill="1" applyBorder="1"/>
    <xf numFmtId="0" fontId="32" fillId="22" borderId="1" xfId="0" applyFont="1" applyFill="1" applyBorder="1"/>
    <xf numFmtId="0" fontId="32" fillId="59" borderId="1" xfId="0" applyFont="1" applyFill="1" applyBorder="1"/>
    <xf numFmtId="0" fontId="32" fillId="20" borderId="1" xfId="0" applyFont="1" applyFill="1" applyBorder="1"/>
    <xf numFmtId="0" fontId="32" fillId="60" borderId="1" xfId="0" applyFont="1" applyFill="1" applyBorder="1"/>
    <xf numFmtId="0" fontId="32" fillId="61" borderId="1" xfId="0" applyFont="1" applyFill="1" applyBorder="1"/>
    <xf numFmtId="0" fontId="32" fillId="62" borderId="1" xfId="0" applyFont="1" applyFill="1" applyBorder="1"/>
    <xf numFmtId="0" fontId="32" fillId="63" borderId="1" xfId="0" applyFont="1" applyFill="1" applyBorder="1"/>
    <xf numFmtId="0" fontId="32" fillId="64" borderId="1" xfId="0" applyFont="1" applyFill="1" applyBorder="1"/>
    <xf numFmtId="0" fontId="32" fillId="65" borderId="1" xfId="0" applyFont="1" applyFill="1" applyBorder="1"/>
    <xf numFmtId="166" fontId="36" fillId="4" borderId="6" xfId="0" applyNumberFormat="1" applyFont="1" applyFill="1" applyBorder="1" applyAlignment="1">
      <alignment horizontal="right"/>
    </xf>
    <xf numFmtId="166" fontId="32" fillId="31" borderId="1" xfId="0" applyNumberFormat="1" applyFont="1" applyFill="1" applyBorder="1"/>
    <xf numFmtId="0" fontId="33" fillId="2" borderId="11" xfId="0" applyFont="1" applyFill="1" applyBorder="1"/>
    <xf numFmtId="14" fontId="32" fillId="4" borderId="10" xfId="0" applyNumberFormat="1" applyFont="1" applyFill="1" applyBorder="1"/>
    <xf numFmtId="170" fontId="32" fillId="4" borderId="10" xfId="0" applyNumberFormat="1" applyFont="1" applyFill="1" applyBorder="1"/>
    <xf numFmtId="1" fontId="32" fillId="4" borderId="10" xfId="0" applyNumberFormat="1" applyFont="1" applyFill="1" applyBorder="1"/>
    <xf numFmtId="166" fontId="32" fillId="4" borderId="10" xfId="0" applyNumberFormat="1" applyFont="1" applyFill="1" applyBorder="1"/>
    <xf numFmtId="167" fontId="32" fillId="4" borderId="10" xfId="0" applyNumberFormat="1" applyFont="1" applyFill="1" applyBorder="1"/>
    <xf numFmtId="44" fontId="32" fillId="5" borderId="10" xfId="0" applyNumberFormat="1" applyFont="1" applyFill="1" applyBorder="1"/>
    <xf numFmtId="10" fontId="32" fillId="4" borderId="10" xfId="0" applyNumberFormat="1" applyFont="1" applyFill="1" applyBorder="1"/>
    <xf numFmtId="0" fontId="32" fillId="4" borderId="16" xfId="0" applyFont="1" applyFill="1" applyBorder="1"/>
    <xf numFmtId="0" fontId="34" fillId="23" borderId="0" xfId="0" applyFont="1" applyFill="1" applyAlignment="1">
      <alignment horizontal="left"/>
    </xf>
    <xf numFmtId="0" fontId="32" fillId="66" borderId="1" xfId="0" applyFont="1" applyFill="1" applyBorder="1"/>
    <xf numFmtId="0" fontId="32" fillId="67" borderId="1" xfId="0" applyFont="1" applyFill="1" applyBorder="1"/>
    <xf numFmtId="0" fontId="32" fillId="68" borderId="1" xfId="0" applyFont="1" applyFill="1" applyBorder="1"/>
    <xf numFmtId="0" fontId="32" fillId="69" borderId="1" xfId="0" applyFont="1" applyFill="1" applyBorder="1"/>
    <xf numFmtId="0" fontId="32" fillId="70" borderId="1" xfId="0" applyFont="1" applyFill="1" applyBorder="1"/>
    <xf numFmtId="0" fontId="32" fillId="29" borderId="1" xfId="0" applyFont="1" applyFill="1" applyBorder="1"/>
    <xf numFmtId="170" fontId="54" fillId="2" borderId="0" xfId="0" applyNumberFormat="1" applyFont="1" applyFill="1"/>
    <xf numFmtId="4" fontId="54" fillId="2" borderId="0" xfId="0" applyNumberFormat="1" applyFont="1" applyFill="1"/>
    <xf numFmtId="44" fontId="54" fillId="2" borderId="0" xfId="0" applyNumberFormat="1" applyFont="1" applyFill="1"/>
    <xf numFmtId="0" fontId="59" fillId="2" borderId="0" xfId="0" applyFont="1" applyFill="1"/>
    <xf numFmtId="44" fontId="59" fillId="2" borderId="0" xfId="0" applyNumberFormat="1" applyFont="1" applyFill="1"/>
    <xf numFmtId="1" fontId="59" fillId="2" borderId="0" xfId="0" applyNumberFormat="1" applyFont="1" applyFill="1"/>
    <xf numFmtId="14" fontId="32" fillId="4" borderId="8" xfId="0" applyNumberFormat="1" applyFont="1" applyFill="1" applyBorder="1"/>
    <xf numFmtId="170" fontId="32" fillId="4" borderId="8" xfId="0" applyNumberFormat="1" applyFont="1" applyFill="1" applyBorder="1"/>
    <xf numFmtId="1" fontId="32" fillId="4" borderId="8" xfId="0" applyNumberFormat="1" applyFont="1" applyFill="1" applyBorder="1"/>
    <xf numFmtId="10" fontId="32" fillId="4" borderId="8" xfId="0" applyNumberFormat="1" applyFont="1" applyFill="1" applyBorder="1"/>
    <xf numFmtId="0" fontId="32" fillId="4" borderId="8" xfId="0" applyFont="1" applyFill="1" applyBorder="1"/>
    <xf numFmtId="170" fontId="32" fillId="4" borderId="25" xfId="0" applyNumberFormat="1" applyFont="1" applyFill="1" applyBorder="1"/>
    <xf numFmtId="14" fontId="36" fillId="4" borderId="1" xfId="0" applyNumberFormat="1" applyFont="1" applyFill="1" applyBorder="1" applyAlignment="1">
      <alignment horizontal="right"/>
    </xf>
    <xf numFmtId="170" fontId="36" fillId="4" borderId="1" xfId="0" applyNumberFormat="1" applyFont="1" applyFill="1" applyBorder="1" applyAlignment="1">
      <alignment horizontal="right"/>
    </xf>
    <xf numFmtId="170" fontId="32" fillId="4" borderId="6" xfId="0" applyNumberFormat="1" applyFont="1" applyFill="1" applyBorder="1"/>
    <xf numFmtId="1" fontId="36" fillId="4" borderId="1" xfId="0" applyNumberFormat="1" applyFont="1" applyFill="1" applyBorder="1" applyAlignment="1">
      <alignment horizontal="right"/>
    </xf>
    <xf numFmtId="1" fontId="32" fillId="4" borderId="6" xfId="0" applyNumberFormat="1" applyFont="1" applyFill="1" applyBorder="1"/>
    <xf numFmtId="0" fontId="34" fillId="4" borderId="1" xfId="0" applyFont="1" applyFill="1" applyBorder="1" applyAlignment="1">
      <alignment horizontal="left"/>
    </xf>
    <xf numFmtId="44" fontId="58" fillId="71" borderId="0" xfId="0" applyNumberFormat="1" applyFont="1" applyFill="1" applyAlignment="1">
      <alignment vertical="center"/>
    </xf>
    <xf numFmtId="44" fontId="32" fillId="33" borderId="8" xfId="0" applyNumberFormat="1" applyFont="1" applyFill="1" applyBorder="1"/>
    <xf numFmtId="44" fontId="46" fillId="2" borderId="0" xfId="0" applyNumberFormat="1" applyFont="1" applyFill="1" applyAlignment="1">
      <alignment vertical="center" wrapText="1"/>
    </xf>
    <xf numFmtId="44" fontId="54" fillId="2" borderId="0" xfId="0" applyNumberFormat="1" applyFont="1" applyFill="1" applyAlignment="1">
      <alignment vertical="center" wrapText="1"/>
    </xf>
    <xf numFmtId="44" fontId="59" fillId="2" borderId="18" xfId="0" applyNumberFormat="1" applyFont="1" applyFill="1" applyBorder="1" applyAlignment="1">
      <alignment vertical="center" wrapText="1"/>
    </xf>
    <xf numFmtId="10" fontId="54" fillId="2" borderId="0" xfId="0" applyNumberFormat="1" applyFont="1" applyFill="1" applyAlignment="1">
      <alignment vertical="center" wrapText="1"/>
    </xf>
    <xf numFmtId="10" fontId="46" fillId="2" borderId="0" xfId="0" applyNumberFormat="1" applyFont="1" applyFill="1" applyAlignment="1">
      <alignment vertical="center" wrapText="1"/>
    </xf>
    <xf numFmtId="44" fontId="32" fillId="38" borderId="0" xfId="0" applyNumberFormat="1" applyFont="1" applyFill="1"/>
    <xf numFmtId="44" fontId="0" fillId="0" borderId="0" xfId="0" applyNumberFormat="1"/>
    <xf numFmtId="170" fontId="0" fillId="0" borderId="0" xfId="0" applyNumberFormat="1"/>
    <xf numFmtId="170" fontId="46" fillId="2" borderId="0" xfId="0" applyNumberFormat="1" applyFont="1" applyFill="1" applyAlignment="1">
      <alignment vertical="center" wrapText="1"/>
    </xf>
    <xf numFmtId="170" fontId="54" fillId="2" borderId="0" xfId="0" applyNumberFormat="1" applyFont="1" applyFill="1" applyAlignment="1">
      <alignment vertical="center" wrapText="1"/>
    </xf>
    <xf numFmtId="0" fontId="61" fillId="0" borderId="0" xfId="0" applyFont="1"/>
    <xf numFmtId="0" fontId="44" fillId="2" borderId="0" xfId="0" applyFont="1" applyFill="1"/>
    <xf numFmtId="10" fontId="44" fillId="2" borderId="0" xfId="0" applyNumberFormat="1" applyFont="1" applyFill="1"/>
    <xf numFmtId="0" fontId="0" fillId="0" borderId="0" xfId="0" pivotButton="1"/>
    <xf numFmtId="44" fontId="32" fillId="4" borderId="3" xfId="0" applyNumberFormat="1" applyFont="1" applyFill="1" applyBorder="1"/>
    <xf numFmtId="44" fontId="32" fillId="4" borderId="1" xfId="0" applyNumberFormat="1" applyFont="1" applyFill="1" applyBorder="1"/>
    <xf numFmtId="44" fontId="36" fillId="4" borderId="1" xfId="0" applyNumberFormat="1" applyFont="1" applyFill="1" applyBorder="1" applyAlignment="1">
      <alignment horizontal="right"/>
    </xf>
    <xf numFmtId="44" fontId="32" fillId="4" borderId="10" xfId="0" applyNumberFormat="1" applyFont="1" applyFill="1" applyBorder="1"/>
    <xf numFmtId="44" fontId="32" fillId="4" borderId="8" xfId="0" applyNumberFormat="1" applyFont="1" applyFill="1" applyBorder="1"/>
    <xf numFmtId="44" fontId="32" fillId="4" borderId="6" xfId="0" applyNumberFormat="1" applyFont="1" applyFill="1" applyBorder="1"/>
    <xf numFmtId="44" fontId="64" fillId="2" borderId="0" xfId="0" applyNumberFormat="1" applyFont="1" applyFill="1"/>
    <xf numFmtId="0" fontId="64" fillId="2" borderId="0" xfId="0" applyFont="1" applyFill="1"/>
    <xf numFmtId="0" fontId="65" fillId="2" borderId="15" xfId="0" applyFont="1" applyFill="1" applyBorder="1"/>
    <xf numFmtId="0" fontId="65" fillId="2" borderId="5" xfId="0" applyFont="1" applyFill="1" applyBorder="1"/>
    <xf numFmtId="0" fontId="66" fillId="16" borderId="7" xfId="0" applyFont="1" applyFill="1" applyBorder="1"/>
    <xf numFmtId="0" fontId="65" fillId="2" borderId="7" xfId="0" applyFont="1" applyFill="1" applyBorder="1"/>
    <xf numFmtId="0" fontId="65" fillId="2" borderId="22" xfId="0" applyFont="1" applyFill="1" applyBorder="1"/>
    <xf numFmtId="0" fontId="65" fillId="2" borderId="24" xfId="0" applyFont="1" applyFill="1" applyBorder="1"/>
    <xf numFmtId="0" fontId="65" fillId="2" borderId="23" xfId="0" applyFont="1" applyFill="1" applyBorder="1"/>
    <xf numFmtId="14" fontId="0" fillId="0" borderId="0" xfId="0" applyNumberFormat="1" applyAlignment="1">
      <alignment horizontal="left"/>
    </xf>
    <xf numFmtId="0" fontId="0" fillId="0" borderId="0" xfId="0" applyAlignment="1">
      <alignment horizontal="left"/>
    </xf>
    <xf numFmtId="0" fontId="0" fillId="0" borderId="0" xfId="0" applyAlignment="1">
      <alignment horizontal="left" indent="1"/>
    </xf>
    <xf numFmtId="14" fontId="0" fillId="0" borderId="0" xfId="0" applyNumberFormat="1"/>
    <xf numFmtId="0" fontId="28" fillId="3" borderId="27" xfId="0" applyFont="1" applyFill="1" applyBorder="1"/>
    <xf numFmtId="0" fontId="32" fillId="50" borderId="12" xfId="0" applyFont="1" applyFill="1" applyBorder="1"/>
    <xf numFmtId="0" fontId="32" fillId="13" borderId="9" xfId="0" applyFont="1" applyFill="1" applyBorder="1"/>
    <xf numFmtId="0" fontId="32" fillId="7" borderId="9" xfId="0" applyFont="1" applyFill="1" applyBorder="1"/>
    <xf numFmtId="0" fontId="32" fillId="8" borderId="9" xfId="0" applyFont="1" applyFill="1" applyBorder="1"/>
    <xf numFmtId="0" fontId="32" fillId="9" borderId="9" xfId="0" applyFont="1" applyFill="1" applyBorder="1"/>
    <xf numFmtId="0" fontId="32" fillId="5" borderId="9" xfId="0" applyFont="1" applyFill="1" applyBorder="1"/>
    <xf numFmtId="0" fontId="36" fillId="29" borderId="9" xfId="0" applyFont="1" applyFill="1" applyBorder="1"/>
    <xf numFmtId="0" fontId="32" fillId="10" borderId="9" xfId="0" applyFont="1" applyFill="1" applyBorder="1"/>
    <xf numFmtId="0" fontId="32" fillId="54" borderId="9" xfId="0" applyFont="1" applyFill="1" applyBorder="1"/>
    <xf numFmtId="0" fontId="32" fillId="52" borderId="9" xfId="0" applyFont="1" applyFill="1" applyBorder="1"/>
    <xf numFmtId="0" fontId="32" fillId="51" borderId="9" xfId="0" applyFont="1" applyFill="1" applyBorder="1"/>
    <xf numFmtId="0" fontId="32" fillId="11" borderId="9" xfId="0" applyFont="1" applyFill="1" applyBorder="1"/>
    <xf numFmtId="0" fontId="32" fillId="53" borderId="9" xfId="0" applyFont="1" applyFill="1" applyBorder="1"/>
    <xf numFmtId="0" fontId="32" fillId="55" borderId="9" xfId="0" applyFont="1" applyFill="1" applyBorder="1"/>
    <xf numFmtId="0" fontId="32" fillId="56" borderId="9" xfId="0" applyFont="1" applyFill="1" applyBorder="1"/>
    <xf numFmtId="0" fontId="32" fillId="8" borderId="16" xfId="0" applyFont="1" applyFill="1" applyBorder="1"/>
    <xf numFmtId="0" fontId="32" fillId="9" borderId="27" xfId="0" applyFont="1" applyFill="1" applyBorder="1"/>
    <xf numFmtId="0" fontId="32" fillId="17" borderId="27" xfId="0" applyFont="1" applyFill="1" applyBorder="1"/>
    <xf numFmtId="0" fontId="32" fillId="8" borderId="27" xfId="0" applyFont="1" applyFill="1" applyBorder="1"/>
    <xf numFmtId="0" fontId="32" fillId="10" borderId="27" xfId="0" applyFont="1" applyFill="1" applyBorder="1"/>
    <xf numFmtId="0" fontId="32" fillId="11" borderId="27" xfId="0" applyFont="1" applyFill="1" applyBorder="1"/>
    <xf numFmtId="0" fontId="32" fillId="5" borderId="27" xfId="0" applyFont="1" applyFill="1" applyBorder="1"/>
    <xf numFmtId="0" fontId="32" fillId="58" borderId="27" xfId="0" applyFont="1" applyFill="1" applyBorder="1"/>
    <xf numFmtId="0" fontId="32" fillId="57" borderId="27" xfId="0" applyFont="1" applyFill="1" applyBorder="1"/>
    <xf numFmtId="0" fontId="34" fillId="6" borderId="27" xfId="0" applyFont="1" applyFill="1" applyBorder="1" applyAlignment="1">
      <alignment horizontal="left"/>
    </xf>
    <xf numFmtId="0" fontId="32" fillId="50" borderId="27" xfId="0" applyFont="1" applyFill="1" applyBorder="1"/>
    <xf numFmtId="0" fontId="34" fillId="8" borderId="27" xfId="0" applyFont="1" applyFill="1" applyBorder="1" applyAlignment="1">
      <alignment horizontal="left"/>
    </xf>
    <xf numFmtId="0" fontId="34" fillId="5" borderId="27" xfId="0" applyFont="1" applyFill="1" applyBorder="1" applyAlignment="1">
      <alignment horizontal="left"/>
    </xf>
    <xf numFmtId="0" fontId="34" fillId="21" borderId="27" xfId="0" applyFont="1" applyFill="1" applyBorder="1" applyAlignment="1">
      <alignment horizontal="left"/>
    </xf>
    <xf numFmtId="0" fontId="34" fillId="21" borderId="26" xfId="0" applyFont="1" applyFill="1" applyBorder="1" applyAlignment="1">
      <alignment horizontal="left"/>
    </xf>
    <xf numFmtId="0" fontId="32" fillId="12" borderId="27" xfId="0" applyFont="1" applyFill="1" applyBorder="1"/>
    <xf numFmtId="0" fontId="34" fillId="5" borderId="12" xfId="0" applyFont="1" applyFill="1" applyBorder="1" applyAlignment="1">
      <alignment horizontal="left"/>
    </xf>
    <xf numFmtId="0" fontId="32" fillId="17" borderId="28" xfId="0" applyFont="1" applyFill="1" applyBorder="1"/>
    <xf numFmtId="0" fontId="34" fillId="21" borderId="9" xfId="0" applyFont="1" applyFill="1" applyBorder="1" applyAlignment="1">
      <alignment horizontal="left"/>
    </xf>
    <xf numFmtId="0" fontId="32" fillId="12" borderId="9" xfId="0" applyFont="1" applyFill="1" applyBorder="1"/>
    <xf numFmtId="0" fontId="32" fillId="17" borderId="9" xfId="0" applyFont="1" applyFill="1" applyBorder="1"/>
    <xf numFmtId="0" fontId="32" fillId="18" borderId="9" xfId="0" applyFont="1" applyFill="1" applyBorder="1"/>
    <xf numFmtId="0" fontId="34" fillId="20" borderId="9" xfId="0" applyFont="1" applyFill="1" applyBorder="1" applyAlignment="1">
      <alignment horizontal="left"/>
    </xf>
    <xf numFmtId="0" fontId="34" fillId="9" borderId="9" xfId="0" applyFont="1" applyFill="1" applyBorder="1" applyAlignment="1">
      <alignment horizontal="left"/>
    </xf>
    <xf numFmtId="0" fontId="34" fillId="13" borderId="9" xfId="0" applyFont="1" applyFill="1" applyBorder="1" applyAlignment="1">
      <alignment horizontal="left"/>
    </xf>
    <xf numFmtId="0" fontId="34" fillId="8" borderId="9" xfId="0" applyFont="1" applyFill="1" applyBorder="1" applyAlignment="1">
      <alignment horizontal="left"/>
    </xf>
    <xf numFmtId="0" fontId="32" fillId="22" borderId="9" xfId="0" applyFont="1" applyFill="1" applyBorder="1"/>
    <xf numFmtId="0" fontId="34" fillId="14" borderId="9" xfId="0" applyFont="1" applyFill="1" applyBorder="1" applyAlignment="1">
      <alignment horizontal="left"/>
    </xf>
    <xf numFmtId="0" fontId="32" fillId="59" borderId="9" xfId="0" applyFont="1" applyFill="1" applyBorder="1"/>
    <xf numFmtId="0" fontId="32" fillId="20" borderId="9" xfId="0" applyFont="1" applyFill="1" applyBorder="1"/>
    <xf numFmtId="0" fontId="34" fillId="22" borderId="9" xfId="0" applyFont="1" applyFill="1" applyBorder="1" applyAlignment="1">
      <alignment horizontal="left"/>
    </xf>
    <xf numFmtId="0" fontId="32" fillId="60" borderId="9" xfId="0" applyFont="1" applyFill="1" applyBorder="1"/>
    <xf numFmtId="0" fontId="34" fillId="30" borderId="9" xfId="0" applyFont="1" applyFill="1" applyBorder="1" applyAlignment="1">
      <alignment horizontal="left"/>
    </xf>
    <xf numFmtId="0" fontId="32" fillId="34" borderId="9" xfId="0" applyFont="1" applyFill="1" applyBorder="1"/>
    <xf numFmtId="0" fontId="32" fillId="61" borderId="9" xfId="0" applyFont="1" applyFill="1" applyBorder="1"/>
    <xf numFmtId="0" fontId="43" fillId="22" borderId="9" xfId="0" applyFont="1" applyFill="1" applyBorder="1" applyAlignment="1">
      <alignment horizontal="left"/>
    </xf>
    <xf numFmtId="0" fontId="32" fillId="62" borderId="9" xfId="0" applyFont="1" applyFill="1" applyBorder="1"/>
    <xf numFmtId="0" fontId="32" fillId="63" borderId="9" xfId="0" applyFont="1" applyFill="1" applyBorder="1"/>
    <xf numFmtId="0" fontId="32" fillId="64" borderId="9" xfId="0" applyFont="1" applyFill="1" applyBorder="1"/>
    <xf numFmtId="0" fontId="34" fillId="24" borderId="9" xfId="0" applyFont="1" applyFill="1" applyBorder="1" applyAlignment="1">
      <alignment horizontal="left"/>
    </xf>
    <xf numFmtId="0" fontId="34" fillId="23" borderId="9" xfId="0" applyFont="1" applyFill="1" applyBorder="1" applyAlignment="1">
      <alignment horizontal="left"/>
    </xf>
    <xf numFmtId="0" fontId="32" fillId="65" borderId="9" xfId="0" applyFont="1" applyFill="1" applyBorder="1"/>
    <xf numFmtId="0" fontId="34" fillId="25" borderId="9" xfId="0" applyFont="1" applyFill="1" applyBorder="1" applyAlignment="1">
      <alignment horizontal="left"/>
    </xf>
    <xf numFmtId="0" fontId="32" fillId="66" borderId="9" xfId="0" applyFont="1" applyFill="1" applyBorder="1"/>
    <xf numFmtId="0" fontId="32" fillId="67" borderId="9" xfId="0" applyFont="1" applyFill="1" applyBorder="1"/>
    <xf numFmtId="0" fontId="34" fillId="26" borderId="9" xfId="0" applyFont="1" applyFill="1" applyBorder="1" applyAlignment="1">
      <alignment horizontal="left"/>
    </xf>
    <xf numFmtId="0" fontId="32" fillId="68" borderId="9" xfId="0" applyFont="1" applyFill="1" applyBorder="1"/>
    <xf numFmtId="0" fontId="34" fillId="27" borderId="9" xfId="0" applyFont="1" applyFill="1" applyBorder="1" applyAlignment="1">
      <alignment horizontal="left"/>
    </xf>
    <xf numFmtId="0" fontId="32" fillId="69" borderId="9" xfId="0" applyFont="1" applyFill="1" applyBorder="1"/>
    <xf numFmtId="0" fontId="34" fillId="28" borderId="9" xfId="0" applyFont="1" applyFill="1" applyBorder="1" applyAlignment="1">
      <alignment horizontal="left"/>
    </xf>
    <xf numFmtId="0" fontId="32" fillId="70" borderId="9" xfId="0" applyFont="1" applyFill="1" applyBorder="1"/>
    <xf numFmtId="0" fontId="32" fillId="29" borderId="9" xfId="0" applyFont="1" applyFill="1" applyBorder="1"/>
    <xf numFmtId="0" fontId="32" fillId="38" borderId="8" xfId="0" applyFont="1" applyFill="1" applyBorder="1"/>
    <xf numFmtId="0" fontId="0" fillId="0" borderId="8" xfId="0" applyBorder="1"/>
    <xf numFmtId="0" fontId="61" fillId="0" borderId="8" xfId="0" applyFont="1" applyBorder="1"/>
    <xf numFmtId="44" fontId="32" fillId="38" borderId="8" xfId="0" applyNumberFormat="1" applyFont="1" applyFill="1" applyBorder="1"/>
    <xf numFmtId="44" fontId="0" fillId="0" borderId="8" xfId="0" applyNumberFormat="1" applyBorder="1"/>
    <xf numFmtId="170" fontId="0" fillId="0" borderId="8" xfId="0" applyNumberFormat="1" applyBorder="1"/>
    <xf numFmtId="44" fontId="32" fillId="72" borderId="0" xfId="0" applyNumberFormat="1" applyFont="1" applyFill="1"/>
    <xf numFmtId="44" fontId="0" fillId="75" borderId="0" xfId="0" applyNumberFormat="1" applyFill="1"/>
    <xf numFmtId="170" fontId="0" fillId="75" borderId="0" xfId="0" applyNumberFormat="1" applyFill="1"/>
    <xf numFmtId="0" fontId="0" fillId="75" borderId="0" xfId="0" applyFill="1"/>
    <xf numFmtId="0" fontId="65" fillId="2" borderId="11" xfId="0" applyFont="1" applyFill="1" applyBorder="1"/>
    <xf numFmtId="0" fontId="65" fillId="39" borderId="0" xfId="0" applyFont="1" applyFill="1"/>
    <xf numFmtId="14" fontId="32" fillId="72" borderId="10" xfId="0" applyNumberFormat="1" applyFont="1" applyFill="1" applyBorder="1"/>
    <xf numFmtId="170" fontId="32" fillId="72" borderId="10" xfId="0" applyNumberFormat="1" applyFont="1" applyFill="1" applyBorder="1"/>
    <xf numFmtId="1" fontId="32" fillId="72" borderId="10" xfId="0" applyNumberFormat="1" applyFont="1" applyFill="1" applyBorder="1"/>
    <xf numFmtId="44" fontId="32" fillId="72" borderId="10" xfId="0" applyNumberFormat="1" applyFont="1" applyFill="1" applyBorder="1"/>
    <xf numFmtId="167" fontId="32" fillId="72" borderId="10" xfId="0" applyNumberFormat="1" applyFont="1" applyFill="1" applyBorder="1"/>
    <xf numFmtId="44" fontId="32" fillId="73" borderId="10" xfId="0" applyNumberFormat="1" applyFont="1" applyFill="1" applyBorder="1"/>
    <xf numFmtId="10" fontId="32" fillId="72" borderId="10" xfId="0" applyNumberFormat="1" applyFont="1" applyFill="1" applyBorder="1"/>
    <xf numFmtId="0" fontId="32" fillId="72" borderId="16" xfId="0" applyFont="1" applyFill="1" applyBorder="1"/>
    <xf numFmtId="0" fontId="34" fillId="74" borderId="10" xfId="0" applyFont="1" applyFill="1" applyBorder="1" applyAlignment="1">
      <alignment horizontal="left"/>
    </xf>
    <xf numFmtId="167" fontId="32" fillId="38" borderId="0" xfId="0" applyNumberFormat="1" applyFont="1" applyFill="1"/>
    <xf numFmtId="0" fontId="34" fillId="76" borderId="0" xfId="0" applyFont="1" applyFill="1" applyAlignment="1">
      <alignment horizontal="left"/>
    </xf>
    <xf numFmtId="2" fontId="0" fillId="0" borderId="0" xfId="0" applyNumberFormat="1"/>
    <xf numFmtId="0" fontId="34" fillId="23" borderId="16" xfId="0" applyFont="1" applyFill="1" applyBorder="1" applyAlignment="1">
      <alignment horizontal="left"/>
    </xf>
    <xf numFmtId="0" fontId="0" fillId="0" borderId="24" xfId="0" applyBorder="1"/>
    <xf numFmtId="0" fontId="0" fillId="78" borderId="0" xfId="0" applyFill="1"/>
    <xf numFmtId="0" fontId="61" fillId="78" borderId="0" xfId="0" applyFont="1" applyFill="1"/>
    <xf numFmtId="0" fontId="67" fillId="78" borderId="0" xfId="0" applyFont="1" applyFill="1" applyAlignment="1">
      <alignment vertical="center"/>
    </xf>
    <xf numFmtId="0" fontId="67" fillId="78" borderId="0" xfId="0" applyFont="1" applyFill="1"/>
    <xf numFmtId="0" fontId="67" fillId="78" borderId="0" xfId="0" applyFont="1" applyFill="1" applyAlignment="1">
      <alignment horizontal="center" vertical="center"/>
    </xf>
    <xf numFmtId="0" fontId="61" fillId="78" borderId="0" xfId="0" applyFont="1" applyFill="1" applyAlignment="1">
      <alignment vertical="center"/>
    </xf>
    <xf numFmtId="0" fontId="64" fillId="79" borderId="0" xfId="0" applyFont="1" applyFill="1"/>
    <xf numFmtId="0" fontId="50" fillId="79" borderId="0" xfId="0" applyFont="1" applyFill="1"/>
    <xf numFmtId="0" fontId="63" fillId="78" borderId="0" xfId="0" applyFont="1" applyFill="1" applyAlignment="1">
      <alignment vertical="center"/>
    </xf>
    <xf numFmtId="0" fontId="61" fillId="0" borderId="27" xfId="0" applyFont="1" applyBorder="1"/>
    <xf numFmtId="0" fontId="0" fillId="0" borderId="27" xfId="0" applyBorder="1"/>
    <xf numFmtId="0" fontId="0" fillId="0" borderId="29" xfId="0" applyBorder="1"/>
    <xf numFmtId="43" fontId="0" fillId="0" borderId="0" xfId="0" pivotButton="1" applyNumberFormat="1"/>
    <xf numFmtId="43" fontId="0" fillId="0" borderId="0" xfId="0" applyNumberFormat="1"/>
    <xf numFmtId="43" fontId="0" fillId="0" borderId="0" xfId="0" applyNumberFormat="1" applyAlignment="1">
      <alignment horizontal="left"/>
    </xf>
    <xf numFmtId="44" fontId="0" fillId="0" borderId="0" xfId="0" pivotButton="1" applyNumberFormat="1"/>
    <xf numFmtId="44" fontId="0" fillId="0" borderId="0" xfId="0" applyNumberFormat="1" applyAlignment="1">
      <alignment horizontal="left"/>
    </xf>
    <xf numFmtId="0" fontId="57" fillId="2" borderId="14" xfId="0" applyFont="1" applyFill="1" applyBorder="1" applyAlignment="1">
      <alignment horizontal="center" vertical="center"/>
    </xf>
    <xf numFmtId="0" fontId="57" fillId="2" borderId="0" xfId="0" applyFont="1" applyFill="1" applyAlignment="1">
      <alignment horizontal="center" vertical="center"/>
    </xf>
    <xf numFmtId="0" fontId="57" fillId="2" borderId="13" xfId="0" applyFont="1" applyFill="1" applyBorder="1" applyAlignment="1">
      <alignment horizontal="center" vertical="center"/>
    </xf>
    <xf numFmtId="0" fontId="57" fillId="2" borderId="17" xfId="0" applyFont="1" applyFill="1" applyBorder="1" applyAlignment="1">
      <alignment horizontal="center" vertical="center"/>
    </xf>
    <xf numFmtId="0" fontId="57" fillId="2" borderId="18" xfId="0" applyFont="1" applyFill="1" applyBorder="1" applyAlignment="1">
      <alignment horizontal="center" vertical="center"/>
    </xf>
    <xf numFmtId="0" fontId="57" fillId="2" borderId="19" xfId="0" applyFont="1" applyFill="1" applyBorder="1" applyAlignment="1">
      <alignment horizontal="center" vertical="center"/>
    </xf>
    <xf numFmtId="44" fontId="58" fillId="2" borderId="0" xfId="0" applyNumberFormat="1" applyFont="1" applyFill="1" applyAlignment="1">
      <alignment horizontal="left" vertical="center"/>
    </xf>
    <xf numFmtId="44" fontId="58" fillId="2" borderId="18" xfId="0" applyNumberFormat="1" applyFont="1" applyFill="1" applyBorder="1" applyAlignment="1">
      <alignment horizontal="left" vertical="center"/>
    </xf>
    <xf numFmtId="0" fontId="60" fillId="2" borderId="0" xfId="0" applyFont="1" applyFill="1" applyAlignment="1">
      <alignment horizontal="center" vertical="center"/>
    </xf>
    <xf numFmtId="0" fontId="60" fillId="2" borderId="13" xfId="0" applyFont="1" applyFill="1" applyBorder="1" applyAlignment="1">
      <alignment horizontal="center" vertical="center"/>
    </xf>
    <xf numFmtId="0" fontId="60" fillId="2" borderId="18" xfId="0" applyFont="1" applyFill="1" applyBorder="1" applyAlignment="1">
      <alignment horizontal="center" vertical="center"/>
    </xf>
    <xf numFmtId="0" fontId="60" fillId="2" borderId="19" xfId="0" applyFont="1" applyFill="1" applyBorder="1" applyAlignment="1">
      <alignment horizontal="center" vertical="center"/>
    </xf>
    <xf numFmtId="44" fontId="62" fillId="2" borderId="0" xfId="0" applyNumberFormat="1" applyFont="1" applyFill="1" applyAlignment="1">
      <alignment horizontal="center" vertical="center" wrapText="1"/>
    </xf>
    <xf numFmtId="44" fontId="62" fillId="2" borderId="18" xfId="0" applyNumberFormat="1" applyFont="1" applyFill="1" applyBorder="1" applyAlignment="1">
      <alignment horizontal="center" vertical="center" wrapText="1"/>
    </xf>
    <xf numFmtId="0" fontId="63" fillId="77" borderId="0" xfId="0" applyFont="1" applyFill="1" applyAlignment="1">
      <alignment horizontal="center" vertical="center"/>
    </xf>
  </cellXfs>
  <cellStyles count="1">
    <cellStyle name="Normal" xfId="0" builtinId="0"/>
  </cellStyles>
  <dxfs count="24">
    <dxf>
      <fill>
        <patternFill>
          <bgColor theme="7"/>
        </patternFill>
      </fill>
    </dxf>
    <dxf>
      <fill>
        <patternFill>
          <bgColor rgb="FFFF0000"/>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colors>
    <mruColors>
      <color rgb="FFD850E6"/>
      <color rgb="FFFF01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microsoft.com/office/2011/relationships/timelineCache" Target="timelineCaches/timelineCache2.xml"/><Relationship Id="rId10" Type="http://schemas.openxmlformats.org/officeDocument/2006/relationships/pivotCacheDefinition" Target="pivotCache/pivotCacheDefinition4.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6.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7.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8.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[stock trading journal data project 2.0.xlsx]Charts tables for dashboards!PivotTable3</c:name>
    <c:fmtId val="1"/>
  </c:pivotSource>
  <c:chart>
    <c:autoTitleDeleted val="1"/>
    <c:pivotFmts>
      <c:pivotFmt>
        <c:idx val="0"/>
        <c:spPr>
          <a:solidFill>
            <a:srgbClr val="34A85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spPr>
          <a:solidFill>
            <a:schemeClr val="accent2"/>
          </a:solidFill>
          <a:ln>
            <a:noFill/>
          </a:ln>
          <a:effectLst/>
        </c:spPr>
      </c:pivotFmt>
      <c:pivotFmt>
        <c:idx val="7"/>
        <c:spPr>
          <a:solidFill>
            <a:schemeClr val="accent2"/>
          </a:solidFill>
          <a:ln>
            <a:noFill/>
          </a:ln>
          <a:effectLst/>
        </c:spPr>
      </c:pivotFmt>
      <c:pivotFmt>
        <c:idx val="8"/>
        <c:spPr>
          <a:solidFill>
            <a:schemeClr val="accent2"/>
          </a:solidFill>
          <a:ln>
            <a:noFill/>
          </a:ln>
          <a:effectLst/>
        </c:spPr>
      </c:pivotFmt>
      <c:pivotFmt>
        <c:idx val="9"/>
        <c:spPr>
          <a:solidFill>
            <a:schemeClr val="accent2"/>
          </a:solidFill>
          <a:ln>
            <a:noFill/>
          </a:ln>
          <a:effectLst/>
        </c:spPr>
      </c:pivotFmt>
      <c:pivotFmt>
        <c:idx val="10"/>
        <c:dLbl>
          <c:idx val="0"/>
          <c:layout>
            <c:manualLayout>
              <c:x val="3.9086719812465816E-2"/>
              <c:y val="2.1181264087833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3.4200879835907527E-2"/>
              <c:y val="1.617994537720785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pivotFmt>
    </c:pivotFmts>
    <c:plotArea>
      <c:layout>
        <c:manualLayout>
          <c:layoutTarget val="inner"/>
          <c:xMode val="edge"/>
          <c:yMode val="edge"/>
          <c:x val="3.2242007241133665E-2"/>
          <c:y val="8.903848147413547E-2"/>
          <c:w val="0.95474053846788198"/>
          <c:h val="0.80249304552273881"/>
        </c:manualLayout>
      </c:layout>
      <c:barChart>
        <c:barDir val="col"/>
        <c:grouping val="clustered"/>
        <c:varyColors val="0"/>
        <c:ser>
          <c:idx val="0"/>
          <c:order val="0"/>
          <c:tx>
            <c:strRef>
              <c:f>'Charts tables for dashboards'!$E$9</c:f>
              <c:strCache>
                <c:ptCount val="1"/>
                <c:pt idx="0">
                  <c:v>Total</c:v>
                </c:pt>
              </c:strCache>
            </c:strRef>
          </c:tx>
          <c:spPr>
            <a:solidFill>
              <a:srgbClr val="34A853"/>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tables for dashboards'!$D$10:$D$25</c:f>
              <c:strCache>
                <c:ptCount val="15"/>
                <c:pt idx="0">
                  <c:v>12/1/2022</c:v>
                </c:pt>
                <c:pt idx="1">
                  <c:v>12/5/2022</c:v>
                </c:pt>
                <c:pt idx="2">
                  <c:v>12/6/2022</c:v>
                </c:pt>
                <c:pt idx="3">
                  <c:v>12/8/2022</c:v>
                </c:pt>
                <c:pt idx="4">
                  <c:v>12/12/2022</c:v>
                </c:pt>
                <c:pt idx="5">
                  <c:v>12/14/2022</c:v>
                </c:pt>
                <c:pt idx="6">
                  <c:v>12/16/2022</c:v>
                </c:pt>
                <c:pt idx="7">
                  <c:v>12/19/2022</c:v>
                </c:pt>
                <c:pt idx="8">
                  <c:v>12/20/2022</c:v>
                </c:pt>
                <c:pt idx="9">
                  <c:v>12/21/2022</c:v>
                </c:pt>
                <c:pt idx="10">
                  <c:v>12/22/2022</c:v>
                </c:pt>
                <c:pt idx="11">
                  <c:v>12/23/2022</c:v>
                </c:pt>
                <c:pt idx="12">
                  <c:v>12/27/2022</c:v>
                </c:pt>
                <c:pt idx="13">
                  <c:v>12/28/2022</c:v>
                </c:pt>
                <c:pt idx="14">
                  <c:v>12/30/2022</c:v>
                </c:pt>
              </c:strCache>
            </c:strRef>
          </c:cat>
          <c:val>
            <c:numRef>
              <c:f>'Charts tables for dashboards'!$E$10:$E$25</c:f>
              <c:numCache>
                <c:formatCode>General</c:formatCode>
                <c:ptCount val="15"/>
                <c:pt idx="0">
                  <c:v>-39.799999999999613</c:v>
                </c:pt>
                <c:pt idx="1">
                  <c:v>-29.999999999999893</c:v>
                </c:pt>
                <c:pt idx="2">
                  <c:v>-32.939999999999884</c:v>
                </c:pt>
                <c:pt idx="3">
                  <c:v>-12.71</c:v>
                </c:pt>
                <c:pt idx="4">
                  <c:v>-63.969999999999942</c:v>
                </c:pt>
                <c:pt idx="5">
                  <c:v>50.730000000000075</c:v>
                </c:pt>
                <c:pt idx="6">
                  <c:v>38.489999999999952</c:v>
                </c:pt>
                <c:pt idx="7">
                  <c:v>35.939999999999948</c:v>
                </c:pt>
                <c:pt idx="8">
                  <c:v>-45.080000000000013</c:v>
                </c:pt>
                <c:pt idx="9">
                  <c:v>-13.500000000000046</c:v>
                </c:pt>
                <c:pt idx="10">
                  <c:v>-66.80000000000004</c:v>
                </c:pt>
                <c:pt idx="11">
                  <c:v>-8.2399999999999807</c:v>
                </c:pt>
                <c:pt idx="12">
                  <c:v>16.499999999999915</c:v>
                </c:pt>
                <c:pt idx="13">
                  <c:v>-47.450000000000102</c:v>
                </c:pt>
                <c:pt idx="14">
                  <c:v>47.400000000000105</c:v>
                </c:pt>
              </c:numCache>
            </c:numRef>
          </c:val>
          <c:extLst>
            <c:ext xmlns:c14="http://schemas.microsoft.com/office/drawing/2007/8/2/chart" uri="{6F2FDCE9-48DA-4B69-8628-5D25D57E5C99}">
              <c14:invertSolidFillFmt>
                <c14:spPr xmlns:c14="http://schemas.microsoft.com/office/drawing/2007/8/2/chart">
                  <a:solidFill>
                    <a:srgbClr val="EA4335"/>
                  </a:solidFill>
                  <a:ln>
                    <a:noFill/>
                  </a:ln>
                  <a:effectLst/>
                </c14:spPr>
              </c14:invertSolidFillFmt>
            </c:ext>
            <c:ext xmlns:c16="http://schemas.microsoft.com/office/drawing/2014/chart" uri="{C3380CC4-5D6E-409C-BE32-E72D297353CC}">
              <c16:uniqueId val="{00000000-3B7B-44E5-BDC9-CB846E18DAB5}"/>
            </c:ext>
          </c:extLst>
        </c:ser>
        <c:dLbls>
          <c:dLblPos val="outEnd"/>
          <c:showLegendKey val="0"/>
          <c:showVal val="1"/>
          <c:showCatName val="0"/>
          <c:showSerName val="0"/>
          <c:showPercent val="0"/>
          <c:showBubbleSize val="0"/>
        </c:dLbls>
        <c:gapWidth val="219"/>
        <c:overlap val="-27"/>
        <c:axId val="1296900927"/>
        <c:axId val="1296901407"/>
      </c:barChart>
      <c:catAx>
        <c:axId val="129690092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9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901407"/>
        <c:crosses val="autoZero"/>
        <c:auto val="1"/>
        <c:lblAlgn val="ctr"/>
        <c:lblOffset val="100"/>
        <c:noMultiLvlLbl val="0"/>
      </c:catAx>
      <c:valAx>
        <c:axId val="1296901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900927"/>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[stock trading journal data project 2.0.xlsx]Charts tables for dashboards!PivotTable3</c:name>
    <c:fmtId val="8"/>
  </c:pivotSource>
  <c:chart>
    <c:autoTitleDeleted val="1"/>
    <c:pivotFmts>
      <c:pivotFmt>
        <c:idx val="0"/>
        <c:spPr>
          <a:solidFill>
            <a:srgbClr val="34A85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spPr>
          <a:solidFill>
            <a:schemeClr val="accent2"/>
          </a:solidFill>
          <a:ln>
            <a:noFill/>
          </a:ln>
          <a:effectLst/>
        </c:spPr>
      </c:pivotFmt>
      <c:pivotFmt>
        <c:idx val="7"/>
        <c:spPr>
          <a:solidFill>
            <a:schemeClr val="accent2"/>
          </a:solidFill>
          <a:ln>
            <a:noFill/>
          </a:ln>
          <a:effectLst/>
        </c:spPr>
      </c:pivotFmt>
      <c:pivotFmt>
        <c:idx val="8"/>
        <c:spPr>
          <a:solidFill>
            <a:schemeClr val="accent2"/>
          </a:solidFill>
          <a:ln>
            <a:noFill/>
          </a:ln>
          <a:effectLst/>
        </c:spPr>
      </c:pivotFmt>
      <c:pivotFmt>
        <c:idx val="9"/>
        <c:spPr>
          <a:solidFill>
            <a:schemeClr val="accent2"/>
          </a:solidFill>
          <a:ln>
            <a:noFill/>
          </a:ln>
          <a:effectLst/>
        </c:spPr>
      </c:pivotFmt>
      <c:pivotFmt>
        <c:idx val="10"/>
        <c:dLbl>
          <c:idx val="0"/>
          <c:layout>
            <c:manualLayout>
              <c:x val="3.9086719812465816E-2"/>
              <c:y val="2.118126408783385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3.4200879835907527E-2"/>
              <c:y val="1.617994537720785E-17"/>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34A853"/>
          </a:solidFill>
          <a:ln>
            <a:noFill/>
          </a:ln>
          <a:effectLst/>
        </c:spPr>
      </c:pivotFmt>
      <c:pivotFmt>
        <c:idx val="13"/>
        <c:spPr>
          <a:solidFill>
            <a:srgbClr val="34A853"/>
          </a:solidFill>
          <a:ln>
            <a:noFill/>
          </a:ln>
          <a:effectLst/>
        </c:spPr>
      </c:pivotFmt>
      <c:pivotFmt>
        <c:idx val="14"/>
        <c:spPr>
          <a:solidFill>
            <a:srgbClr val="34A853"/>
          </a:solidFill>
          <a:ln>
            <a:noFill/>
          </a:ln>
          <a:effectLst/>
        </c:spPr>
      </c:pivotFmt>
      <c:pivotFmt>
        <c:idx val="15"/>
        <c:spPr>
          <a:solidFill>
            <a:srgbClr val="34A85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34A853"/>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242007241133665E-2"/>
          <c:y val="8.903848147413547E-2"/>
          <c:w val="0.95474053846788198"/>
          <c:h val="0.80249304552273881"/>
        </c:manualLayout>
      </c:layout>
      <c:barChart>
        <c:barDir val="col"/>
        <c:grouping val="clustered"/>
        <c:varyColors val="0"/>
        <c:ser>
          <c:idx val="0"/>
          <c:order val="0"/>
          <c:tx>
            <c:strRef>
              <c:f>'Charts tables for dashboards'!$E$9</c:f>
              <c:strCache>
                <c:ptCount val="1"/>
                <c:pt idx="0">
                  <c:v>Total</c:v>
                </c:pt>
              </c:strCache>
            </c:strRef>
          </c:tx>
          <c:spPr>
            <a:solidFill>
              <a:srgbClr val="34A853"/>
            </a:solidFill>
            <a:ln>
              <a:noFill/>
            </a:ln>
            <a:effectLst/>
          </c:spPr>
          <c:invertIfNegative val="1"/>
          <c:dLbls>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tables for dashboards'!$D$10:$D$25</c:f>
              <c:strCache>
                <c:ptCount val="15"/>
                <c:pt idx="0">
                  <c:v>12/1/2022</c:v>
                </c:pt>
                <c:pt idx="1">
                  <c:v>12/5/2022</c:v>
                </c:pt>
                <c:pt idx="2">
                  <c:v>12/6/2022</c:v>
                </c:pt>
                <c:pt idx="3">
                  <c:v>12/8/2022</c:v>
                </c:pt>
                <c:pt idx="4">
                  <c:v>12/12/2022</c:v>
                </c:pt>
                <c:pt idx="5">
                  <c:v>12/14/2022</c:v>
                </c:pt>
                <c:pt idx="6">
                  <c:v>12/16/2022</c:v>
                </c:pt>
                <c:pt idx="7">
                  <c:v>12/19/2022</c:v>
                </c:pt>
                <c:pt idx="8">
                  <c:v>12/20/2022</c:v>
                </c:pt>
                <c:pt idx="9">
                  <c:v>12/21/2022</c:v>
                </c:pt>
                <c:pt idx="10">
                  <c:v>12/22/2022</c:v>
                </c:pt>
                <c:pt idx="11">
                  <c:v>12/23/2022</c:v>
                </c:pt>
                <c:pt idx="12">
                  <c:v>12/27/2022</c:v>
                </c:pt>
                <c:pt idx="13">
                  <c:v>12/28/2022</c:v>
                </c:pt>
                <c:pt idx="14">
                  <c:v>12/30/2022</c:v>
                </c:pt>
              </c:strCache>
            </c:strRef>
          </c:cat>
          <c:val>
            <c:numRef>
              <c:f>'Charts tables for dashboards'!$E$10:$E$25</c:f>
              <c:numCache>
                <c:formatCode>General</c:formatCode>
                <c:ptCount val="15"/>
                <c:pt idx="0">
                  <c:v>-39.799999999999613</c:v>
                </c:pt>
                <c:pt idx="1">
                  <c:v>-29.999999999999893</c:v>
                </c:pt>
                <c:pt idx="2">
                  <c:v>-32.939999999999884</c:v>
                </c:pt>
                <c:pt idx="3">
                  <c:v>-12.71</c:v>
                </c:pt>
                <c:pt idx="4">
                  <c:v>-63.969999999999942</c:v>
                </c:pt>
                <c:pt idx="5">
                  <c:v>50.730000000000075</c:v>
                </c:pt>
                <c:pt idx="6">
                  <c:v>38.489999999999952</c:v>
                </c:pt>
                <c:pt idx="7">
                  <c:v>35.939999999999948</c:v>
                </c:pt>
                <c:pt idx="8">
                  <c:v>-45.080000000000013</c:v>
                </c:pt>
                <c:pt idx="9">
                  <c:v>-13.500000000000046</c:v>
                </c:pt>
                <c:pt idx="10">
                  <c:v>-66.80000000000004</c:v>
                </c:pt>
                <c:pt idx="11">
                  <c:v>-8.2399999999999807</c:v>
                </c:pt>
                <c:pt idx="12">
                  <c:v>16.499999999999915</c:v>
                </c:pt>
                <c:pt idx="13">
                  <c:v>-47.450000000000102</c:v>
                </c:pt>
                <c:pt idx="14">
                  <c:v>47.400000000000105</c:v>
                </c:pt>
              </c:numCache>
            </c:numRef>
          </c:val>
          <c:extLst>
            <c:ext xmlns:c14="http://schemas.microsoft.com/office/drawing/2007/8/2/chart" uri="{6F2FDCE9-48DA-4B69-8628-5D25D57E5C99}">
              <c14:invertSolidFillFmt>
                <c14:spPr xmlns:c14="http://schemas.microsoft.com/office/drawing/2007/8/2/chart">
                  <a:solidFill>
                    <a:srgbClr val="EA4335"/>
                  </a:solidFill>
                  <a:ln>
                    <a:noFill/>
                  </a:ln>
                  <a:effectLst/>
                </c14:spPr>
              </c14:invertSolidFillFmt>
            </c:ext>
            <c:ext xmlns:c16="http://schemas.microsoft.com/office/drawing/2014/chart" uri="{C3380CC4-5D6E-409C-BE32-E72D297353CC}">
              <c16:uniqueId val="{00000000-9703-49F1-8F9F-597D7E0F7833}"/>
            </c:ext>
          </c:extLst>
        </c:ser>
        <c:dLbls>
          <c:dLblPos val="outEnd"/>
          <c:showLegendKey val="0"/>
          <c:showVal val="1"/>
          <c:showCatName val="0"/>
          <c:showSerName val="0"/>
          <c:showPercent val="0"/>
          <c:showBubbleSize val="0"/>
        </c:dLbls>
        <c:gapWidth val="219"/>
        <c:overlap val="-27"/>
        <c:axId val="1296900927"/>
        <c:axId val="1296901407"/>
      </c:barChart>
      <c:catAx>
        <c:axId val="129690092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900000" spcFirstLastPara="1" vertOverflow="ellipsis"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296901407"/>
        <c:crosses val="autoZero"/>
        <c:auto val="1"/>
        <c:lblAlgn val="ctr"/>
        <c:lblOffset val="100"/>
        <c:noMultiLvlLbl val="0"/>
      </c:catAx>
      <c:valAx>
        <c:axId val="1296901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96900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 trading journal data project 2.0.xlsx]Charts tables for dashboards!PivotTable4</c:name>
    <c:fmtId val="3"/>
  </c:pivotSource>
  <c:chart>
    <c:autoTitleDeleted val="1"/>
    <c:pivotFmts>
      <c:pivotFmt>
        <c:idx val="0"/>
        <c:spPr>
          <a:solidFill>
            <a:srgbClr val="34A85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4A85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4A853"/>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 tables for dashboards'!$E$30</c:f>
              <c:strCache>
                <c:ptCount val="1"/>
                <c:pt idx="0">
                  <c:v>Total</c:v>
                </c:pt>
              </c:strCache>
            </c:strRef>
          </c:tx>
          <c:spPr>
            <a:solidFill>
              <a:srgbClr val="34A853"/>
            </a:solidFill>
            <a:ln>
              <a:noFill/>
            </a:ln>
            <a:effectLst/>
          </c:spPr>
          <c:invertIfNegative val="1"/>
          <c:dLbls>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'Charts tables for dashboards'!$D$31:$D$33</c:f>
              <c:multiLvlStrCache>
                <c:ptCount val="1"/>
                <c:lvl>
                  <c:pt idx="0">
                    <c:v>Apr</c:v>
                  </c:pt>
                </c:lvl>
                <c:lvl>
                  <c:pt idx="0">
                    <c:v>2023</c:v>
                  </c:pt>
                </c:lvl>
              </c:multiLvlStrCache>
            </c:multiLvlStrRef>
          </c:cat>
          <c:val>
            <c:numRef>
              <c:f>'Charts tables for dashboards'!$E$31:$E$33</c:f>
              <c:numCache>
                <c:formatCode>General</c:formatCode>
                <c:ptCount val="1"/>
                <c:pt idx="0">
                  <c:v>-70.559999999999903</c:v>
                </c:pt>
              </c:numCache>
            </c:numRef>
          </c:val>
          <c:extLst>
            <c:ext xmlns:c14="http://schemas.microsoft.com/office/drawing/2007/8/2/chart" uri="{6F2FDCE9-48DA-4B69-8628-5D25D57E5C99}">
              <c14:invertSolidFillFmt>
                <c14:spPr xmlns:c14="http://schemas.microsoft.com/office/drawing/2007/8/2/chart">
                  <a:solidFill>
                    <a:srgbClr val="EA4335"/>
                  </a:solidFill>
                  <a:ln>
                    <a:noFill/>
                  </a:ln>
                  <a:effectLst/>
                </c14:spPr>
              </c14:invertSolidFillFmt>
            </c:ext>
            <c:ext xmlns:c16="http://schemas.microsoft.com/office/drawing/2014/chart" uri="{C3380CC4-5D6E-409C-BE32-E72D297353CC}">
              <c16:uniqueId val="{00000000-09C5-4CAB-9250-26ED236E4FE1}"/>
            </c:ext>
          </c:extLst>
        </c:ser>
        <c:dLbls>
          <c:dLblPos val="outEnd"/>
          <c:showLegendKey val="0"/>
          <c:showVal val="1"/>
          <c:showCatName val="0"/>
          <c:showSerName val="0"/>
          <c:showPercent val="0"/>
          <c:showBubbleSize val="0"/>
        </c:dLbls>
        <c:gapWidth val="219"/>
        <c:overlap val="-27"/>
        <c:axId val="959082863"/>
        <c:axId val="959083343"/>
      </c:barChart>
      <c:catAx>
        <c:axId val="959082863"/>
        <c:scaling>
          <c:orientation val="minMax"/>
        </c:scaling>
        <c:delete val="0"/>
        <c:axPos val="b"/>
        <c:numFmt formatCode="General" sourceLinked="1"/>
        <c:majorTickMark val="none"/>
        <c:minorTickMark val="none"/>
        <c:tickLblPos val="high"/>
        <c:spPr>
          <a:noFill/>
          <a:ln w="9525" cap="flat" cmpd="sng" algn="ctr">
            <a:noFill/>
            <a:round/>
          </a:ln>
          <a:effectLst/>
        </c:spPr>
        <c:txPr>
          <a:bodyPr rot="-60000000" spcFirstLastPara="1" vertOverflow="ellipsis" vert="horz" wrap="square" anchor="t" anchorCtr="0"/>
          <a:lstStyle/>
          <a:p>
            <a:pPr>
              <a:defRPr sz="1000" b="1" i="0" u="none" strike="noStrike" kern="1200" baseline="0">
                <a:solidFill>
                  <a:schemeClr val="tx1">
                    <a:lumMod val="65000"/>
                    <a:lumOff val="35000"/>
                  </a:schemeClr>
                </a:solidFill>
                <a:latin typeface="+mn-lt"/>
                <a:ea typeface="+mn-ea"/>
                <a:cs typeface="+mn-cs"/>
              </a:defRPr>
            </a:pPr>
            <a:endParaRPr lang="en-US"/>
          </a:p>
        </c:txPr>
        <c:crossAx val="959083343"/>
        <c:crosses val="autoZero"/>
        <c:auto val="1"/>
        <c:lblAlgn val="ctr"/>
        <c:lblOffset val="100"/>
        <c:noMultiLvlLbl val="0"/>
      </c:catAx>
      <c:valAx>
        <c:axId val="959083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59082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0357603962436723E-2"/>
          <c:y val="0.10442054647974963"/>
          <c:w val="0.92040961878136729"/>
          <c:h val="0.8320015141400593"/>
        </c:manualLayout>
      </c:layout>
      <c:lineChart>
        <c:grouping val="standard"/>
        <c:varyColors val="0"/>
        <c:ser>
          <c:idx val="0"/>
          <c:order val="0"/>
          <c:tx>
            <c:strRef>
              <c:f>'Charts tables for dashboards'!$I$59</c:f>
              <c:strCache>
                <c:ptCount val="1"/>
                <c:pt idx="0">
                  <c:v>cumulative</c:v>
                </c:pt>
              </c:strCache>
            </c:strRef>
          </c:tx>
          <c:spPr>
            <a:ln w="28575" cap="rnd">
              <a:solidFill>
                <a:schemeClr val="accent3"/>
              </a:solidFill>
              <a:round/>
            </a:ln>
            <a:effectLst/>
          </c:spPr>
          <c:marker>
            <c:symbol val="none"/>
          </c:marker>
          <c:dPt>
            <c:idx val="236"/>
            <c:marker>
              <c:symbol val="none"/>
            </c:marker>
            <c:bubble3D val="0"/>
            <c:extLst>
              <c:ext xmlns:c16="http://schemas.microsoft.com/office/drawing/2014/chart" uri="{C3380CC4-5D6E-409C-BE32-E72D297353CC}">
                <c16:uniqueId val="{00000001-21B8-4098-B773-C7B8D278DBDA}"/>
              </c:ext>
            </c:extLst>
          </c:dPt>
          <c:dLbls>
            <c:dLbl>
              <c:idx val="25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1B8-4098-B773-C7B8D278DBD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numRef>
              <c:f>'Charts tables for dashboards'!$H$60:$H$316</c:f>
              <c:numCache>
                <c:formatCode>m/d/yyyy</c:formatCode>
                <c:ptCount val="257"/>
                <c:pt idx="0">
                  <c:v>44579</c:v>
                </c:pt>
                <c:pt idx="1">
                  <c:v>44580</c:v>
                </c:pt>
                <c:pt idx="2">
                  <c:v>44581</c:v>
                </c:pt>
                <c:pt idx="3">
                  <c:v>44585</c:v>
                </c:pt>
                <c:pt idx="4">
                  <c:v>44587</c:v>
                </c:pt>
                <c:pt idx="5">
                  <c:v>44589</c:v>
                </c:pt>
                <c:pt idx="6">
                  <c:v>44592</c:v>
                </c:pt>
                <c:pt idx="7">
                  <c:v>44593</c:v>
                </c:pt>
                <c:pt idx="8">
                  <c:v>44594</c:v>
                </c:pt>
                <c:pt idx="9">
                  <c:v>44599</c:v>
                </c:pt>
                <c:pt idx="10">
                  <c:v>44601</c:v>
                </c:pt>
                <c:pt idx="11">
                  <c:v>44606</c:v>
                </c:pt>
                <c:pt idx="12">
                  <c:v>44607</c:v>
                </c:pt>
                <c:pt idx="13">
                  <c:v>44608</c:v>
                </c:pt>
                <c:pt idx="14">
                  <c:v>44614</c:v>
                </c:pt>
                <c:pt idx="15">
                  <c:v>44615</c:v>
                </c:pt>
                <c:pt idx="16">
                  <c:v>44616</c:v>
                </c:pt>
                <c:pt idx="17">
                  <c:v>44620</c:v>
                </c:pt>
                <c:pt idx="18">
                  <c:v>44622</c:v>
                </c:pt>
                <c:pt idx="19">
                  <c:v>44624</c:v>
                </c:pt>
                <c:pt idx="20">
                  <c:v>44627</c:v>
                </c:pt>
                <c:pt idx="21">
                  <c:v>44628</c:v>
                </c:pt>
                <c:pt idx="22">
                  <c:v>44629</c:v>
                </c:pt>
                <c:pt idx="23">
                  <c:v>44630</c:v>
                </c:pt>
                <c:pt idx="24">
                  <c:v>44635</c:v>
                </c:pt>
                <c:pt idx="25">
                  <c:v>44637</c:v>
                </c:pt>
                <c:pt idx="26">
                  <c:v>44641</c:v>
                </c:pt>
                <c:pt idx="27">
                  <c:v>44643</c:v>
                </c:pt>
                <c:pt idx="28">
                  <c:v>44645</c:v>
                </c:pt>
                <c:pt idx="29">
                  <c:v>44649</c:v>
                </c:pt>
                <c:pt idx="30">
                  <c:v>44655</c:v>
                </c:pt>
                <c:pt idx="31">
                  <c:v>44663</c:v>
                </c:pt>
                <c:pt idx="32">
                  <c:v>44664</c:v>
                </c:pt>
                <c:pt idx="33">
                  <c:v>44665</c:v>
                </c:pt>
                <c:pt idx="34">
                  <c:v>44670</c:v>
                </c:pt>
                <c:pt idx="35">
                  <c:v>44672</c:v>
                </c:pt>
                <c:pt idx="36">
                  <c:v>44672</c:v>
                </c:pt>
                <c:pt idx="37">
                  <c:v>44676</c:v>
                </c:pt>
                <c:pt idx="38">
                  <c:v>44678</c:v>
                </c:pt>
                <c:pt idx="39">
                  <c:v>44683</c:v>
                </c:pt>
                <c:pt idx="40">
                  <c:v>44685</c:v>
                </c:pt>
                <c:pt idx="41">
                  <c:v>44686</c:v>
                </c:pt>
                <c:pt idx="42">
                  <c:v>44690</c:v>
                </c:pt>
                <c:pt idx="43">
                  <c:v>44691</c:v>
                </c:pt>
                <c:pt idx="44">
                  <c:v>44692</c:v>
                </c:pt>
                <c:pt idx="45">
                  <c:v>44697</c:v>
                </c:pt>
                <c:pt idx="46">
                  <c:v>44699</c:v>
                </c:pt>
                <c:pt idx="47">
                  <c:v>44701</c:v>
                </c:pt>
                <c:pt idx="48">
                  <c:v>44706</c:v>
                </c:pt>
                <c:pt idx="49">
                  <c:v>44706</c:v>
                </c:pt>
                <c:pt idx="50">
                  <c:v>44708</c:v>
                </c:pt>
                <c:pt idx="51">
                  <c:v>44719</c:v>
                </c:pt>
                <c:pt idx="52">
                  <c:v>44720</c:v>
                </c:pt>
                <c:pt idx="53">
                  <c:v>44721</c:v>
                </c:pt>
                <c:pt idx="54">
                  <c:v>44725</c:v>
                </c:pt>
                <c:pt idx="55">
                  <c:v>44725</c:v>
                </c:pt>
                <c:pt idx="56">
                  <c:v>44727</c:v>
                </c:pt>
                <c:pt idx="57">
                  <c:v>44733</c:v>
                </c:pt>
                <c:pt idx="58">
                  <c:v>44734</c:v>
                </c:pt>
                <c:pt idx="59">
                  <c:v>44735</c:v>
                </c:pt>
                <c:pt idx="60">
                  <c:v>44735</c:v>
                </c:pt>
                <c:pt idx="61">
                  <c:v>44740</c:v>
                </c:pt>
                <c:pt idx="62">
                  <c:v>44742</c:v>
                </c:pt>
                <c:pt idx="63">
                  <c:v>44743</c:v>
                </c:pt>
                <c:pt idx="64">
                  <c:v>44748</c:v>
                </c:pt>
                <c:pt idx="65">
                  <c:v>44750</c:v>
                </c:pt>
                <c:pt idx="66">
                  <c:v>44753</c:v>
                </c:pt>
                <c:pt idx="67">
                  <c:v>44755</c:v>
                </c:pt>
                <c:pt idx="68">
                  <c:v>44757</c:v>
                </c:pt>
                <c:pt idx="69">
                  <c:v>44761</c:v>
                </c:pt>
                <c:pt idx="70">
                  <c:v>44762</c:v>
                </c:pt>
                <c:pt idx="71">
                  <c:v>44764</c:v>
                </c:pt>
                <c:pt idx="72">
                  <c:v>44768</c:v>
                </c:pt>
                <c:pt idx="73">
                  <c:v>44769</c:v>
                </c:pt>
                <c:pt idx="74">
                  <c:v>44771</c:v>
                </c:pt>
                <c:pt idx="75">
                  <c:v>44775</c:v>
                </c:pt>
                <c:pt idx="76">
                  <c:v>44776</c:v>
                </c:pt>
                <c:pt idx="77">
                  <c:v>44778</c:v>
                </c:pt>
                <c:pt idx="78">
                  <c:v>44782</c:v>
                </c:pt>
                <c:pt idx="79">
                  <c:v>44783</c:v>
                </c:pt>
                <c:pt idx="80">
                  <c:v>44785</c:v>
                </c:pt>
                <c:pt idx="81">
                  <c:v>44789</c:v>
                </c:pt>
                <c:pt idx="82">
                  <c:v>44790</c:v>
                </c:pt>
                <c:pt idx="83">
                  <c:v>44792</c:v>
                </c:pt>
                <c:pt idx="84">
                  <c:v>44796</c:v>
                </c:pt>
                <c:pt idx="85">
                  <c:v>44797</c:v>
                </c:pt>
                <c:pt idx="86">
                  <c:v>44802</c:v>
                </c:pt>
                <c:pt idx="87">
                  <c:v>44803</c:v>
                </c:pt>
                <c:pt idx="88">
                  <c:v>44806</c:v>
                </c:pt>
                <c:pt idx="89">
                  <c:v>44810</c:v>
                </c:pt>
                <c:pt idx="90">
                  <c:v>44811</c:v>
                </c:pt>
                <c:pt idx="91">
                  <c:v>44816</c:v>
                </c:pt>
                <c:pt idx="92">
                  <c:v>44817</c:v>
                </c:pt>
                <c:pt idx="93">
                  <c:v>44818</c:v>
                </c:pt>
                <c:pt idx="94">
                  <c:v>44823</c:v>
                </c:pt>
                <c:pt idx="95">
                  <c:v>44824</c:v>
                </c:pt>
                <c:pt idx="96">
                  <c:v>44825</c:v>
                </c:pt>
                <c:pt idx="97">
                  <c:v>44830</c:v>
                </c:pt>
                <c:pt idx="98">
                  <c:v>44831</c:v>
                </c:pt>
                <c:pt idx="99">
                  <c:v>44832</c:v>
                </c:pt>
                <c:pt idx="100">
                  <c:v>44837</c:v>
                </c:pt>
                <c:pt idx="101">
                  <c:v>44837</c:v>
                </c:pt>
                <c:pt idx="102">
                  <c:v>44839</c:v>
                </c:pt>
                <c:pt idx="103">
                  <c:v>44839</c:v>
                </c:pt>
                <c:pt idx="104">
                  <c:v>44839</c:v>
                </c:pt>
                <c:pt idx="105">
                  <c:v>44841</c:v>
                </c:pt>
                <c:pt idx="106">
                  <c:v>44841</c:v>
                </c:pt>
                <c:pt idx="107">
                  <c:v>44841</c:v>
                </c:pt>
                <c:pt idx="108">
                  <c:v>44846</c:v>
                </c:pt>
                <c:pt idx="109">
                  <c:v>44847</c:v>
                </c:pt>
                <c:pt idx="110">
                  <c:v>44847</c:v>
                </c:pt>
                <c:pt idx="111">
                  <c:v>44848</c:v>
                </c:pt>
                <c:pt idx="112">
                  <c:v>44851</c:v>
                </c:pt>
                <c:pt idx="113">
                  <c:v>44852</c:v>
                </c:pt>
                <c:pt idx="114">
                  <c:v>44852</c:v>
                </c:pt>
                <c:pt idx="115">
                  <c:v>44853</c:v>
                </c:pt>
                <c:pt idx="116">
                  <c:v>44854</c:v>
                </c:pt>
                <c:pt idx="117">
                  <c:v>44855</c:v>
                </c:pt>
                <c:pt idx="118">
                  <c:v>44858</c:v>
                </c:pt>
                <c:pt idx="119">
                  <c:v>44859</c:v>
                </c:pt>
                <c:pt idx="120">
                  <c:v>44862</c:v>
                </c:pt>
                <c:pt idx="121">
                  <c:v>44865</c:v>
                </c:pt>
                <c:pt idx="122">
                  <c:v>44866</c:v>
                </c:pt>
                <c:pt idx="123">
                  <c:v>44867</c:v>
                </c:pt>
                <c:pt idx="124">
                  <c:v>44868</c:v>
                </c:pt>
                <c:pt idx="125">
                  <c:v>44869</c:v>
                </c:pt>
                <c:pt idx="126">
                  <c:v>44872</c:v>
                </c:pt>
                <c:pt idx="127">
                  <c:v>44874</c:v>
                </c:pt>
                <c:pt idx="128">
                  <c:v>44874</c:v>
                </c:pt>
                <c:pt idx="129">
                  <c:v>44874</c:v>
                </c:pt>
                <c:pt idx="130">
                  <c:v>44879</c:v>
                </c:pt>
                <c:pt idx="131">
                  <c:v>44879</c:v>
                </c:pt>
                <c:pt idx="132">
                  <c:v>44879</c:v>
                </c:pt>
                <c:pt idx="133">
                  <c:v>44881</c:v>
                </c:pt>
                <c:pt idx="134">
                  <c:v>44883</c:v>
                </c:pt>
                <c:pt idx="135">
                  <c:v>44886</c:v>
                </c:pt>
                <c:pt idx="136">
                  <c:v>44887</c:v>
                </c:pt>
                <c:pt idx="137">
                  <c:v>44893</c:v>
                </c:pt>
                <c:pt idx="138">
                  <c:v>44894</c:v>
                </c:pt>
                <c:pt idx="139">
                  <c:v>44896</c:v>
                </c:pt>
                <c:pt idx="140">
                  <c:v>44900</c:v>
                </c:pt>
                <c:pt idx="141">
                  <c:v>44901</c:v>
                </c:pt>
                <c:pt idx="142">
                  <c:v>44901</c:v>
                </c:pt>
                <c:pt idx="143">
                  <c:v>44903</c:v>
                </c:pt>
                <c:pt idx="144">
                  <c:v>44903</c:v>
                </c:pt>
                <c:pt idx="145">
                  <c:v>44903</c:v>
                </c:pt>
                <c:pt idx="146">
                  <c:v>44907</c:v>
                </c:pt>
                <c:pt idx="147">
                  <c:v>44907</c:v>
                </c:pt>
                <c:pt idx="148">
                  <c:v>44907</c:v>
                </c:pt>
                <c:pt idx="149">
                  <c:v>44907</c:v>
                </c:pt>
                <c:pt idx="150">
                  <c:v>44907</c:v>
                </c:pt>
                <c:pt idx="151">
                  <c:v>44909</c:v>
                </c:pt>
                <c:pt idx="152">
                  <c:v>44911</c:v>
                </c:pt>
                <c:pt idx="153">
                  <c:v>44911</c:v>
                </c:pt>
                <c:pt idx="154">
                  <c:v>44914</c:v>
                </c:pt>
                <c:pt idx="155">
                  <c:v>44914</c:v>
                </c:pt>
                <c:pt idx="156">
                  <c:v>44915</c:v>
                </c:pt>
                <c:pt idx="157">
                  <c:v>44915</c:v>
                </c:pt>
                <c:pt idx="158">
                  <c:v>44916</c:v>
                </c:pt>
                <c:pt idx="159">
                  <c:v>44917</c:v>
                </c:pt>
                <c:pt idx="160">
                  <c:v>44917</c:v>
                </c:pt>
                <c:pt idx="161">
                  <c:v>44917</c:v>
                </c:pt>
                <c:pt idx="162">
                  <c:v>44918</c:v>
                </c:pt>
                <c:pt idx="163">
                  <c:v>44922</c:v>
                </c:pt>
                <c:pt idx="164">
                  <c:v>44923</c:v>
                </c:pt>
                <c:pt idx="165">
                  <c:v>44923</c:v>
                </c:pt>
                <c:pt idx="166">
                  <c:v>44923</c:v>
                </c:pt>
                <c:pt idx="167">
                  <c:v>44925</c:v>
                </c:pt>
                <c:pt idx="168">
                  <c:v>44929</c:v>
                </c:pt>
                <c:pt idx="169">
                  <c:v>44930</c:v>
                </c:pt>
                <c:pt idx="170">
                  <c:v>44931</c:v>
                </c:pt>
                <c:pt idx="171">
                  <c:v>44932</c:v>
                </c:pt>
                <c:pt idx="172">
                  <c:v>44935</c:v>
                </c:pt>
                <c:pt idx="173">
                  <c:v>44935</c:v>
                </c:pt>
                <c:pt idx="174">
                  <c:v>44936</c:v>
                </c:pt>
                <c:pt idx="175">
                  <c:v>44936</c:v>
                </c:pt>
                <c:pt idx="176">
                  <c:v>44937</c:v>
                </c:pt>
                <c:pt idx="177">
                  <c:v>44938</c:v>
                </c:pt>
                <c:pt idx="178">
                  <c:v>44939</c:v>
                </c:pt>
                <c:pt idx="179">
                  <c:v>44943</c:v>
                </c:pt>
                <c:pt idx="180">
                  <c:v>44943</c:v>
                </c:pt>
                <c:pt idx="181">
                  <c:v>44943</c:v>
                </c:pt>
                <c:pt idx="182">
                  <c:v>44944</c:v>
                </c:pt>
                <c:pt idx="183">
                  <c:v>44944</c:v>
                </c:pt>
                <c:pt idx="184">
                  <c:v>44944</c:v>
                </c:pt>
                <c:pt idx="185">
                  <c:v>44945</c:v>
                </c:pt>
                <c:pt idx="186">
                  <c:v>44945</c:v>
                </c:pt>
                <c:pt idx="187">
                  <c:v>44946</c:v>
                </c:pt>
                <c:pt idx="188">
                  <c:v>44946</c:v>
                </c:pt>
                <c:pt idx="189">
                  <c:v>44963</c:v>
                </c:pt>
                <c:pt idx="190">
                  <c:v>44963</c:v>
                </c:pt>
                <c:pt idx="191">
                  <c:v>44963</c:v>
                </c:pt>
                <c:pt idx="192">
                  <c:v>44965</c:v>
                </c:pt>
                <c:pt idx="193">
                  <c:v>44965</c:v>
                </c:pt>
                <c:pt idx="194">
                  <c:v>44965</c:v>
                </c:pt>
                <c:pt idx="195">
                  <c:v>44967</c:v>
                </c:pt>
                <c:pt idx="196">
                  <c:v>44970</c:v>
                </c:pt>
                <c:pt idx="197">
                  <c:v>44971</c:v>
                </c:pt>
                <c:pt idx="198">
                  <c:v>44971</c:v>
                </c:pt>
                <c:pt idx="199">
                  <c:v>44972</c:v>
                </c:pt>
                <c:pt idx="200">
                  <c:v>44972</c:v>
                </c:pt>
                <c:pt idx="201">
                  <c:v>44974</c:v>
                </c:pt>
                <c:pt idx="202">
                  <c:v>44978</c:v>
                </c:pt>
                <c:pt idx="203">
                  <c:v>44978</c:v>
                </c:pt>
                <c:pt idx="204">
                  <c:v>44979</c:v>
                </c:pt>
                <c:pt idx="205">
                  <c:v>44980</c:v>
                </c:pt>
                <c:pt idx="206">
                  <c:v>44984</c:v>
                </c:pt>
                <c:pt idx="207">
                  <c:v>44984</c:v>
                </c:pt>
                <c:pt idx="208">
                  <c:v>44986</c:v>
                </c:pt>
                <c:pt idx="209">
                  <c:v>44986</c:v>
                </c:pt>
                <c:pt idx="210">
                  <c:v>44988</c:v>
                </c:pt>
                <c:pt idx="211">
                  <c:v>44988</c:v>
                </c:pt>
                <c:pt idx="212">
                  <c:v>44992</c:v>
                </c:pt>
                <c:pt idx="213">
                  <c:v>44993</c:v>
                </c:pt>
                <c:pt idx="214">
                  <c:v>44994</c:v>
                </c:pt>
                <c:pt idx="215">
                  <c:v>44994</c:v>
                </c:pt>
                <c:pt idx="216">
                  <c:v>44994</c:v>
                </c:pt>
                <c:pt idx="217">
                  <c:v>44998</c:v>
                </c:pt>
                <c:pt idx="218">
                  <c:v>44999</c:v>
                </c:pt>
                <c:pt idx="219">
                  <c:v>45009</c:v>
                </c:pt>
                <c:pt idx="220">
                  <c:v>45009</c:v>
                </c:pt>
                <c:pt idx="221">
                  <c:v>45014</c:v>
                </c:pt>
                <c:pt idx="222">
                  <c:v>45014</c:v>
                </c:pt>
                <c:pt idx="223">
                  <c:v>45016</c:v>
                </c:pt>
                <c:pt idx="224">
                  <c:v>45020</c:v>
                </c:pt>
                <c:pt idx="225">
                  <c:v>45020</c:v>
                </c:pt>
                <c:pt idx="226">
                  <c:v>45022</c:v>
                </c:pt>
                <c:pt idx="227">
                  <c:v>45022</c:v>
                </c:pt>
                <c:pt idx="228">
                  <c:v>45022</c:v>
                </c:pt>
                <c:pt idx="229">
                  <c:v>45027</c:v>
                </c:pt>
                <c:pt idx="230">
                  <c:v>45029</c:v>
                </c:pt>
                <c:pt idx="231">
                  <c:v>45033</c:v>
                </c:pt>
                <c:pt idx="232">
                  <c:v>45035</c:v>
                </c:pt>
                <c:pt idx="233">
                  <c:v>45036</c:v>
                </c:pt>
                <c:pt idx="234">
                  <c:v>45037</c:v>
                </c:pt>
                <c:pt idx="235">
                  <c:v>45040</c:v>
                </c:pt>
                <c:pt idx="236">
                  <c:v>45042</c:v>
                </c:pt>
                <c:pt idx="237">
                  <c:v>45043</c:v>
                </c:pt>
                <c:pt idx="238">
                  <c:v>45043</c:v>
                </c:pt>
                <c:pt idx="239">
                  <c:v>45044</c:v>
                </c:pt>
                <c:pt idx="240">
                  <c:v>45044</c:v>
                </c:pt>
                <c:pt idx="241">
                  <c:v>45047</c:v>
                </c:pt>
                <c:pt idx="242">
                  <c:v>45048</c:v>
                </c:pt>
                <c:pt idx="243">
                  <c:v>45049</c:v>
                </c:pt>
                <c:pt idx="244">
                  <c:v>45050</c:v>
                </c:pt>
                <c:pt idx="245">
                  <c:v>45050</c:v>
                </c:pt>
                <c:pt idx="246">
                  <c:v>45054</c:v>
                </c:pt>
                <c:pt idx="247">
                  <c:v>45054</c:v>
                </c:pt>
                <c:pt idx="248">
                  <c:v>45056</c:v>
                </c:pt>
                <c:pt idx="249">
                  <c:v>45058</c:v>
                </c:pt>
                <c:pt idx="250">
                  <c:v>45062</c:v>
                </c:pt>
                <c:pt idx="251">
                  <c:v>45062</c:v>
                </c:pt>
                <c:pt idx="252">
                  <c:v>45064</c:v>
                </c:pt>
                <c:pt idx="253">
                  <c:v>45068</c:v>
                </c:pt>
              </c:numCache>
            </c:numRef>
          </c:cat>
          <c:val>
            <c:numRef>
              <c:f>'Charts tables for dashboards'!$I$60:$I$316</c:f>
              <c:numCache>
                <c:formatCode>_("$"* #,##0.00_);_("$"* \(#,##0.00\);_("$"* "-"??_);_(@_)</c:formatCode>
                <c:ptCount val="257"/>
                <c:pt idx="0">
                  <c:v>15.060000000000073</c:v>
                </c:pt>
                <c:pt idx="1">
                  <c:v>9.4350000000001266</c:v>
                </c:pt>
                <c:pt idx="2">
                  <c:v>26.934999999999842</c:v>
                </c:pt>
                <c:pt idx="3">
                  <c:v>41.774499999999733</c:v>
                </c:pt>
                <c:pt idx="4">
                  <c:v>78.274499999999492</c:v>
                </c:pt>
                <c:pt idx="5">
                  <c:v>108.27449999999939</c:v>
                </c:pt>
                <c:pt idx="6">
                  <c:v>143.52449999999939</c:v>
                </c:pt>
                <c:pt idx="7">
                  <c:v>122.52449999999931</c:v>
                </c:pt>
                <c:pt idx="8">
                  <c:v>164.02449999999939</c:v>
                </c:pt>
                <c:pt idx="9">
                  <c:v>179.5244999999988</c:v>
                </c:pt>
                <c:pt idx="10">
                  <c:v>225.52449999999851</c:v>
                </c:pt>
                <c:pt idx="11">
                  <c:v>236.26449999999835</c:v>
                </c:pt>
                <c:pt idx="12">
                  <c:v>207.76449999999843</c:v>
                </c:pt>
                <c:pt idx="13">
                  <c:v>216.9394999999989</c:v>
                </c:pt>
                <c:pt idx="14">
                  <c:v>344.81949999999892</c:v>
                </c:pt>
                <c:pt idx="15">
                  <c:v>300.87149999999895</c:v>
                </c:pt>
                <c:pt idx="16">
                  <c:v>542.97149999999885</c:v>
                </c:pt>
                <c:pt idx="17">
                  <c:v>577.17149999999913</c:v>
                </c:pt>
                <c:pt idx="18">
                  <c:v>575.17149999999845</c:v>
                </c:pt>
                <c:pt idx="19">
                  <c:v>695.07149999999876</c:v>
                </c:pt>
                <c:pt idx="20">
                  <c:v>541.89149999999881</c:v>
                </c:pt>
                <c:pt idx="21">
                  <c:v>-1048.108500000001</c:v>
                </c:pt>
                <c:pt idx="22">
                  <c:v>-1081.4085000000011</c:v>
                </c:pt>
                <c:pt idx="23">
                  <c:v>-1023.183500000001</c:v>
                </c:pt>
                <c:pt idx="24">
                  <c:v>-1017.083500000001</c:v>
                </c:pt>
                <c:pt idx="25">
                  <c:v>-1030.8735000000008</c:v>
                </c:pt>
                <c:pt idx="26">
                  <c:v>-999.89850000000058</c:v>
                </c:pt>
                <c:pt idx="27">
                  <c:v>-1088.9585000000004</c:v>
                </c:pt>
                <c:pt idx="28">
                  <c:v>-1022.6585000000003</c:v>
                </c:pt>
                <c:pt idx="29">
                  <c:v>-1041.0590000000002</c:v>
                </c:pt>
                <c:pt idx="30">
                  <c:v>-1013.0590000000001</c:v>
                </c:pt>
                <c:pt idx="31">
                  <c:v>-855.40900000000022</c:v>
                </c:pt>
                <c:pt idx="32">
                  <c:v>-895.16900000000032</c:v>
                </c:pt>
                <c:pt idx="33">
                  <c:v>-958.66900000000032</c:v>
                </c:pt>
                <c:pt idx="34">
                  <c:v>-843.6690000000001</c:v>
                </c:pt>
                <c:pt idx="35">
                  <c:v>-795.06900000000007</c:v>
                </c:pt>
                <c:pt idx="36">
                  <c:v>-973.38900000000012</c:v>
                </c:pt>
                <c:pt idx="37">
                  <c:v>-874.1690000000001</c:v>
                </c:pt>
                <c:pt idx="38">
                  <c:v>-627.06899999999996</c:v>
                </c:pt>
                <c:pt idx="39">
                  <c:v>-727.06900000000007</c:v>
                </c:pt>
                <c:pt idx="40">
                  <c:v>-687.26900000000001</c:v>
                </c:pt>
                <c:pt idx="41">
                  <c:v>-709.26899999999989</c:v>
                </c:pt>
                <c:pt idx="42">
                  <c:v>-804.96900000000028</c:v>
                </c:pt>
                <c:pt idx="43">
                  <c:v>-843.52900000000034</c:v>
                </c:pt>
                <c:pt idx="44">
                  <c:v>-696.52900000000034</c:v>
                </c:pt>
                <c:pt idx="45">
                  <c:v>-752.52900000000034</c:v>
                </c:pt>
                <c:pt idx="46">
                  <c:v>-684.72900000000072</c:v>
                </c:pt>
                <c:pt idx="47">
                  <c:v>-553.52900000000045</c:v>
                </c:pt>
                <c:pt idx="48">
                  <c:v>-598.82900000000052</c:v>
                </c:pt>
                <c:pt idx="49">
                  <c:v>-623.82900000000041</c:v>
                </c:pt>
                <c:pt idx="50">
                  <c:v>-522.62900000000047</c:v>
                </c:pt>
                <c:pt idx="51">
                  <c:v>-484.47900000000055</c:v>
                </c:pt>
                <c:pt idx="52">
                  <c:v>-509.17900000000071</c:v>
                </c:pt>
                <c:pt idx="53">
                  <c:v>-414.07900000000029</c:v>
                </c:pt>
                <c:pt idx="54">
                  <c:v>-469.14900000000046</c:v>
                </c:pt>
                <c:pt idx="55">
                  <c:v>-534.54900000000055</c:v>
                </c:pt>
                <c:pt idx="56">
                  <c:v>-373.59900000000061</c:v>
                </c:pt>
                <c:pt idx="57">
                  <c:v>-102.99900000000065</c:v>
                </c:pt>
                <c:pt idx="58">
                  <c:v>-226.63901000000095</c:v>
                </c:pt>
                <c:pt idx="59">
                  <c:v>-26.589010000000883</c:v>
                </c:pt>
                <c:pt idx="60">
                  <c:v>76.810989999998839</c:v>
                </c:pt>
                <c:pt idx="61">
                  <c:v>-22.279010000000625</c:v>
                </c:pt>
                <c:pt idx="62">
                  <c:v>-40.099010000000128</c:v>
                </c:pt>
                <c:pt idx="63">
                  <c:v>-88.099010000000163</c:v>
                </c:pt>
                <c:pt idx="64">
                  <c:v>-24.489005000000027</c:v>
                </c:pt>
                <c:pt idx="65">
                  <c:v>-52.839004999999901</c:v>
                </c:pt>
                <c:pt idx="66">
                  <c:v>-175.23900499999974</c:v>
                </c:pt>
                <c:pt idx="67">
                  <c:v>-106.66900499999949</c:v>
                </c:pt>
                <c:pt idx="68">
                  <c:v>-236.66900499999937</c:v>
                </c:pt>
                <c:pt idx="69">
                  <c:v>-277.79900499999945</c:v>
                </c:pt>
                <c:pt idx="70">
                  <c:v>-121.40900499999907</c:v>
                </c:pt>
                <c:pt idx="71">
                  <c:v>43.590995000001158</c:v>
                </c:pt>
                <c:pt idx="72">
                  <c:v>-68.909004999999112</c:v>
                </c:pt>
                <c:pt idx="73">
                  <c:v>-158.30900499999905</c:v>
                </c:pt>
                <c:pt idx="74">
                  <c:v>-158.15900499999941</c:v>
                </c:pt>
                <c:pt idx="75">
                  <c:v>-180.41900499999923</c:v>
                </c:pt>
                <c:pt idx="76">
                  <c:v>-224.51900499999948</c:v>
                </c:pt>
                <c:pt idx="77">
                  <c:v>-77.449004999999659</c:v>
                </c:pt>
                <c:pt idx="78">
                  <c:v>-179.99900499999958</c:v>
                </c:pt>
                <c:pt idx="79">
                  <c:v>-182.99900499999993</c:v>
                </c:pt>
                <c:pt idx="80">
                  <c:v>-311.99900499999967</c:v>
                </c:pt>
                <c:pt idx="81">
                  <c:v>-501.88900499999977</c:v>
                </c:pt>
                <c:pt idx="82">
                  <c:v>-554.78900499999952</c:v>
                </c:pt>
                <c:pt idx="83">
                  <c:v>-609.38900499999977</c:v>
                </c:pt>
                <c:pt idx="84">
                  <c:v>-669.23900499999968</c:v>
                </c:pt>
                <c:pt idx="85">
                  <c:v>-717.03900499999963</c:v>
                </c:pt>
                <c:pt idx="86">
                  <c:v>-762.53900499999952</c:v>
                </c:pt>
                <c:pt idx="87">
                  <c:v>-651.73900499999922</c:v>
                </c:pt>
                <c:pt idx="88">
                  <c:v>-701.03900499999941</c:v>
                </c:pt>
                <c:pt idx="89">
                  <c:v>-752.43900499999904</c:v>
                </c:pt>
                <c:pt idx="90">
                  <c:v>-740.13900499999943</c:v>
                </c:pt>
                <c:pt idx="91">
                  <c:v>-670.13900499999909</c:v>
                </c:pt>
                <c:pt idx="92">
                  <c:v>-729.73900499999922</c:v>
                </c:pt>
                <c:pt idx="93">
                  <c:v>-774.73900499999911</c:v>
                </c:pt>
                <c:pt idx="94">
                  <c:v>-798.30900499999916</c:v>
                </c:pt>
                <c:pt idx="95">
                  <c:v>-713.30900499999939</c:v>
                </c:pt>
                <c:pt idx="96">
                  <c:v>-761.80900499999916</c:v>
                </c:pt>
                <c:pt idx="97">
                  <c:v>-739.60900499999912</c:v>
                </c:pt>
                <c:pt idx="98">
                  <c:v>-814.42900499999905</c:v>
                </c:pt>
                <c:pt idx="99">
                  <c:v>-759.58900499999891</c:v>
                </c:pt>
                <c:pt idx="100">
                  <c:v>-700.08900499999902</c:v>
                </c:pt>
                <c:pt idx="101">
                  <c:v>-748.08900499999879</c:v>
                </c:pt>
                <c:pt idx="102">
                  <c:v>-671.28020599999877</c:v>
                </c:pt>
                <c:pt idx="103">
                  <c:v>-699.78020599999866</c:v>
                </c:pt>
                <c:pt idx="104">
                  <c:v>-801.12020599999857</c:v>
                </c:pt>
                <c:pt idx="105">
                  <c:v>-757.12020599999857</c:v>
                </c:pt>
                <c:pt idx="106">
                  <c:v>-832.24020899999869</c:v>
                </c:pt>
                <c:pt idx="107">
                  <c:v>-867.94020899999873</c:v>
                </c:pt>
                <c:pt idx="108">
                  <c:v>-861.9702089999987</c:v>
                </c:pt>
                <c:pt idx="109">
                  <c:v>-894.94020899999862</c:v>
                </c:pt>
                <c:pt idx="110">
                  <c:v>-913.94020899999873</c:v>
                </c:pt>
                <c:pt idx="111">
                  <c:v>-881.96020899999871</c:v>
                </c:pt>
                <c:pt idx="112">
                  <c:v>-847.37020899999868</c:v>
                </c:pt>
                <c:pt idx="113">
                  <c:v>-880.37020899999868</c:v>
                </c:pt>
                <c:pt idx="114">
                  <c:v>-884.37020899999868</c:v>
                </c:pt>
                <c:pt idx="115">
                  <c:v>-864.47020899999882</c:v>
                </c:pt>
                <c:pt idx="116">
                  <c:v>-895.97020899999893</c:v>
                </c:pt>
                <c:pt idx="117">
                  <c:v>-883.33020899999894</c:v>
                </c:pt>
                <c:pt idx="118">
                  <c:v>-817.93020899999908</c:v>
                </c:pt>
                <c:pt idx="119">
                  <c:v>-864.32016899999894</c:v>
                </c:pt>
                <c:pt idx="120">
                  <c:v>-777.32016899999917</c:v>
                </c:pt>
                <c:pt idx="121">
                  <c:v>-787.32016899999917</c:v>
                </c:pt>
                <c:pt idx="122">
                  <c:v>-721.62016899999912</c:v>
                </c:pt>
                <c:pt idx="123">
                  <c:v>-741.58016899999916</c:v>
                </c:pt>
                <c:pt idx="124">
                  <c:v>-821.58016899999905</c:v>
                </c:pt>
                <c:pt idx="125">
                  <c:v>-820.50016899999912</c:v>
                </c:pt>
                <c:pt idx="126">
                  <c:v>-794.60016899999914</c:v>
                </c:pt>
                <c:pt idx="127">
                  <c:v>-806.6501689999991</c:v>
                </c:pt>
                <c:pt idx="128">
                  <c:v>-846.250168999999</c:v>
                </c:pt>
                <c:pt idx="129">
                  <c:v>-865.750168999999</c:v>
                </c:pt>
                <c:pt idx="130">
                  <c:v>-870.75016899999889</c:v>
                </c:pt>
                <c:pt idx="131">
                  <c:v>-892.71016899999881</c:v>
                </c:pt>
                <c:pt idx="132">
                  <c:v>-913.4701689999988</c:v>
                </c:pt>
                <c:pt idx="133">
                  <c:v>-1059.1701689999991</c:v>
                </c:pt>
                <c:pt idx="134">
                  <c:v>-1081.6701689999991</c:v>
                </c:pt>
                <c:pt idx="135">
                  <c:v>-1006.6701689999991</c:v>
                </c:pt>
                <c:pt idx="136">
                  <c:v>-1231.9401689999991</c:v>
                </c:pt>
                <c:pt idx="137">
                  <c:v>-1245.6201689999991</c:v>
                </c:pt>
                <c:pt idx="138">
                  <c:v>-1275.6001689999989</c:v>
                </c:pt>
                <c:pt idx="139">
                  <c:v>-1315.4001689999986</c:v>
                </c:pt>
                <c:pt idx="140">
                  <c:v>-1345.4001689999986</c:v>
                </c:pt>
                <c:pt idx="141">
                  <c:v>-1355.8401689999985</c:v>
                </c:pt>
                <c:pt idx="142">
                  <c:v>-1378.3401689999985</c:v>
                </c:pt>
                <c:pt idx="143">
                  <c:v>-1350.4901689999983</c:v>
                </c:pt>
                <c:pt idx="144">
                  <c:v>-1370.0501689999985</c:v>
                </c:pt>
                <c:pt idx="145">
                  <c:v>-1391.0501689999985</c:v>
                </c:pt>
                <c:pt idx="146">
                  <c:v>-1362.5201689999985</c:v>
                </c:pt>
                <c:pt idx="147">
                  <c:v>-1375.9901689999986</c:v>
                </c:pt>
                <c:pt idx="148">
                  <c:v>-1404.4901689999986</c:v>
                </c:pt>
                <c:pt idx="149">
                  <c:v>-1433.0201689999985</c:v>
                </c:pt>
                <c:pt idx="150">
                  <c:v>-1455.0201689999985</c:v>
                </c:pt>
                <c:pt idx="151">
                  <c:v>-1404.2901689999985</c:v>
                </c:pt>
                <c:pt idx="152">
                  <c:v>-1379.3901689999987</c:v>
                </c:pt>
                <c:pt idx="153">
                  <c:v>-1365.8001689999985</c:v>
                </c:pt>
                <c:pt idx="154">
                  <c:v>-1316.1501689999986</c:v>
                </c:pt>
                <c:pt idx="155">
                  <c:v>-1329.8601689999987</c:v>
                </c:pt>
                <c:pt idx="156">
                  <c:v>-1349.6401689999987</c:v>
                </c:pt>
                <c:pt idx="157">
                  <c:v>-1374.9401689999986</c:v>
                </c:pt>
                <c:pt idx="158">
                  <c:v>-1388.4401689999986</c:v>
                </c:pt>
                <c:pt idx="159">
                  <c:v>-1407.4401689999986</c:v>
                </c:pt>
                <c:pt idx="160">
                  <c:v>-1430.2401689999986</c:v>
                </c:pt>
                <c:pt idx="161">
                  <c:v>-1455.2401689999986</c:v>
                </c:pt>
                <c:pt idx="162">
                  <c:v>-1463.4801689999986</c:v>
                </c:pt>
                <c:pt idx="163">
                  <c:v>-1446.9801689999986</c:v>
                </c:pt>
                <c:pt idx="164">
                  <c:v>-1446.9801689999986</c:v>
                </c:pt>
                <c:pt idx="165">
                  <c:v>-1466.9301689999986</c:v>
                </c:pt>
                <c:pt idx="166">
                  <c:v>-1494.4301689999986</c:v>
                </c:pt>
                <c:pt idx="167">
                  <c:v>-1447.0301689999985</c:v>
                </c:pt>
                <c:pt idx="168">
                  <c:v>-1457.2501689999988</c:v>
                </c:pt>
                <c:pt idx="169">
                  <c:v>-1489.8201699999988</c:v>
                </c:pt>
                <c:pt idx="170">
                  <c:v>-1520.3001699999988</c:v>
                </c:pt>
                <c:pt idx="171">
                  <c:v>-1530.8501699999988</c:v>
                </c:pt>
                <c:pt idx="172">
                  <c:v>-1530.6101699999988</c:v>
                </c:pt>
                <c:pt idx="173">
                  <c:v>-1500.6401699999988</c:v>
                </c:pt>
                <c:pt idx="174">
                  <c:v>-1530.6001699999988</c:v>
                </c:pt>
                <c:pt idx="175">
                  <c:v>-1542.7801699999989</c:v>
                </c:pt>
                <c:pt idx="176">
                  <c:v>-1507.2601699999989</c:v>
                </c:pt>
                <c:pt idx="177">
                  <c:v>-1529.400169999999</c:v>
                </c:pt>
                <c:pt idx="178">
                  <c:v>-1547.1201699999988</c:v>
                </c:pt>
                <c:pt idx="179">
                  <c:v>-1528.6901699999987</c:v>
                </c:pt>
                <c:pt idx="180">
                  <c:v>-1533.1001699999988</c:v>
                </c:pt>
                <c:pt idx="181">
                  <c:v>-1537.8001699999988</c:v>
                </c:pt>
                <c:pt idx="182">
                  <c:v>-1523.7601699999989</c:v>
                </c:pt>
                <c:pt idx="183">
                  <c:v>-1529.7401699999989</c:v>
                </c:pt>
                <c:pt idx="184">
                  <c:v>-1547.5801699999988</c:v>
                </c:pt>
                <c:pt idx="185">
                  <c:v>-1536.6901699999989</c:v>
                </c:pt>
                <c:pt idx="186">
                  <c:v>-1544.670169999999</c:v>
                </c:pt>
                <c:pt idx="187">
                  <c:v>-1561.660169999999</c:v>
                </c:pt>
                <c:pt idx="188">
                  <c:v>-1579.620169999999</c:v>
                </c:pt>
                <c:pt idx="189">
                  <c:v>-1601.340169999999</c:v>
                </c:pt>
                <c:pt idx="190">
                  <c:v>-1620.9601699999992</c:v>
                </c:pt>
                <c:pt idx="191">
                  <c:v>-1640.4801699999991</c:v>
                </c:pt>
                <c:pt idx="192">
                  <c:v>-1605.5801699999993</c:v>
                </c:pt>
                <c:pt idx="193">
                  <c:v>-1616.3501699999993</c:v>
                </c:pt>
                <c:pt idx="194">
                  <c:v>-1635.6401699999992</c:v>
                </c:pt>
                <c:pt idx="195">
                  <c:v>-1557.6401699999992</c:v>
                </c:pt>
                <c:pt idx="196">
                  <c:v>-1540.2401699999994</c:v>
                </c:pt>
                <c:pt idx="197">
                  <c:v>-1520.2401699999994</c:v>
                </c:pt>
                <c:pt idx="198">
                  <c:v>-1531.8401699999993</c:v>
                </c:pt>
                <c:pt idx="199">
                  <c:v>-1545.5201699999993</c:v>
                </c:pt>
                <c:pt idx="200">
                  <c:v>-1557.6501699999992</c:v>
                </c:pt>
                <c:pt idx="201">
                  <c:v>-1495.0001699999991</c:v>
                </c:pt>
                <c:pt idx="202">
                  <c:v>-1517.5501699999991</c:v>
                </c:pt>
                <c:pt idx="203">
                  <c:v>-1532.2501699999991</c:v>
                </c:pt>
                <c:pt idx="204">
                  <c:v>-1519.9801699999991</c:v>
                </c:pt>
                <c:pt idx="205">
                  <c:v>-1514.2401699999991</c:v>
                </c:pt>
                <c:pt idx="206">
                  <c:v>-1488.3001699999991</c:v>
                </c:pt>
                <c:pt idx="207">
                  <c:v>-1500.830179999999</c:v>
                </c:pt>
                <c:pt idx="208">
                  <c:v>-1441.2301799999989</c:v>
                </c:pt>
                <c:pt idx="209">
                  <c:v>-1474.630179999999</c:v>
                </c:pt>
                <c:pt idx="210">
                  <c:v>-1488.9801799999989</c:v>
                </c:pt>
                <c:pt idx="211">
                  <c:v>-1499.0801799999988</c:v>
                </c:pt>
                <c:pt idx="212">
                  <c:v>-1458.2801799999988</c:v>
                </c:pt>
                <c:pt idx="213">
                  <c:v>-1473.2501799999989</c:v>
                </c:pt>
                <c:pt idx="214">
                  <c:v>-1482.0001799999989</c:v>
                </c:pt>
                <c:pt idx="215">
                  <c:v>-1504.300179999999</c:v>
                </c:pt>
                <c:pt idx="216">
                  <c:v>-1510.860179999999</c:v>
                </c:pt>
                <c:pt idx="217">
                  <c:v>-1574.560179999999</c:v>
                </c:pt>
                <c:pt idx="218">
                  <c:v>-1597.1101799999992</c:v>
                </c:pt>
                <c:pt idx="219">
                  <c:v>-1611.330179999999</c:v>
                </c:pt>
                <c:pt idx="220">
                  <c:v>-1645.0001799999991</c:v>
                </c:pt>
                <c:pt idx="221">
                  <c:v>-1668.6601899999991</c:v>
                </c:pt>
                <c:pt idx="222">
                  <c:v>-1686.9401899999991</c:v>
                </c:pt>
                <c:pt idx="223">
                  <c:v>-1626.550189999999</c:v>
                </c:pt>
                <c:pt idx="224">
                  <c:v>-1674.4001899999992</c:v>
                </c:pt>
                <c:pt idx="225">
                  <c:v>-1725.8501899999992</c:v>
                </c:pt>
                <c:pt idx="226">
                  <c:v>-1734.8501899999992</c:v>
                </c:pt>
                <c:pt idx="227">
                  <c:v>-1779.8501899999992</c:v>
                </c:pt>
                <c:pt idx="228">
                  <c:v>-1798.9901899999991</c:v>
                </c:pt>
                <c:pt idx="229">
                  <c:v>-1842.9901899999991</c:v>
                </c:pt>
                <c:pt idx="230">
                  <c:v>-1800.6401899999989</c:v>
                </c:pt>
                <c:pt idx="231">
                  <c:v>-1704.4401899999989</c:v>
                </c:pt>
                <c:pt idx="232">
                  <c:v>-1682.340189999999</c:v>
                </c:pt>
                <c:pt idx="233">
                  <c:v>-1722.8801899999989</c:v>
                </c:pt>
                <c:pt idx="234">
                  <c:v>-1667.8001899999988</c:v>
                </c:pt>
                <c:pt idx="235">
                  <c:v>-1635.0501899999988</c:v>
                </c:pt>
                <c:pt idx="236">
                  <c:v>-1664.9801899999989</c:v>
                </c:pt>
                <c:pt idx="237">
                  <c:v>-1646.2601899999988</c:v>
                </c:pt>
                <c:pt idx="238">
                  <c:v>-1670.5101899999988</c:v>
                </c:pt>
                <c:pt idx="239">
                  <c:v>-1689.9801899999989</c:v>
                </c:pt>
                <c:pt idx="240">
                  <c:v>-1697.110189999999</c:v>
                </c:pt>
                <c:pt idx="241">
                  <c:v>-1722.0701899999988</c:v>
                </c:pt>
                <c:pt idx="242">
                  <c:v>-1747.0701899999988</c:v>
                </c:pt>
                <c:pt idx="243">
                  <c:v>-1799.5201899999988</c:v>
                </c:pt>
                <c:pt idx="244">
                  <c:v>-1756.5701899999988</c:v>
                </c:pt>
                <c:pt idx="245">
                  <c:v>-1798.0701899999988</c:v>
                </c:pt>
                <c:pt idx="246">
                  <c:v>-1849.3701899999987</c:v>
                </c:pt>
                <c:pt idx="247">
                  <c:v>-1863.7701899999988</c:v>
                </c:pt>
                <c:pt idx="248">
                  <c:v>-1898.0101899999988</c:v>
                </c:pt>
                <c:pt idx="249">
                  <c:v>-1812.860189999999</c:v>
                </c:pt>
                <c:pt idx="250">
                  <c:v>-1862.860189999999</c:v>
                </c:pt>
                <c:pt idx="251">
                  <c:v>-1882.600189999999</c:v>
                </c:pt>
                <c:pt idx="252">
                  <c:v>-1772.600189999999</c:v>
                </c:pt>
                <c:pt idx="253">
                  <c:v>-1702.6701899999989</c:v>
                </c:pt>
              </c:numCache>
            </c:numRef>
          </c:val>
          <c:smooth val="1"/>
          <c:extLst>
            <c:ext xmlns:c16="http://schemas.microsoft.com/office/drawing/2014/chart" uri="{C3380CC4-5D6E-409C-BE32-E72D297353CC}">
              <c16:uniqueId val="{00000002-BA6B-478D-AD6A-A22778E45435}"/>
            </c:ext>
          </c:extLst>
        </c:ser>
        <c:dLbls>
          <c:dLblPos val="t"/>
          <c:showLegendKey val="0"/>
          <c:showVal val="1"/>
          <c:showCatName val="0"/>
          <c:showSerName val="0"/>
          <c:showPercent val="0"/>
          <c:showBubbleSize val="0"/>
        </c:dLbls>
        <c:smooth val="0"/>
        <c:axId val="1640838911"/>
        <c:axId val="1640852831"/>
      </c:lineChart>
      <c:dateAx>
        <c:axId val="1640838911"/>
        <c:scaling>
          <c:orientation val="minMax"/>
        </c:scaling>
        <c:delete val="0"/>
        <c:axPos val="b"/>
        <c:numFmt formatCode="m/d/yy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640852831"/>
        <c:crosses val="autoZero"/>
        <c:auto val="1"/>
        <c:lblOffset val="100"/>
        <c:baseTimeUnit val="days"/>
        <c:majorUnit val="1"/>
        <c:majorTimeUnit val="months"/>
        <c:minorUnit val="1"/>
        <c:minorTimeUnit val="months"/>
      </c:dateAx>
      <c:valAx>
        <c:axId val="16408528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838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 trading journal data project 2.0.xlsx]Charts tables for dashboards!PivotTable1</c:name>
    <c:fmtId val="18"/>
  </c:pivotSource>
  <c:chart>
    <c:autoTitleDeleted val="1"/>
    <c:pivotFmts>
      <c:pivotFmt>
        <c:idx val="0"/>
        <c:spPr>
          <a:solidFill>
            <a:srgbClr val="34A85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4A85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4A85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 tables for dashboards'!$N$60</c:f>
              <c:strCache>
                <c:ptCount val="1"/>
                <c:pt idx="0">
                  <c:v>Total</c:v>
                </c:pt>
              </c:strCache>
            </c:strRef>
          </c:tx>
          <c:spPr>
            <a:solidFill>
              <a:srgbClr val="34A853"/>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tables for dashboards'!$M$61:$M$66</c:f>
              <c:strCache>
                <c:ptCount val="5"/>
                <c:pt idx="0">
                  <c:v>Friday</c:v>
                </c:pt>
                <c:pt idx="1">
                  <c:v>Thursday</c:v>
                </c:pt>
                <c:pt idx="2">
                  <c:v>Wednesday</c:v>
                </c:pt>
                <c:pt idx="3">
                  <c:v>Tuesday</c:v>
                </c:pt>
                <c:pt idx="4">
                  <c:v>Monday</c:v>
                </c:pt>
              </c:strCache>
            </c:strRef>
          </c:cat>
          <c:val>
            <c:numRef>
              <c:f>'Charts tables for dashboards'!$N$61:$N$66</c:f>
              <c:numCache>
                <c:formatCode>_("$"* #,##0.00_);_("$"* \(#,##0.00\);_("$"* "-"??_);_(@_)</c:formatCode>
                <c:ptCount val="5"/>
                <c:pt idx="0">
                  <c:v>621.70999700000027</c:v>
                </c:pt>
                <c:pt idx="1">
                  <c:v>139.77500000000083</c:v>
                </c:pt>
                <c:pt idx="2">
                  <c:v>-26.449217000001291</c:v>
                </c:pt>
                <c:pt idx="3">
                  <c:v>-2209.4504599999991</c:v>
                </c:pt>
                <c:pt idx="4">
                  <c:v>-228.25551000000041</c:v>
                </c:pt>
              </c:numCache>
            </c:numRef>
          </c:val>
          <c:extLst>
            <c:ext xmlns:c14="http://schemas.microsoft.com/office/drawing/2007/8/2/chart" uri="{6F2FDCE9-48DA-4B69-8628-5D25D57E5C99}">
              <c14:invertSolidFillFmt>
                <c14:spPr xmlns:c14="http://schemas.microsoft.com/office/drawing/2007/8/2/chart">
                  <a:solidFill>
                    <a:srgbClr val="EA4335"/>
                  </a:solidFill>
                  <a:ln>
                    <a:noFill/>
                  </a:ln>
                  <a:effectLst/>
                </c14:spPr>
              </c14:invertSolidFillFmt>
            </c:ext>
            <c:ext xmlns:c16="http://schemas.microsoft.com/office/drawing/2014/chart" uri="{C3380CC4-5D6E-409C-BE32-E72D297353CC}">
              <c16:uniqueId val="{00000000-6024-4BAC-A9E4-BD3049461A86}"/>
            </c:ext>
          </c:extLst>
        </c:ser>
        <c:dLbls>
          <c:dLblPos val="outEnd"/>
          <c:showLegendKey val="0"/>
          <c:showVal val="1"/>
          <c:showCatName val="0"/>
          <c:showSerName val="0"/>
          <c:showPercent val="0"/>
          <c:showBubbleSize val="0"/>
        </c:dLbls>
        <c:gapWidth val="182"/>
        <c:axId val="1864651232"/>
        <c:axId val="1864656032"/>
      </c:barChart>
      <c:catAx>
        <c:axId val="1864651232"/>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656032"/>
        <c:crosses val="autoZero"/>
        <c:auto val="1"/>
        <c:lblAlgn val="ctr"/>
        <c:lblOffset val="100"/>
        <c:noMultiLvlLbl val="0"/>
      </c:catAx>
      <c:valAx>
        <c:axId val="1864656032"/>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864651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 trading journal data project 2.0.xlsx]Charts tables for dashboards!PivotTable5</c:name>
    <c:fmtId val="2"/>
  </c:pivotSource>
  <c:chart>
    <c:autoTitleDeleted val="1"/>
    <c:pivotFmts>
      <c:pivotFmt>
        <c:idx val="0"/>
        <c:spPr>
          <a:solidFill>
            <a:srgbClr val="34A853"/>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4A853"/>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4A853"/>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 tables for dashboards'!$X$9</c:f>
              <c:strCache>
                <c:ptCount val="1"/>
                <c:pt idx="0">
                  <c:v>Total</c:v>
                </c:pt>
              </c:strCache>
            </c:strRef>
          </c:tx>
          <c:spPr>
            <a:solidFill>
              <a:srgbClr val="34A853"/>
            </a:solidFill>
            <a:ln>
              <a:noFill/>
            </a:ln>
            <a:effectLst/>
          </c:spPr>
          <c:invertIfNegative val="1"/>
          <c:dLbls>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tables for dashboards'!$W$10:$W$17</c:f>
              <c:strCache>
                <c:ptCount val="7"/>
                <c:pt idx="0">
                  <c:v>6</c:v>
                </c:pt>
                <c:pt idx="1">
                  <c:v>7</c:v>
                </c:pt>
                <c:pt idx="2">
                  <c:v>8</c:v>
                </c:pt>
                <c:pt idx="3">
                  <c:v>9</c:v>
                </c:pt>
                <c:pt idx="4">
                  <c:v>10</c:v>
                </c:pt>
                <c:pt idx="5">
                  <c:v>11</c:v>
                </c:pt>
                <c:pt idx="6">
                  <c:v>12</c:v>
                </c:pt>
              </c:strCache>
            </c:strRef>
          </c:cat>
          <c:val>
            <c:numRef>
              <c:f>'Charts tables for dashboards'!$X$10:$X$17</c:f>
              <c:numCache>
                <c:formatCode>General</c:formatCode>
                <c:ptCount val="7"/>
                <c:pt idx="0">
                  <c:v>-51.456706000000707</c:v>
                </c:pt>
                <c:pt idx="1">
                  <c:v>-1344.0285099999985</c:v>
                </c:pt>
                <c:pt idx="2">
                  <c:v>-58.955003000000005</c:v>
                </c:pt>
                <c:pt idx="3">
                  <c:v>-138.62499999999932</c:v>
                </c:pt>
                <c:pt idx="4">
                  <c:v>128.91999999999916</c:v>
                </c:pt>
                <c:pt idx="5">
                  <c:v>-116.33000999999976</c:v>
                </c:pt>
                <c:pt idx="6">
                  <c:v>-122.19496100000005</c:v>
                </c:pt>
              </c:numCache>
            </c:numRef>
          </c:val>
          <c:extLst>
            <c:ext xmlns:c14="http://schemas.microsoft.com/office/drawing/2007/8/2/chart" uri="{6F2FDCE9-48DA-4B69-8628-5D25D57E5C99}">
              <c14:invertSolidFillFmt>
                <c14:spPr xmlns:c14="http://schemas.microsoft.com/office/drawing/2007/8/2/chart">
                  <a:solidFill>
                    <a:srgbClr val="EA4335"/>
                  </a:solidFill>
                  <a:ln>
                    <a:noFill/>
                  </a:ln>
                  <a:effectLst/>
                </c14:spPr>
              </c14:invertSolidFillFmt>
            </c:ext>
            <c:ext xmlns:c16="http://schemas.microsoft.com/office/drawing/2014/chart" uri="{C3380CC4-5D6E-409C-BE32-E72D297353CC}">
              <c16:uniqueId val="{00000000-101B-4DD6-959A-D1EF1FCD9F6C}"/>
            </c:ext>
          </c:extLst>
        </c:ser>
        <c:dLbls>
          <c:showLegendKey val="0"/>
          <c:showVal val="0"/>
          <c:showCatName val="0"/>
          <c:showSerName val="0"/>
          <c:showPercent val="0"/>
          <c:showBubbleSize val="0"/>
        </c:dLbls>
        <c:gapWidth val="219"/>
        <c:axId val="245639439"/>
        <c:axId val="245635599"/>
      </c:barChart>
      <c:catAx>
        <c:axId val="245639439"/>
        <c:scaling>
          <c:orientation val="maxMin"/>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45635599"/>
        <c:crosses val="autoZero"/>
        <c:auto val="1"/>
        <c:lblAlgn val="ctr"/>
        <c:lblOffset val="100"/>
        <c:noMultiLvlLbl val="0"/>
      </c:catAx>
      <c:valAx>
        <c:axId val="245635599"/>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45639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 trading journal data project 2.0.xlsx]Charts tables for dashboards!PivotTable5</c:name>
    <c:fmtId val="8"/>
  </c:pivotSource>
  <c:chart>
    <c:autoTitleDeleted val="1"/>
    <c:pivotFmts>
      <c:pivotFmt>
        <c:idx val="0"/>
        <c:spPr>
          <a:solidFill>
            <a:srgbClr val="34A853"/>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4A853"/>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4A853"/>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4A853"/>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4A853"/>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4A853"/>
          </a:solidFill>
          <a:ln>
            <a:solidFill>
              <a:srgbClr val="0070C0"/>
            </a:solidFill>
          </a:ln>
          <a:effectLst/>
        </c:spPr>
        <c:marker>
          <c:spPr>
            <a:solidFill>
              <a:schemeClr val="tx1"/>
            </a:solidFill>
          </c:spPr>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2.0370135052831988E-16"/>
              <c:y val="-0.11111111111111109"/>
            </c:manualLayout>
          </c:layout>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
              <c:y val="8.333333333333337E-2"/>
            </c:manualLayout>
          </c:layout>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5.5555555555555558E-3"/>
              <c:y val="-5.555555555555558E-2"/>
            </c:manualLayout>
          </c:layout>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5.5555555555554534E-3"/>
              <c:y val="2.7777777777777735E-2"/>
            </c:manualLayout>
          </c:layout>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0"/>
              <c:y val="-3.2407407407407406E-2"/>
            </c:manualLayout>
          </c:layout>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0"/>
              <c:y val="-2.7777777777777776E-2"/>
            </c:manualLayout>
          </c:layout>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8.3333333333332829E-3"/>
              <c:y val="-1.3888888888888888E-2"/>
            </c:manualLayout>
          </c:layout>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ln>
            <a:solidFill>
              <a:srgbClr val="0070C0"/>
            </a:solidFill>
          </a:ln>
          <a:effectLst/>
        </c:spPr>
        <c:marker>
          <c:spPr>
            <a:solidFill>
              <a:schemeClr val="tx1"/>
            </a:solidFill>
          </c:spPr>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0"/>
              <c:y val="-2.7777777777777776E-2"/>
            </c:manualLayout>
          </c:layout>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8.3333333333332829E-3"/>
              <c:y val="-1.3888888888888888E-2"/>
            </c:manualLayout>
          </c:layout>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5.5555555555555558E-3"/>
              <c:y val="-5.555555555555558E-2"/>
            </c:manualLayout>
          </c:layout>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5.5555555555554534E-3"/>
              <c:y val="2.7777777777777735E-2"/>
            </c:manualLayout>
          </c:layout>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0"/>
              <c:y val="-3.2407407407407406E-2"/>
            </c:manualLayout>
          </c:layout>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0"/>
              <c:y val="8.333333333333337E-2"/>
            </c:manualLayout>
          </c:layout>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2.0370135052831988E-16"/>
              <c:y val="-0.11111111111111109"/>
            </c:manualLayout>
          </c:layout>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ln>
            <a:solidFill>
              <a:srgbClr val="0070C0"/>
            </a:solidFill>
          </a:ln>
          <a:effectLst/>
        </c:spPr>
        <c:marker>
          <c:symbol val="circle"/>
          <c:size val="6"/>
          <c:spPr>
            <a:solidFill>
              <a:schemeClr val="bg2">
                <a:alpha val="99000"/>
              </a:schemeClr>
            </a:solidFill>
            <a:ln>
              <a:solidFill>
                <a:srgbClr val="00B0F0">
                  <a:alpha val="94000"/>
                </a:srgbClr>
              </a:solidFill>
            </a:ln>
          </c:spPr>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0"/>
              <c:y val="-2.7777777777777776E-2"/>
            </c:manualLayout>
          </c:layout>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dLbl>
          <c:idx val="0"/>
          <c:layout>
            <c:manualLayout>
              <c:x val="8.3333333333332829E-3"/>
              <c:y val="-1.3888888888888888E-2"/>
            </c:manualLayout>
          </c:layout>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dLbl>
          <c:idx val="0"/>
          <c:layout>
            <c:manualLayout>
              <c:x val="-5.5555555555555558E-3"/>
              <c:y val="-5.555555555555558E-2"/>
            </c:manualLayout>
          </c:layout>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dLbl>
          <c:idx val="0"/>
          <c:layout>
            <c:manualLayout>
              <c:x val="5.5555555555554534E-3"/>
              <c:y val="2.7777777777777735E-2"/>
            </c:manualLayout>
          </c:layout>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dLbl>
          <c:idx val="0"/>
          <c:layout>
            <c:manualLayout>
              <c:x val="0"/>
              <c:y val="-3.2407407407407406E-2"/>
            </c:manualLayout>
          </c:layout>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dLbl>
          <c:idx val="0"/>
          <c:layout>
            <c:manualLayout>
              <c:x val="0"/>
              <c:y val="8.333333333333337E-2"/>
            </c:manualLayout>
          </c:layout>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dLbl>
          <c:idx val="0"/>
          <c:layout>
            <c:manualLayout>
              <c:x val="-2.0370135052831988E-16"/>
              <c:y val="-0.11111111111111109"/>
            </c:manualLayout>
          </c:layout>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 tables for dashboards'!$X$9</c:f>
              <c:strCache>
                <c:ptCount val="1"/>
                <c:pt idx="0">
                  <c:v>Total</c:v>
                </c:pt>
              </c:strCache>
            </c:strRef>
          </c:tx>
          <c:spPr>
            <a:ln>
              <a:solidFill>
                <a:srgbClr val="0070C0"/>
              </a:solidFill>
            </a:ln>
            <a:effectLst/>
          </c:spPr>
          <c:marker>
            <c:symbol val="circle"/>
            <c:size val="6"/>
            <c:spPr>
              <a:solidFill>
                <a:schemeClr val="bg2">
                  <a:alpha val="99000"/>
                </a:schemeClr>
              </a:solidFill>
              <a:ln>
                <a:solidFill>
                  <a:srgbClr val="00B0F0">
                    <a:alpha val="94000"/>
                  </a:srgbClr>
                </a:solidFill>
              </a:ln>
            </c:spPr>
          </c:marker>
          <c:dLbls>
            <c:dLbl>
              <c:idx val="0"/>
              <c:layout>
                <c:manualLayout>
                  <c:x val="0"/>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577-4D41-AD5D-E4216B4E292B}"/>
                </c:ext>
              </c:extLst>
            </c:dLbl>
            <c:dLbl>
              <c:idx val="1"/>
              <c:layout>
                <c:manualLayout>
                  <c:x val="8.3333333333332829E-3"/>
                  <c:y val="-1.388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577-4D41-AD5D-E4216B4E292B}"/>
                </c:ext>
              </c:extLst>
            </c:dLbl>
            <c:dLbl>
              <c:idx val="2"/>
              <c:layout>
                <c:manualLayout>
                  <c:x val="-5.5555555555555558E-3"/>
                  <c:y val="-5.55555555555555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577-4D41-AD5D-E4216B4E292B}"/>
                </c:ext>
              </c:extLst>
            </c:dLbl>
            <c:dLbl>
              <c:idx val="3"/>
              <c:layout>
                <c:manualLayout>
                  <c:x val="5.5555555555554534E-3"/>
                  <c:y val="2.77777777777777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577-4D41-AD5D-E4216B4E292B}"/>
                </c:ext>
              </c:extLst>
            </c:dLbl>
            <c:dLbl>
              <c:idx val="4"/>
              <c:layout>
                <c:manualLayout>
                  <c:x val="0"/>
                  <c:y val="-3.2407407407407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577-4D41-AD5D-E4216B4E292B}"/>
                </c:ext>
              </c:extLst>
            </c:dLbl>
            <c:dLbl>
              <c:idx val="5"/>
              <c:layout>
                <c:manualLayout>
                  <c:x val="0"/>
                  <c:y val="8.3333333333333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577-4D41-AD5D-E4216B4E292B}"/>
                </c:ext>
              </c:extLst>
            </c:dLbl>
            <c:dLbl>
              <c:idx val="6"/>
              <c:layout>
                <c:manualLayout>
                  <c:x val="-2.0370135052831988E-16"/>
                  <c:y val="-0.1111111111111110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577-4D41-AD5D-E4216B4E292B}"/>
                </c:ext>
              </c:extLst>
            </c:dLbl>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2"/>
                      </a:solidFill>
                      <a:round/>
                    </a:ln>
                    <a:effectLst/>
                  </c:spPr>
                </c15:leaderLines>
              </c:ext>
            </c:extLst>
          </c:dLbls>
          <c:cat>
            <c:strRef>
              <c:f>'Charts tables for dashboards'!$W$10:$W$17</c:f>
              <c:strCache>
                <c:ptCount val="7"/>
                <c:pt idx="0">
                  <c:v>6</c:v>
                </c:pt>
                <c:pt idx="1">
                  <c:v>7</c:v>
                </c:pt>
                <c:pt idx="2">
                  <c:v>8</c:v>
                </c:pt>
                <c:pt idx="3">
                  <c:v>9</c:v>
                </c:pt>
                <c:pt idx="4">
                  <c:v>10</c:v>
                </c:pt>
                <c:pt idx="5">
                  <c:v>11</c:v>
                </c:pt>
                <c:pt idx="6">
                  <c:v>12</c:v>
                </c:pt>
              </c:strCache>
            </c:strRef>
          </c:cat>
          <c:val>
            <c:numRef>
              <c:f>'Charts tables for dashboards'!$X$10:$X$17</c:f>
              <c:numCache>
                <c:formatCode>General</c:formatCode>
                <c:ptCount val="7"/>
                <c:pt idx="0">
                  <c:v>-51.456706000000707</c:v>
                </c:pt>
                <c:pt idx="1">
                  <c:v>-1344.0285099999985</c:v>
                </c:pt>
                <c:pt idx="2">
                  <c:v>-58.955003000000005</c:v>
                </c:pt>
                <c:pt idx="3">
                  <c:v>-138.62499999999932</c:v>
                </c:pt>
                <c:pt idx="4">
                  <c:v>128.91999999999916</c:v>
                </c:pt>
                <c:pt idx="5">
                  <c:v>-116.33000999999976</c:v>
                </c:pt>
                <c:pt idx="6">
                  <c:v>-122.19496100000005</c:v>
                </c:pt>
              </c:numCache>
            </c:numRef>
          </c:val>
          <c:smooth val="0"/>
          <c:extLst>
            <c:ext xmlns:c16="http://schemas.microsoft.com/office/drawing/2014/chart" uri="{C3380CC4-5D6E-409C-BE32-E72D297353CC}">
              <c16:uniqueId val="{00000007-2577-4D41-AD5D-E4216B4E292B}"/>
            </c:ext>
          </c:extLst>
        </c:ser>
        <c:dLbls>
          <c:showLegendKey val="0"/>
          <c:showVal val="0"/>
          <c:showCatName val="0"/>
          <c:showSerName val="0"/>
          <c:showPercent val="0"/>
          <c:showBubbleSize val="0"/>
        </c:dLbls>
        <c:marker val="1"/>
        <c:smooth val="0"/>
        <c:axId val="245639439"/>
        <c:axId val="245635599"/>
      </c:lineChart>
      <c:catAx>
        <c:axId val="245639439"/>
        <c:scaling>
          <c:orientation val="minMax"/>
        </c:scaling>
        <c:delete val="0"/>
        <c:axPos val="b"/>
        <c:numFmt formatCode="_(&quot;$&quot;* #,##0.00_);_(&quot;$&quot;* \(#,##0.00\);_(&quot;$&quot;* &quot;-&quot;??_);_(@_)"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45635599"/>
        <c:crosses val="autoZero"/>
        <c:auto val="1"/>
        <c:lblAlgn val="ctr"/>
        <c:lblOffset val="100"/>
        <c:noMultiLvlLbl val="0"/>
      </c:catAx>
      <c:valAx>
        <c:axId val="245635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45639439"/>
        <c:crosses val="autoZero"/>
        <c:crossBetween val="between"/>
      </c:valAx>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 trading journal data project 2.0.xlsx]Charts tables for dashboards!PivotTable6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Bottom 10 Stocks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 tables for dashboards'!$AR$13</c:f>
              <c:strCache>
                <c:ptCount val="1"/>
                <c:pt idx="0">
                  <c:v>Total</c:v>
                </c:pt>
              </c:strCache>
            </c:strRef>
          </c:tx>
          <c:spPr>
            <a:solidFill>
              <a:schemeClr val="accent2"/>
            </a:solidFill>
            <a:ln>
              <a:noFill/>
            </a:ln>
            <a:effectLst/>
          </c:spPr>
          <c:invertIfNegative val="0"/>
          <c:dLbls>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tables for dashboards'!$AQ$14:$AQ$24</c:f>
              <c:strCache>
                <c:ptCount val="10"/>
                <c:pt idx="0">
                  <c:v>VLCN</c:v>
                </c:pt>
                <c:pt idx="1">
                  <c:v>SECO</c:v>
                </c:pt>
                <c:pt idx="2">
                  <c:v>PALI</c:v>
                </c:pt>
                <c:pt idx="3">
                  <c:v>KSPN</c:v>
                </c:pt>
                <c:pt idx="4">
                  <c:v>GBOX</c:v>
                </c:pt>
                <c:pt idx="5">
                  <c:v>EVTL</c:v>
                </c:pt>
                <c:pt idx="6">
                  <c:v>ENSC</c:v>
                </c:pt>
                <c:pt idx="7">
                  <c:v>CYN</c:v>
                </c:pt>
                <c:pt idx="8">
                  <c:v>CEI</c:v>
                </c:pt>
                <c:pt idx="9">
                  <c:v>BWV</c:v>
                </c:pt>
              </c:strCache>
            </c:strRef>
          </c:cat>
          <c:val>
            <c:numRef>
              <c:f>'Charts tables for dashboards'!$AR$14:$AR$24</c:f>
              <c:numCache>
                <c:formatCode>_(* #,##0.00_);_(* \(#,##0.00\);_(* "-"??_);_(@_)</c:formatCode>
                <c:ptCount val="10"/>
                <c:pt idx="0">
                  <c:v>-128.99999999999977</c:v>
                </c:pt>
                <c:pt idx="1">
                  <c:v>-163.44000000000005</c:v>
                </c:pt>
                <c:pt idx="2">
                  <c:v>-225.2699999999999</c:v>
                </c:pt>
                <c:pt idx="3">
                  <c:v>-166.50000000000009</c:v>
                </c:pt>
                <c:pt idx="4">
                  <c:v>-189.8900000000001</c:v>
                </c:pt>
                <c:pt idx="5">
                  <c:v>-129.99999999999989</c:v>
                </c:pt>
                <c:pt idx="6">
                  <c:v>-145.70000000000016</c:v>
                </c:pt>
                <c:pt idx="7">
                  <c:v>-129.72000000000008</c:v>
                </c:pt>
                <c:pt idx="8">
                  <c:v>-1589.9999999999998</c:v>
                </c:pt>
                <c:pt idx="9">
                  <c:v>-208.49999999999983</c:v>
                </c:pt>
              </c:numCache>
            </c:numRef>
          </c:val>
          <c:extLst>
            <c:ext xmlns:c16="http://schemas.microsoft.com/office/drawing/2014/chart" uri="{C3380CC4-5D6E-409C-BE32-E72D297353CC}">
              <c16:uniqueId val="{00000000-070A-4AA6-A839-7C287DE098B3}"/>
            </c:ext>
          </c:extLst>
        </c:ser>
        <c:dLbls>
          <c:dLblPos val="outEnd"/>
          <c:showLegendKey val="0"/>
          <c:showVal val="1"/>
          <c:showCatName val="0"/>
          <c:showSerName val="0"/>
          <c:showPercent val="0"/>
          <c:showBubbleSize val="0"/>
        </c:dLbls>
        <c:gapWidth val="219"/>
        <c:axId val="245626479"/>
        <c:axId val="245647599"/>
      </c:barChart>
      <c:catAx>
        <c:axId val="245626479"/>
        <c:scaling>
          <c:orientation val="minMax"/>
        </c:scaling>
        <c:delete val="0"/>
        <c:axPos val="l"/>
        <c:numFmt formatCode="_(&quot;$&quot;* #,##0.00_);_(&quot;$&quot;* \(#,##0.00\);_(&quot;$&quot;* &quot;-&quot;??_);_(@_)" sourceLinked="0"/>
        <c:majorTickMark val="none"/>
        <c:minorTickMark val="none"/>
        <c:tickLblPos val="high"/>
        <c:spPr>
          <a:noFill/>
          <a:ln w="9525" cap="flat" cmpd="sng" algn="ctr">
            <a:solidFill>
              <a:schemeClr val="accent1">
                <a:shade val="50000"/>
                <a:alpha val="94000"/>
              </a:schemeClr>
            </a:solidFill>
            <a:round/>
          </a:ln>
          <a:effectLst/>
        </c:spPr>
        <c:txPr>
          <a:bodyPr rot="-60000000" spcFirstLastPara="1" vertOverflow="ellipsis" vert="horz" wrap="square" anchor="t" anchorCtr="0"/>
          <a:lstStyle/>
          <a:p>
            <a:pPr>
              <a:defRPr sz="1000" b="1" i="0" u="none" strike="noStrike" kern="1200" baseline="0">
                <a:solidFill>
                  <a:schemeClr val="tx1">
                    <a:lumMod val="65000"/>
                    <a:lumOff val="35000"/>
                  </a:schemeClr>
                </a:solidFill>
                <a:latin typeface="+mn-lt"/>
                <a:ea typeface="+mn-ea"/>
                <a:cs typeface="+mn-cs"/>
              </a:defRPr>
            </a:pPr>
            <a:endParaRPr lang="en-US"/>
          </a:p>
        </c:txPr>
        <c:crossAx val="245647599"/>
        <c:crosses val="autoZero"/>
        <c:auto val="1"/>
        <c:lblAlgn val="ctr"/>
        <c:lblOffset val="100"/>
        <c:noMultiLvlLbl val="0"/>
      </c:catAx>
      <c:valAx>
        <c:axId val="245647599"/>
        <c:scaling>
          <c:orientation val="minMax"/>
        </c:scaling>
        <c:delete val="0"/>
        <c:axPos val="b"/>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45626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 trading journal data project 2.0.xlsx]Charts tables for dashboards!PivotTable7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Stocks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 tables for dashboards'!$AR$29</c:f>
              <c:strCache>
                <c:ptCount val="1"/>
                <c:pt idx="0">
                  <c:v>Total</c:v>
                </c:pt>
              </c:strCache>
            </c:strRef>
          </c:tx>
          <c:spPr>
            <a:solidFill>
              <a:schemeClr val="accent4"/>
            </a:solidFill>
            <a:ln>
              <a:noFill/>
            </a:ln>
            <a:effectLst/>
          </c:spPr>
          <c:invertIfNegative val="0"/>
          <c:dLbls>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tables for dashboards'!$AQ$30:$AQ$40</c:f>
              <c:strCache>
                <c:ptCount val="10"/>
                <c:pt idx="0">
                  <c:v>BTU</c:v>
                </c:pt>
                <c:pt idx="1">
                  <c:v>CEAD</c:v>
                </c:pt>
                <c:pt idx="2">
                  <c:v>DRCT</c:v>
                </c:pt>
                <c:pt idx="3">
                  <c:v>INAB</c:v>
                </c:pt>
                <c:pt idx="4">
                  <c:v>IONM</c:v>
                </c:pt>
                <c:pt idx="5">
                  <c:v>LIXT</c:v>
                </c:pt>
                <c:pt idx="6">
                  <c:v>PETZ</c:v>
                </c:pt>
                <c:pt idx="7">
                  <c:v>PGY</c:v>
                </c:pt>
                <c:pt idx="8">
                  <c:v>RDBX</c:v>
                </c:pt>
                <c:pt idx="9">
                  <c:v>VIVK</c:v>
                </c:pt>
              </c:strCache>
            </c:strRef>
          </c:cat>
          <c:val>
            <c:numRef>
              <c:f>'Charts tables for dashboards'!$AR$30:$AR$40</c:f>
              <c:numCache>
                <c:formatCode>_("$"* #,##0.00_);_("$"* \(#,##0.00\);_("$"* "-"??_);_(@_)</c:formatCode>
                <c:ptCount val="10"/>
                <c:pt idx="0">
                  <c:v>147.17500000000047</c:v>
                </c:pt>
                <c:pt idx="1">
                  <c:v>270.59999999999997</c:v>
                </c:pt>
                <c:pt idx="2">
                  <c:v>156.39000000000038</c:v>
                </c:pt>
                <c:pt idx="3">
                  <c:v>143.55000000000018</c:v>
                </c:pt>
                <c:pt idx="4">
                  <c:v>147.06999999999982</c:v>
                </c:pt>
                <c:pt idx="5">
                  <c:v>157.64999999999984</c:v>
                </c:pt>
                <c:pt idx="6">
                  <c:v>303.44999999999982</c:v>
                </c:pt>
                <c:pt idx="7">
                  <c:v>165.00000000000023</c:v>
                </c:pt>
                <c:pt idx="8">
                  <c:v>146.99999999999997</c:v>
                </c:pt>
                <c:pt idx="9">
                  <c:v>247.10000000000011</c:v>
                </c:pt>
              </c:numCache>
            </c:numRef>
          </c:val>
          <c:extLst>
            <c:ext xmlns:c16="http://schemas.microsoft.com/office/drawing/2014/chart" uri="{C3380CC4-5D6E-409C-BE32-E72D297353CC}">
              <c16:uniqueId val="{00000000-1B47-4928-9440-671D8F0049C9}"/>
            </c:ext>
          </c:extLst>
        </c:ser>
        <c:dLbls>
          <c:dLblPos val="outEnd"/>
          <c:showLegendKey val="0"/>
          <c:showVal val="1"/>
          <c:showCatName val="0"/>
          <c:showSerName val="0"/>
          <c:showPercent val="0"/>
          <c:showBubbleSize val="0"/>
        </c:dLbls>
        <c:gapWidth val="219"/>
        <c:axId val="2029015247"/>
        <c:axId val="2029011887"/>
      </c:barChart>
      <c:catAx>
        <c:axId val="2029015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029011887"/>
        <c:crosses val="autoZero"/>
        <c:auto val="1"/>
        <c:lblAlgn val="ctr"/>
        <c:lblOffset val="100"/>
        <c:noMultiLvlLbl val="0"/>
      </c:catAx>
      <c:valAx>
        <c:axId val="2029011887"/>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029015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 trading journal data project 2.0.xlsx]Charts tables for dashboards!PivotTable8</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 tables for dashboards'!$AR$50:$AR$51</c:f>
              <c:strCache>
                <c:ptCount val="1"/>
                <c:pt idx="0">
                  <c:v>ADTX</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tables for dashboards'!$AQ$52</c:f>
              <c:strCache>
                <c:ptCount val="1"/>
                <c:pt idx="0">
                  <c:v>Total</c:v>
                </c:pt>
              </c:strCache>
            </c:strRef>
          </c:cat>
          <c:val>
            <c:numRef>
              <c:f>'Charts tables for dashboards'!$AR$52</c:f>
              <c:numCache>
                <c:formatCode>_("$"* #,##0.00_);_("$"* \(#,##0.00\);_("$"* "-"??_);_(@_)</c:formatCode>
                <c:ptCount val="1"/>
                <c:pt idx="0">
                  <c:v>-12.369999999999948</c:v>
                </c:pt>
              </c:numCache>
            </c:numRef>
          </c:val>
          <c:extLst>
            <c:ext xmlns:c16="http://schemas.microsoft.com/office/drawing/2014/chart" uri="{C3380CC4-5D6E-409C-BE32-E72D297353CC}">
              <c16:uniqueId val="{00000001-C5D1-4C0E-A658-D7EAAF36753D}"/>
            </c:ext>
          </c:extLst>
        </c:ser>
        <c:ser>
          <c:idx val="1"/>
          <c:order val="1"/>
          <c:tx>
            <c:strRef>
              <c:f>'Charts tables for dashboards'!$AS$50:$AS$51</c:f>
              <c:strCache>
                <c:ptCount val="1"/>
                <c:pt idx="0">
                  <c:v>VIVK</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tables for dashboards'!$AQ$52</c:f>
              <c:strCache>
                <c:ptCount val="1"/>
                <c:pt idx="0">
                  <c:v>Total</c:v>
                </c:pt>
              </c:strCache>
            </c:strRef>
          </c:cat>
          <c:val>
            <c:numRef>
              <c:f>'Charts tables for dashboards'!$AS$52</c:f>
              <c:numCache>
                <c:formatCode>_("$"* #,##0.00_);_("$"* \(#,##0.00\);_("$"* "-"??_);_(@_)</c:formatCode>
                <c:ptCount val="1"/>
                <c:pt idx="0">
                  <c:v>247.10000000000011</c:v>
                </c:pt>
              </c:numCache>
            </c:numRef>
          </c:val>
          <c:extLst>
            <c:ext xmlns:c16="http://schemas.microsoft.com/office/drawing/2014/chart" uri="{C3380CC4-5D6E-409C-BE32-E72D297353CC}">
              <c16:uniqueId val="{0000013C-E095-43FE-A742-F1F266497D70}"/>
            </c:ext>
          </c:extLst>
        </c:ser>
        <c:ser>
          <c:idx val="2"/>
          <c:order val="2"/>
          <c:tx>
            <c:strRef>
              <c:f>'Charts tables for dashboards'!$AT$50:$AT$51</c:f>
              <c:strCache>
                <c:ptCount val="1"/>
                <c:pt idx="0">
                  <c:v>VLCN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tables for dashboards'!$AQ$52</c:f>
              <c:strCache>
                <c:ptCount val="1"/>
                <c:pt idx="0">
                  <c:v>Total</c:v>
                </c:pt>
              </c:strCache>
            </c:strRef>
          </c:cat>
          <c:val>
            <c:numRef>
              <c:f>'Charts tables for dashboards'!$AT$52</c:f>
              <c:numCache>
                <c:formatCode>_("$"* #,##0.00_);_("$"* \(#,##0.00\);_("$"* "-"??_);_(@_)</c:formatCode>
                <c:ptCount val="1"/>
                <c:pt idx="0">
                  <c:v>-128.99999999999977</c:v>
                </c:pt>
              </c:numCache>
            </c:numRef>
          </c:val>
          <c:extLst>
            <c:ext xmlns:c16="http://schemas.microsoft.com/office/drawing/2014/chart" uri="{C3380CC4-5D6E-409C-BE32-E72D297353CC}">
              <c16:uniqueId val="{0000013D-E095-43FE-A742-F1F266497D70}"/>
            </c:ext>
          </c:extLst>
        </c:ser>
        <c:ser>
          <c:idx val="3"/>
          <c:order val="3"/>
          <c:tx>
            <c:strRef>
              <c:f>'Charts tables for dashboards'!$AU$50:$AU$51</c:f>
              <c:strCache>
                <c:ptCount val="1"/>
                <c:pt idx="0">
                  <c:v>VRM</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tables for dashboards'!$AQ$52</c:f>
              <c:strCache>
                <c:ptCount val="1"/>
                <c:pt idx="0">
                  <c:v>Total</c:v>
                </c:pt>
              </c:strCache>
            </c:strRef>
          </c:cat>
          <c:val>
            <c:numRef>
              <c:f>'Charts tables for dashboards'!$AU$52</c:f>
              <c:numCache>
                <c:formatCode>_("$"* #,##0.00_);_("$"* \(#,##0.00\);_("$"* "-"??_);_(@_)</c:formatCode>
                <c:ptCount val="1"/>
                <c:pt idx="0">
                  <c:v>-38.560000000000016</c:v>
                </c:pt>
              </c:numCache>
            </c:numRef>
          </c:val>
          <c:extLst>
            <c:ext xmlns:c16="http://schemas.microsoft.com/office/drawing/2014/chart" uri="{C3380CC4-5D6E-409C-BE32-E72D297353CC}">
              <c16:uniqueId val="{0000013E-E095-43FE-A742-F1F266497D70}"/>
            </c:ext>
          </c:extLst>
        </c:ser>
        <c:ser>
          <c:idx val="4"/>
          <c:order val="4"/>
          <c:tx>
            <c:strRef>
              <c:f>'Charts tables for dashboards'!$AV$50:$AV$51</c:f>
              <c:strCache>
                <c:ptCount val="1"/>
                <c:pt idx="0">
                  <c:v>XRTX</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tables for dashboards'!$AQ$52</c:f>
              <c:strCache>
                <c:ptCount val="1"/>
                <c:pt idx="0">
                  <c:v>Total</c:v>
                </c:pt>
              </c:strCache>
            </c:strRef>
          </c:cat>
          <c:val>
            <c:numRef>
              <c:f>'Charts tables for dashboards'!$AV$52</c:f>
              <c:numCache>
                <c:formatCode>_("$"* #,##0.00_);_("$"* \(#,##0.00\);_("$"* "-"??_);_(@_)</c:formatCode>
                <c:ptCount val="1"/>
                <c:pt idx="0">
                  <c:v>68.570000000000249</c:v>
                </c:pt>
              </c:numCache>
            </c:numRef>
          </c:val>
          <c:extLst>
            <c:ext xmlns:c16="http://schemas.microsoft.com/office/drawing/2014/chart" uri="{C3380CC4-5D6E-409C-BE32-E72D297353CC}">
              <c16:uniqueId val="{0000013F-E095-43FE-A742-F1F266497D70}"/>
            </c:ext>
          </c:extLst>
        </c:ser>
        <c:dLbls>
          <c:dLblPos val="outEnd"/>
          <c:showLegendKey val="0"/>
          <c:showVal val="1"/>
          <c:showCatName val="0"/>
          <c:showSerName val="0"/>
          <c:showPercent val="0"/>
          <c:showBubbleSize val="0"/>
        </c:dLbls>
        <c:gapWidth val="219"/>
        <c:overlap val="-27"/>
        <c:axId val="245630799"/>
        <c:axId val="245632719"/>
      </c:barChart>
      <c:catAx>
        <c:axId val="245630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632719"/>
        <c:crosses val="autoZero"/>
        <c:auto val="1"/>
        <c:lblAlgn val="ctr"/>
        <c:lblOffset val="100"/>
        <c:noMultiLvlLbl val="0"/>
      </c:catAx>
      <c:valAx>
        <c:axId val="245632719"/>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630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 trading journal data project 2.0.xlsx]Charts tables for dashboards!PivotTable4</c:name>
    <c:fmtId val="0"/>
  </c:pivotSource>
  <c:chart>
    <c:autoTitleDeleted val="1"/>
    <c:pivotFmts>
      <c:pivotFmt>
        <c:idx val="0"/>
        <c:spPr>
          <a:solidFill>
            <a:srgbClr val="34A85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 tables for dashboards'!$E$30</c:f>
              <c:strCache>
                <c:ptCount val="1"/>
                <c:pt idx="0">
                  <c:v>Total</c:v>
                </c:pt>
              </c:strCache>
            </c:strRef>
          </c:tx>
          <c:spPr>
            <a:solidFill>
              <a:srgbClr val="34A853"/>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'Charts tables for dashboards'!$D$31:$D$33</c:f>
              <c:multiLvlStrCache>
                <c:ptCount val="1"/>
                <c:lvl>
                  <c:pt idx="0">
                    <c:v>Apr</c:v>
                  </c:pt>
                </c:lvl>
                <c:lvl>
                  <c:pt idx="0">
                    <c:v>2023</c:v>
                  </c:pt>
                </c:lvl>
              </c:multiLvlStrCache>
            </c:multiLvlStrRef>
          </c:cat>
          <c:val>
            <c:numRef>
              <c:f>'Charts tables for dashboards'!$E$31:$E$33</c:f>
              <c:numCache>
                <c:formatCode>General</c:formatCode>
                <c:ptCount val="1"/>
                <c:pt idx="0">
                  <c:v>-70.559999999999903</c:v>
                </c:pt>
              </c:numCache>
            </c:numRef>
          </c:val>
          <c:extLst>
            <c:ext xmlns:c14="http://schemas.microsoft.com/office/drawing/2007/8/2/chart" uri="{6F2FDCE9-48DA-4B69-8628-5D25D57E5C99}">
              <c14:invertSolidFillFmt>
                <c14:spPr xmlns:c14="http://schemas.microsoft.com/office/drawing/2007/8/2/chart">
                  <a:solidFill>
                    <a:srgbClr val="EA4335"/>
                  </a:solidFill>
                  <a:ln>
                    <a:noFill/>
                  </a:ln>
                  <a:effectLst/>
                </c14:spPr>
              </c14:invertSolidFillFmt>
            </c:ext>
            <c:ext xmlns:c16="http://schemas.microsoft.com/office/drawing/2014/chart" uri="{C3380CC4-5D6E-409C-BE32-E72D297353CC}">
              <c16:uniqueId val="{00000000-DAD1-4869-AAEB-071F218C07B9}"/>
            </c:ext>
          </c:extLst>
        </c:ser>
        <c:dLbls>
          <c:dLblPos val="outEnd"/>
          <c:showLegendKey val="0"/>
          <c:showVal val="1"/>
          <c:showCatName val="0"/>
          <c:showSerName val="0"/>
          <c:showPercent val="0"/>
          <c:showBubbleSize val="0"/>
        </c:dLbls>
        <c:gapWidth val="219"/>
        <c:overlap val="-27"/>
        <c:axId val="959082863"/>
        <c:axId val="959083343"/>
      </c:barChart>
      <c:catAx>
        <c:axId val="959082863"/>
        <c:scaling>
          <c:orientation val="minMax"/>
        </c:scaling>
        <c:delete val="0"/>
        <c:axPos val="b"/>
        <c:numFmt formatCode="General" sourceLinked="1"/>
        <c:majorTickMark val="none"/>
        <c:minorTickMark val="none"/>
        <c:tickLblPos val="high"/>
        <c:spPr>
          <a:noFill/>
          <a:ln w="9525" cap="flat" cmpd="sng" algn="ctr">
            <a:noFill/>
            <a:round/>
          </a:ln>
          <a:effectLst/>
        </c:spPr>
        <c:txPr>
          <a:bodyPr rot="-60000000" spcFirstLastPara="1" vertOverflow="ellipsis" vert="horz" wrap="square" anchor="t" anchorCtr="0"/>
          <a:lstStyle/>
          <a:p>
            <a:pPr>
              <a:defRPr sz="900" b="1" i="0" u="none" strike="noStrike" kern="1200" baseline="0">
                <a:solidFill>
                  <a:schemeClr val="tx1">
                    <a:lumMod val="65000"/>
                    <a:lumOff val="35000"/>
                  </a:schemeClr>
                </a:solidFill>
                <a:latin typeface="+mn-lt"/>
                <a:ea typeface="+mn-ea"/>
                <a:cs typeface="+mn-cs"/>
              </a:defRPr>
            </a:pPr>
            <a:endParaRPr lang="en-US"/>
          </a:p>
        </c:txPr>
        <c:crossAx val="959083343"/>
        <c:crosses val="autoZero"/>
        <c:auto val="1"/>
        <c:lblAlgn val="ctr"/>
        <c:lblOffset val="100"/>
        <c:noMultiLvlLbl val="0"/>
      </c:catAx>
      <c:valAx>
        <c:axId val="959083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59082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 Cumulative P&amp;L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0357603962436723E-2"/>
          <c:y val="0.10442054647974963"/>
          <c:w val="0.92040961878136729"/>
          <c:h val="0.8320015141400593"/>
        </c:manualLayout>
      </c:layout>
      <c:lineChart>
        <c:grouping val="standard"/>
        <c:varyColors val="0"/>
        <c:ser>
          <c:idx val="0"/>
          <c:order val="0"/>
          <c:tx>
            <c:strRef>
              <c:f>'Charts tables for dashboards'!$I$59</c:f>
              <c:strCache>
                <c:ptCount val="1"/>
                <c:pt idx="0">
                  <c:v>cumulative</c:v>
                </c:pt>
              </c:strCache>
            </c:strRef>
          </c:tx>
          <c:spPr>
            <a:ln w="28575" cap="rnd">
              <a:solidFill>
                <a:schemeClr val="accent1"/>
              </a:solidFill>
              <a:round/>
            </a:ln>
            <a:effectLst/>
          </c:spPr>
          <c:marker>
            <c:symbol val="none"/>
          </c:marker>
          <c:dLbls>
            <c:delete val="1"/>
          </c:dLbls>
          <c:trendline>
            <c:spPr>
              <a:ln w="19050" cap="rnd">
                <a:solidFill>
                  <a:schemeClr val="accent1"/>
                </a:solidFill>
                <a:prstDash val="sysDot"/>
              </a:ln>
              <a:effectLst/>
            </c:spPr>
            <c:trendlineType val="linear"/>
            <c:dispRSqr val="0"/>
            <c:dispEq val="0"/>
          </c:trendline>
          <c:cat>
            <c:numRef>
              <c:extLst>
                <c:ext xmlns:c15="http://schemas.microsoft.com/office/drawing/2012/chart" uri="{02D57815-91ED-43cb-92C2-25804820EDAC}">
                  <c15:fullRef>
                    <c15:sqref>'Charts tables for dashboards'!$H$60:$H$316</c15:sqref>
                  </c15:fullRef>
                </c:ext>
              </c:extLst>
              <c:f>'Charts tables for dashboards'!$H$60:$H$313</c:f>
              <c:numCache>
                <c:formatCode>m/d/yyyy</c:formatCode>
                <c:ptCount val="254"/>
                <c:pt idx="0">
                  <c:v>44579</c:v>
                </c:pt>
                <c:pt idx="1">
                  <c:v>44580</c:v>
                </c:pt>
                <c:pt idx="2">
                  <c:v>44581</c:v>
                </c:pt>
                <c:pt idx="3">
                  <c:v>44585</c:v>
                </c:pt>
                <c:pt idx="4">
                  <c:v>44587</c:v>
                </c:pt>
                <c:pt idx="5">
                  <c:v>44589</c:v>
                </c:pt>
                <c:pt idx="6">
                  <c:v>44592</c:v>
                </c:pt>
                <c:pt idx="7">
                  <c:v>44593</c:v>
                </c:pt>
                <c:pt idx="8">
                  <c:v>44594</c:v>
                </c:pt>
                <c:pt idx="9">
                  <c:v>44599</c:v>
                </c:pt>
                <c:pt idx="10">
                  <c:v>44601</c:v>
                </c:pt>
                <c:pt idx="11">
                  <c:v>44606</c:v>
                </c:pt>
                <c:pt idx="12">
                  <c:v>44607</c:v>
                </c:pt>
                <c:pt idx="13">
                  <c:v>44608</c:v>
                </c:pt>
                <c:pt idx="14">
                  <c:v>44614</c:v>
                </c:pt>
                <c:pt idx="15">
                  <c:v>44615</c:v>
                </c:pt>
                <c:pt idx="16">
                  <c:v>44616</c:v>
                </c:pt>
                <c:pt idx="17">
                  <c:v>44620</c:v>
                </c:pt>
                <c:pt idx="18">
                  <c:v>44622</c:v>
                </c:pt>
                <c:pt idx="19">
                  <c:v>44624</c:v>
                </c:pt>
                <c:pt idx="20">
                  <c:v>44627</c:v>
                </c:pt>
                <c:pt idx="21">
                  <c:v>44628</c:v>
                </c:pt>
                <c:pt idx="22">
                  <c:v>44629</c:v>
                </c:pt>
                <c:pt idx="23">
                  <c:v>44630</c:v>
                </c:pt>
                <c:pt idx="24">
                  <c:v>44635</c:v>
                </c:pt>
                <c:pt idx="25">
                  <c:v>44637</c:v>
                </c:pt>
                <c:pt idx="26">
                  <c:v>44641</c:v>
                </c:pt>
                <c:pt idx="27">
                  <c:v>44643</c:v>
                </c:pt>
                <c:pt idx="28">
                  <c:v>44645</c:v>
                </c:pt>
                <c:pt idx="29">
                  <c:v>44649</c:v>
                </c:pt>
                <c:pt idx="30">
                  <c:v>44655</c:v>
                </c:pt>
                <c:pt idx="31">
                  <c:v>44663</c:v>
                </c:pt>
                <c:pt idx="32">
                  <c:v>44664</c:v>
                </c:pt>
                <c:pt idx="33">
                  <c:v>44665</c:v>
                </c:pt>
                <c:pt idx="34">
                  <c:v>44670</c:v>
                </c:pt>
                <c:pt idx="35">
                  <c:v>44672</c:v>
                </c:pt>
                <c:pt idx="36">
                  <c:v>44672</c:v>
                </c:pt>
                <c:pt idx="37">
                  <c:v>44676</c:v>
                </c:pt>
                <c:pt idx="38">
                  <c:v>44678</c:v>
                </c:pt>
                <c:pt idx="39">
                  <c:v>44683</c:v>
                </c:pt>
                <c:pt idx="40">
                  <c:v>44685</c:v>
                </c:pt>
                <c:pt idx="41">
                  <c:v>44686</c:v>
                </c:pt>
                <c:pt idx="42">
                  <c:v>44690</c:v>
                </c:pt>
                <c:pt idx="43">
                  <c:v>44691</c:v>
                </c:pt>
                <c:pt idx="44">
                  <c:v>44692</c:v>
                </c:pt>
                <c:pt idx="45">
                  <c:v>44697</c:v>
                </c:pt>
                <c:pt idx="46">
                  <c:v>44699</c:v>
                </c:pt>
                <c:pt idx="47">
                  <c:v>44701</c:v>
                </c:pt>
                <c:pt idx="48">
                  <c:v>44706</c:v>
                </c:pt>
                <c:pt idx="49">
                  <c:v>44706</c:v>
                </c:pt>
                <c:pt idx="50">
                  <c:v>44708</c:v>
                </c:pt>
                <c:pt idx="51">
                  <c:v>44719</c:v>
                </c:pt>
                <c:pt idx="52">
                  <c:v>44720</c:v>
                </c:pt>
                <c:pt idx="53">
                  <c:v>44721</c:v>
                </c:pt>
                <c:pt idx="54">
                  <c:v>44725</c:v>
                </c:pt>
                <c:pt idx="55">
                  <c:v>44725</c:v>
                </c:pt>
                <c:pt idx="56">
                  <c:v>44727</c:v>
                </c:pt>
                <c:pt idx="57">
                  <c:v>44733</c:v>
                </c:pt>
                <c:pt idx="58">
                  <c:v>44734</c:v>
                </c:pt>
                <c:pt idx="59">
                  <c:v>44735</c:v>
                </c:pt>
                <c:pt idx="60">
                  <c:v>44735</c:v>
                </c:pt>
                <c:pt idx="61">
                  <c:v>44740</c:v>
                </c:pt>
                <c:pt idx="62">
                  <c:v>44742</c:v>
                </c:pt>
                <c:pt idx="63">
                  <c:v>44743</c:v>
                </c:pt>
                <c:pt idx="64">
                  <c:v>44748</c:v>
                </c:pt>
                <c:pt idx="65">
                  <c:v>44750</c:v>
                </c:pt>
                <c:pt idx="66">
                  <c:v>44753</c:v>
                </c:pt>
                <c:pt idx="67">
                  <c:v>44755</c:v>
                </c:pt>
                <c:pt idx="68">
                  <c:v>44757</c:v>
                </c:pt>
                <c:pt idx="69">
                  <c:v>44761</c:v>
                </c:pt>
                <c:pt idx="70">
                  <c:v>44762</c:v>
                </c:pt>
                <c:pt idx="71">
                  <c:v>44764</c:v>
                </c:pt>
                <c:pt idx="72">
                  <c:v>44768</c:v>
                </c:pt>
                <c:pt idx="73">
                  <c:v>44769</c:v>
                </c:pt>
                <c:pt idx="74">
                  <c:v>44771</c:v>
                </c:pt>
                <c:pt idx="75">
                  <c:v>44775</c:v>
                </c:pt>
                <c:pt idx="76">
                  <c:v>44776</c:v>
                </c:pt>
                <c:pt idx="77">
                  <c:v>44778</c:v>
                </c:pt>
                <c:pt idx="78">
                  <c:v>44782</c:v>
                </c:pt>
                <c:pt idx="79">
                  <c:v>44783</c:v>
                </c:pt>
                <c:pt idx="80">
                  <c:v>44785</c:v>
                </c:pt>
                <c:pt idx="81">
                  <c:v>44789</c:v>
                </c:pt>
                <c:pt idx="82">
                  <c:v>44790</c:v>
                </c:pt>
                <c:pt idx="83">
                  <c:v>44792</c:v>
                </c:pt>
                <c:pt idx="84">
                  <c:v>44796</c:v>
                </c:pt>
                <c:pt idx="85">
                  <c:v>44797</c:v>
                </c:pt>
                <c:pt idx="86">
                  <c:v>44802</c:v>
                </c:pt>
                <c:pt idx="87">
                  <c:v>44803</c:v>
                </c:pt>
                <c:pt idx="88">
                  <c:v>44806</c:v>
                </c:pt>
                <c:pt idx="89">
                  <c:v>44810</c:v>
                </c:pt>
                <c:pt idx="90">
                  <c:v>44811</c:v>
                </c:pt>
                <c:pt idx="91">
                  <c:v>44816</c:v>
                </c:pt>
                <c:pt idx="92">
                  <c:v>44817</c:v>
                </c:pt>
                <c:pt idx="93">
                  <c:v>44818</c:v>
                </c:pt>
                <c:pt idx="94">
                  <c:v>44823</c:v>
                </c:pt>
                <c:pt idx="95">
                  <c:v>44824</c:v>
                </c:pt>
                <c:pt idx="96">
                  <c:v>44825</c:v>
                </c:pt>
                <c:pt idx="97">
                  <c:v>44830</c:v>
                </c:pt>
                <c:pt idx="98">
                  <c:v>44831</c:v>
                </c:pt>
                <c:pt idx="99">
                  <c:v>44832</c:v>
                </c:pt>
                <c:pt idx="100">
                  <c:v>44837</c:v>
                </c:pt>
                <c:pt idx="101">
                  <c:v>44837</c:v>
                </c:pt>
                <c:pt idx="102">
                  <c:v>44839</c:v>
                </c:pt>
                <c:pt idx="103">
                  <c:v>44839</c:v>
                </c:pt>
                <c:pt idx="104">
                  <c:v>44839</c:v>
                </c:pt>
                <c:pt idx="105">
                  <c:v>44841</c:v>
                </c:pt>
                <c:pt idx="106">
                  <c:v>44841</c:v>
                </c:pt>
                <c:pt idx="107">
                  <c:v>44841</c:v>
                </c:pt>
                <c:pt idx="108">
                  <c:v>44846</c:v>
                </c:pt>
                <c:pt idx="109">
                  <c:v>44847</c:v>
                </c:pt>
                <c:pt idx="110">
                  <c:v>44847</c:v>
                </c:pt>
                <c:pt idx="111">
                  <c:v>44848</c:v>
                </c:pt>
                <c:pt idx="112">
                  <c:v>44851</c:v>
                </c:pt>
                <c:pt idx="113">
                  <c:v>44852</c:v>
                </c:pt>
                <c:pt idx="114">
                  <c:v>44852</c:v>
                </c:pt>
                <c:pt idx="115">
                  <c:v>44853</c:v>
                </c:pt>
                <c:pt idx="116">
                  <c:v>44854</c:v>
                </c:pt>
                <c:pt idx="117">
                  <c:v>44855</c:v>
                </c:pt>
                <c:pt idx="118">
                  <c:v>44858</c:v>
                </c:pt>
                <c:pt idx="119">
                  <c:v>44859</c:v>
                </c:pt>
                <c:pt idx="120">
                  <c:v>44862</c:v>
                </c:pt>
                <c:pt idx="121">
                  <c:v>44865</c:v>
                </c:pt>
                <c:pt idx="122">
                  <c:v>44866</c:v>
                </c:pt>
                <c:pt idx="123">
                  <c:v>44867</c:v>
                </c:pt>
                <c:pt idx="124">
                  <c:v>44868</c:v>
                </c:pt>
                <c:pt idx="125">
                  <c:v>44869</c:v>
                </c:pt>
                <c:pt idx="126">
                  <c:v>44872</c:v>
                </c:pt>
                <c:pt idx="127">
                  <c:v>44874</c:v>
                </c:pt>
                <c:pt idx="128">
                  <c:v>44874</c:v>
                </c:pt>
                <c:pt idx="129">
                  <c:v>44874</c:v>
                </c:pt>
                <c:pt idx="130">
                  <c:v>44879</c:v>
                </c:pt>
                <c:pt idx="131">
                  <c:v>44879</c:v>
                </c:pt>
                <c:pt idx="132">
                  <c:v>44879</c:v>
                </c:pt>
                <c:pt idx="133">
                  <c:v>44881</c:v>
                </c:pt>
                <c:pt idx="134">
                  <c:v>44883</c:v>
                </c:pt>
                <c:pt idx="135">
                  <c:v>44886</c:v>
                </c:pt>
                <c:pt idx="136">
                  <c:v>44887</c:v>
                </c:pt>
                <c:pt idx="137">
                  <c:v>44893</c:v>
                </c:pt>
                <c:pt idx="138">
                  <c:v>44894</c:v>
                </c:pt>
                <c:pt idx="139">
                  <c:v>44896</c:v>
                </c:pt>
                <c:pt idx="140">
                  <c:v>44900</c:v>
                </c:pt>
                <c:pt idx="141">
                  <c:v>44901</c:v>
                </c:pt>
                <c:pt idx="142">
                  <c:v>44901</c:v>
                </c:pt>
                <c:pt idx="143">
                  <c:v>44903</c:v>
                </c:pt>
                <c:pt idx="144">
                  <c:v>44903</c:v>
                </c:pt>
                <c:pt idx="145">
                  <c:v>44903</c:v>
                </c:pt>
                <c:pt idx="146">
                  <c:v>44907</c:v>
                </c:pt>
                <c:pt idx="147">
                  <c:v>44907</c:v>
                </c:pt>
                <c:pt idx="148">
                  <c:v>44907</c:v>
                </c:pt>
                <c:pt idx="149">
                  <c:v>44907</c:v>
                </c:pt>
                <c:pt idx="150">
                  <c:v>44907</c:v>
                </c:pt>
                <c:pt idx="151">
                  <c:v>44909</c:v>
                </c:pt>
                <c:pt idx="152">
                  <c:v>44911</c:v>
                </c:pt>
                <c:pt idx="153">
                  <c:v>44911</c:v>
                </c:pt>
                <c:pt idx="154">
                  <c:v>44914</c:v>
                </c:pt>
                <c:pt idx="155">
                  <c:v>44914</c:v>
                </c:pt>
                <c:pt idx="156">
                  <c:v>44915</c:v>
                </c:pt>
                <c:pt idx="157">
                  <c:v>44915</c:v>
                </c:pt>
                <c:pt idx="158">
                  <c:v>44916</c:v>
                </c:pt>
                <c:pt idx="159">
                  <c:v>44917</c:v>
                </c:pt>
                <c:pt idx="160">
                  <c:v>44917</c:v>
                </c:pt>
                <c:pt idx="161">
                  <c:v>44917</c:v>
                </c:pt>
                <c:pt idx="162">
                  <c:v>44918</c:v>
                </c:pt>
                <c:pt idx="163">
                  <c:v>44922</c:v>
                </c:pt>
                <c:pt idx="164">
                  <c:v>44923</c:v>
                </c:pt>
                <c:pt idx="165">
                  <c:v>44923</c:v>
                </c:pt>
                <c:pt idx="166">
                  <c:v>44923</c:v>
                </c:pt>
                <c:pt idx="167">
                  <c:v>44925</c:v>
                </c:pt>
                <c:pt idx="168">
                  <c:v>44929</c:v>
                </c:pt>
                <c:pt idx="169">
                  <c:v>44930</c:v>
                </c:pt>
                <c:pt idx="170">
                  <c:v>44931</c:v>
                </c:pt>
                <c:pt idx="171">
                  <c:v>44932</c:v>
                </c:pt>
                <c:pt idx="172">
                  <c:v>44935</c:v>
                </c:pt>
                <c:pt idx="173">
                  <c:v>44935</c:v>
                </c:pt>
                <c:pt idx="174">
                  <c:v>44936</c:v>
                </c:pt>
                <c:pt idx="175">
                  <c:v>44936</c:v>
                </c:pt>
                <c:pt idx="176">
                  <c:v>44937</c:v>
                </c:pt>
                <c:pt idx="177">
                  <c:v>44938</c:v>
                </c:pt>
                <c:pt idx="178">
                  <c:v>44939</c:v>
                </c:pt>
                <c:pt idx="179">
                  <c:v>44943</c:v>
                </c:pt>
                <c:pt idx="180">
                  <c:v>44943</c:v>
                </c:pt>
                <c:pt idx="181">
                  <c:v>44943</c:v>
                </c:pt>
                <c:pt idx="182">
                  <c:v>44944</c:v>
                </c:pt>
                <c:pt idx="183">
                  <c:v>44944</c:v>
                </c:pt>
                <c:pt idx="184">
                  <c:v>44944</c:v>
                </c:pt>
                <c:pt idx="185">
                  <c:v>44945</c:v>
                </c:pt>
                <c:pt idx="186">
                  <c:v>44945</c:v>
                </c:pt>
                <c:pt idx="187">
                  <c:v>44946</c:v>
                </c:pt>
                <c:pt idx="188">
                  <c:v>44946</c:v>
                </c:pt>
                <c:pt idx="189">
                  <c:v>44963</c:v>
                </c:pt>
                <c:pt idx="190">
                  <c:v>44963</c:v>
                </c:pt>
                <c:pt idx="191">
                  <c:v>44963</c:v>
                </c:pt>
                <c:pt idx="192">
                  <c:v>44965</c:v>
                </c:pt>
                <c:pt idx="193">
                  <c:v>44965</c:v>
                </c:pt>
                <c:pt idx="194">
                  <c:v>44965</c:v>
                </c:pt>
                <c:pt idx="195">
                  <c:v>44967</c:v>
                </c:pt>
                <c:pt idx="196">
                  <c:v>44970</c:v>
                </c:pt>
                <c:pt idx="197">
                  <c:v>44971</c:v>
                </c:pt>
                <c:pt idx="198">
                  <c:v>44971</c:v>
                </c:pt>
                <c:pt idx="199">
                  <c:v>44972</c:v>
                </c:pt>
                <c:pt idx="200">
                  <c:v>44972</c:v>
                </c:pt>
                <c:pt idx="201">
                  <c:v>44974</c:v>
                </c:pt>
                <c:pt idx="202">
                  <c:v>44978</c:v>
                </c:pt>
                <c:pt idx="203">
                  <c:v>44978</c:v>
                </c:pt>
                <c:pt idx="204">
                  <c:v>44979</c:v>
                </c:pt>
                <c:pt idx="205">
                  <c:v>44980</c:v>
                </c:pt>
                <c:pt idx="206">
                  <c:v>44984</c:v>
                </c:pt>
                <c:pt idx="207">
                  <c:v>44984</c:v>
                </c:pt>
                <c:pt idx="208">
                  <c:v>44986</c:v>
                </c:pt>
                <c:pt idx="209">
                  <c:v>44986</c:v>
                </c:pt>
                <c:pt idx="210">
                  <c:v>44988</c:v>
                </c:pt>
                <c:pt idx="211">
                  <c:v>44988</c:v>
                </c:pt>
                <c:pt idx="212">
                  <c:v>44992</c:v>
                </c:pt>
                <c:pt idx="213">
                  <c:v>44993</c:v>
                </c:pt>
                <c:pt idx="214">
                  <c:v>44994</c:v>
                </c:pt>
                <c:pt idx="215">
                  <c:v>44994</c:v>
                </c:pt>
                <c:pt idx="216">
                  <c:v>44994</c:v>
                </c:pt>
                <c:pt idx="217">
                  <c:v>44998</c:v>
                </c:pt>
                <c:pt idx="218">
                  <c:v>44999</c:v>
                </c:pt>
                <c:pt idx="219">
                  <c:v>45009</c:v>
                </c:pt>
                <c:pt idx="220">
                  <c:v>45009</c:v>
                </c:pt>
                <c:pt idx="221">
                  <c:v>45014</c:v>
                </c:pt>
                <c:pt idx="222">
                  <c:v>45014</c:v>
                </c:pt>
                <c:pt idx="223">
                  <c:v>45016</c:v>
                </c:pt>
                <c:pt idx="224">
                  <c:v>45020</c:v>
                </c:pt>
                <c:pt idx="225">
                  <c:v>45020</c:v>
                </c:pt>
                <c:pt idx="226">
                  <c:v>45022</c:v>
                </c:pt>
                <c:pt idx="227">
                  <c:v>45022</c:v>
                </c:pt>
                <c:pt idx="228">
                  <c:v>45022</c:v>
                </c:pt>
                <c:pt idx="229">
                  <c:v>45027</c:v>
                </c:pt>
                <c:pt idx="230">
                  <c:v>45029</c:v>
                </c:pt>
                <c:pt idx="231">
                  <c:v>45033</c:v>
                </c:pt>
                <c:pt idx="232">
                  <c:v>45035</c:v>
                </c:pt>
                <c:pt idx="233">
                  <c:v>45036</c:v>
                </c:pt>
                <c:pt idx="234">
                  <c:v>45037</c:v>
                </c:pt>
                <c:pt idx="235">
                  <c:v>45040</c:v>
                </c:pt>
                <c:pt idx="236">
                  <c:v>45042</c:v>
                </c:pt>
                <c:pt idx="237">
                  <c:v>45043</c:v>
                </c:pt>
                <c:pt idx="238">
                  <c:v>45043</c:v>
                </c:pt>
                <c:pt idx="239">
                  <c:v>45044</c:v>
                </c:pt>
                <c:pt idx="240">
                  <c:v>45044</c:v>
                </c:pt>
                <c:pt idx="241">
                  <c:v>45047</c:v>
                </c:pt>
                <c:pt idx="242">
                  <c:v>45048</c:v>
                </c:pt>
                <c:pt idx="243">
                  <c:v>45049</c:v>
                </c:pt>
                <c:pt idx="244">
                  <c:v>45050</c:v>
                </c:pt>
                <c:pt idx="245">
                  <c:v>45050</c:v>
                </c:pt>
                <c:pt idx="246">
                  <c:v>45054</c:v>
                </c:pt>
                <c:pt idx="247">
                  <c:v>45054</c:v>
                </c:pt>
                <c:pt idx="248">
                  <c:v>45056</c:v>
                </c:pt>
                <c:pt idx="249">
                  <c:v>45058</c:v>
                </c:pt>
                <c:pt idx="250">
                  <c:v>45062</c:v>
                </c:pt>
                <c:pt idx="251">
                  <c:v>45062</c:v>
                </c:pt>
                <c:pt idx="252">
                  <c:v>45064</c:v>
                </c:pt>
                <c:pt idx="253">
                  <c:v>45068</c:v>
                </c:pt>
              </c:numCache>
            </c:numRef>
          </c:cat>
          <c:val>
            <c:numRef>
              <c:extLst>
                <c:ext xmlns:c15="http://schemas.microsoft.com/office/drawing/2012/chart" uri="{02D57815-91ED-43cb-92C2-25804820EDAC}">
                  <c15:fullRef>
                    <c15:sqref>'Charts tables for dashboards'!$I$60:$I$316</c15:sqref>
                  </c15:fullRef>
                </c:ext>
              </c:extLst>
              <c:f>'Charts tables for dashboards'!$I$60:$I$313</c:f>
              <c:numCache>
                <c:formatCode>_("$"* #,##0.00_);_("$"* \(#,##0.00\);_("$"* "-"??_);_(@_)</c:formatCode>
                <c:ptCount val="254"/>
                <c:pt idx="0">
                  <c:v>15.060000000000073</c:v>
                </c:pt>
                <c:pt idx="1">
                  <c:v>9.4350000000001266</c:v>
                </c:pt>
                <c:pt idx="2">
                  <c:v>26.934999999999842</c:v>
                </c:pt>
                <c:pt idx="3">
                  <c:v>41.774499999999733</c:v>
                </c:pt>
                <c:pt idx="4">
                  <c:v>78.274499999999492</c:v>
                </c:pt>
                <c:pt idx="5">
                  <c:v>108.27449999999939</c:v>
                </c:pt>
                <c:pt idx="6">
                  <c:v>143.52449999999939</c:v>
                </c:pt>
                <c:pt idx="7">
                  <c:v>122.52449999999931</c:v>
                </c:pt>
                <c:pt idx="8">
                  <c:v>164.02449999999939</c:v>
                </c:pt>
                <c:pt idx="9">
                  <c:v>179.5244999999988</c:v>
                </c:pt>
                <c:pt idx="10">
                  <c:v>225.52449999999851</c:v>
                </c:pt>
                <c:pt idx="11">
                  <c:v>236.26449999999835</c:v>
                </c:pt>
                <c:pt idx="12">
                  <c:v>207.76449999999843</c:v>
                </c:pt>
                <c:pt idx="13">
                  <c:v>216.9394999999989</c:v>
                </c:pt>
                <c:pt idx="14">
                  <c:v>344.81949999999892</c:v>
                </c:pt>
                <c:pt idx="15">
                  <c:v>300.87149999999895</c:v>
                </c:pt>
                <c:pt idx="16">
                  <c:v>542.97149999999885</c:v>
                </c:pt>
                <c:pt idx="17">
                  <c:v>577.17149999999913</c:v>
                </c:pt>
                <c:pt idx="18">
                  <c:v>575.17149999999845</c:v>
                </c:pt>
                <c:pt idx="19">
                  <c:v>695.07149999999876</c:v>
                </c:pt>
                <c:pt idx="20">
                  <c:v>541.89149999999881</c:v>
                </c:pt>
                <c:pt idx="21">
                  <c:v>-1048.108500000001</c:v>
                </c:pt>
                <c:pt idx="22">
                  <c:v>-1081.4085000000011</c:v>
                </c:pt>
                <c:pt idx="23">
                  <c:v>-1023.183500000001</c:v>
                </c:pt>
                <c:pt idx="24">
                  <c:v>-1017.083500000001</c:v>
                </c:pt>
                <c:pt idx="25">
                  <c:v>-1030.8735000000008</c:v>
                </c:pt>
                <c:pt idx="26">
                  <c:v>-999.89850000000058</c:v>
                </c:pt>
                <c:pt idx="27">
                  <c:v>-1088.9585000000004</c:v>
                </c:pt>
                <c:pt idx="28">
                  <c:v>-1022.6585000000003</c:v>
                </c:pt>
                <c:pt idx="29">
                  <c:v>-1041.0590000000002</c:v>
                </c:pt>
                <c:pt idx="30">
                  <c:v>-1013.0590000000001</c:v>
                </c:pt>
                <c:pt idx="31">
                  <c:v>-855.40900000000022</c:v>
                </c:pt>
                <c:pt idx="32">
                  <c:v>-895.16900000000032</c:v>
                </c:pt>
                <c:pt idx="33">
                  <c:v>-958.66900000000032</c:v>
                </c:pt>
                <c:pt idx="34">
                  <c:v>-843.6690000000001</c:v>
                </c:pt>
                <c:pt idx="35">
                  <c:v>-795.06900000000007</c:v>
                </c:pt>
                <c:pt idx="36">
                  <c:v>-973.38900000000012</c:v>
                </c:pt>
                <c:pt idx="37">
                  <c:v>-874.1690000000001</c:v>
                </c:pt>
                <c:pt idx="38">
                  <c:v>-627.06899999999996</c:v>
                </c:pt>
                <c:pt idx="39">
                  <c:v>-727.06900000000007</c:v>
                </c:pt>
                <c:pt idx="40">
                  <c:v>-687.26900000000001</c:v>
                </c:pt>
                <c:pt idx="41">
                  <c:v>-709.26899999999989</c:v>
                </c:pt>
                <c:pt idx="42">
                  <c:v>-804.96900000000028</c:v>
                </c:pt>
                <c:pt idx="43">
                  <c:v>-843.52900000000034</c:v>
                </c:pt>
                <c:pt idx="44">
                  <c:v>-696.52900000000034</c:v>
                </c:pt>
                <c:pt idx="45">
                  <c:v>-752.52900000000034</c:v>
                </c:pt>
                <c:pt idx="46">
                  <c:v>-684.72900000000072</c:v>
                </c:pt>
                <c:pt idx="47">
                  <c:v>-553.52900000000045</c:v>
                </c:pt>
                <c:pt idx="48">
                  <c:v>-598.82900000000052</c:v>
                </c:pt>
                <c:pt idx="49">
                  <c:v>-623.82900000000041</c:v>
                </c:pt>
                <c:pt idx="50">
                  <c:v>-522.62900000000047</c:v>
                </c:pt>
                <c:pt idx="51">
                  <c:v>-484.47900000000055</c:v>
                </c:pt>
                <c:pt idx="52">
                  <c:v>-509.17900000000071</c:v>
                </c:pt>
                <c:pt idx="53">
                  <c:v>-414.07900000000029</c:v>
                </c:pt>
                <c:pt idx="54">
                  <c:v>-469.14900000000046</c:v>
                </c:pt>
                <c:pt idx="55">
                  <c:v>-534.54900000000055</c:v>
                </c:pt>
                <c:pt idx="56">
                  <c:v>-373.59900000000061</c:v>
                </c:pt>
                <c:pt idx="57">
                  <c:v>-102.99900000000065</c:v>
                </c:pt>
                <c:pt idx="58">
                  <c:v>-226.63901000000095</c:v>
                </c:pt>
                <c:pt idx="59">
                  <c:v>-26.589010000000883</c:v>
                </c:pt>
                <c:pt idx="60">
                  <c:v>76.810989999998839</c:v>
                </c:pt>
                <c:pt idx="61">
                  <c:v>-22.279010000000625</c:v>
                </c:pt>
                <c:pt idx="62">
                  <c:v>-40.099010000000128</c:v>
                </c:pt>
                <c:pt idx="63">
                  <c:v>-88.099010000000163</c:v>
                </c:pt>
                <c:pt idx="64">
                  <c:v>-24.489005000000027</c:v>
                </c:pt>
                <c:pt idx="65">
                  <c:v>-52.839004999999901</c:v>
                </c:pt>
                <c:pt idx="66">
                  <c:v>-175.23900499999974</c:v>
                </c:pt>
                <c:pt idx="67">
                  <c:v>-106.66900499999949</c:v>
                </c:pt>
                <c:pt idx="68">
                  <c:v>-236.66900499999937</c:v>
                </c:pt>
                <c:pt idx="69">
                  <c:v>-277.79900499999945</c:v>
                </c:pt>
                <c:pt idx="70">
                  <c:v>-121.40900499999907</c:v>
                </c:pt>
                <c:pt idx="71">
                  <c:v>43.590995000001158</c:v>
                </c:pt>
                <c:pt idx="72">
                  <c:v>-68.909004999999112</c:v>
                </c:pt>
                <c:pt idx="73">
                  <c:v>-158.30900499999905</c:v>
                </c:pt>
                <c:pt idx="74">
                  <c:v>-158.15900499999941</c:v>
                </c:pt>
                <c:pt idx="75">
                  <c:v>-180.41900499999923</c:v>
                </c:pt>
                <c:pt idx="76">
                  <c:v>-224.51900499999948</c:v>
                </c:pt>
                <c:pt idx="77">
                  <c:v>-77.449004999999659</c:v>
                </c:pt>
                <c:pt idx="78">
                  <c:v>-179.99900499999958</c:v>
                </c:pt>
                <c:pt idx="79">
                  <c:v>-182.99900499999993</c:v>
                </c:pt>
                <c:pt idx="80">
                  <c:v>-311.99900499999967</c:v>
                </c:pt>
                <c:pt idx="81">
                  <c:v>-501.88900499999977</c:v>
                </c:pt>
                <c:pt idx="82">
                  <c:v>-554.78900499999952</c:v>
                </c:pt>
                <c:pt idx="83">
                  <c:v>-609.38900499999977</c:v>
                </c:pt>
                <c:pt idx="84">
                  <c:v>-669.23900499999968</c:v>
                </c:pt>
                <c:pt idx="85">
                  <c:v>-717.03900499999963</c:v>
                </c:pt>
                <c:pt idx="86">
                  <c:v>-762.53900499999952</c:v>
                </c:pt>
                <c:pt idx="87">
                  <c:v>-651.73900499999922</c:v>
                </c:pt>
                <c:pt idx="88">
                  <c:v>-701.03900499999941</c:v>
                </c:pt>
                <c:pt idx="89">
                  <c:v>-752.43900499999904</c:v>
                </c:pt>
                <c:pt idx="90">
                  <c:v>-740.13900499999943</c:v>
                </c:pt>
                <c:pt idx="91">
                  <c:v>-670.13900499999909</c:v>
                </c:pt>
                <c:pt idx="92">
                  <c:v>-729.73900499999922</c:v>
                </c:pt>
                <c:pt idx="93">
                  <c:v>-774.73900499999911</c:v>
                </c:pt>
                <c:pt idx="94">
                  <c:v>-798.30900499999916</c:v>
                </c:pt>
                <c:pt idx="95">
                  <c:v>-713.30900499999939</c:v>
                </c:pt>
                <c:pt idx="96">
                  <c:v>-761.80900499999916</c:v>
                </c:pt>
                <c:pt idx="97">
                  <c:v>-739.60900499999912</c:v>
                </c:pt>
                <c:pt idx="98">
                  <c:v>-814.42900499999905</c:v>
                </c:pt>
                <c:pt idx="99">
                  <c:v>-759.58900499999891</c:v>
                </c:pt>
                <c:pt idx="100">
                  <c:v>-700.08900499999902</c:v>
                </c:pt>
                <c:pt idx="101">
                  <c:v>-748.08900499999879</c:v>
                </c:pt>
                <c:pt idx="102">
                  <c:v>-671.28020599999877</c:v>
                </c:pt>
                <c:pt idx="103">
                  <c:v>-699.78020599999866</c:v>
                </c:pt>
                <c:pt idx="104">
                  <c:v>-801.12020599999857</c:v>
                </c:pt>
                <c:pt idx="105">
                  <c:v>-757.12020599999857</c:v>
                </c:pt>
                <c:pt idx="106">
                  <c:v>-832.24020899999869</c:v>
                </c:pt>
                <c:pt idx="107">
                  <c:v>-867.94020899999873</c:v>
                </c:pt>
                <c:pt idx="108">
                  <c:v>-861.9702089999987</c:v>
                </c:pt>
                <c:pt idx="109">
                  <c:v>-894.94020899999862</c:v>
                </c:pt>
                <c:pt idx="110">
                  <c:v>-913.94020899999873</c:v>
                </c:pt>
                <c:pt idx="111">
                  <c:v>-881.96020899999871</c:v>
                </c:pt>
                <c:pt idx="112">
                  <c:v>-847.37020899999868</c:v>
                </c:pt>
                <c:pt idx="113">
                  <c:v>-880.37020899999868</c:v>
                </c:pt>
                <c:pt idx="114">
                  <c:v>-884.37020899999868</c:v>
                </c:pt>
                <c:pt idx="115">
                  <c:v>-864.47020899999882</c:v>
                </c:pt>
                <c:pt idx="116">
                  <c:v>-895.97020899999893</c:v>
                </c:pt>
                <c:pt idx="117">
                  <c:v>-883.33020899999894</c:v>
                </c:pt>
                <c:pt idx="118">
                  <c:v>-817.93020899999908</c:v>
                </c:pt>
                <c:pt idx="119">
                  <c:v>-864.32016899999894</c:v>
                </c:pt>
                <c:pt idx="120">
                  <c:v>-777.32016899999917</c:v>
                </c:pt>
                <c:pt idx="121">
                  <c:v>-787.32016899999917</c:v>
                </c:pt>
                <c:pt idx="122">
                  <c:v>-721.62016899999912</c:v>
                </c:pt>
                <c:pt idx="123">
                  <c:v>-741.58016899999916</c:v>
                </c:pt>
                <c:pt idx="124">
                  <c:v>-821.58016899999905</c:v>
                </c:pt>
                <c:pt idx="125">
                  <c:v>-820.50016899999912</c:v>
                </c:pt>
                <c:pt idx="126">
                  <c:v>-794.60016899999914</c:v>
                </c:pt>
                <c:pt idx="127">
                  <c:v>-806.6501689999991</c:v>
                </c:pt>
                <c:pt idx="128">
                  <c:v>-846.250168999999</c:v>
                </c:pt>
                <c:pt idx="129">
                  <c:v>-865.750168999999</c:v>
                </c:pt>
                <c:pt idx="130">
                  <c:v>-870.75016899999889</c:v>
                </c:pt>
                <c:pt idx="131">
                  <c:v>-892.71016899999881</c:v>
                </c:pt>
                <c:pt idx="132">
                  <c:v>-913.4701689999988</c:v>
                </c:pt>
                <c:pt idx="133">
                  <c:v>-1059.1701689999991</c:v>
                </c:pt>
                <c:pt idx="134">
                  <c:v>-1081.6701689999991</c:v>
                </c:pt>
                <c:pt idx="135">
                  <c:v>-1006.6701689999991</c:v>
                </c:pt>
                <c:pt idx="136">
                  <c:v>-1231.9401689999991</c:v>
                </c:pt>
                <c:pt idx="137">
                  <c:v>-1245.6201689999991</c:v>
                </c:pt>
                <c:pt idx="138">
                  <c:v>-1275.6001689999989</c:v>
                </c:pt>
                <c:pt idx="139">
                  <c:v>-1315.4001689999986</c:v>
                </c:pt>
                <c:pt idx="140">
                  <c:v>-1345.4001689999986</c:v>
                </c:pt>
                <c:pt idx="141">
                  <c:v>-1355.8401689999985</c:v>
                </c:pt>
                <c:pt idx="142">
                  <c:v>-1378.3401689999985</c:v>
                </c:pt>
                <c:pt idx="143">
                  <c:v>-1350.4901689999983</c:v>
                </c:pt>
                <c:pt idx="144">
                  <c:v>-1370.0501689999985</c:v>
                </c:pt>
                <c:pt idx="145">
                  <c:v>-1391.0501689999985</c:v>
                </c:pt>
                <c:pt idx="146">
                  <c:v>-1362.5201689999985</c:v>
                </c:pt>
                <c:pt idx="147">
                  <c:v>-1375.9901689999986</c:v>
                </c:pt>
                <c:pt idx="148">
                  <c:v>-1404.4901689999986</c:v>
                </c:pt>
                <c:pt idx="149">
                  <c:v>-1433.0201689999985</c:v>
                </c:pt>
                <c:pt idx="150">
                  <c:v>-1455.0201689999985</c:v>
                </c:pt>
                <c:pt idx="151">
                  <c:v>-1404.2901689999985</c:v>
                </c:pt>
                <c:pt idx="152">
                  <c:v>-1379.3901689999987</c:v>
                </c:pt>
                <c:pt idx="153">
                  <c:v>-1365.8001689999985</c:v>
                </c:pt>
                <c:pt idx="154">
                  <c:v>-1316.1501689999986</c:v>
                </c:pt>
                <c:pt idx="155">
                  <c:v>-1329.8601689999987</c:v>
                </c:pt>
                <c:pt idx="156">
                  <c:v>-1349.6401689999987</c:v>
                </c:pt>
                <c:pt idx="157">
                  <c:v>-1374.9401689999986</c:v>
                </c:pt>
                <c:pt idx="158">
                  <c:v>-1388.4401689999986</c:v>
                </c:pt>
                <c:pt idx="159">
                  <c:v>-1407.4401689999986</c:v>
                </c:pt>
                <c:pt idx="160">
                  <c:v>-1430.2401689999986</c:v>
                </c:pt>
                <c:pt idx="161">
                  <c:v>-1455.2401689999986</c:v>
                </c:pt>
                <c:pt idx="162">
                  <c:v>-1463.4801689999986</c:v>
                </c:pt>
                <c:pt idx="163">
                  <c:v>-1446.9801689999986</c:v>
                </c:pt>
                <c:pt idx="164">
                  <c:v>-1446.9801689999986</c:v>
                </c:pt>
                <c:pt idx="165">
                  <c:v>-1466.9301689999986</c:v>
                </c:pt>
                <c:pt idx="166">
                  <c:v>-1494.4301689999986</c:v>
                </c:pt>
                <c:pt idx="167">
                  <c:v>-1447.0301689999985</c:v>
                </c:pt>
                <c:pt idx="168">
                  <c:v>-1457.2501689999988</c:v>
                </c:pt>
                <c:pt idx="169">
                  <c:v>-1489.8201699999988</c:v>
                </c:pt>
                <c:pt idx="170">
                  <c:v>-1520.3001699999988</c:v>
                </c:pt>
                <c:pt idx="171">
                  <c:v>-1530.8501699999988</c:v>
                </c:pt>
                <c:pt idx="172">
                  <c:v>-1530.6101699999988</c:v>
                </c:pt>
                <c:pt idx="173">
                  <c:v>-1500.6401699999988</c:v>
                </c:pt>
                <c:pt idx="174">
                  <c:v>-1530.6001699999988</c:v>
                </c:pt>
                <c:pt idx="175">
                  <c:v>-1542.7801699999989</c:v>
                </c:pt>
                <c:pt idx="176">
                  <c:v>-1507.2601699999989</c:v>
                </c:pt>
                <c:pt idx="177">
                  <c:v>-1529.400169999999</c:v>
                </c:pt>
                <c:pt idx="178">
                  <c:v>-1547.1201699999988</c:v>
                </c:pt>
                <c:pt idx="179">
                  <c:v>-1528.6901699999987</c:v>
                </c:pt>
                <c:pt idx="180">
                  <c:v>-1533.1001699999988</c:v>
                </c:pt>
                <c:pt idx="181">
                  <c:v>-1537.8001699999988</c:v>
                </c:pt>
                <c:pt idx="182">
                  <c:v>-1523.7601699999989</c:v>
                </c:pt>
                <c:pt idx="183">
                  <c:v>-1529.7401699999989</c:v>
                </c:pt>
                <c:pt idx="184">
                  <c:v>-1547.5801699999988</c:v>
                </c:pt>
                <c:pt idx="185">
                  <c:v>-1536.6901699999989</c:v>
                </c:pt>
                <c:pt idx="186">
                  <c:v>-1544.670169999999</c:v>
                </c:pt>
                <c:pt idx="187">
                  <c:v>-1561.660169999999</c:v>
                </c:pt>
                <c:pt idx="188">
                  <c:v>-1579.620169999999</c:v>
                </c:pt>
                <c:pt idx="189">
                  <c:v>-1601.340169999999</c:v>
                </c:pt>
                <c:pt idx="190">
                  <c:v>-1620.9601699999992</c:v>
                </c:pt>
                <c:pt idx="191">
                  <c:v>-1640.4801699999991</c:v>
                </c:pt>
                <c:pt idx="192">
                  <c:v>-1605.5801699999993</c:v>
                </c:pt>
                <c:pt idx="193">
                  <c:v>-1616.3501699999993</c:v>
                </c:pt>
                <c:pt idx="194">
                  <c:v>-1635.6401699999992</c:v>
                </c:pt>
                <c:pt idx="195">
                  <c:v>-1557.6401699999992</c:v>
                </c:pt>
                <c:pt idx="196">
                  <c:v>-1540.2401699999994</c:v>
                </c:pt>
                <c:pt idx="197">
                  <c:v>-1520.2401699999994</c:v>
                </c:pt>
                <c:pt idx="198">
                  <c:v>-1531.8401699999993</c:v>
                </c:pt>
                <c:pt idx="199">
                  <c:v>-1545.5201699999993</c:v>
                </c:pt>
                <c:pt idx="200">
                  <c:v>-1557.6501699999992</c:v>
                </c:pt>
                <c:pt idx="201">
                  <c:v>-1495.0001699999991</c:v>
                </c:pt>
                <c:pt idx="202">
                  <c:v>-1517.5501699999991</c:v>
                </c:pt>
                <c:pt idx="203">
                  <c:v>-1532.2501699999991</c:v>
                </c:pt>
                <c:pt idx="204">
                  <c:v>-1519.9801699999991</c:v>
                </c:pt>
                <c:pt idx="205">
                  <c:v>-1514.2401699999991</c:v>
                </c:pt>
                <c:pt idx="206">
                  <c:v>-1488.3001699999991</c:v>
                </c:pt>
                <c:pt idx="207">
                  <c:v>-1500.830179999999</c:v>
                </c:pt>
                <c:pt idx="208">
                  <c:v>-1441.2301799999989</c:v>
                </c:pt>
                <c:pt idx="209">
                  <c:v>-1474.630179999999</c:v>
                </c:pt>
                <c:pt idx="210">
                  <c:v>-1488.9801799999989</c:v>
                </c:pt>
                <c:pt idx="211">
                  <c:v>-1499.0801799999988</c:v>
                </c:pt>
                <c:pt idx="212">
                  <c:v>-1458.2801799999988</c:v>
                </c:pt>
                <c:pt idx="213">
                  <c:v>-1473.2501799999989</c:v>
                </c:pt>
                <c:pt idx="214">
                  <c:v>-1482.0001799999989</c:v>
                </c:pt>
                <c:pt idx="215">
                  <c:v>-1504.300179999999</c:v>
                </c:pt>
                <c:pt idx="216">
                  <c:v>-1510.860179999999</c:v>
                </c:pt>
                <c:pt idx="217">
                  <c:v>-1574.560179999999</c:v>
                </c:pt>
                <c:pt idx="218">
                  <c:v>-1597.1101799999992</c:v>
                </c:pt>
                <c:pt idx="219">
                  <c:v>-1611.330179999999</c:v>
                </c:pt>
                <c:pt idx="220">
                  <c:v>-1645.0001799999991</c:v>
                </c:pt>
                <c:pt idx="221">
                  <c:v>-1668.6601899999991</c:v>
                </c:pt>
                <c:pt idx="222">
                  <c:v>-1686.9401899999991</c:v>
                </c:pt>
                <c:pt idx="223">
                  <c:v>-1626.550189999999</c:v>
                </c:pt>
                <c:pt idx="224">
                  <c:v>-1674.4001899999992</c:v>
                </c:pt>
                <c:pt idx="225">
                  <c:v>-1725.8501899999992</c:v>
                </c:pt>
                <c:pt idx="226">
                  <c:v>-1734.8501899999992</c:v>
                </c:pt>
                <c:pt idx="227">
                  <c:v>-1779.8501899999992</c:v>
                </c:pt>
                <c:pt idx="228">
                  <c:v>-1798.9901899999991</c:v>
                </c:pt>
                <c:pt idx="229">
                  <c:v>-1842.9901899999991</c:v>
                </c:pt>
                <c:pt idx="230">
                  <c:v>-1800.6401899999989</c:v>
                </c:pt>
                <c:pt idx="231">
                  <c:v>-1704.4401899999989</c:v>
                </c:pt>
                <c:pt idx="232">
                  <c:v>-1682.340189999999</c:v>
                </c:pt>
                <c:pt idx="233">
                  <c:v>-1722.8801899999989</c:v>
                </c:pt>
                <c:pt idx="234">
                  <c:v>-1667.8001899999988</c:v>
                </c:pt>
                <c:pt idx="235">
                  <c:v>-1635.0501899999988</c:v>
                </c:pt>
                <c:pt idx="236">
                  <c:v>-1664.9801899999989</c:v>
                </c:pt>
                <c:pt idx="237">
                  <c:v>-1646.2601899999988</c:v>
                </c:pt>
                <c:pt idx="238">
                  <c:v>-1670.5101899999988</c:v>
                </c:pt>
                <c:pt idx="239">
                  <c:v>-1689.9801899999989</c:v>
                </c:pt>
                <c:pt idx="240">
                  <c:v>-1697.110189999999</c:v>
                </c:pt>
                <c:pt idx="241">
                  <c:v>-1722.0701899999988</c:v>
                </c:pt>
                <c:pt idx="242">
                  <c:v>-1747.0701899999988</c:v>
                </c:pt>
                <c:pt idx="243">
                  <c:v>-1799.5201899999988</c:v>
                </c:pt>
                <c:pt idx="244">
                  <c:v>-1756.5701899999988</c:v>
                </c:pt>
                <c:pt idx="245">
                  <c:v>-1798.0701899999988</c:v>
                </c:pt>
                <c:pt idx="246">
                  <c:v>-1849.3701899999987</c:v>
                </c:pt>
                <c:pt idx="247">
                  <c:v>-1863.7701899999988</c:v>
                </c:pt>
                <c:pt idx="248">
                  <c:v>-1898.0101899999988</c:v>
                </c:pt>
                <c:pt idx="249">
                  <c:v>-1812.860189999999</c:v>
                </c:pt>
                <c:pt idx="250">
                  <c:v>-1862.860189999999</c:v>
                </c:pt>
                <c:pt idx="251">
                  <c:v>-1882.600189999999</c:v>
                </c:pt>
                <c:pt idx="252">
                  <c:v>-1772.600189999999</c:v>
                </c:pt>
                <c:pt idx="253">
                  <c:v>-1702.6701899999989</c:v>
                </c:pt>
              </c:numCache>
            </c:numRef>
          </c:val>
          <c:smooth val="0"/>
          <c:extLst>
            <c:ext xmlns:c16="http://schemas.microsoft.com/office/drawing/2014/chart" uri="{C3380CC4-5D6E-409C-BE32-E72D297353CC}">
              <c16:uniqueId val="{00000000-A367-43EC-87A0-A449BECDBC56}"/>
            </c:ext>
          </c:extLst>
        </c:ser>
        <c:dLbls>
          <c:dLblPos val="t"/>
          <c:showLegendKey val="0"/>
          <c:showVal val="1"/>
          <c:showCatName val="0"/>
          <c:showSerName val="0"/>
          <c:showPercent val="0"/>
          <c:showBubbleSize val="0"/>
        </c:dLbls>
        <c:smooth val="0"/>
        <c:axId val="1640838911"/>
        <c:axId val="1640852831"/>
      </c:lineChart>
      <c:dateAx>
        <c:axId val="1640838911"/>
        <c:scaling>
          <c:orientation val="minMax"/>
        </c:scaling>
        <c:delete val="0"/>
        <c:axPos val="b"/>
        <c:numFmt formatCode="m/d/yy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852831"/>
        <c:crosses val="autoZero"/>
        <c:auto val="1"/>
        <c:lblOffset val="100"/>
        <c:baseTimeUnit val="days"/>
        <c:majorUnit val="1"/>
        <c:majorTimeUnit val="months"/>
        <c:minorUnit val="1"/>
        <c:minorTimeUnit val="months"/>
      </c:dateAx>
      <c:valAx>
        <c:axId val="16408528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838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 trading journal data project 2.0.xlsx]Charts tables for dashboards!PivotTable1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Performance</a:t>
            </a:r>
            <a:r>
              <a:rPr lang="en-US" baseline="0"/>
              <a:t> by Day of Week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34A85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 tables for dashboards'!$N$60</c:f>
              <c:strCache>
                <c:ptCount val="1"/>
                <c:pt idx="0">
                  <c:v>Total</c:v>
                </c:pt>
              </c:strCache>
            </c:strRef>
          </c:tx>
          <c:spPr>
            <a:solidFill>
              <a:srgbClr val="34A853"/>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tables for dashboards'!$M$61:$M$66</c:f>
              <c:strCache>
                <c:ptCount val="5"/>
                <c:pt idx="0">
                  <c:v>Friday</c:v>
                </c:pt>
                <c:pt idx="1">
                  <c:v>Thursday</c:v>
                </c:pt>
                <c:pt idx="2">
                  <c:v>Wednesday</c:v>
                </c:pt>
                <c:pt idx="3">
                  <c:v>Tuesday</c:v>
                </c:pt>
                <c:pt idx="4">
                  <c:v>Monday</c:v>
                </c:pt>
              </c:strCache>
            </c:strRef>
          </c:cat>
          <c:val>
            <c:numRef>
              <c:f>'Charts tables for dashboards'!$N$61:$N$66</c:f>
              <c:numCache>
                <c:formatCode>_("$"* #,##0.00_);_("$"* \(#,##0.00\);_("$"* "-"??_);_(@_)</c:formatCode>
                <c:ptCount val="5"/>
                <c:pt idx="0">
                  <c:v>621.70999700000027</c:v>
                </c:pt>
                <c:pt idx="1">
                  <c:v>139.77500000000083</c:v>
                </c:pt>
                <c:pt idx="2">
                  <c:v>-26.449217000001291</c:v>
                </c:pt>
                <c:pt idx="3">
                  <c:v>-2209.4504599999991</c:v>
                </c:pt>
                <c:pt idx="4">
                  <c:v>-228.25551000000041</c:v>
                </c:pt>
              </c:numCache>
            </c:numRef>
          </c:val>
          <c:extLst>
            <c:ext xmlns:c14="http://schemas.microsoft.com/office/drawing/2007/8/2/chart" uri="{6F2FDCE9-48DA-4B69-8628-5D25D57E5C99}">
              <c14:invertSolidFillFmt>
                <c14:spPr xmlns:c14="http://schemas.microsoft.com/office/drawing/2007/8/2/chart">
                  <a:solidFill>
                    <a:srgbClr val="EA4335"/>
                  </a:solidFill>
                  <a:ln>
                    <a:noFill/>
                  </a:ln>
                  <a:effectLst/>
                </c14:spPr>
              </c14:invertSolidFillFmt>
            </c:ext>
            <c:ext xmlns:c16="http://schemas.microsoft.com/office/drawing/2014/chart" uri="{C3380CC4-5D6E-409C-BE32-E72D297353CC}">
              <c16:uniqueId val="{00000000-2CFB-43A4-8B30-68932CED605E}"/>
            </c:ext>
          </c:extLst>
        </c:ser>
        <c:dLbls>
          <c:dLblPos val="outEnd"/>
          <c:showLegendKey val="0"/>
          <c:showVal val="1"/>
          <c:showCatName val="0"/>
          <c:showSerName val="0"/>
          <c:showPercent val="0"/>
          <c:showBubbleSize val="0"/>
        </c:dLbls>
        <c:gapWidth val="182"/>
        <c:axId val="1864651232"/>
        <c:axId val="1864656032"/>
      </c:barChart>
      <c:catAx>
        <c:axId val="1864651232"/>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656032"/>
        <c:crosses val="autoZero"/>
        <c:auto val="1"/>
        <c:lblAlgn val="ctr"/>
        <c:lblOffset val="100"/>
        <c:noMultiLvlLbl val="0"/>
      </c:catAx>
      <c:valAx>
        <c:axId val="1864656032"/>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651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 trading journal data project 2.0.xlsx]Charts tables for dashboards!PivotTable5</c:name>
    <c:fmtId val="0"/>
  </c:pivotSource>
  <c:chart>
    <c:autoTitleDeleted val="1"/>
    <c:pivotFmts>
      <c:pivotFmt>
        <c:idx val="0"/>
        <c:spPr>
          <a:solidFill>
            <a:srgbClr val="34A853"/>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4A853"/>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4A853"/>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4A853"/>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 tables for dashboards'!$X$9</c:f>
              <c:strCache>
                <c:ptCount val="1"/>
                <c:pt idx="0">
                  <c:v>Total</c:v>
                </c:pt>
              </c:strCache>
            </c:strRef>
          </c:tx>
          <c:spPr>
            <a:solidFill>
              <a:srgbClr val="34A853"/>
            </a:solidFill>
            <a:ln>
              <a:noFill/>
            </a:ln>
            <a:effectLst/>
          </c:spPr>
          <c:invertIfNegative val="1"/>
          <c:dLbls>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tables for dashboards'!$W$10:$W$17</c:f>
              <c:strCache>
                <c:ptCount val="7"/>
                <c:pt idx="0">
                  <c:v>6</c:v>
                </c:pt>
                <c:pt idx="1">
                  <c:v>7</c:v>
                </c:pt>
                <c:pt idx="2">
                  <c:v>8</c:v>
                </c:pt>
                <c:pt idx="3">
                  <c:v>9</c:v>
                </c:pt>
                <c:pt idx="4">
                  <c:v>10</c:v>
                </c:pt>
                <c:pt idx="5">
                  <c:v>11</c:v>
                </c:pt>
                <c:pt idx="6">
                  <c:v>12</c:v>
                </c:pt>
              </c:strCache>
            </c:strRef>
          </c:cat>
          <c:val>
            <c:numRef>
              <c:f>'Charts tables for dashboards'!$X$10:$X$17</c:f>
              <c:numCache>
                <c:formatCode>General</c:formatCode>
                <c:ptCount val="7"/>
                <c:pt idx="0">
                  <c:v>-51.456706000000707</c:v>
                </c:pt>
                <c:pt idx="1">
                  <c:v>-1344.0285099999985</c:v>
                </c:pt>
                <c:pt idx="2">
                  <c:v>-58.955003000000005</c:v>
                </c:pt>
                <c:pt idx="3">
                  <c:v>-138.62499999999932</c:v>
                </c:pt>
                <c:pt idx="4">
                  <c:v>128.91999999999916</c:v>
                </c:pt>
                <c:pt idx="5">
                  <c:v>-116.33000999999976</c:v>
                </c:pt>
                <c:pt idx="6">
                  <c:v>-122.19496100000005</c:v>
                </c:pt>
              </c:numCache>
            </c:numRef>
          </c:val>
          <c:extLst>
            <c:ext xmlns:c14="http://schemas.microsoft.com/office/drawing/2007/8/2/chart" uri="{6F2FDCE9-48DA-4B69-8628-5D25D57E5C99}">
              <c14:invertSolidFillFmt>
                <c14:spPr xmlns:c14="http://schemas.microsoft.com/office/drawing/2007/8/2/chart">
                  <a:solidFill>
                    <a:srgbClr val="EA4335"/>
                  </a:solidFill>
                  <a:ln>
                    <a:noFill/>
                  </a:ln>
                  <a:effectLst/>
                </c14:spPr>
              </c14:invertSolidFillFmt>
            </c:ext>
            <c:ext xmlns:c16="http://schemas.microsoft.com/office/drawing/2014/chart" uri="{C3380CC4-5D6E-409C-BE32-E72D297353CC}">
              <c16:uniqueId val="{00000005-2C5C-4F63-8AE7-98EC6C49C93D}"/>
            </c:ext>
          </c:extLst>
        </c:ser>
        <c:dLbls>
          <c:showLegendKey val="0"/>
          <c:showVal val="0"/>
          <c:showCatName val="0"/>
          <c:showSerName val="0"/>
          <c:showPercent val="0"/>
          <c:showBubbleSize val="0"/>
        </c:dLbls>
        <c:gapWidth val="219"/>
        <c:axId val="245639439"/>
        <c:axId val="245635599"/>
      </c:barChart>
      <c:catAx>
        <c:axId val="245639439"/>
        <c:scaling>
          <c:orientation val="maxMin"/>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635599"/>
        <c:crosses val="autoZero"/>
        <c:auto val="1"/>
        <c:lblAlgn val="ctr"/>
        <c:lblOffset val="100"/>
        <c:noMultiLvlLbl val="0"/>
      </c:catAx>
      <c:valAx>
        <c:axId val="245635599"/>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639439"/>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 trading journal data project 2.0.xlsx]Charts tables for dashboards!PivotTable5</c:name>
    <c:fmtId val="6"/>
  </c:pivotSource>
  <c:chart>
    <c:autoTitleDeleted val="1"/>
    <c:pivotFmts>
      <c:pivotFmt>
        <c:idx val="0"/>
        <c:spPr>
          <a:solidFill>
            <a:srgbClr val="34A853"/>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4A853"/>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4A853"/>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4A853"/>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4A853"/>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ln>
            <a:solidFill>
              <a:srgbClr val="0070C0"/>
            </a:solidFill>
          </a:ln>
          <a:effectLst/>
        </c:spPr>
        <c:marker>
          <c:spPr>
            <a:solidFill>
              <a:schemeClr val="tx1"/>
            </a:solidFill>
          </c:spPr>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2.0370135052831988E-16"/>
              <c:y val="-0.11111111111111109"/>
            </c:manualLayout>
          </c:layout>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
              <c:y val="8.333333333333337E-2"/>
            </c:manualLayout>
          </c:layout>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5.5555555555555558E-3"/>
              <c:y val="-5.555555555555558E-2"/>
            </c:manualLayout>
          </c:layout>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5.5555555555554534E-3"/>
              <c:y val="2.7777777777777735E-2"/>
            </c:manualLayout>
          </c:layout>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0"/>
              <c:y val="-3.2407407407407406E-2"/>
            </c:manualLayout>
          </c:layout>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0"/>
              <c:y val="-2.7777777777777776E-2"/>
            </c:manualLayout>
          </c:layout>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8.3333333333332829E-3"/>
              <c:y val="-1.3888888888888888E-2"/>
            </c:manualLayout>
          </c:layout>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 tables for dashboards'!$X$9</c:f>
              <c:strCache>
                <c:ptCount val="1"/>
                <c:pt idx="0">
                  <c:v>Total</c:v>
                </c:pt>
              </c:strCache>
            </c:strRef>
          </c:tx>
          <c:spPr>
            <a:ln>
              <a:solidFill>
                <a:srgbClr val="0070C0"/>
              </a:solidFill>
            </a:ln>
            <a:effectLst/>
          </c:spPr>
          <c:marker>
            <c:spPr>
              <a:solidFill>
                <a:schemeClr val="tx1"/>
              </a:solidFill>
            </c:spPr>
          </c:marker>
          <c:dLbls>
            <c:dLbl>
              <c:idx val="0"/>
              <c:layout>
                <c:manualLayout>
                  <c:x val="0"/>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84D-4905-A8EB-5207DEFA140A}"/>
                </c:ext>
              </c:extLst>
            </c:dLbl>
            <c:dLbl>
              <c:idx val="1"/>
              <c:layout>
                <c:manualLayout>
                  <c:x val="8.3333333333332829E-3"/>
                  <c:y val="-1.388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84D-4905-A8EB-5207DEFA140A}"/>
                </c:ext>
              </c:extLst>
            </c:dLbl>
            <c:dLbl>
              <c:idx val="2"/>
              <c:layout>
                <c:manualLayout>
                  <c:x val="-5.5555555555555558E-3"/>
                  <c:y val="-5.55555555555555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84D-4905-A8EB-5207DEFA140A}"/>
                </c:ext>
              </c:extLst>
            </c:dLbl>
            <c:dLbl>
              <c:idx val="3"/>
              <c:layout>
                <c:manualLayout>
                  <c:x val="5.5555555555554534E-3"/>
                  <c:y val="2.77777777777777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84D-4905-A8EB-5207DEFA140A}"/>
                </c:ext>
              </c:extLst>
            </c:dLbl>
            <c:dLbl>
              <c:idx val="4"/>
              <c:layout>
                <c:manualLayout>
                  <c:x val="0"/>
                  <c:y val="-3.2407407407407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84D-4905-A8EB-5207DEFA140A}"/>
                </c:ext>
              </c:extLst>
            </c:dLbl>
            <c:dLbl>
              <c:idx val="5"/>
              <c:layout>
                <c:manualLayout>
                  <c:x val="0"/>
                  <c:y val="8.3333333333333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84D-4905-A8EB-5207DEFA140A}"/>
                </c:ext>
              </c:extLst>
            </c:dLbl>
            <c:dLbl>
              <c:idx val="6"/>
              <c:layout>
                <c:manualLayout>
                  <c:x val="-2.0370135052831988E-16"/>
                  <c:y val="-0.1111111111111110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84D-4905-A8EB-5207DEFA140A}"/>
                </c:ext>
              </c:extLst>
            </c:dLbl>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2"/>
                      </a:solidFill>
                      <a:round/>
                    </a:ln>
                    <a:effectLst/>
                  </c:spPr>
                </c15:leaderLines>
              </c:ext>
            </c:extLst>
          </c:dLbls>
          <c:cat>
            <c:strRef>
              <c:f>'Charts tables for dashboards'!$W$10:$W$17</c:f>
              <c:strCache>
                <c:ptCount val="7"/>
                <c:pt idx="0">
                  <c:v>6</c:v>
                </c:pt>
                <c:pt idx="1">
                  <c:v>7</c:v>
                </c:pt>
                <c:pt idx="2">
                  <c:v>8</c:v>
                </c:pt>
                <c:pt idx="3">
                  <c:v>9</c:v>
                </c:pt>
                <c:pt idx="4">
                  <c:v>10</c:v>
                </c:pt>
                <c:pt idx="5">
                  <c:v>11</c:v>
                </c:pt>
                <c:pt idx="6">
                  <c:v>12</c:v>
                </c:pt>
              </c:strCache>
            </c:strRef>
          </c:cat>
          <c:val>
            <c:numRef>
              <c:f>'Charts tables for dashboards'!$X$10:$X$17</c:f>
              <c:numCache>
                <c:formatCode>General</c:formatCode>
                <c:ptCount val="7"/>
                <c:pt idx="0">
                  <c:v>-51.456706000000707</c:v>
                </c:pt>
                <c:pt idx="1">
                  <c:v>-1344.0285099999985</c:v>
                </c:pt>
                <c:pt idx="2">
                  <c:v>-58.955003000000005</c:v>
                </c:pt>
                <c:pt idx="3">
                  <c:v>-138.62499999999932</c:v>
                </c:pt>
                <c:pt idx="4">
                  <c:v>128.91999999999916</c:v>
                </c:pt>
                <c:pt idx="5">
                  <c:v>-116.33000999999976</c:v>
                </c:pt>
                <c:pt idx="6">
                  <c:v>-122.19496100000005</c:v>
                </c:pt>
              </c:numCache>
            </c:numRef>
          </c:val>
          <c:smooth val="0"/>
          <c:extLst>
            <c:ext xmlns:c16="http://schemas.microsoft.com/office/drawing/2014/chart" uri="{C3380CC4-5D6E-409C-BE32-E72D297353CC}">
              <c16:uniqueId val="{00000000-784D-4905-A8EB-5207DEFA140A}"/>
            </c:ext>
          </c:extLst>
        </c:ser>
        <c:dLbls>
          <c:showLegendKey val="0"/>
          <c:showVal val="0"/>
          <c:showCatName val="0"/>
          <c:showSerName val="0"/>
          <c:showPercent val="0"/>
          <c:showBubbleSize val="0"/>
        </c:dLbls>
        <c:marker val="1"/>
        <c:smooth val="0"/>
        <c:axId val="245639439"/>
        <c:axId val="245635599"/>
      </c:lineChart>
      <c:catAx>
        <c:axId val="245639439"/>
        <c:scaling>
          <c:orientation val="minMax"/>
        </c:scaling>
        <c:delete val="0"/>
        <c:axPos val="b"/>
        <c:numFmt formatCode="_(&quot;$&quot;* #,##0.00_);_(&quot;$&quot;* \(#,##0.00\);_(&quot;$&quot;* &quot;-&quot;??_);_(@_)"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635599"/>
        <c:crosses val="autoZero"/>
        <c:auto val="1"/>
        <c:lblAlgn val="ctr"/>
        <c:lblOffset val="100"/>
        <c:noMultiLvlLbl val="0"/>
      </c:catAx>
      <c:valAx>
        <c:axId val="245635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639439"/>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 trading journal data project 2.0.xlsx]Charts tables for dashboards!PivotTable6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Bottom 10 Stocks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 tables for dashboards'!$AR$13</c:f>
              <c:strCache>
                <c:ptCount val="1"/>
                <c:pt idx="0">
                  <c:v>Total</c:v>
                </c:pt>
              </c:strCache>
            </c:strRef>
          </c:tx>
          <c:spPr>
            <a:solidFill>
              <a:schemeClr val="accent2"/>
            </a:solidFill>
            <a:ln>
              <a:noFill/>
            </a:ln>
            <a:effectLst/>
          </c:spPr>
          <c:invertIfNegative val="0"/>
          <c:dLbls>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tables for dashboards'!$AQ$14:$AQ$24</c:f>
              <c:strCache>
                <c:ptCount val="10"/>
                <c:pt idx="0">
                  <c:v>VLCN</c:v>
                </c:pt>
                <c:pt idx="1">
                  <c:v>SECO</c:v>
                </c:pt>
                <c:pt idx="2">
                  <c:v>PALI</c:v>
                </c:pt>
                <c:pt idx="3">
                  <c:v>KSPN</c:v>
                </c:pt>
                <c:pt idx="4">
                  <c:v>GBOX</c:v>
                </c:pt>
                <c:pt idx="5">
                  <c:v>EVTL</c:v>
                </c:pt>
                <c:pt idx="6">
                  <c:v>ENSC</c:v>
                </c:pt>
                <c:pt idx="7">
                  <c:v>CYN</c:v>
                </c:pt>
                <c:pt idx="8">
                  <c:v>CEI</c:v>
                </c:pt>
                <c:pt idx="9">
                  <c:v>BWV</c:v>
                </c:pt>
              </c:strCache>
            </c:strRef>
          </c:cat>
          <c:val>
            <c:numRef>
              <c:f>'Charts tables for dashboards'!$AR$14:$AR$24</c:f>
              <c:numCache>
                <c:formatCode>_(* #,##0.00_);_(* \(#,##0.00\);_(* "-"??_);_(@_)</c:formatCode>
                <c:ptCount val="10"/>
                <c:pt idx="0">
                  <c:v>-128.99999999999977</c:v>
                </c:pt>
                <c:pt idx="1">
                  <c:v>-163.44000000000005</c:v>
                </c:pt>
                <c:pt idx="2">
                  <c:v>-225.2699999999999</c:v>
                </c:pt>
                <c:pt idx="3">
                  <c:v>-166.50000000000009</c:v>
                </c:pt>
                <c:pt idx="4">
                  <c:v>-189.8900000000001</c:v>
                </c:pt>
                <c:pt idx="5">
                  <c:v>-129.99999999999989</c:v>
                </c:pt>
                <c:pt idx="6">
                  <c:v>-145.70000000000016</c:v>
                </c:pt>
                <c:pt idx="7">
                  <c:v>-129.72000000000008</c:v>
                </c:pt>
                <c:pt idx="8">
                  <c:v>-1589.9999999999998</c:v>
                </c:pt>
                <c:pt idx="9">
                  <c:v>-208.49999999999983</c:v>
                </c:pt>
              </c:numCache>
            </c:numRef>
          </c:val>
          <c:extLst>
            <c:ext xmlns:c16="http://schemas.microsoft.com/office/drawing/2014/chart" uri="{C3380CC4-5D6E-409C-BE32-E72D297353CC}">
              <c16:uniqueId val="{00000000-753B-40A6-BB52-00BF882656B5}"/>
            </c:ext>
          </c:extLst>
        </c:ser>
        <c:dLbls>
          <c:dLblPos val="outEnd"/>
          <c:showLegendKey val="0"/>
          <c:showVal val="1"/>
          <c:showCatName val="0"/>
          <c:showSerName val="0"/>
          <c:showPercent val="0"/>
          <c:showBubbleSize val="0"/>
        </c:dLbls>
        <c:gapWidth val="219"/>
        <c:axId val="245626479"/>
        <c:axId val="245647599"/>
      </c:barChart>
      <c:catAx>
        <c:axId val="245626479"/>
        <c:scaling>
          <c:orientation val="minMax"/>
        </c:scaling>
        <c:delete val="0"/>
        <c:axPos val="l"/>
        <c:numFmt formatCode="_(&quot;$&quot;* #,##0.00_);_(&quot;$&quot;* \(#,##0.00\);_(&quot;$&quot;* &quot;-&quot;??_);_(@_)" sourceLinked="0"/>
        <c:majorTickMark val="none"/>
        <c:minorTickMark val="none"/>
        <c:tickLblPos val="high"/>
        <c:spPr>
          <a:noFill/>
          <a:ln w="9525" cap="flat" cmpd="sng" algn="ctr">
            <a:solidFill>
              <a:schemeClr val="accent1">
                <a:shade val="50000"/>
                <a:alpha val="94000"/>
              </a:schemeClr>
            </a:solidFill>
            <a:round/>
          </a:ln>
          <a:effectLst/>
        </c:spPr>
        <c:txPr>
          <a:bodyPr rot="-60000000" spcFirstLastPara="1" vertOverflow="ellipsis" vert="horz" wrap="square" anchor="t" anchorCtr="0"/>
          <a:lstStyle/>
          <a:p>
            <a:pPr>
              <a:defRPr sz="1000" b="1" i="0" u="none" strike="noStrike" kern="1200" baseline="0">
                <a:solidFill>
                  <a:schemeClr val="tx1">
                    <a:lumMod val="65000"/>
                    <a:lumOff val="35000"/>
                  </a:schemeClr>
                </a:solidFill>
                <a:latin typeface="+mn-lt"/>
                <a:ea typeface="+mn-ea"/>
                <a:cs typeface="+mn-cs"/>
              </a:defRPr>
            </a:pPr>
            <a:endParaRPr lang="en-US"/>
          </a:p>
        </c:txPr>
        <c:crossAx val="245647599"/>
        <c:crosses val="autoZero"/>
        <c:auto val="1"/>
        <c:lblAlgn val="ctr"/>
        <c:lblOffset val="100"/>
        <c:noMultiLvlLbl val="0"/>
      </c:catAx>
      <c:valAx>
        <c:axId val="245647599"/>
        <c:scaling>
          <c:orientation val="minMax"/>
        </c:scaling>
        <c:delete val="0"/>
        <c:axPos val="b"/>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45626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 trading journal data project 2.0.xlsx]Charts tables for dashboards!PivotTable7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Stocks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 tables for dashboards'!$AR$29</c:f>
              <c:strCache>
                <c:ptCount val="1"/>
                <c:pt idx="0">
                  <c:v>Total</c:v>
                </c:pt>
              </c:strCache>
            </c:strRef>
          </c:tx>
          <c:spPr>
            <a:solidFill>
              <a:schemeClr val="accent4"/>
            </a:solidFill>
            <a:ln>
              <a:noFill/>
            </a:ln>
            <a:effectLst/>
          </c:spPr>
          <c:invertIfNegative val="0"/>
          <c:dLbls>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tables for dashboards'!$AQ$30:$AQ$40</c:f>
              <c:strCache>
                <c:ptCount val="10"/>
                <c:pt idx="0">
                  <c:v>BTU</c:v>
                </c:pt>
                <c:pt idx="1">
                  <c:v>CEAD</c:v>
                </c:pt>
                <c:pt idx="2">
                  <c:v>DRCT</c:v>
                </c:pt>
                <c:pt idx="3">
                  <c:v>INAB</c:v>
                </c:pt>
                <c:pt idx="4">
                  <c:v>IONM</c:v>
                </c:pt>
                <c:pt idx="5">
                  <c:v>LIXT</c:v>
                </c:pt>
                <c:pt idx="6">
                  <c:v>PETZ</c:v>
                </c:pt>
                <c:pt idx="7">
                  <c:v>PGY</c:v>
                </c:pt>
                <c:pt idx="8">
                  <c:v>RDBX</c:v>
                </c:pt>
                <c:pt idx="9">
                  <c:v>VIVK</c:v>
                </c:pt>
              </c:strCache>
            </c:strRef>
          </c:cat>
          <c:val>
            <c:numRef>
              <c:f>'Charts tables for dashboards'!$AR$30:$AR$40</c:f>
              <c:numCache>
                <c:formatCode>_("$"* #,##0.00_);_("$"* \(#,##0.00\);_("$"* "-"??_);_(@_)</c:formatCode>
                <c:ptCount val="10"/>
                <c:pt idx="0">
                  <c:v>147.17500000000047</c:v>
                </c:pt>
                <c:pt idx="1">
                  <c:v>270.59999999999997</c:v>
                </c:pt>
                <c:pt idx="2">
                  <c:v>156.39000000000038</c:v>
                </c:pt>
                <c:pt idx="3">
                  <c:v>143.55000000000018</c:v>
                </c:pt>
                <c:pt idx="4">
                  <c:v>147.06999999999982</c:v>
                </c:pt>
                <c:pt idx="5">
                  <c:v>157.64999999999984</c:v>
                </c:pt>
                <c:pt idx="6">
                  <c:v>303.44999999999982</c:v>
                </c:pt>
                <c:pt idx="7">
                  <c:v>165.00000000000023</c:v>
                </c:pt>
                <c:pt idx="8">
                  <c:v>146.99999999999997</c:v>
                </c:pt>
                <c:pt idx="9">
                  <c:v>247.10000000000011</c:v>
                </c:pt>
              </c:numCache>
            </c:numRef>
          </c:val>
          <c:extLst>
            <c:ext xmlns:c16="http://schemas.microsoft.com/office/drawing/2014/chart" uri="{C3380CC4-5D6E-409C-BE32-E72D297353CC}">
              <c16:uniqueId val="{00000000-359E-4CCD-A30F-B05CB76211F5}"/>
            </c:ext>
          </c:extLst>
        </c:ser>
        <c:dLbls>
          <c:dLblPos val="outEnd"/>
          <c:showLegendKey val="0"/>
          <c:showVal val="1"/>
          <c:showCatName val="0"/>
          <c:showSerName val="0"/>
          <c:showPercent val="0"/>
          <c:showBubbleSize val="0"/>
        </c:dLbls>
        <c:gapWidth val="219"/>
        <c:axId val="2029015247"/>
        <c:axId val="2029011887"/>
      </c:barChart>
      <c:catAx>
        <c:axId val="2029015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029011887"/>
        <c:crosses val="autoZero"/>
        <c:auto val="1"/>
        <c:lblAlgn val="ctr"/>
        <c:lblOffset val="100"/>
        <c:noMultiLvlLbl val="0"/>
      </c:catAx>
      <c:valAx>
        <c:axId val="2029011887"/>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029015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 trading journal data project 2.0.xlsx]Charts tables for dashboards!PivotTable8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4A85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 tables for dashboards'!$AR$50:$AR$51</c:f>
              <c:strCache>
                <c:ptCount val="1"/>
                <c:pt idx="0">
                  <c:v>ADTX</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tables for dashboards'!$AQ$52</c:f>
              <c:strCache>
                <c:ptCount val="1"/>
                <c:pt idx="0">
                  <c:v>Total</c:v>
                </c:pt>
              </c:strCache>
            </c:strRef>
          </c:cat>
          <c:val>
            <c:numRef>
              <c:f>'Charts tables for dashboards'!$AR$52</c:f>
              <c:numCache>
                <c:formatCode>_("$"* #,##0.00_);_("$"* \(#,##0.00\);_("$"* "-"??_);_(@_)</c:formatCode>
                <c:ptCount val="1"/>
                <c:pt idx="0">
                  <c:v>-12.369999999999948</c:v>
                </c:pt>
              </c:numCache>
            </c:numRef>
          </c:val>
          <c:extLst>
            <c:ext xmlns:c16="http://schemas.microsoft.com/office/drawing/2014/chart" uri="{C3380CC4-5D6E-409C-BE32-E72D297353CC}">
              <c16:uniqueId val="{00000002-3EB9-4C9F-963A-70AD55FF0F5F}"/>
            </c:ext>
          </c:extLst>
        </c:ser>
        <c:ser>
          <c:idx val="1"/>
          <c:order val="1"/>
          <c:tx>
            <c:strRef>
              <c:f>'Charts tables for dashboards'!$AS$50:$AS$51</c:f>
              <c:strCache>
                <c:ptCount val="1"/>
                <c:pt idx="0">
                  <c:v>VIVK</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tables for dashboards'!$AQ$52</c:f>
              <c:strCache>
                <c:ptCount val="1"/>
                <c:pt idx="0">
                  <c:v>Total</c:v>
                </c:pt>
              </c:strCache>
            </c:strRef>
          </c:cat>
          <c:val>
            <c:numRef>
              <c:f>'Charts tables for dashboards'!$AS$52</c:f>
              <c:numCache>
                <c:formatCode>_("$"* #,##0.00_);_("$"* \(#,##0.00\);_("$"* "-"??_);_(@_)</c:formatCode>
                <c:ptCount val="1"/>
                <c:pt idx="0">
                  <c:v>247.10000000000011</c:v>
                </c:pt>
              </c:numCache>
            </c:numRef>
          </c:val>
          <c:extLst>
            <c:ext xmlns:c16="http://schemas.microsoft.com/office/drawing/2014/chart" uri="{C3380CC4-5D6E-409C-BE32-E72D297353CC}">
              <c16:uniqueId val="{0000013B-75A1-4AEC-86EA-C0D3390904E0}"/>
            </c:ext>
          </c:extLst>
        </c:ser>
        <c:ser>
          <c:idx val="2"/>
          <c:order val="2"/>
          <c:tx>
            <c:strRef>
              <c:f>'Charts tables for dashboards'!$AT$50:$AT$51</c:f>
              <c:strCache>
                <c:ptCount val="1"/>
                <c:pt idx="0">
                  <c:v>VLCN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tables for dashboards'!$AQ$52</c:f>
              <c:strCache>
                <c:ptCount val="1"/>
                <c:pt idx="0">
                  <c:v>Total</c:v>
                </c:pt>
              </c:strCache>
            </c:strRef>
          </c:cat>
          <c:val>
            <c:numRef>
              <c:f>'Charts tables for dashboards'!$AT$52</c:f>
              <c:numCache>
                <c:formatCode>_("$"* #,##0.00_);_("$"* \(#,##0.00\);_("$"* "-"??_);_(@_)</c:formatCode>
                <c:ptCount val="1"/>
                <c:pt idx="0">
                  <c:v>-128.99999999999977</c:v>
                </c:pt>
              </c:numCache>
            </c:numRef>
          </c:val>
          <c:extLst>
            <c:ext xmlns:c16="http://schemas.microsoft.com/office/drawing/2014/chart" uri="{C3380CC4-5D6E-409C-BE32-E72D297353CC}">
              <c16:uniqueId val="{0000013C-75A1-4AEC-86EA-C0D3390904E0}"/>
            </c:ext>
          </c:extLst>
        </c:ser>
        <c:ser>
          <c:idx val="3"/>
          <c:order val="3"/>
          <c:tx>
            <c:strRef>
              <c:f>'Charts tables for dashboards'!$AU$50:$AU$51</c:f>
              <c:strCache>
                <c:ptCount val="1"/>
                <c:pt idx="0">
                  <c:v>VRM</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tables for dashboards'!$AQ$52</c:f>
              <c:strCache>
                <c:ptCount val="1"/>
                <c:pt idx="0">
                  <c:v>Total</c:v>
                </c:pt>
              </c:strCache>
            </c:strRef>
          </c:cat>
          <c:val>
            <c:numRef>
              <c:f>'Charts tables for dashboards'!$AU$52</c:f>
              <c:numCache>
                <c:formatCode>_("$"* #,##0.00_);_("$"* \(#,##0.00\);_("$"* "-"??_);_(@_)</c:formatCode>
                <c:ptCount val="1"/>
                <c:pt idx="0">
                  <c:v>-38.560000000000016</c:v>
                </c:pt>
              </c:numCache>
            </c:numRef>
          </c:val>
          <c:extLst>
            <c:ext xmlns:c16="http://schemas.microsoft.com/office/drawing/2014/chart" uri="{C3380CC4-5D6E-409C-BE32-E72D297353CC}">
              <c16:uniqueId val="{0000013D-75A1-4AEC-86EA-C0D3390904E0}"/>
            </c:ext>
          </c:extLst>
        </c:ser>
        <c:ser>
          <c:idx val="4"/>
          <c:order val="4"/>
          <c:tx>
            <c:strRef>
              <c:f>'Charts tables for dashboards'!$AV$50:$AV$51</c:f>
              <c:strCache>
                <c:ptCount val="1"/>
                <c:pt idx="0">
                  <c:v>XRTX</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tables for dashboards'!$AQ$52</c:f>
              <c:strCache>
                <c:ptCount val="1"/>
                <c:pt idx="0">
                  <c:v>Total</c:v>
                </c:pt>
              </c:strCache>
            </c:strRef>
          </c:cat>
          <c:val>
            <c:numRef>
              <c:f>'Charts tables for dashboards'!$AV$52</c:f>
              <c:numCache>
                <c:formatCode>_("$"* #,##0.00_);_("$"* \(#,##0.00\);_("$"* "-"??_);_(@_)</c:formatCode>
                <c:ptCount val="1"/>
                <c:pt idx="0">
                  <c:v>68.570000000000249</c:v>
                </c:pt>
              </c:numCache>
            </c:numRef>
          </c:val>
          <c:extLst>
            <c:ext xmlns:c16="http://schemas.microsoft.com/office/drawing/2014/chart" uri="{C3380CC4-5D6E-409C-BE32-E72D297353CC}">
              <c16:uniqueId val="{0000013E-75A1-4AEC-86EA-C0D3390904E0}"/>
            </c:ext>
          </c:extLst>
        </c:ser>
        <c:dLbls>
          <c:dLblPos val="outEnd"/>
          <c:showLegendKey val="0"/>
          <c:showVal val="1"/>
          <c:showCatName val="0"/>
          <c:showSerName val="0"/>
          <c:showPercent val="0"/>
          <c:showBubbleSize val="0"/>
        </c:dLbls>
        <c:gapWidth val="219"/>
        <c:axId val="245630799"/>
        <c:axId val="245632719"/>
      </c:barChart>
      <c:catAx>
        <c:axId val="245630799"/>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632719"/>
        <c:crosses val="autoZero"/>
        <c:auto val="1"/>
        <c:lblAlgn val="ctr"/>
        <c:lblOffset val="100"/>
        <c:noMultiLvlLbl val="0"/>
      </c:catAx>
      <c:valAx>
        <c:axId val="245632719"/>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63079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hyperlink" Target="#Dashboard!A1"/><Relationship Id="rId1" Type="http://schemas.openxmlformats.org/officeDocument/2006/relationships/image" Target="../media/image4.jpeg"/><Relationship Id="rId4" Type="http://schemas.openxmlformats.org/officeDocument/2006/relationships/image" Target="../media/image6.svg"/></Relationships>
</file>

<file path=xl/drawings/_rels/drawing4.xml.rels><?xml version="1.0" encoding="UTF-8" standalone="yes"?>
<Relationships xmlns="http://schemas.openxmlformats.org/package/2006/relationships"><Relationship Id="rId8" Type="http://schemas.openxmlformats.org/officeDocument/2006/relationships/hyperlink" Target="#'Time&amp;price'!A1"/><Relationship Id="rId3" Type="http://schemas.openxmlformats.org/officeDocument/2006/relationships/chart" Target="../charts/chart12.xml"/><Relationship Id="rId7" Type="http://schemas.openxmlformats.org/officeDocument/2006/relationships/image" Target="../media/image6.svg"/><Relationship Id="rId12" Type="http://schemas.openxmlformats.org/officeDocument/2006/relationships/image" Target="../media/image9.jpeg"/><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image" Target="../media/image5.png"/><Relationship Id="rId11" Type="http://schemas.openxmlformats.org/officeDocument/2006/relationships/hyperlink" Target="#'Clean final data table'!A1"/><Relationship Id="rId5" Type="http://schemas.openxmlformats.org/officeDocument/2006/relationships/hyperlink" Target="#Dashboard!A1"/><Relationship Id="rId10" Type="http://schemas.openxmlformats.org/officeDocument/2006/relationships/image" Target="../media/image8.svg"/><Relationship Id="rId4" Type="http://schemas.openxmlformats.org/officeDocument/2006/relationships/chart" Target="../charts/chart13.xml"/><Relationship Id="rId9" Type="http://schemas.openxmlformats.org/officeDocument/2006/relationships/image" Target="../media/image7.png"/></Relationships>
</file>

<file path=xl/drawings/_rels/drawing5.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image" Target="../media/image6.svg"/><Relationship Id="rId7" Type="http://schemas.openxmlformats.org/officeDocument/2006/relationships/image" Target="../media/image9.jpeg"/><Relationship Id="rId12" Type="http://schemas.openxmlformats.org/officeDocument/2006/relationships/chart" Target="../charts/chart18.xml"/><Relationship Id="rId2" Type="http://schemas.openxmlformats.org/officeDocument/2006/relationships/image" Target="../media/image5.png"/><Relationship Id="rId1" Type="http://schemas.openxmlformats.org/officeDocument/2006/relationships/hyperlink" Target="#Dashboard!A1"/><Relationship Id="rId6" Type="http://schemas.openxmlformats.org/officeDocument/2006/relationships/hyperlink" Target="#'Clean final data table'!A1"/><Relationship Id="rId11" Type="http://schemas.openxmlformats.org/officeDocument/2006/relationships/chart" Target="../charts/chart17.xml"/><Relationship Id="rId5" Type="http://schemas.openxmlformats.org/officeDocument/2006/relationships/image" Target="../media/image8.svg"/><Relationship Id="rId10" Type="http://schemas.openxmlformats.org/officeDocument/2006/relationships/chart" Target="../charts/chart16.xml"/><Relationship Id="rId4" Type="http://schemas.openxmlformats.org/officeDocument/2006/relationships/image" Target="../media/image7.png"/><Relationship Id="rId9"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899490</xdr:colOff>
      <xdr:row>7</xdr:row>
      <xdr:rowOff>2389</xdr:rowOff>
    </xdr:to>
    <xdr:pic>
      <xdr:nvPicPr>
        <xdr:cNvPr id="3" name="Picture 2" descr="How To Use Volume To Improve Your Day Trading - Warrior Trading">
          <a:extLst>
            <a:ext uri="{FF2B5EF4-FFF2-40B4-BE49-F238E27FC236}">
              <a16:creationId xmlns:a16="http://schemas.microsoft.com/office/drawing/2014/main" id="{063B1C7E-C488-CE53-6040-F2F9D32563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48024" cy="13358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4523546</xdr:colOff>
      <xdr:row>0</xdr:row>
      <xdr:rowOff>0</xdr:rowOff>
    </xdr:from>
    <xdr:to>
      <xdr:col>12</xdr:col>
      <xdr:colOff>6038021</xdr:colOff>
      <xdr:row>6</xdr:row>
      <xdr:rowOff>161925</xdr:rowOff>
    </xdr:to>
    <xdr:pic>
      <xdr:nvPicPr>
        <xdr:cNvPr id="11" name="Picture 10" descr="65 Famous Quotes from Famous People on Failure to Motivate you for Success  - VAMBOA.org">
          <a:extLst>
            <a:ext uri="{FF2B5EF4-FFF2-40B4-BE49-F238E27FC236}">
              <a16:creationId xmlns:a16="http://schemas.microsoft.com/office/drawing/2014/main" id="{99D7BD1D-FFB5-CEDF-AFBA-349E5B7760D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798372" y="0"/>
          <a:ext cx="1514475" cy="1304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4584009</xdr:colOff>
      <xdr:row>0</xdr:row>
      <xdr:rowOff>2485</xdr:rowOff>
    </xdr:from>
    <xdr:to>
      <xdr:col>25</xdr:col>
      <xdr:colOff>5879408</xdr:colOff>
      <xdr:row>6</xdr:row>
      <xdr:rowOff>154884</xdr:rowOff>
    </xdr:to>
    <xdr:pic>
      <xdr:nvPicPr>
        <xdr:cNvPr id="13" name="Picture 12" descr="Best Loser Of The Year Award Car Sticker Decal Funny Joke Banter Friend  Prank | eBay">
          <a:extLst>
            <a:ext uri="{FF2B5EF4-FFF2-40B4-BE49-F238E27FC236}">
              <a16:creationId xmlns:a16="http://schemas.microsoft.com/office/drawing/2014/main" id="{D553C3A7-A37D-762B-FD8B-EF32C4214036}"/>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5362183" y="2485"/>
          <a:ext cx="1295399" cy="12953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283552</xdr:colOff>
      <xdr:row>6</xdr:row>
      <xdr:rowOff>117231</xdr:rowOff>
    </xdr:from>
    <xdr:to>
      <xdr:col>12</xdr:col>
      <xdr:colOff>285751</xdr:colOff>
      <xdr:row>20</xdr:row>
      <xdr:rowOff>146539</xdr:rowOff>
    </xdr:to>
    <xdr:graphicFrame macro="">
      <xdr:nvGraphicFramePr>
        <xdr:cNvPr id="3" name="Chart 2">
          <a:extLst>
            <a:ext uri="{FF2B5EF4-FFF2-40B4-BE49-F238E27FC236}">
              <a16:creationId xmlns:a16="http://schemas.microsoft.com/office/drawing/2014/main" id="{DE24B9CA-4BAF-1CCA-3314-1A7576FB7D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291611</xdr:colOff>
      <xdr:row>6</xdr:row>
      <xdr:rowOff>126022</xdr:rowOff>
    </xdr:from>
    <xdr:to>
      <xdr:col>15</xdr:col>
      <xdr:colOff>180847</xdr:colOff>
      <xdr:row>15</xdr:row>
      <xdr:rowOff>46158</xdr:rowOff>
    </xdr:to>
    <mc:AlternateContent xmlns:mc="http://schemas.openxmlformats.org/markup-compatibility/2006" xmlns:tsle="http://schemas.microsoft.com/office/drawing/2012/timeslicer">
      <mc:Choice Requires="tsle">
        <xdr:graphicFrame macro="">
          <xdr:nvGraphicFramePr>
            <xdr:cNvPr id="7" name="Date 1">
              <a:extLst>
                <a:ext uri="{FF2B5EF4-FFF2-40B4-BE49-F238E27FC236}">
                  <a16:creationId xmlns:a16="http://schemas.microsoft.com/office/drawing/2014/main" id="{8039D719-CD65-EAF2-9556-432B831E7BCF}"/>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0788161" y="1097572"/>
              <a:ext cx="3327761" cy="137746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5</xdr:col>
      <xdr:colOff>339492</xdr:colOff>
      <xdr:row>27</xdr:row>
      <xdr:rowOff>81522</xdr:rowOff>
    </xdr:from>
    <xdr:to>
      <xdr:col>14</xdr:col>
      <xdr:colOff>35425</xdr:colOff>
      <xdr:row>44</xdr:row>
      <xdr:rowOff>56545</xdr:rowOff>
    </xdr:to>
    <xdr:graphicFrame macro="">
      <xdr:nvGraphicFramePr>
        <xdr:cNvPr id="8" name="Chart 7">
          <a:extLst>
            <a:ext uri="{FF2B5EF4-FFF2-40B4-BE49-F238E27FC236}">
              <a16:creationId xmlns:a16="http://schemas.microsoft.com/office/drawing/2014/main" id="{81B7B190-1056-39E3-5E13-480684E6EC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53487</xdr:colOff>
      <xdr:row>32</xdr:row>
      <xdr:rowOff>8792</xdr:rowOff>
    </xdr:from>
    <xdr:to>
      <xdr:col>2</xdr:col>
      <xdr:colOff>1123950</xdr:colOff>
      <xdr:row>40</xdr:row>
      <xdr:rowOff>57150</xdr:rowOff>
    </xdr:to>
    <mc:AlternateContent xmlns:mc="http://schemas.openxmlformats.org/markup-compatibility/2006" xmlns:tsle="http://schemas.microsoft.com/office/drawing/2012/timeslicer">
      <mc:Choice Requires="tsle">
        <xdr:graphicFrame macro="">
          <xdr:nvGraphicFramePr>
            <xdr:cNvPr id="10" name="Date 4">
              <a:extLst>
                <a:ext uri="{FF2B5EF4-FFF2-40B4-BE49-F238E27FC236}">
                  <a16:creationId xmlns:a16="http://schemas.microsoft.com/office/drawing/2014/main" id="{18EDB553-48B9-A613-8B71-AAF7E8E908F2}"/>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53487" y="5190392"/>
              <a:ext cx="2918313" cy="134375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11</xdr:col>
      <xdr:colOff>74544</xdr:colOff>
      <xdr:row>269</xdr:row>
      <xdr:rowOff>0</xdr:rowOff>
    </xdr:from>
    <xdr:to>
      <xdr:col>20</xdr:col>
      <xdr:colOff>115956</xdr:colOff>
      <xdr:row>291</xdr:row>
      <xdr:rowOff>41413</xdr:rowOff>
    </xdr:to>
    <xdr:graphicFrame macro="">
      <xdr:nvGraphicFramePr>
        <xdr:cNvPr id="14" name="Chart 13">
          <a:extLst>
            <a:ext uri="{FF2B5EF4-FFF2-40B4-BE49-F238E27FC236}">
              <a16:creationId xmlns:a16="http://schemas.microsoft.com/office/drawing/2014/main" id="{5B519049-C54D-D79B-C482-A77D165E4D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526774</xdr:colOff>
      <xdr:row>66</xdr:row>
      <xdr:rowOff>151984</xdr:rowOff>
    </xdr:from>
    <xdr:to>
      <xdr:col>22</xdr:col>
      <xdr:colOff>540026</xdr:colOff>
      <xdr:row>87</xdr:row>
      <xdr:rowOff>69988</xdr:rowOff>
    </xdr:to>
    <xdr:graphicFrame macro="">
      <xdr:nvGraphicFramePr>
        <xdr:cNvPr id="2" name="Chart 1">
          <a:extLst>
            <a:ext uri="{FF2B5EF4-FFF2-40B4-BE49-F238E27FC236}">
              <a16:creationId xmlns:a16="http://schemas.microsoft.com/office/drawing/2014/main" id="{B1F938FA-732F-21C3-597D-6671F756C8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1104900</xdr:colOff>
      <xdr:row>21</xdr:row>
      <xdr:rowOff>142874</xdr:rowOff>
    </xdr:from>
    <xdr:to>
      <xdr:col>23</xdr:col>
      <xdr:colOff>657225</xdr:colOff>
      <xdr:row>38</xdr:row>
      <xdr:rowOff>109536</xdr:rowOff>
    </xdr:to>
    <xdr:graphicFrame macro="">
      <xdr:nvGraphicFramePr>
        <xdr:cNvPr id="4" name="Chart 3">
          <a:extLst>
            <a:ext uri="{FF2B5EF4-FFF2-40B4-BE49-F238E27FC236}">
              <a16:creationId xmlns:a16="http://schemas.microsoft.com/office/drawing/2014/main" id="{D4F2FADE-B853-A716-B876-4C6E18DAA3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781050</xdr:colOff>
      <xdr:row>21</xdr:row>
      <xdr:rowOff>133350</xdr:rowOff>
    </xdr:from>
    <xdr:to>
      <xdr:col>35</xdr:col>
      <xdr:colOff>47625</xdr:colOff>
      <xdr:row>38</xdr:row>
      <xdr:rowOff>123825</xdr:rowOff>
    </xdr:to>
    <xdr:graphicFrame macro="">
      <xdr:nvGraphicFramePr>
        <xdr:cNvPr id="5" name="Chart 4">
          <a:extLst>
            <a:ext uri="{FF2B5EF4-FFF2-40B4-BE49-F238E27FC236}">
              <a16:creationId xmlns:a16="http://schemas.microsoft.com/office/drawing/2014/main" id="{D84716E0-35D2-4898-AE1C-6DBAB6289F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44</xdr:col>
      <xdr:colOff>171450</xdr:colOff>
      <xdr:row>9</xdr:row>
      <xdr:rowOff>14286</xdr:rowOff>
    </xdr:from>
    <xdr:to>
      <xdr:col>56</xdr:col>
      <xdr:colOff>180975</xdr:colOff>
      <xdr:row>26</xdr:row>
      <xdr:rowOff>66674</xdr:rowOff>
    </xdr:to>
    <xdr:graphicFrame macro="">
      <xdr:nvGraphicFramePr>
        <xdr:cNvPr id="6" name="Chart 5">
          <a:extLst>
            <a:ext uri="{FF2B5EF4-FFF2-40B4-BE49-F238E27FC236}">
              <a16:creationId xmlns:a16="http://schemas.microsoft.com/office/drawing/2014/main" id="{744A21F3-0B05-53B1-BAF1-2B25F5E8B5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34</xdr:col>
      <xdr:colOff>314325</xdr:colOff>
      <xdr:row>8</xdr:row>
      <xdr:rowOff>152400</xdr:rowOff>
    </xdr:from>
    <xdr:to>
      <xdr:col>39</xdr:col>
      <xdr:colOff>352425</xdr:colOff>
      <xdr:row>23</xdr:row>
      <xdr:rowOff>104775</xdr:rowOff>
    </xdr:to>
    <mc:AlternateContent xmlns:mc="http://schemas.openxmlformats.org/markup-compatibility/2006" xmlns:a14="http://schemas.microsoft.com/office/drawing/2010/main">
      <mc:Choice Requires="a14">
        <xdr:graphicFrame macro="">
          <xdr:nvGraphicFramePr>
            <xdr:cNvPr id="9" name="Winning trades">
              <a:extLst>
                <a:ext uri="{FF2B5EF4-FFF2-40B4-BE49-F238E27FC236}">
                  <a16:creationId xmlns:a16="http://schemas.microsoft.com/office/drawing/2014/main" id="{D945173E-71AA-C9D4-AFD5-9583BBBCDEA6}"/>
                </a:ext>
              </a:extLst>
            </xdr:cNvPr>
            <xdr:cNvGraphicFramePr/>
          </xdr:nvGraphicFramePr>
          <xdr:xfrm>
            <a:off x="0" y="0"/>
            <a:ext cx="0" cy="0"/>
          </xdr:xfrm>
          <a:graphic>
            <a:graphicData uri="http://schemas.microsoft.com/office/drawing/2010/slicer">
              <sle:slicer xmlns:sle="http://schemas.microsoft.com/office/drawing/2010/slicer" name="Winning trades"/>
            </a:graphicData>
          </a:graphic>
        </xdr:graphicFrame>
      </mc:Choice>
      <mc:Fallback xmlns="">
        <xdr:sp macro="" textlink="">
          <xdr:nvSpPr>
            <xdr:cNvPr id="0" name=""/>
            <xdr:cNvSpPr>
              <a:spLocks noTextEdit="1"/>
            </xdr:cNvSpPr>
          </xdr:nvSpPr>
          <xdr:spPr>
            <a:xfrm>
              <a:off x="22707600" y="1447800"/>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44</xdr:col>
      <xdr:colOff>252412</xdr:colOff>
      <xdr:row>28</xdr:row>
      <xdr:rowOff>71437</xdr:rowOff>
    </xdr:from>
    <xdr:to>
      <xdr:col>56</xdr:col>
      <xdr:colOff>33337</xdr:colOff>
      <xdr:row>45</xdr:row>
      <xdr:rowOff>61912</xdr:rowOff>
    </xdr:to>
    <xdr:graphicFrame macro="">
      <xdr:nvGraphicFramePr>
        <xdr:cNvPr id="12" name="Chart 11">
          <a:extLst>
            <a:ext uri="{FF2B5EF4-FFF2-40B4-BE49-F238E27FC236}">
              <a16:creationId xmlns:a16="http://schemas.microsoft.com/office/drawing/2014/main" id="{87D29188-1D4C-476E-79BE-D97222F382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33</xdr:col>
      <xdr:colOff>428625</xdr:colOff>
      <xdr:row>43</xdr:row>
      <xdr:rowOff>123825</xdr:rowOff>
    </xdr:from>
    <xdr:to>
      <xdr:col>39</xdr:col>
      <xdr:colOff>28575</xdr:colOff>
      <xdr:row>58</xdr:row>
      <xdr:rowOff>76200</xdr:rowOff>
    </xdr:to>
    <mc:AlternateContent xmlns:mc="http://schemas.openxmlformats.org/markup-compatibility/2006" xmlns:a14="http://schemas.microsoft.com/office/drawing/2010/main">
      <mc:Choice Requires="a14">
        <xdr:graphicFrame macro="">
          <xdr:nvGraphicFramePr>
            <xdr:cNvPr id="16" name="Tickers">
              <a:extLst>
                <a:ext uri="{FF2B5EF4-FFF2-40B4-BE49-F238E27FC236}">
                  <a16:creationId xmlns:a16="http://schemas.microsoft.com/office/drawing/2014/main" id="{BD247B09-35CC-C529-86EE-A1F1332132AD}"/>
                </a:ext>
              </a:extLst>
            </xdr:cNvPr>
            <xdr:cNvGraphicFramePr/>
          </xdr:nvGraphicFramePr>
          <xdr:xfrm>
            <a:off x="0" y="0"/>
            <a:ext cx="0" cy="0"/>
          </xdr:xfrm>
          <a:graphic>
            <a:graphicData uri="http://schemas.microsoft.com/office/drawing/2010/slicer">
              <sle:slicer xmlns:sle="http://schemas.microsoft.com/office/drawing/2010/slicer" name="Tickers"/>
            </a:graphicData>
          </a:graphic>
        </xdr:graphicFrame>
      </mc:Choice>
      <mc:Fallback xmlns="">
        <xdr:sp macro="" textlink="">
          <xdr:nvSpPr>
            <xdr:cNvPr id="0" name=""/>
            <xdr:cNvSpPr>
              <a:spLocks noTextEdit="1"/>
            </xdr:cNvSpPr>
          </xdr:nvSpPr>
          <xdr:spPr>
            <a:xfrm>
              <a:off x="22383750" y="7086600"/>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42</xdr:col>
      <xdr:colOff>657224</xdr:colOff>
      <xdr:row>54</xdr:row>
      <xdr:rowOff>23811</xdr:rowOff>
    </xdr:from>
    <xdr:to>
      <xdr:col>50</xdr:col>
      <xdr:colOff>295275</xdr:colOff>
      <xdr:row>76</xdr:row>
      <xdr:rowOff>28575</xdr:rowOff>
    </xdr:to>
    <xdr:graphicFrame macro="">
      <xdr:nvGraphicFramePr>
        <xdr:cNvPr id="17" name="Chart 16">
          <a:extLst>
            <a:ext uri="{FF2B5EF4-FFF2-40B4-BE49-F238E27FC236}">
              <a16:creationId xmlns:a16="http://schemas.microsoft.com/office/drawing/2014/main" id="{89F0AA8C-3BED-8B52-62BD-CF91F87DD6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6110657</xdr:colOff>
      <xdr:row>1</xdr:row>
      <xdr:rowOff>36634</xdr:rowOff>
    </xdr:from>
    <xdr:to>
      <xdr:col>12</xdr:col>
      <xdr:colOff>7685177</xdr:colOff>
      <xdr:row>5</xdr:row>
      <xdr:rowOff>155332</xdr:rowOff>
    </xdr:to>
    <xdr:pic>
      <xdr:nvPicPr>
        <xdr:cNvPr id="5" name="Picture 4" descr="Stock Market Today: Markets Climb on Election Cycle's Penultimate Day |  Kiplinger">
          <a:extLst>
            <a:ext uri="{FF2B5EF4-FFF2-40B4-BE49-F238E27FC236}">
              <a16:creationId xmlns:a16="http://schemas.microsoft.com/office/drawing/2014/main" id="{391DF022-7464-18F6-A290-2A94BD5CEF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145253" y="227134"/>
          <a:ext cx="1574520" cy="8806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449292</xdr:colOff>
      <xdr:row>1</xdr:row>
      <xdr:rowOff>8986</xdr:rowOff>
    </xdr:from>
    <xdr:to>
      <xdr:col>7</xdr:col>
      <xdr:colOff>1372657</xdr:colOff>
      <xdr:row>6</xdr:row>
      <xdr:rowOff>5086</xdr:rowOff>
    </xdr:to>
    <xdr:pic>
      <xdr:nvPicPr>
        <xdr:cNvPr id="3" name="Graphic 2" descr="Upward trend with solid fill">
          <a:hlinkClick xmlns:r="http://schemas.openxmlformats.org/officeDocument/2006/relationships" r:id="rId2"/>
          <a:extLst>
            <a:ext uri="{FF2B5EF4-FFF2-40B4-BE49-F238E27FC236}">
              <a16:creationId xmlns:a16="http://schemas.microsoft.com/office/drawing/2014/main" id="{0354B9C2-6CCE-4A09-A6A5-F0081F51FCB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494198" y="197689"/>
          <a:ext cx="923365" cy="939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xdr:colOff>
      <xdr:row>0</xdr:row>
      <xdr:rowOff>22411</xdr:rowOff>
    </xdr:from>
    <xdr:to>
      <xdr:col>33</xdr:col>
      <xdr:colOff>33618</xdr:colOff>
      <xdr:row>50</xdr:row>
      <xdr:rowOff>56029</xdr:rowOff>
    </xdr:to>
    <xdr:sp macro="" textlink="">
      <xdr:nvSpPr>
        <xdr:cNvPr id="35" name="Rectangle: Rounded Corners 34">
          <a:extLst>
            <a:ext uri="{FF2B5EF4-FFF2-40B4-BE49-F238E27FC236}">
              <a16:creationId xmlns:a16="http://schemas.microsoft.com/office/drawing/2014/main" id="{04EB2C16-66E2-4C45-C917-4F345ED1B8F8}"/>
            </a:ext>
          </a:extLst>
        </xdr:cNvPr>
        <xdr:cNvSpPr/>
      </xdr:nvSpPr>
      <xdr:spPr>
        <a:xfrm>
          <a:off x="1" y="22411"/>
          <a:ext cx="20002499" cy="8113059"/>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b="1">
              <a:solidFill>
                <a:schemeClr val="bg1"/>
              </a:solidFill>
            </a:rPr>
            <a:t>Trading Statistics</a:t>
          </a:r>
          <a:r>
            <a:rPr lang="en-US" sz="3200" b="1" baseline="0">
              <a:solidFill>
                <a:schemeClr val="bg1"/>
              </a:solidFill>
            </a:rPr>
            <a:t> Dashboard</a:t>
          </a:r>
          <a:endParaRPr lang="en-US" sz="3200" b="1">
            <a:solidFill>
              <a:schemeClr val="bg1"/>
            </a:solidFill>
          </a:endParaRPr>
        </a:p>
      </xdr:txBody>
    </xdr:sp>
    <xdr:clientData/>
  </xdr:twoCellAnchor>
  <xdr:twoCellAnchor>
    <xdr:from>
      <xdr:col>16</xdr:col>
      <xdr:colOff>604047</xdr:colOff>
      <xdr:row>31</xdr:row>
      <xdr:rowOff>119902</xdr:rowOff>
    </xdr:from>
    <xdr:to>
      <xdr:col>29</xdr:col>
      <xdr:colOff>133400</xdr:colOff>
      <xdr:row>48</xdr:row>
      <xdr:rowOff>93232</xdr:rowOff>
    </xdr:to>
    <xdr:sp macro="" textlink="">
      <xdr:nvSpPr>
        <xdr:cNvPr id="20" name="Rectangle: Rounded Corners 19">
          <a:extLst>
            <a:ext uri="{FF2B5EF4-FFF2-40B4-BE49-F238E27FC236}">
              <a16:creationId xmlns:a16="http://schemas.microsoft.com/office/drawing/2014/main" id="{A90A83E6-3A4C-4C5E-9A64-A81919E26503}"/>
            </a:ext>
          </a:extLst>
        </xdr:cNvPr>
        <xdr:cNvSpPr/>
      </xdr:nvSpPr>
      <xdr:spPr>
        <a:xfrm>
          <a:off x="10357647" y="5139577"/>
          <a:ext cx="7454153" cy="292608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rgbClr val="0070C0"/>
              </a:solidFill>
            </a:rPr>
            <a:t>Performance by Day</a:t>
          </a:r>
        </a:p>
      </xdr:txBody>
    </xdr:sp>
    <xdr:clientData/>
  </xdr:twoCellAnchor>
  <xdr:twoCellAnchor>
    <xdr:from>
      <xdr:col>3</xdr:col>
      <xdr:colOff>588358</xdr:colOff>
      <xdr:row>31</xdr:row>
      <xdr:rowOff>119902</xdr:rowOff>
    </xdr:from>
    <xdr:to>
      <xdr:col>16</xdr:col>
      <xdr:colOff>115918</xdr:colOff>
      <xdr:row>48</xdr:row>
      <xdr:rowOff>93232</xdr:rowOff>
    </xdr:to>
    <xdr:sp macro="" textlink="">
      <xdr:nvSpPr>
        <xdr:cNvPr id="22" name="Rectangle: Rounded Corners 21">
          <a:extLst>
            <a:ext uri="{FF2B5EF4-FFF2-40B4-BE49-F238E27FC236}">
              <a16:creationId xmlns:a16="http://schemas.microsoft.com/office/drawing/2014/main" id="{EA2C5C21-92AC-4602-A059-97F77B215091}"/>
            </a:ext>
          </a:extLst>
        </xdr:cNvPr>
        <xdr:cNvSpPr/>
      </xdr:nvSpPr>
      <xdr:spPr>
        <a:xfrm>
          <a:off x="2417158" y="5139577"/>
          <a:ext cx="7452360" cy="292608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rgbClr val="0070C0"/>
              </a:solidFill>
            </a:rPr>
            <a:t>Total</a:t>
          </a:r>
          <a:r>
            <a:rPr lang="en-US" sz="1600" b="1" baseline="0">
              <a:solidFill>
                <a:srgbClr val="0070C0"/>
              </a:solidFill>
            </a:rPr>
            <a:t> Gain/Loss</a:t>
          </a:r>
          <a:endParaRPr lang="en-US" sz="1600" b="1">
            <a:solidFill>
              <a:srgbClr val="0070C0"/>
            </a:solidFill>
          </a:endParaRPr>
        </a:p>
      </xdr:txBody>
    </xdr:sp>
    <xdr:clientData/>
  </xdr:twoCellAnchor>
  <xdr:twoCellAnchor>
    <xdr:from>
      <xdr:col>16</xdr:col>
      <xdr:colOff>604047</xdr:colOff>
      <xdr:row>11</xdr:row>
      <xdr:rowOff>87406</xdr:rowOff>
    </xdr:from>
    <xdr:to>
      <xdr:col>29</xdr:col>
      <xdr:colOff>133400</xdr:colOff>
      <xdr:row>29</xdr:row>
      <xdr:rowOff>98612</xdr:rowOff>
    </xdr:to>
    <xdr:sp macro="" textlink="">
      <xdr:nvSpPr>
        <xdr:cNvPr id="15" name="Rectangle: Rounded Corners 14">
          <a:extLst>
            <a:ext uri="{FF2B5EF4-FFF2-40B4-BE49-F238E27FC236}">
              <a16:creationId xmlns:a16="http://schemas.microsoft.com/office/drawing/2014/main" id="{231C87B5-6C12-4EBF-B1CF-87C18DD99498}"/>
            </a:ext>
          </a:extLst>
        </xdr:cNvPr>
        <xdr:cNvSpPr/>
      </xdr:nvSpPr>
      <xdr:spPr>
        <a:xfrm>
          <a:off x="10357647" y="1868581"/>
          <a:ext cx="7454153" cy="2925856"/>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rgbClr val="0070C0"/>
              </a:solidFill>
            </a:rPr>
            <a:t>Daily/Monthly</a:t>
          </a:r>
          <a:r>
            <a:rPr lang="en-US" sz="1600" b="1" baseline="0">
              <a:solidFill>
                <a:srgbClr val="0070C0"/>
              </a:solidFill>
            </a:rPr>
            <a:t> Results</a:t>
          </a:r>
          <a:endParaRPr lang="en-US" sz="1600" b="1">
            <a:solidFill>
              <a:srgbClr val="0070C0"/>
            </a:solidFill>
          </a:endParaRPr>
        </a:p>
      </xdr:txBody>
    </xdr:sp>
    <xdr:clientData/>
  </xdr:twoCellAnchor>
  <xdr:twoCellAnchor>
    <xdr:from>
      <xdr:col>3</xdr:col>
      <xdr:colOff>588358</xdr:colOff>
      <xdr:row>11</xdr:row>
      <xdr:rowOff>87406</xdr:rowOff>
    </xdr:from>
    <xdr:to>
      <xdr:col>16</xdr:col>
      <xdr:colOff>115918</xdr:colOff>
      <xdr:row>29</xdr:row>
      <xdr:rowOff>98612</xdr:rowOff>
    </xdr:to>
    <xdr:sp macro="" textlink="">
      <xdr:nvSpPr>
        <xdr:cNvPr id="11" name="Rectangle: Rounded Corners 10">
          <a:extLst>
            <a:ext uri="{FF2B5EF4-FFF2-40B4-BE49-F238E27FC236}">
              <a16:creationId xmlns:a16="http://schemas.microsoft.com/office/drawing/2014/main" id="{5CB9DF4C-8235-0692-3585-62B5313C008C}"/>
            </a:ext>
          </a:extLst>
        </xdr:cNvPr>
        <xdr:cNvSpPr/>
      </xdr:nvSpPr>
      <xdr:spPr>
        <a:xfrm>
          <a:off x="2417158" y="1868581"/>
          <a:ext cx="7452360" cy="2925856"/>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rgbClr val="0070C0"/>
              </a:solidFill>
            </a:rPr>
            <a:t>Total Monthly Results</a:t>
          </a:r>
        </a:p>
      </xdr:txBody>
    </xdr:sp>
    <xdr:clientData/>
  </xdr:twoCellAnchor>
  <xdr:twoCellAnchor>
    <xdr:from>
      <xdr:col>3</xdr:col>
      <xdr:colOff>140696</xdr:colOff>
      <xdr:row>10</xdr:row>
      <xdr:rowOff>94673</xdr:rowOff>
    </xdr:from>
    <xdr:to>
      <xdr:col>29</xdr:col>
      <xdr:colOff>507688</xdr:colOff>
      <xdr:row>10</xdr:row>
      <xdr:rowOff>94673</xdr:rowOff>
    </xdr:to>
    <xdr:cxnSp macro="">
      <xdr:nvCxnSpPr>
        <xdr:cNvPr id="3" name="Straight Connector 2">
          <a:extLst>
            <a:ext uri="{FF2B5EF4-FFF2-40B4-BE49-F238E27FC236}">
              <a16:creationId xmlns:a16="http://schemas.microsoft.com/office/drawing/2014/main" id="{39916D4F-2EB3-AE18-087C-E55C7CD31F5D}"/>
            </a:ext>
          </a:extLst>
        </xdr:cNvPr>
        <xdr:cNvCxnSpPr/>
      </xdr:nvCxnSpPr>
      <xdr:spPr>
        <a:xfrm>
          <a:off x="1977660" y="1727530"/>
          <a:ext cx="16287349" cy="0"/>
        </a:xfrm>
        <a:prstGeom prst="line">
          <a:avLst/>
        </a:prstGeom>
        <a:ln w="571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6</xdr:row>
      <xdr:rowOff>21571</xdr:rowOff>
    </xdr:from>
    <xdr:to>
      <xdr:col>7</xdr:col>
      <xdr:colOff>600075</xdr:colOff>
      <xdr:row>10</xdr:row>
      <xdr:rowOff>7563</xdr:rowOff>
    </xdr:to>
    <xdr:sp macro="" textlink="'Clean final data table'!B1">
      <xdr:nvSpPr>
        <xdr:cNvPr id="18" name="Rectangle: Rounded Corners 17">
          <a:extLst>
            <a:ext uri="{FF2B5EF4-FFF2-40B4-BE49-F238E27FC236}">
              <a16:creationId xmlns:a16="http://schemas.microsoft.com/office/drawing/2014/main" id="{6B88C2F1-105F-47E0-88E0-0D4C45CCD24F}"/>
            </a:ext>
          </a:extLst>
        </xdr:cNvPr>
        <xdr:cNvSpPr/>
      </xdr:nvSpPr>
      <xdr:spPr>
        <a:xfrm>
          <a:off x="3011021" y="962865"/>
          <a:ext cx="1824878" cy="613522"/>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C5102C48-DAAD-438D-AB3B-2C85AC829944}" type="TxLink">
            <a:rPr lang="en-US" sz="2000" b="1" i="0" u="none" strike="noStrike">
              <a:solidFill>
                <a:schemeClr val="accent5"/>
              </a:solidFill>
              <a:latin typeface="Arial"/>
              <a:cs typeface="Arial"/>
            </a:rPr>
            <a:pPr algn="ctr"/>
            <a:t> $1,698.61 </a:t>
          </a:fld>
          <a:endParaRPr lang="en-US" sz="2000" b="1" i="0">
            <a:solidFill>
              <a:schemeClr val="accent5"/>
            </a:solidFill>
          </a:endParaRPr>
        </a:p>
      </xdr:txBody>
    </xdr:sp>
    <xdr:clientData/>
  </xdr:twoCellAnchor>
  <xdr:twoCellAnchor>
    <xdr:from>
      <xdr:col>5</xdr:col>
      <xdr:colOff>200025</xdr:colOff>
      <xdr:row>6</xdr:row>
      <xdr:rowOff>85724</xdr:rowOff>
    </xdr:from>
    <xdr:to>
      <xdr:col>7</xdr:col>
      <xdr:colOff>409575</xdr:colOff>
      <xdr:row>7</xdr:row>
      <xdr:rowOff>114299</xdr:rowOff>
    </xdr:to>
    <xdr:sp macro="" textlink="">
      <xdr:nvSpPr>
        <xdr:cNvPr id="21" name="TextBox 20">
          <a:extLst>
            <a:ext uri="{FF2B5EF4-FFF2-40B4-BE49-F238E27FC236}">
              <a16:creationId xmlns:a16="http://schemas.microsoft.com/office/drawing/2014/main" id="{1F2C7422-760D-AC41-8BCC-229C077A5181}"/>
            </a:ext>
          </a:extLst>
        </xdr:cNvPr>
        <xdr:cNvSpPr txBox="1"/>
      </xdr:nvSpPr>
      <xdr:spPr>
        <a:xfrm>
          <a:off x="3225613" y="1027018"/>
          <a:ext cx="1419786" cy="185457"/>
        </a:xfrm>
        <a:prstGeom prst="rect">
          <a:avLst/>
        </a:prstGeom>
        <a:solidFill>
          <a:schemeClr val="bg1"/>
        </a:soli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en-US" sz="1200" b="1">
              <a:solidFill>
                <a:srgbClr val="0070C0"/>
              </a:solidFill>
            </a:rPr>
            <a:t>Account </a:t>
          </a:r>
          <a:r>
            <a:rPr lang="en-US" sz="1200" b="1">
              <a:ln>
                <a:noFill/>
              </a:ln>
              <a:solidFill>
                <a:srgbClr val="0070C0"/>
              </a:solidFill>
            </a:rPr>
            <a:t>Capital</a:t>
          </a:r>
        </a:p>
      </xdr:txBody>
    </xdr:sp>
    <xdr:clientData/>
  </xdr:twoCellAnchor>
  <xdr:twoCellAnchor>
    <xdr:from>
      <xdr:col>8</xdr:col>
      <xdr:colOff>600075</xdr:colOff>
      <xdr:row>6</xdr:row>
      <xdr:rowOff>21571</xdr:rowOff>
    </xdr:from>
    <xdr:to>
      <xdr:col>12</xdr:col>
      <xdr:colOff>0</xdr:colOff>
      <xdr:row>10</xdr:row>
      <xdr:rowOff>7563</xdr:rowOff>
    </xdr:to>
    <xdr:sp macro="" textlink="'Clean final data table'!D1">
      <xdr:nvSpPr>
        <xdr:cNvPr id="23" name="Rectangle: Rounded Corners 22">
          <a:extLst>
            <a:ext uri="{FF2B5EF4-FFF2-40B4-BE49-F238E27FC236}">
              <a16:creationId xmlns:a16="http://schemas.microsoft.com/office/drawing/2014/main" id="{8A3C0539-B2C0-4D41-A76F-1919247D00B4}"/>
            </a:ext>
          </a:extLst>
        </xdr:cNvPr>
        <xdr:cNvSpPr/>
      </xdr:nvSpPr>
      <xdr:spPr>
        <a:xfrm>
          <a:off x="5441016" y="962865"/>
          <a:ext cx="1820396" cy="613522"/>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2E7800FA-0E0C-4EF1-A594-379E7483711D}" type="TxLink">
            <a:rPr lang="en-US" sz="2000" b="1" i="0" u="none" strike="noStrike">
              <a:solidFill>
                <a:schemeClr val="accent4"/>
              </a:solidFill>
              <a:latin typeface="Arial"/>
              <a:cs typeface="Arial"/>
            </a:rPr>
            <a:pPr algn="ctr"/>
            <a:t> $5,931.12 </a:t>
          </a:fld>
          <a:endParaRPr lang="en-US" sz="2000" b="1" i="0">
            <a:solidFill>
              <a:schemeClr val="accent4"/>
            </a:solidFill>
          </a:endParaRPr>
        </a:p>
      </xdr:txBody>
    </xdr:sp>
    <xdr:clientData/>
  </xdr:twoCellAnchor>
  <xdr:twoCellAnchor>
    <xdr:from>
      <xdr:col>17</xdr:col>
      <xdr:colOff>9525</xdr:colOff>
      <xdr:row>6</xdr:row>
      <xdr:rowOff>21571</xdr:rowOff>
    </xdr:from>
    <xdr:to>
      <xdr:col>20</xdr:col>
      <xdr:colOff>19050</xdr:colOff>
      <xdr:row>10</xdr:row>
      <xdr:rowOff>7563</xdr:rowOff>
    </xdr:to>
    <xdr:sp macro="" textlink="'Clean final data table'!D4">
      <xdr:nvSpPr>
        <xdr:cNvPr id="24" name="Rectangle: Rounded Corners 23">
          <a:extLst>
            <a:ext uri="{FF2B5EF4-FFF2-40B4-BE49-F238E27FC236}">
              <a16:creationId xmlns:a16="http://schemas.microsoft.com/office/drawing/2014/main" id="{22193A1F-E33E-4F5E-BF2E-E8C5751A3EF7}"/>
            </a:ext>
          </a:extLst>
        </xdr:cNvPr>
        <xdr:cNvSpPr/>
      </xdr:nvSpPr>
      <xdr:spPr>
        <a:xfrm>
          <a:off x="10296525" y="962865"/>
          <a:ext cx="1824878" cy="613522"/>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5736C26E-29C9-4AA0-8FE7-14DAAE3C0896}" type="TxLink">
            <a:rPr lang="en-US" sz="2000" b="1" i="0" u="none" strike="noStrike">
              <a:solidFill>
                <a:srgbClr val="FF0000"/>
              </a:solidFill>
              <a:latin typeface="Arial"/>
              <a:cs typeface="Arial"/>
            </a:rPr>
            <a:pPr algn="ctr"/>
            <a:t> $(7,633.79)</a:t>
          </a:fld>
          <a:endParaRPr lang="en-US" sz="2000" b="1" i="0">
            <a:solidFill>
              <a:srgbClr val="FF0000"/>
            </a:solidFill>
          </a:endParaRPr>
        </a:p>
      </xdr:txBody>
    </xdr:sp>
    <xdr:clientData/>
  </xdr:twoCellAnchor>
  <xdr:twoCellAnchor>
    <xdr:from>
      <xdr:col>25</xdr:col>
      <xdr:colOff>28575</xdr:colOff>
      <xdr:row>6</xdr:row>
      <xdr:rowOff>21571</xdr:rowOff>
    </xdr:from>
    <xdr:to>
      <xdr:col>28</xdr:col>
      <xdr:colOff>38100</xdr:colOff>
      <xdr:row>10</xdr:row>
      <xdr:rowOff>7563</xdr:rowOff>
    </xdr:to>
    <xdr:sp macro="" textlink="'Clean final data table'!D7">
      <xdr:nvSpPr>
        <xdr:cNvPr id="25" name="Rectangle: Rounded Corners 24">
          <a:extLst>
            <a:ext uri="{FF2B5EF4-FFF2-40B4-BE49-F238E27FC236}">
              <a16:creationId xmlns:a16="http://schemas.microsoft.com/office/drawing/2014/main" id="{745DF583-2C76-4E75-93F7-2E93B73F4B1F}"/>
            </a:ext>
          </a:extLst>
        </xdr:cNvPr>
        <xdr:cNvSpPr/>
      </xdr:nvSpPr>
      <xdr:spPr>
        <a:xfrm>
          <a:off x="15156516" y="962865"/>
          <a:ext cx="1824878" cy="613522"/>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232AD71A-2CFA-4BAE-92A3-E7126C111E59}" type="TxLink">
            <a:rPr lang="en-US" sz="2000" b="1" i="0" u="none" strike="noStrike">
              <a:solidFill>
                <a:srgbClr val="D850E6"/>
              </a:solidFill>
              <a:latin typeface="Arial"/>
              <a:cs typeface="Arial"/>
            </a:rPr>
            <a:pPr algn="ctr"/>
            <a:t> $(1,702.67)</a:t>
          </a:fld>
          <a:endParaRPr lang="en-US" sz="2000" b="1">
            <a:solidFill>
              <a:schemeClr val="bg1"/>
            </a:solidFill>
          </a:endParaRPr>
        </a:p>
      </xdr:txBody>
    </xdr:sp>
    <xdr:clientData/>
  </xdr:twoCellAnchor>
  <xdr:twoCellAnchor>
    <xdr:from>
      <xdr:col>12</xdr:col>
      <xdr:colOff>590550</xdr:colOff>
      <xdr:row>6</xdr:row>
      <xdr:rowOff>21571</xdr:rowOff>
    </xdr:from>
    <xdr:to>
      <xdr:col>15</xdr:col>
      <xdr:colOff>600075</xdr:colOff>
      <xdr:row>10</xdr:row>
      <xdr:rowOff>7563</xdr:rowOff>
    </xdr:to>
    <xdr:sp macro="" textlink="'Clean final data table'!B2">
      <xdr:nvSpPr>
        <xdr:cNvPr id="26" name="Rectangle: Rounded Corners 25">
          <a:extLst>
            <a:ext uri="{FF2B5EF4-FFF2-40B4-BE49-F238E27FC236}">
              <a16:creationId xmlns:a16="http://schemas.microsoft.com/office/drawing/2014/main" id="{A22BBF8F-6C66-4BC4-8A1C-F0649B905729}"/>
            </a:ext>
          </a:extLst>
        </xdr:cNvPr>
        <xdr:cNvSpPr/>
      </xdr:nvSpPr>
      <xdr:spPr>
        <a:xfrm>
          <a:off x="7851962" y="962865"/>
          <a:ext cx="1824878" cy="613522"/>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293FD8EB-C8C5-4FE9-A470-C514FB2438F8}" type="TxLink">
            <a:rPr lang="en-US" sz="2000" b="1" i="0" u="none" strike="noStrike">
              <a:solidFill>
                <a:schemeClr val="accent4"/>
              </a:solidFill>
              <a:latin typeface="Arial"/>
              <a:cs typeface="Arial"/>
            </a:rPr>
            <a:pPr algn="ctr"/>
            <a:t> $61.15 </a:t>
          </a:fld>
          <a:endParaRPr lang="en-US" sz="2000" b="1">
            <a:solidFill>
              <a:schemeClr val="accent4"/>
            </a:solidFill>
          </a:endParaRPr>
        </a:p>
      </xdr:txBody>
    </xdr:sp>
    <xdr:clientData/>
  </xdr:twoCellAnchor>
  <xdr:twoCellAnchor>
    <xdr:from>
      <xdr:col>21</xdr:col>
      <xdr:colOff>19050</xdr:colOff>
      <xdr:row>6</xdr:row>
      <xdr:rowOff>21571</xdr:rowOff>
    </xdr:from>
    <xdr:to>
      <xdr:col>24</xdr:col>
      <xdr:colOff>28575</xdr:colOff>
      <xdr:row>10</xdr:row>
      <xdr:rowOff>7563</xdr:rowOff>
    </xdr:to>
    <xdr:sp macro="" textlink="'Clean final data table'!B3">
      <xdr:nvSpPr>
        <xdr:cNvPr id="27" name="Rectangle: Rounded Corners 26">
          <a:extLst>
            <a:ext uri="{FF2B5EF4-FFF2-40B4-BE49-F238E27FC236}">
              <a16:creationId xmlns:a16="http://schemas.microsoft.com/office/drawing/2014/main" id="{60361B75-EB76-43B7-96E4-3A465D467E29}"/>
            </a:ext>
          </a:extLst>
        </xdr:cNvPr>
        <xdr:cNvSpPr/>
      </xdr:nvSpPr>
      <xdr:spPr>
        <a:xfrm>
          <a:off x="12726521" y="962865"/>
          <a:ext cx="1824878" cy="613522"/>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ADAD299F-5C27-4101-874C-1F4FD17438EF}" type="TxLink">
            <a:rPr lang="en-US" sz="2000" b="1" i="0" u="none" strike="noStrike">
              <a:solidFill>
                <a:srgbClr val="FF0000"/>
              </a:solidFill>
              <a:latin typeface="Arial"/>
              <a:cs typeface="Arial"/>
            </a:rPr>
            <a:pPr algn="ctr"/>
            <a:t> $(48.93)</a:t>
          </a:fld>
          <a:endParaRPr lang="en-US" sz="2000" b="1">
            <a:solidFill>
              <a:srgbClr val="FF0000"/>
            </a:solidFill>
          </a:endParaRPr>
        </a:p>
      </xdr:txBody>
    </xdr:sp>
    <xdr:clientData/>
  </xdr:twoCellAnchor>
  <xdr:twoCellAnchor>
    <xdr:from>
      <xdr:col>21</xdr:col>
      <xdr:colOff>235323</xdr:colOff>
      <xdr:row>6</xdr:row>
      <xdr:rowOff>85724</xdr:rowOff>
    </xdr:from>
    <xdr:to>
      <xdr:col>23</xdr:col>
      <xdr:colOff>444873</xdr:colOff>
      <xdr:row>7</xdr:row>
      <xdr:rowOff>114299</xdr:rowOff>
    </xdr:to>
    <xdr:sp macro="" textlink="">
      <xdr:nvSpPr>
        <xdr:cNvPr id="28" name="TextBox 27">
          <a:extLst>
            <a:ext uri="{FF2B5EF4-FFF2-40B4-BE49-F238E27FC236}">
              <a16:creationId xmlns:a16="http://schemas.microsoft.com/office/drawing/2014/main" id="{A8832F4C-797E-44EC-A253-040E06EB2BCF}"/>
            </a:ext>
          </a:extLst>
        </xdr:cNvPr>
        <xdr:cNvSpPr txBox="1"/>
      </xdr:nvSpPr>
      <xdr:spPr>
        <a:xfrm>
          <a:off x="12942794" y="1027018"/>
          <a:ext cx="1419785" cy="185457"/>
        </a:xfrm>
        <a:prstGeom prst="rect">
          <a:avLst/>
        </a:prstGeom>
        <a:solidFill>
          <a:schemeClr val="bg1"/>
        </a:soli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en-US" sz="1200" b="1">
              <a:solidFill>
                <a:srgbClr val="0070C0"/>
              </a:solidFill>
            </a:rPr>
            <a:t>Avg Scalp</a:t>
          </a:r>
          <a:r>
            <a:rPr lang="en-US" sz="1200" b="1" baseline="0">
              <a:solidFill>
                <a:srgbClr val="0070C0"/>
              </a:solidFill>
            </a:rPr>
            <a:t> Loss</a:t>
          </a:r>
          <a:endParaRPr lang="en-US" sz="1200" b="1">
            <a:ln>
              <a:noFill/>
            </a:ln>
            <a:solidFill>
              <a:srgbClr val="0070C0"/>
            </a:solidFill>
          </a:endParaRPr>
        </a:p>
      </xdr:txBody>
    </xdr:sp>
    <xdr:clientData/>
  </xdr:twoCellAnchor>
  <xdr:twoCellAnchor>
    <xdr:from>
      <xdr:col>13</xdr:col>
      <xdr:colOff>209550</xdr:colOff>
      <xdr:row>6</xdr:row>
      <xdr:rowOff>85724</xdr:rowOff>
    </xdr:from>
    <xdr:to>
      <xdr:col>15</xdr:col>
      <xdr:colOff>419100</xdr:colOff>
      <xdr:row>7</xdr:row>
      <xdr:rowOff>114299</xdr:rowOff>
    </xdr:to>
    <xdr:sp macro="" textlink="">
      <xdr:nvSpPr>
        <xdr:cNvPr id="29" name="TextBox 28">
          <a:extLst>
            <a:ext uri="{FF2B5EF4-FFF2-40B4-BE49-F238E27FC236}">
              <a16:creationId xmlns:a16="http://schemas.microsoft.com/office/drawing/2014/main" id="{C9463C68-D892-4141-9803-425A607C8D0E}"/>
            </a:ext>
          </a:extLst>
        </xdr:cNvPr>
        <xdr:cNvSpPr txBox="1"/>
      </xdr:nvSpPr>
      <xdr:spPr>
        <a:xfrm>
          <a:off x="8076079" y="1027018"/>
          <a:ext cx="1419786" cy="185457"/>
        </a:xfrm>
        <a:prstGeom prst="rect">
          <a:avLst/>
        </a:prstGeom>
        <a:solidFill>
          <a:schemeClr val="bg1"/>
        </a:soli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en-US" sz="1200" b="1">
              <a:solidFill>
                <a:srgbClr val="0070C0"/>
              </a:solidFill>
            </a:rPr>
            <a:t>Avg Scalp Win</a:t>
          </a:r>
          <a:endParaRPr lang="en-US" sz="1200" b="1">
            <a:ln>
              <a:noFill/>
            </a:ln>
            <a:solidFill>
              <a:srgbClr val="0070C0"/>
            </a:solidFill>
          </a:endParaRPr>
        </a:p>
      </xdr:txBody>
    </xdr:sp>
    <xdr:clientData/>
  </xdr:twoCellAnchor>
  <xdr:twoCellAnchor>
    <xdr:from>
      <xdr:col>25</xdr:col>
      <xdr:colOff>285750</xdr:colOff>
      <xdr:row>6</xdr:row>
      <xdr:rowOff>85724</xdr:rowOff>
    </xdr:from>
    <xdr:to>
      <xdr:col>27</xdr:col>
      <xdr:colOff>495300</xdr:colOff>
      <xdr:row>7</xdr:row>
      <xdr:rowOff>114299</xdr:rowOff>
    </xdr:to>
    <xdr:sp macro="" textlink="">
      <xdr:nvSpPr>
        <xdr:cNvPr id="30" name="TextBox 29">
          <a:extLst>
            <a:ext uri="{FF2B5EF4-FFF2-40B4-BE49-F238E27FC236}">
              <a16:creationId xmlns:a16="http://schemas.microsoft.com/office/drawing/2014/main" id="{A306DB59-6B1B-4B1A-9A1B-45E6AA9132DE}"/>
            </a:ext>
          </a:extLst>
        </xdr:cNvPr>
        <xdr:cNvSpPr txBox="1"/>
      </xdr:nvSpPr>
      <xdr:spPr>
        <a:xfrm>
          <a:off x="15413691" y="1027018"/>
          <a:ext cx="1419785" cy="185457"/>
        </a:xfrm>
        <a:prstGeom prst="rect">
          <a:avLst/>
        </a:prstGeom>
        <a:solidFill>
          <a:schemeClr val="bg1"/>
        </a:soli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en-US" sz="1200" b="1">
              <a:solidFill>
                <a:srgbClr val="0070C0"/>
              </a:solidFill>
            </a:rPr>
            <a:t>Total Gain/Loss</a:t>
          </a:r>
          <a:endParaRPr lang="en-US" sz="1200" b="1">
            <a:ln>
              <a:noFill/>
            </a:ln>
            <a:solidFill>
              <a:srgbClr val="0070C0"/>
            </a:solidFill>
          </a:endParaRPr>
        </a:p>
      </xdr:txBody>
    </xdr:sp>
    <xdr:clientData/>
  </xdr:twoCellAnchor>
  <xdr:twoCellAnchor>
    <xdr:from>
      <xdr:col>17</xdr:col>
      <xdr:colOff>215714</xdr:colOff>
      <xdr:row>6</xdr:row>
      <xdr:rowOff>85724</xdr:rowOff>
    </xdr:from>
    <xdr:to>
      <xdr:col>19</xdr:col>
      <xdr:colOff>425264</xdr:colOff>
      <xdr:row>7</xdr:row>
      <xdr:rowOff>114299</xdr:rowOff>
    </xdr:to>
    <xdr:sp macro="" textlink="">
      <xdr:nvSpPr>
        <xdr:cNvPr id="31" name="TextBox 30">
          <a:extLst>
            <a:ext uri="{FF2B5EF4-FFF2-40B4-BE49-F238E27FC236}">
              <a16:creationId xmlns:a16="http://schemas.microsoft.com/office/drawing/2014/main" id="{36310594-140E-459D-A77C-EDA51DA8ECD4}"/>
            </a:ext>
          </a:extLst>
        </xdr:cNvPr>
        <xdr:cNvSpPr txBox="1"/>
      </xdr:nvSpPr>
      <xdr:spPr>
        <a:xfrm>
          <a:off x="10502714" y="1027018"/>
          <a:ext cx="1419785" cy="185457"/>
        </a:xfrm>
        <a:prstGeom prst="rect">
          <a:avLst/>
        </a:prstGeom>
        <a:solidFill>
          <a:schemeClr val="bg1"/>
        </a:soli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en-US" sz="1200" b="1">
              <a:solidFill>
                <a:srgbClr val="0070C0"/>
              </a:solidFill>
            </a:rPr>
            <a:t>Total Scalp Loss</a:t>
          </a:r>
          <a:endParaRPr lang="en-US" sz="1200" b="1">
            <a:ln>
              <a:noFill/>
            </a:ln>
            <a:solidFill>
              <a:srgbClr val="0070C0"/>
            </a:solidFill>
          </a:endParaRPr>
        </a:p>
      </xdr:txBody>
    </xdr:sp>
    <xdr:clientData/>
  </xdr:twoCellAnchor>
  <xdr:twoCellAnchor>
    <xdr:from>
      <xdr:col>9</xdr:col>
      <xdr:colOff>247650</xdr:colOff>
      <xdr:row>6</xdr:row>
      <xdr:rowOff>85724</xdr:rowOff>
    </xdr:from>
    <xdr:to>
      <xdr:col>11</xdr:col>
      <xdr:colOff>457200</xdr:colOff>
      <xdr:row>7</xdr:row>
      <xdr:rowOff>114299</xdr:rowOff>
    </xdr:to>
    <xdr:sp macro="" textlink="">
      <xdr:nvSpPr>
        <xdr:cNvPr id="32" name="TextBox 31">
          <a:extLst>
            <a:ext uri="{FF2B5EF4-FFF2-40B4-BE49-F238E27FC236}">
              <a16:creationId xmlns:a16="http://schemas.microsoft.com/office/drawing/2014/main" id="{D9352EAB-F4DC-43CB-84B4-F9726578980D}"/>
            </a:ext>
          </a:extLst>
        </xdr:cNvPr>
        <xdr:cNvSpPr txBox="1"/>
      </xdr:nvSpPr>
      <xdr:spPr>
        <a:xfrm>
          <a:off x="5693709" y="1027018"/>
          <a:ext cx="1419785" cy="185457"/>
        </a:xfrm>
        <a:prstGeom prst="rect">
          <a:avLst/>
        </a:prstGeom>
        <a:solidFill>
          <a:schemeClr val="bg1"/>
        </a:soli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en-US" sz="1200" b="1">
              <a:solidFill>
                <a:srgbClr val="0070C0"/>
              </a:solidFill>
            </a:rPr>
            <a:t>Total Scalp Wins</a:t>
          </a:r>
          <a:endParaRPr lang="en-US" sz="1200" b="1">
            <a:ln>
              <a:noFill/>
            </a:ln>
            <a:solidFill>
              <a:srgbClr val="0070C0"/>
            </a:solidFill>
          </a:endParaRPr>
        </a:p>
      </xdr:txBody>
    </xdr:sp>
    <xdr:clientData/>
  </xdr:twoCellAnchor>
  <xdr:twoCellAnchor>
    <xdr:from>
      <xdr:col>17</xdr:col>
      <xdr:colOff>371360</xdr:colOff>
      <xdr:row>14</xdr:row>
      <xdr:rowOff>78047</xdr:rowOff>
    </xdr:from>
    <xdr:to>
      <xdr:col>28</xdr:col>
      <xdr:colOff>352310</xdr:colOff>
      <xdr:row>29</xdr:row>
      <xdr:rowOff>54044</xdr:rowOff>
    </xdr:to>
    <xdr:graphicFrame macro="">
      <xdr:nvGraphicFramePr>
        <xdr:cNvPr id="36" name="Chart 35">
          <a:extLst>
            <a:ext uri="{FF2B5EF4-FFF2-40B4-BE49-F238E27FC236}">
              <a16:creationId xmlns:a16="http://schemas.microsoft.com/office/drawing/2014/main" id="{D453B838-5146-4C54-81A7-D701B3A9BE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29</xdr:col>
      <xdr:colOff>419347</xdr:colOff>
      <xdr:row>11</xdr:row>
      <xdr:rowOff>121114</xdr:rowOff>
    </xdr:from>
    <xdr:to>
      <xdr:col>32</xdr:col>
      <xdr:colOff>33617</xdr:colOff>
      <xdr:row>20</xdr:row>
      <xdr:rowOff>56029</xdr:rowOff>
    </xdr:to>
    <mc:AlternateContent xmlns:mc="http://schemas.openxmlformats.org/markup-compatibility/2006" xmlns:tsle="http://schemas.microsoft.com/office/drawing/2012/timeslicer">
      <mc:Choice Requires="tsle">
        <xdr:graphicFrame macro="">
          <xdr:nvGraphicFramePr>
            <xdr:cNvPr id="37" name="Date 2">
              <a:extLst>
                <a:ext uri="{FF2B5EF4-FFF2-40B4-BE49-F238E27FC236}">
                  <a16:creationId xmlns:a16="http://schemas.microsoft.com/office/drawing/2014/main" id="{536D6E35-A07E-4B6C-9348-4B77541E2047}"/>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18220514" y="1867364"/>
              <a:ext cx="2640902" cy="134268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4</xdr:col>
      <xdr:colOff>342258</xdr:colOff>
      <xdr:row>14</xdr:row>
      <xdr:rowOff>56869</xdr:rowOff>
    </xdr:from>
    <xdr:to>
      <xdr:col>15</xdr:col>
      <xdr:colOff>324508</xdr:colOff>
      <xdr:row>29</xdr:row>
      <xdr:rowOff>35354</xdr:rowOff>
    </xdr:to>
    <xdr:graphicFrame macro="">
      <xdr:nvGraphicFramePr>
        <xdr:cNvPr id="39" name="Chart 38">
          <a:extLst>
            <a:ext uri="{FF2B5EF4-FFF2-40B4-BE49-F238E27FC236}">
              <a16:creationId xmlns:a16="http://schemas.microsoft.com/office/drawing/2014/main" id="{BE86537B-CF0F-42EB-8C38-22EAA998CD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29</xdr:col>
      <xdr:colOff>427131</xdr:colOff>
      <xdr:row>20</xdr:row>
      <xdr:rowOff>122567</xdr:rowOff>
    </xdr:from>
    <xdr:to>
      <xdr:col>32</xdr:col>
      <xdr:colOff>44824</xdr:colOff>
      <xdr:row>28</xdr:row>
      <xdr:rowOff>123266</xdr:rowOff>
    </xdr:to>
    <mc:AlternateContent xmlns:mc="http://schemas.openxmlformats.org/markup-compatibility/2006" xmlns:tsle="http://schemas.microsoft.com/office/drawing/2012/timeslicer">
      <mc:Choice Requires="tsle">
        <xdr:graphicFrame macro="">
          <xdr:nvGraphicFramePr>
            <xdr:cNvPr id="40" name="Date 5">
              <a:extLst>
                <a:ext uri="{FF2B5EF4-FFF2-40B4-BE49-F238E27FC236}">
                  <a16:creationId xmlns:a16="http://schemas.microsoft.com/office/drawing/2014/main" id="{5EABA52E-5232-4A98-8E00-31F4B86C3872}"/>
                </a:ext>
              </a:extLst>
            </xdr:cNvPr>
            <xdr:cNvGraphicFramePr/>
          </xdr:nvGraphicFramePr>
          <xdr:xfrm>
            <a:off x="0" y="0"/>
            <a:ext cx="0" cy="0"/>
          </xdr:xfrm>
          <a:graphic>
            <a:graphicData uri="http://schemas.microsoft.com/office/drawing/2012/timeslicer">
              <tsle:timeslicer name="Date 5"/>
            </a:graphicData>
          </a:graphic>
        </xdr:graphicFrame>
      </mc:Choice>
      <mc:Fallback xmlns="">
        <xdr:sp macro="" textlink="">
          <xdr:nvSpPr>
            <xdr:cNvPr id="0" name=""/>
            <xdr:cNvSpPr>
              <a:spLocks noTextEdit="1"/>
            </xdr:cNvSpPr>
          </xdr:nvSpPr>
          <xdr:spPr>
            <a:xfrm>
              <a:off x="18228297" y="3297566"/>
              <a:ext cx="2641350" cy="133854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4</xdr:col>
      <xdr:colOff>345860</xdr:colOff>
      <xdr:row>34</xdr:row>
      <xdr:rowOff>104175</xdr:rowOff>
    </xdr:from>
    <xdr:to>
      <xdr:col>15</xdr:col>
      <xdr:colOff>320906</xdr:colOff>
      <xdr:row>48</xdr:row>
      <xdr:rowOff>42072</xdr:rowOff>
    </xdr:to>
    <xdr:graphicFrame macro="">
      <xdr:nvGraphicFramePr>
        <xdr:cNvPr id="6" name="Chart 5">
          <a:extLst>
            <a:ext uri="{FF2B5EF4-FFF2-40B4-BE49-F238E27FC236}">
              <a16:creationId xmlns:a16="http://schemas.microsoft.com/office/drawing/2014/main" id="{A8587773-B6CA-4294-9F64-91F9E2F51E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140186</xdr:colOff>
      <xdr:row>30</xdr:row>
      <xdr:rowOff>91379</xdr:rowOff>
    </xdr:from>
    <xdr:to>
      <xdr:col>29</xdr:col>
      <xdr:colOff>508197</xdr:colOff>
      <xdr:row>30</xdr:row>
      <xdr:rowOff>91379</xdr:rowOff>
    </xdr:to>
    <xdr:cxnSp macro="">
      <xdr:nvCxnSpPr>
        <xdr:cNvPr id="9" name="Straight Connector 8">
          <a:extLst>
            <a:ext uri="{FF2B5EF4-FFF2-40B4-BE49-F238E27FC236}">
              <a16:creationId xmlns:a16="http://schemas.microsoft.com/office/drawing/2014/main" id="{F822947A-6205-4522-A9F9-78356DA28493}"/>
            </a:ext>
          </a:extLst>
        </xdr:cNvPr>
        <xdr:cNvCxnSpPr/>
      </xdr:nvCxnSpPr>
      <xdr:spPr>
        <a:xfrm>
          <a:off x="1977150" y="4989950"/>
          <a:ext cx="16288368" cy="0"/>
        </a:xfrm>
        <a:prstGeom prst="line">
          <a:avLst/>
        </a:prstGeom>
        <a:ln w="571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372503</xdr:colOff>
      <xdr:row>34</xdr:row>
      <xdr:rowOff>94650</xdr:rowOff>
    </xdr:from>
    <xdr:to>
      <xdr:col>28</xdr:col>
      <xdr:colOff>351167</xdr:colOff>
      <xdr:row>48</xdr:row>
      <xdr:rowOff>32547</xdr:rowOff>
    </xdr:to>
    <xdr:graphicFrame macro="">
      <xdr:nvGraphicFramePr>
        <xdr:cNvPr id="10" name="Chart 9">
          <a:extLst>
            <a:ext uri="{FF2B5EF4-FFF2-40B4-BE49-F238E27FC236}">
              <a16:creationId xmlns:a16="http://schemas.microsoft.com/office/drawing/2014/main" id="{3A74150C-4258-40F0-BB0D-83B72060EB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257735</xdr:colOff>
      <xdr:row>3</xdr:row>
      <xdr:rowOff>134471</xdr:rowOff>
    </xdr:from>
    <xdr:to>
      <xdr:col>3</xdr:col>
      <xdr:colOff>67235</xdr:colOff>
      <xdr:row>47</xdr:row>
      <xdr:rowOff>123265</xdr:rowOff>
    </xdr:to>
    <xdr:sp macro="" textlink="">
      <xdr:nvSpPr>
        <xdr:cNvPr id="42" name="Rectangle: Rounded Corners 41">
          <a:extLst>
            <a:ext uri="{FF2B5EF4-FFF2-40B4-BE49-F238E27FC236}">
              <a16:creationId xmlns:a16="http://schemas.microsoft.com/office/drawing/2014/main" id="{B7C772CF-4114-402E-7007-8F818B52DF1E}"/>
            </a:ext>
          </a:extLst>
        </xdr:cNvPr>
        <xdr:cNvSpPr/>
      </xdr:nvSpPr>
      <xdr:spPr>
        <a:xfrm>
          <a:off x="862853" y="605118"/>
          <a:ext cx="1019735" cy="7126941"/>
        </a:xfrm>
        <a:prstGeom prst="round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326775</xdr:colOff>
      <xdr:row>13</xdr:row>
      <xdr:rowOff>22411</xdr:rowOff>
    </xdr:from>
    <xdr:to>
      <xdr:col>3</xdr:col>
      <xdr:colOff>30940</xdr:colOff>
      <xdr:row>18</xdr:row>
      <xdr:rowOff>152400</xdr:rowOff>
    </xdr:to>
    <xdr:pic>
      <xdr:nvPicPr>
        <xdr:cNvPr id="49" name="Graphic 48" descr="Upward trend with solid fill">
          <a:hlinkClick xmlns:r="http://schemas.openxmlformats.org/officeDocument/2006/relationships" r:id="rId5"/>
          <a:extLst>
            <a:ext uri="{FF2B5EF4-FFF2-40B4-BE49-F238E27FC236}">
              <a16:creationId xmlns:a16="http://schemas.microsoft.com/office/drawing/2014/main" id="{404F9052-7512-6AF3-0DF7-F26D38C906FD}"/>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936375" y="2127436"/>
          <a:ext cx="923365" cy="939614"/>
        </a:xfrm>
        <a:prstGeom prst="rect">
          <a:avLst/>
        </a:prstGeom>
      </xdr:spPr>
    </xdr:pic>
    <xdr:clientData/>
  </xdr:twoCellAnchor>
  <xdr:twoCellAnchor editAs="oneCell">
    <xdr:from>
      <xdr:col>1</xdr:col>
      <xdr:colOff>326775</xdr:colOff>
      <xdr:row>25</xdr:row>
      <xdr:rowOff>12326</xdr:rowOff>
    </xdr:from>
    <xdr:to>
      <xdr:col>3</xdr:col>
      <xdr:colOff>30940</xdr:colOff>
      <xdr:row>30</xdr:row>
      <xdr:rowOff>147357</xdr:rowOff>
    </xdr:to>
    <xdr:pic>
      <xdr:nvPicPr>
        <xdr:cNvPr id="51" name="Graphic 50" descr="Bar chart with solid fill">
          <a:hlinkClick xmlns:r="http://schemas.openxmlformats.org/officeDocument/2006/relationships" r:id="rId8"/>
          <a:extLst>
            <a:ext uri="{FF2B5EF4-FFF2-40B4-BE49-F238E27FC236}">
              <a16:creationId xmlns:a16="http://schemas.microsoft.com/office/drawing/2014/main" id="{4E563875-3D7F-A3E4-0848-11D2E75B16B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936375" y="4060451"/>
          <a:ext cx="923365" cy="944656"/>
        </a:xfrm>
        <a:prstGeom prst="rect">
          <a:avLst/>
        </a:prstGeom>
      </xdr:spPr>
    </xdr:pic>
    <xdr:clientData/>
  </xdr:twoCellAnchor>
  <xdr:twoCellAnchor editAs="oneCell">
    <xdr:from>
      <xdr:col>1</xdr:col>
      <xdr:colOff>291353</xdr:colOff>
      <xdr:row>6</xdr:row>
      <xdr:rowOff>33618</xdr:rowOff>
    </xdr:from>
    <xdr:to>
      <xdr:col>3</xdr:col>
      <xdr:colOff>66362</xdr:colOff>
      <xdr:row>9</xdr:row>
      <xdr:rowOff>107576</xdr:rowOff>
    </xdr:to>
    <xdr:pic>
      <xdr:nvPicPr>
        <xdr:cNvPr id="56" name="Picture 55" descr="What Is a Stock Ticker? Definition, How They Work, and Origins">
          <a:hlinkClick xmlns:r="http://schemas.openxmlformats.org/officeDocument/2006/relationships" r:id="rId11"/>
          <a:extLst>
            <a:ext uri="{FF2B5EF4-FFF2-40B4-BE49-F238E27FC236}">
              <a16:creationId xmlns:a16="http://schemas.microsoft.com/office/drawing/2014/main" id="{7FAAAE0A-C985-FD8F-69DF-FB05C771411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900953" y="1005168"/>
          <a:ext cx="994209" cy="5597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xdr:colOff>
      <xdr:row>0</xdr:row>
      <xdr:rowOff>0</xdr:rowOff>
    </xdr:from>
    <xdr:to>
      <xdr:col>32</xdr:col>
      <xdr:colOff>593911</xdr:colOff>
      <xdr:row>50</xdr:row>
      <xdr:rowOff>33617</xdr:rowOff>
    </xdr:to>
    <xdr:sp macro="" textlink="">
      <xdr:nvSpPr>
        <xdr:cNvPr id="2" name="Rectangle: Rounded Corners 1">
          <a:extLst>
            <a:ext uri="{FF2B5EF4-FFF2-40B4-BE49-F238E27FC236}">
              <a16:creationId xmlns:a16="http://schemas.microsoft.com/office/drawing/2014/main" id="{4381FDA6-911A-4E24-B473-7504BB61E94C}"/>
            </a:ext>
          </a:extLst>
        </xdr:cNvPr>
        <xdr:cNvSpPr/>
      </xdr:nvSpPr>
      <xdr:spPr>
        <a:xfrm>
          <a:off x="1" y="0"/>
          <a:ext cx="19957675" cy="8113058"/>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b="1">
              <a:solidFill>
                <a:schemeClr val="bg1"/>
              </a:solidFill>
            </a:rPr>
            <a:t>Trading Statistics</a:t>
          </a:r>
          <a:r>
            <a:rPr lang="en-US" sz="3200" b="1" baseline="0">
              <a:solidFill>
                <a:schemeClr val="bg1"/>
              </a:solidFill>
            </a:rPr>
            <a:t> Dashboard</a:t>
          </a:r>
          <a:endParaRPr lang="en-US" sz="3200" b="1">
            <a:solidFill>
              <a:schemeClr val="bg1"/>
            </a:solidFill>
          </a:endParaRPr>
        </a:p>
      </xdr:txBody>
    </xdr:sp>
    <xdr:clientData/>
  </xdr:twoCellAnchor>
  <xdr:twoCellAnchor>
    <xdr:from>
      <xdr:col>3</xdr:col>
      <xdr:colOff>588358</xdr:colOff>
      <xdr:row>11</xdr:row>
      <xdr:rowOff>87406</xdr:rowOff>
    </xdr:from>
    <xdr:to>
      <xdr:col>16</xdr:col>
      <xdr:colOff>115918</xdr:colOff>
      <xdr:row>29</xdr:row>
      <xdr:rowOff>98612</xdr:rowOff>
    </xdr:to>
    <xdr:sp macro="" textlink="">
      <xdr:nvSpPr>
        <xdr:cNvPr id="6" name="Rectangle: Rounded Corners 5">
          <a:extLst>
            <a:ext uri="{FF2B5EF4-FFF2-40B4-BE49-F238E27FC236}">
              <a16:creationId xmlns:a16="http://schemas.microsoft.com/office/drawing/2014/main" id="{DD76948F-5457-48D9-9C98-0460497BD49C}"/>
            </a:ext>
          </a:extLst>
        </xdr:cNvPr>
        <xdr:cNvSpPr/>
      </xdr:nvSpPr>
      <xdr:spPr>
        <a:xfrm>
          <a:off x="2417158" y="1868581"/>
          <a:ext cx="7452360" cy="2925856"/>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rgbClr val="0070C0"/>
              </a:solidFill>
            </a:rPr>
            <a:t>Performance by</a:t>
          </a:r>
          <a:r>
            <a:rPr lang="en-US" sz="1600" b="1" baseline="0">
              <a:solidFill>
                <a:srgbClr val="0070C0"/>
              </a:solidFill>
            </a:rPr>
            <a:t> Hour of Day	</a:t>
          </a:r>
          <a:endParaRPr lang="en-US" sz="1600" b="1">
            <a:solidFill>
              <a:srgbClr val="0070C0"/>
            </a:solidFill>
          </a:endParaRPr>
        </a:p>
      </xdr:txBody>
    </xdr:sp>
    <xdr:clientData/>
  </xdr:twoCellAnchor>
  <xdr:twoCellAnchor>
    <xdr:from>
      <xdr:col>16</xdr:col>
      <xdr:colOff>604047</xdr:colOff>
      <xdr:row>31</xdr:row>
      <xdr:rowOff>119902</xdr:rowOff>
    </xdr:from>
    <xdr:to>
      <xdr:col>29</xdr:col>
      <xdr:colOff>133400</xdr:colOff>
      <xdr:row>48</xdr:row>
      <xdr:rowOff>93232</xdr:rowOff>
    </xdr:to>
    <xdr:sp macro="" textlink="">
      <xdr:nvSpPr>
        <xdr:cNvPr id="3" name="Rectangle: Rounded Corners 2">
          <a:extLst>
            <a:ext uri="{FF2B5EF4-FFF2-40B4-BE49-F238E27FC236}">
              <a16:creationId xmlns:a16="http://schemas.microsoft.com/office/drawing/2014/main" id="{1389E062-7768-4006-8BAA-6835EE13FD8E}"/>
            </a:ext>
          </a:extLst>
        </xdr:cNvPr>
        <xdr:cNvSpPr/>
      </xdr:nvSpPr>
      <xdr:spPr>
        <a:xfrm>
          <a:off x="10357647" y="5139577"/>
          <a:ext cx="7454153" cy="292608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rgbClr val="0070C0"/>
              </a:solidFill>
            </a:rPr>
            <a:t>Performance by Stock</a:t>
          </a:r>
        </a:p>
        <a:p>
          <a:pPr algn="l"/>
          <a:endParaRPr lang="en-US" sz="1600" b="1">
            <a:solidFill>
              <a:srgbClr val="0070C0"/>
            </a:solidFill>
          </a:endParaRPr>
        </a:p>
      </xdr:txBody>
    </xdr:sp>
    <xdr:clientData/>
  </xdr:twoCellAnchor>
  <xdr:twoCellAnchor>
    <xdr:from>
      <xdr:col>3</xdr:col>
      <xdr:colOff>588358</xdr:colOff>
      <xdr:row>31</xdr:row>
      <xdr:rowOff>119902</xdr:rowOff>
    </xdr:from>
    <xdr:to>
      <xdr:col>16</xdr:col>
      <xdr:colOff>115918</xdr:colOff>
      <xdr:row>48</xdr:row>
      <xdr:rowOff>93232</xdr:rowOff>
    </xdr:to>
    <xdr:sp macro="" textlink="">
      <xdr:nvSpPr>
        <xdr:cNvPr id="4" name="Rectangle: Rounded Corners 3">
          <a:extLst>
            <a:ext uri="{FF2B5EF4-FFF2-40B4-BE49-F238E27FC236}">
              <a16:creationId xmlns:a16="http://schemas.microsoft.com/office/drawing/2014/main" id="{E3CDC585-AF9D-413F-A148-67B022806037}"/>
            </a:ext>
          </a:extLst>
        </xdr:cNvPr>
        <xdr:cNvSpPr/>
      </xdr:nvSpPr>
      <xdr:spPr>
        <a:xfrm>
          <a:off x="2417158" y="5139577"/>
          <a:ext cx="7452360" cy="292608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rgbClr val="0070C0"/>
              </a:solidFill>
            </a:rPr>
            <a:t>Performance by Hour</a:t>
          </a:r>
          <a:r>
            <a:rPr lang="en-US" sz="1600" b="1" baseline="0">
              <a:solidFill>
                <a:srgbClr val="0070C0"/>
              </a:solidFill>
            </a:rPr>
            <a:t> of Day</a:t>
          </a:r>
          <a:endParaRPr lang="en-US" sz="1600" b="1">
            <a:solidFill>
              <a:srgbClr val="0070C0"/>
            </a:solidFill>
          </a:endParaRPr>
        </a:p>
      </xdr:txBody>
    </xdr:sp>
    <xdr:clientData/>
  </xdr:twoCellAnchor>
  <xdr:twoCellAnchor>
    <xdr:from>
      <xdr:col>16</xdr:col>
      <xdr:colOff>604047</xdr:colOff>
      <xdr:row>11</xdr:row>
      <xdr:rowOff>87406</xdr:rowOff>
    </xdr:from>
    <xdr:to>
      <xdr:col>29</xdr:col>
      <xdr:colOff>133400</xdr:colOff>
      <xdr:row>29</xdr:row>
      <xdr:rowOff>98612</xdr:rowOff>
    </xdr:to>
    <xdr:sp macro="" textlink="">
      <xdr:nvSpPr>
        <xdr:cNvPr id="5" name="Rectangle: Rounded Corners 4">
          <a:extLst>
            <a:ext uri="{FF2B5EF4-FFF2-40B4-BE49-F238E27FC236}">
              <a16:creationId xmlns:a16="http://schemas.microsoft.com/office/drawing/2014/main" id="{B208BAFF-50D3-4E23-AD7F-1A2B0A613602}"/>
            </a:ext>
          </a:extLst>
        </xdr:cNvPr>
        <xdr:cNvSpPr/>
      </xdr:nvSpPr>
      <xdr:spPr>
        <a:xfrm>
          <a:off x="10357647" y="1868581"/>
          <a:ext cx="7454153" cy="2925856"/>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rgbClr val="0070C0"/>
              </a:solidFill>
            </a:rPr>
            <a:t>Performance by Stock</a:t>
          </a:r>
        </a:p>
      </xdr:txBody>
    </xdr:sp>
    <xdr:clientData/>
  </xdr:twoCellAnchor>
  <xdr:twoCellAnchor>
    <xdr:from>
      <xdr:col>3</xdr:col>
      <xdr:colOff>140696</xdr:colOff>
      <xdr:row>10</xdr:row>
      <xdr:rowOff>94673</xdr:rowOff>
    </xdr:from>
    <xdr:to>
      <xdr:col>29</xdr:col>
      <xdr:colOff>507688</xdr:colOff>
      <xdr:row>10</xdr:row>
      <xdr:rowOff>94673</xdr:rowOff>
    </xdr:to>
    <xdr:cxnSp macro="">
      <xdr:nvCxnSpPr>
        <xdr:cNvPr id="7" name="Straight Connector 6">
          <a:extLst>
            <a:ext uri="{FF2B5EF4-FFF2-40B4-BE49-F238E27FC236}">
              <a16:creationId xmlns:a16="http://schemas.microsoft.com/office/drawing/2014/main" id="{C84AC4A7-DCB2-44F4-87E8-CB735980589F}"/>
            </a:ext>
          </a:extLst>
        </xdr:cNvPr>
        <xdr:cNvCxnSpPr/>
      </xdr:nvCxnSpPr>
      <xdr:spPr>
        <a:xfrm>
          <a:off x="1969496" y="1713923"/>
          <a:ext cx="16216592" cy="0"/>
        </a:xfrm>
        <a:prstGeom prst="line">
          <a:avLst/>
        </a:prstGeom>
        <a:ln w="571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6</xdr:row>
      <xdr:rowOff>21571</xdr:rowOff>
    </xdr:from>
    <xdr:to>
      <xdr:col>7</xdr:col>
      <xdr:colOff>600075</xdr:colOff>
      <xdr:row>10</xdr:row>
      <xdr:rowOff>7563</xdr:rowOff>
    </xdr:to>
    <xdr:sp macro="" textlink="'Clean final data table'!B1">
      <xdr:nvSpPr>
        <xdr:cNvPr id="8" name="Rectangle: Rounded Corners 7">
          <a:extLst>
            <a:ext uri="{FF2B5EF4-FFF2-40B4-BE49-F238E27FC236}">
              <a16:creationId xmlns:a16="http://schemas.microsoft.com/office/drawing/2014/main" id="{31D7C8B1-9B63-43F9-BED9-503626D964E8}"/>
            </a:ext>
          </a:extLst>
        </xdr:cNvPr>
        <xdr:cNvSpPr/>
      </xdr:nvSpPr>
      <xdr:spPr>
        <a:xfrm>
          <a:off x="3028950" y="993121"/>
          <a:ext cx="1838325" cy="633692"/>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C5102C48-DAAD-438D-AB3B-2C85AC829944}" type="TxLink">
            <a:rPr lang="en-US" sz="2000" b="1" i="0" u="none" strike="noStrike">
              <a:solidFill>
                <a:schemeClr val="accent5"/>
              </a:solidFill>
              <a:latin typeface="Arial"/>
              <a:cs typeface="Arial"/>
            </a:rPr>
            <a:pPr algn="ctr"/>
            <a:t> $1,698.61 </a:t>
          </a:fld>
          <a:endParaRPr lang="en-US" sz="2000" b="1" i="0">
            <a:solidFill>
              <a:schemeClr val="accent5"/>
            </a:solidFill>
          </a:endParaRPr>
        </a:p>
      </xdr:txBody>
    </xdr:sp>
    <xdr:clientData/>
  </xdr:twoCellAnchor>
  <xdr:twoCellAnchor>
    <xdr:from>
      <xdr:col>5</xdr:col>
      <xdr:colOff>200025</xdr:colOff>
      <xdr:row>6</xdr:row>
      <xdr:rowOff>85724</xdr:rowOff>
    </xdr:from>
    <xdr:to>
      <xdr:col>7</xdr:col>
      <xdr:colOff>409575</xdr:colOff>
      <xdr:row>7</xdr:row>
      <xdr:rowOff>114299</xdr:rowOff>
    </xdr:to>
    <xdr:sp macro="" textlink="">
      <xdr:nvSpPr>
        <xdr:cNvPr id="9" name="TextBox 8">
          <a:extLst>
            <a:ext uri="{FF2B5EF4-FFF2-40B4-BE49-F238E27FC236}">
              <a16:creationId xmlns:a16="http://schemas.microsoft.com/office/drawing/2014/main" id="{CA02C5EA-E60E-4E19-8336-851724A50BE7}"/>
            </a:ext>
          </a:extLst>
        </xdr:cNvPr>
        <xdr:cNvSpPr txBox="1"/>
      </xdr:nvSpPr>
      <xdr:spPr>
        <a:xfrm>
          <a:off x="3248025" y="1057274"/>
          <a:ext cx="1428750" cy="190500"/>
        </a:xfrm>
        <a:prstGeom prst="rect">
          <a:avLst/>
        </a:prstGeom>
        <a:solidFill>
          <a:schemeClr val="bg1"/>
        </a:soli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en-US" sz="1200" b="1">
              <a:solidFill>
                <a:srgbClr val="0070C0"/>
              </a:solidFill>
            </a:rPr>
            <a:t>Account </a:t>
          </a:r>
          <a:r>
            <a:rPr lang="en-US" sz="1200" b="1">
              <a:ln>
                <a:noFill/>
              </a:ln>
              <a:solidFill>
                <a:srgbClr val="0070C0"/>
              </a:solidFill>
            </a:rPr>
            <a:t>Capital</a:t>
          </a:r>
        </a:p>
      </xdr:txBody>
    </xdr:sp>
    <xdr:clientData/>
  </xdr:twoCellAnchor>
  <xdr:twoCellAnchor>
    <xdr:from>
      <xdr:col>8</xdr:col>
      <xdr:colOff>600075</xdr:colOff>
      <xdr:row>6</xdr:row>
      <xdr:rowOff>21571</xdr:rowOff>
    </xdr:from>
    <xdr:to>
      <xdr:col>12</xdr:col>
      <xdr:colOff>0</xdr:colOff>
      <xdr:row>10</xdr:row>
      <xdr:rowOff>7563</xdr:rowOff>
    </xdr:to>
    <xdr:sp macro="" textlink="'Clean final data table'!D1">
      <xdr:nvSpPr>
        <xdr:cNvPr id="10" name="Rectangle: Rounded Corners 9">
          <a:extLst>
            <a:ext uri="{FF2B5EF4-FFF2-40B4-BE49-F238E27FC236}">
              <a16:creationId xmlns:a16="http://schemas.microsoft.com/office/drawing/2014/main" id="{A57D2517-36C9-4EB1-8660-8DD1F9593A76}"/>
            </a:ext>
          </a:extLst>
        </xdr:cNvPr>
        <xdr:cNvSpPr/>
      </xdr:nvSpPr>
      <xdr:spPr>
        <a:xfrm>
          <a:off x="5476875" y="993121"/>
          <a:ext cx="1838325" cy="633692"/>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2E7800FA-0E0C-4EF1-A594-379E7483711D}" type="TxLink">
            <a:rPr lang="en-US" sz="2000" b="1" i="0" u="none" strike="noStrike">
              <a:solidFill>
                <a:schemeClr val="accent4"/>
              </a:solidFill>
              <a:latin typeface="Arial"/>
              <a:cs typeface="Arial"/>
            </a:rPr>
            <a:pPr algn="ctr"/>
            <a:t> $5,931.12 </a:t>
          </a:fld>
          <a:endParaRPr lang="en-US" sz="2000" b="1" i="0">
            <a:solidFill>
              <a:schemeClr val="accent4"/>
            </a:solidFill>
          </a:endParaRPr>
        </a:p>
      </xdr:txBody>
    </xdr:sp>
    <xdr:clientData/>
  </xdr:twoCellAnchor>
  <xdr:twoCellAnchor>
    <xdr:from>
      <xdr:col>17</xdr:col>
      <xdr:colOff>9525</xdr:colOff>
      <xdr:row>6</xdr:row>
      <xdr:rowOff>21571</xdr:rowOff>
    </xdr:from>
    <xdr:to>
      <xdr:col>20</xdr:col>
      <xdr:colOff>19050</xdr:colOff>
      <xdr:row>10</xdr:row>
      <xdr:rowOff>7563</xdr:rowOff>
    </xdr:to>
    <xdr:sp macro="" textlink="'Clean final data table'!D4">
      <xdr:nvSpPr>
        <xdr:cNvPr id="11" name="Rectangle: Rounded Corners 10">
          <a:extLst>
            <a:ext uri="{FF2B5EF4-FFF2-40B4-BE49-F238E27FC236}">
              <a16:creationId xmlns:a16="http://schemas.microsoft.com/office/drawing/2014/main" id="{DF152392-841E-4388-AA49-74472D8695F4}"/>
            </a:ext>
          </a:extLst>
        </xdr:cNvPr>
        <xdr:cNvSpPr/>
      </xdr:nvSpPr>
      <xdr:spPr>
        <a:xfrm>
          <a:off x="10372725" y="993121"/>
          <a:ext cx="1838325" cy="633692"/>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5736C26E-29C9-4AA0-8FE7-14DAAE3C0896}" type="TxLink">
            <a:rPr lang="en-US" sz="2000" b="1" i="0" u="none" strike="noStrike">
              <a:solidFill>
                <a:srgbClr val="FF0000"/>
              </a:solidFill>
              <a:latin typeface="Arial"/>
              <a:cs typeface="Arial"/>
            </a:rPr>
            <a:pPr algn="ctr"/>
            <a:t> $(7,633.79)</a:t>
          </a:fld>
          <a:endParaRPr lang="en-US" sz="2000" b="1" i="0">
            <a:solidFill>
              <a:srgbClr val="FF0000"/>
            </a:solidFill>
          </a:endParaRPr>
        </a:p>
      </xdr:txBody>
    </xdr:sp>
    <xdr:clientData/>
  </xdr:twoCellAnchor>
  <xdr:twoCellAnchor>
    <xdr:from>
      <xdr:col>25</xdr:col>
      <xdr:colOff>28575</xdr:colOff>
      <xdr:row>6</xdr:row>
      <xdr:rowOff>21571</xdr:rowOff>
    </xdr:from>
    <xdr:to>
      <xdr:col>28</xdr:col>
      <xdr:colOff>38100</xdr:colOff>
      <xdr:row>10</xdr:row>
      <xdr:rowOff>7563</xdr:rowOff>
    </xdr:to>
    <xdr:sp macro="" textlink="'Clean final data table'!D7">
      <xdr:nvSpPr>
        <xdr:cNvPr id="12" name="Rectangle: Rounded Corners 11">
          <a:extLst>
            <a:ext uri="{FF2B5EF4-FFF2-40B4-BE49-F238E27FC236}">
              <a16:creationId xmlns:a16="http://schemas.microsoft.com/office/drawing/2014/main" id="{390A48EB-3364-4947-B426-5D881ECDC5CF}"/>
            </a:ext>
          </a:extLst>
        </xdr:cNvPr>
        <xdr:cNvSpPr/>
      </xdr:nvSpPr>
      <xdr:spPr>
        <a:xfrm>
          <a:off x="15268575" y="993121"/>
          <a:ext cx="1838325" cy="633692"/>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232AD71A-2CFA-4BAE-92A3-E7126C111E59}" type="TxLink">
            <a:rPr lang="en-US" sz="2000" b="1" i="0" u="none" strike="noStrike">
              <a:solidFill>
                <a:srgbClr val="D850E6"/>
              </a:solidFill>
              <a:latin typeface="Arial"/>
              <a:cs typeface="Arial"/>
            </a:rPr>
            <a:pPr algn="ctr"/>
            <a:t> $(1,702.67)</a:t>
          </a:fld>
          <a:endParaRPr lang="en-US" sz="2000" b="1">
            <a:solidFill>
              <a:schemeClr val="bg1"/>
            </a:solidFill>
          </a:endParaRPr>
        </a:p>
      </xdr:txBody>
    </xdr:sp>
    <xdr:clientData/>
  </xdr:twoCellAnchor>
  <xdr:twoCellAnchor>
    <xdr:from>
      <xdr:col>12</xdr:col>
      <xdr:colOff>590550</xdr:colOff>
      <xdr:row>6</xdr:row>
      <xdr:rowOff>21571</xdr:rowOff>
    </xdr:from>
    <xdr:to>
      <xdr:col>15</xdr:col>
      <xdr:colOff>600075</xdr:colOff>
      <xdr:row>10</xdr:row>
      <xdr:rowOff>7563</xdr:rowOff>
    </xdr:to>
    <xdr:sp macro="" textlink="'Clean final data table'!B2">
      <xdr:nvSpPr>
        <xdr:cNvPr id="13" name="Rectangle: Rounded Corners 12">
          <a:extLst>
            <a:ext uri="{FF2B5EF4-FFF2-40B4-BE49-F238E27FC236}">
              <a16:creationId xmlns:a16="http://schemas.microsoft.com/office/drawing/2014/main" id="{041E14A2-616C-4A7D-A342-5C0DEDC55BB7}"/>
            </a:ext>
          </a:extLst>
        </xdr:cNvPr>
        <xdr:cNvSpPr/>
      </xdr:nvSpPr>
      <xdr:spPr>
        <a:xfrm>
          <a:off x="7905750" y="993121"/>
          <a:ext cx="1838325" cy="633692"/>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293FD8EB-C8C5-4FE9-A470-C514FB2438F8}" type="TxLink">
            <a:rPr lang="en-US" sz="2000" b="1" i="0" u="none" strike="noStrike">
              <a:solidFill>
                <a:schemeClr val="accent4"/>
              </a:solidFill>
              <a:latin typeface="Arial"/>
              <a:cs typeface="Arial"/>
            </a:rPr>
            <a:pPr algn="ctr"/>
            <a:t> $61.15 </a:t>
          </a:fld>
          <a:endParaRPr lang="en-US" sz="2000" b="1">
            <a:solidFill>
              <a:schemeClr val="accent4"/>
            </a:solidFill>
          </a:endParaRPr>
        </a:p>
      </xdr:txBody>
    </xdr:sp>
    <xdr:clientData/>
  </xdr:twoCellAnchor>
  <xdr:twoCellAnchor>
    <xdr:from>
      <xdr:col>21</xdr:col>
      <xdr:colOff>19050</xdr:colOff>
      <xdr:row>6</xdr:row>
      <xdr:rowOff>21571</xdr:rowOff>
    </xdr:from>
    <xdr:to>
      <xdr:col>24</xdr:col>
      <xdr:colOff>28575</xdr:colOff>
      <xdr:row>10</xdr:row>
      <xdr:rowOff>7563</xdr:rowOff>
    </xdr:to>
    <xdr:sp macro="" textlink="'Clean final data table'!B3">
      <xdr:nvSpPr>
        <xdr:cNvPr id="14" name="Rectangle: Rounded Corners 13">
          <a:extLst>
            <a:ext uri="{FF2B5EF4-FFF2-40B4-BE49-F238E27FC236}">
              <a16:creationId xmlns:a16="http://schemas.microsoft.com/office/drawing/2014/main" id="{09085021-ACF2-40FF-BB06-70A0CEA41B5D}"/>
            </a:ext>
          </a:extLst>
        </xdr:cNvPr>
        <xdr:cNvSpPr/>
      </xdr:nvSpPr>
      <xdr:spPr>
        <a:xfrm>
          <a:off x="12820650" y="993121"/>
          <a:ext cx="1838325" cy="633692"/>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ADAD299F-5C27-4101-874C-1F4FD17438EF}" type="TxLink">
            <a:rPr lang="en-US" sz="2000" b="1" i="0" u="none" strike="noStrike">
              <a:solidFill>
                <a:srgbClr val="FF0000"/>
              </a:solidFill>
              <a:latin typeface="Arial"/>
              <a:cs typeface="Arial"/>
            </a:rPr>
            <a:pPr algn="ctr"/>
            <a:t> $(48.93)</a:t>
          </a:fld>
          <a:endParaRPr lang="en-US" sz="2000" b="1">
            <a:solidFill>
              <a:srgbClr val="FF0000"/>
            </a:solidFill>
          </a:endParaRPr>
        </a:p>
      </xdr:txBody>
    </xdr:sp>
    <xdr:clientData/>
  </xdr:twoCellAnchor>
  <xdr:twoCellAnchor>
    <xdr:from>
      <xdr:col>21</xdr:col>
      <xdr:colOff>235323</xdr:colOff>
      <xdr:row>6</xdr:row>
      <xdr:rowOff>85724</xdr:rowOff>
    </xdr:from>
    <xdr:to>
      <xdr:col>23</xdr:col>
      <xdr:colOff>444873</xdr:colOff>
      <xdr:row>7</xdr:row>
      <xdr:rowOff>114299</xdr:rowOff>
    </xdr:to>
    <xdr:sp macro="" textlink="">
      <xdr:nvSpPr>
        <xdr:cNvPr id="15" name="TextBox 14">
          <a:extLst>
            <a:ext uri="{FF2B5EF4-FFF2-40B4-BE49-F238E27FC236}">
              <a16:creationId xmlns:a16="http://schemas.microsoft.com/office/drawing/2014/main" id="{1996D471-21D5-49A1-A9F2-7BA26C4C7B96}"/>
            </a:ext>
          </a:extLst>
        </xdr:cNvPr>
        <xdr:cNvSpPr txBox="1"/>
      </xdr:nvSpPr>
      <xdr:spPr>
        <a:xfrm>
          <a:off x="13036923" y="1057274"/>
          <a:ext cx="1428750" cy="190500"/>
        </a:xfrm>
        <a:prstGeom prst="rect">
          <a:avLst/>
        </a:prstGeom>
        <a:solidFill>
          <a:schemeClr val="bg1"/>
        </a:soli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en-US" sz="1200" b="1">
              <a:solidFill>
                <a:srgbClr val="0070C0"/>
              </a:solidFill>
            </a:rPr>
            <a:t>Avg Scalp</a:t>
          </a:r>
          <a:r>
            <a:rPr lang="en-US" sz="1200" b="1" baseline="0">
              <a:solidFill>
                <a:srgbClr val="0070C0"/>
              </a:solidFill>
            </a:rPr>
            <a:t> Loss</a:t>
          </a:r>
          <a:endParaRPr lang="en-US" sz="1200" b="1">
            <a:ln>
              <a:noFill/>
            </a:ln>
            <a:solidFill>
              <a:srgbClr val="0070C0"/>
            </a:solidFill>
          </a:endParaRPr>
        </a:p>
      </xdr:txBody>
    </xdr:sp>
    <xdr:clientData/>
  </xdr:twoCellAnchor>
  <xdr:twoCellAnchor>
    <xdr:from>
      <xdr:col>13</xdr:col>
      <xdr:colOff>209550</xdr:colOff>
      <xdr:row>6</xdr:row>
      <xdr:rowOff>85724</xdr:rowOff>
    </xdr:from>
    <xdr:to>
      <xdr:col>15</xdr:col>
      <xdr:colOff>419100</xdr:colOff>
      <xdr:row>7</xdr:row>
      <xdr:rowOff>114299</xdr:rowOff>
    </xdr:to>
    <xdr:sp macro="" textlink="">
      <xdr:nvSpPr>
        <xdr:cNvPr id="16" name="TextBox 15">
          <a:extLst>
            <a:ext uri="{FF2B5EF4-FFF2-40B4-BE49-F238E27FC236}">
              <a16:creationId xmlns:a16="http://schemas.microsoft.com/office/drawing/2014/main" id="{4679C42C-6EE2-4BF3-AB3D-EC85C00E19E6}"/>
            </a:ext>
          </a:extLst>
        </xdr:cNvPr>
        <xdr:cNvSpPr txBox="1"/>
      </xdr:nvSpPr>
      <xdr:spPr>
        <a:xfrm>
          <a:off x="8134350" y="1057274"/>
          <a:ext cx="1428750" cy="190500"/>
        </a:xfrm>
        <a:prstGeom prst="rect">
          <a:avLst/>
        </a:prstGeom>
        <a:solidFill>
          <a:schemeClr val="bg1"/>
        </a:soli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en-US" sz="1200" b="1">
              <a:solidFill>
                <a:srgbClr val="0070C0"/>
              </a:solidFill>
            </a:rPr>
            <a:t>Avg Scalp Win</a:t>
          </a:r>
          <a:endParaRPr lang="en-US" sz="1200" b="1">
            <a:ln>
              <a:noFill/>
            </a:ln>
            <a:solidFill>
              <a:srgbClr val="0070C0"/>
            </a:solidFill>
          </a:endParaRPr>
        </a:p>
      </xdr:txBody>
    </xdr:sp>
    <xdr:clientData/>
  </xdr:twoCellAnchor>
  <xdr:twoCellAnchor>
    <xdr:from>
      <xdr:col>25</xdr:col>
      <xdr:colOff>285750</xdr:colOff>
      <xdr:row>6</xdr:row>
      <xdr:rowOff>85724</xdr:rowOff>
    </xdr:from>
    <xdr:to>
      <xdr:col>27</xdr:col>
      <xdr:colOff>495300</xdr:colOff>
      <xdr:row>7</xdr:row>
      <xdr:rowOff>114299</xdr:rowOff>
    </xdr:to>
    <xdr:sp macro="" textlink="">
      <xdr:nvSpPr>
        <xdr:cNvPr id="17" name="TextBox 16">
          <a:extLst>
            <a:ext uri="{FF2B5EF4-FFF2-40B4-BE49-F238E27FC236}">
              <a16:creationId xmlns:a16="http://schemas.microsoft.com/office/drawing/2014/main" id="{BFA6B8FE-8127-48B4-897E-D426881FE30C}"/>
            </a:ext>
          </a:extLst>
        </xdr:cNvPr>
        <xdr:cNvSpPr txBox="1"/>
      </xdr:nvSpPr>
      <xdr:spPr>
        <a:xfrm>
          <a:off x="15525750" y="1057274"/>
          <a:ext cx="1428750" cy="190500"/>
        </a:xfrm>
        <a:prstGeom prst="rect">
          <a:avLst/>
        </a:prstGeom>
        <a:solidFill>
          <a:schemeClr val="bg1"/>
        </a:soli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en-US" sz="1200" b="1">
              <a:solidFill>
                <a:srgbClr val="0070C0"/>
              </a:solidFill>
            </a:rPr>
            <a:t>Total Gain/Loss</a:t>
          </a:r>
          <a:endParaRPr lang="en-US" sz="1200" b="1">
            <a:ln>
              <a:noFill/>
            </a:ln>
            <a:solidFill>
              <a:srgbClr val="0070C0"/>
            </a:solidFill>
          </a:endParaRPr>
        </a:p>
      </xdr:txBody>
    </xdr:sp>
    <xdr:clientData/>
  </xdr:twoCellAnchor>
  <xdr:twoCellAnchor>
    <xdr:from>
      <xdr:col>17</xdr:col>
      <xdr:colOff>215714</xdr:colOff>
      <xdr:row>6</xdr:row>
      <xdr:rowOff>85724</xdr:rowOff>
    </xdr:from>
    <xdr:to>
      <xdr:col>19</xdr:col>
      <xdr:colOff>425264</xdr:colOff>
      <xdr:row>7</xdr:row>
      <xdr:rowOff>114299</xdr:rowOff>
    </xdr:to>
    <xdr:sp macro="" textlink="">
      <xdr:nvSpPr>
        <xdr:cNvPr id="18" name="TextBox 17">
          <a:extLst>
            <a:ext uri="{FF2B5EF4-FFF2-40B4-BE49-F238E27FC236}">
              <a16:creationId xmlns:a16="http://schemas.microsoft.com/office/drawing/2014/main" id="{366C7F45-65FE-44D0-AE8D-EC2C4D1FD929}"/>
            </a:ext>
          </a:extLst>
        </xdr:cNvPr>
        <xdr:cNvSpPr txBox="1"/>
      </xdr:nvSpPr>
      <xdr:spPr>
        <a:xfrm>
          <a:off x="10578914" y="1057274"/>
          <a:ext cx="1428750" cy="190500"/>
        </a:xfrm>
        <a:prstGeom prst="rect">
          <a:avLst/>
        </a:prstGeom>
        <a:solidFill>
          <a:schemeClr val="bg1"/>
        </a:soli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en-US" sz="1200" b="1">
              <a:solidFill>
                <a:srgbClr val="0070C0"/>
              </a:solidFill>
            </a:rPr>
            <a:t>Total Scalp Loss</a:t>
          </a:r>
          <a:endParaRPr lang="en-US" sz="1200" b="1">
            <a:ln>
              <a:noFill/>
            </a:ln>
            <a:solidFill>
              <a:srgbClr val="0070C0"/>
            </a:solidFill>
          </a:endParaRPr>
        </a:p>
      </xdr:txBody>
    </xdr:sp>
    <xdr:clientData/>
  </xdr:twoCellAnchor>
  <xdr:twoCellAnchor>
    <xdr:from>
      <xdr:col>9</xdr:col>
      <xdr:colOff>247650</xdr:colOff>
      <xdr:row>6</xdr:row>
      <xdr:rowOff>85724</xdr:rowOff>
    </xdr:from>
    <xdr:to>
      <xdr:col>11</xdr:col>
      <xdr:colOff>457200</xdr:colOff>
      <xdr:row>7</xdr:row>
      <xdr:rowOff>114299</xdr:rowOff>
    </xdr:to>
    <xdr:sp macro="" textlink="">
      <xdr:nvSpPr>
        <xdr:cNvPr id="19" name="TextBox 18">
          <a:extLst>
            <a:ext uri="{FF2B5EF4-FFF2-40B4-BE49-F238E27FC236}">
              <a16:creationId xmlns:a16="http://schemas.microsoft.com/office/drawing/2014/main" id="{E336D844-4F73-408C-ACA1-FF851FF53814}"/>
            </a:ext>
          </a:extLst>
        </xdr:cNvPr>
        <xdr:cNvSpPr txBox="1"/>
      </xdr:nvSpPr>
      <xdr:spPr>
        <a:xfrm>
          <a:off x="5734050" y="1057274"/>
          <a:ext cx="1428750" cy="190500"/>
        </a:xfrm>
        <a:prstGeom prst="rect">
          <a:avLst/>
        </a:prstGeom>
        <a:solidFill>
          <a:schemeClr val="bg1"/>
        </a:soli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en-US" sz="1200" b="1">
              <a:solidFill>
                <a:srgbClr val="0070C0"/>
              </a:solidFill>
            </a:rPr>
            <a:t>Total Scalp Wins</a:t>
          </a:r>
          <a:endParaRPr lang="en-US" sz="1200" b="1">
            <a:ln>
              <a:noFill/>
            </a:ln>
            <a:solidFill>
              <a:srgbClr val="0070C0"/>
            </a:solidFill>
          </a:endParaRPr>
        </a:p>
      </xdr:txBody>
    </xdr:sp>
    <xdr:clientData/>
  </xdr:twoCellAnchor>
  <xdr:twoCellAnchor>
    <xdr:from>
      <xdr:col>3</xdr:col>
      <xdr:colOff>140186</xdr:colOff>
      <xdr:row>30</xdr:row>
      <xdr:rowOff>91379</xdr:rowOff>
    </xdr:from>
    <xdr:to>
      <xdr:col>29</xdr:col>
      <xdr:colOff>508197</xdr:colOff>
      <xdr:row>30</xdr:row>
      <xdr:rowOff>91379</xdr:rowOff>
    </xdr:to>
    <xdr:cxnSp macro="">
      <xdr:nvCxnSpPr>
        <xdr:cNvPr id="25" name="Straight Connector 24">
          <a:extLst>
            <a:ext uri="{FF2B5EF4-FFF2-40B4-BE49-F238E27FC236}">
              <a16:creationId xmlns:a16="http://schemas.microsoft.com/office/drawing/2014/main" id="{6515358A-19FC-47FC-8CF7-0B7843285C7D}"/>
            </a:ext>
          </a:extLst>
        </xdr:cNvPr>
        <xdr:cNvCxnSpPr/>
      </xdr:nvCxnSpPr>
      <xdr:spPr>
        <a:xfrm>
          <a:off x="1968986" y="4949129"/>
          <a:ext cx="16217611" cy="0"/>
        </a:xfrm>
        <a:prstGeom prst="line">
          <a:avLst/>
        </a:prstGeom>
        <a:ln w="571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257735</xdr:colOff>
      <xdr:row>3</xdr:row>
      <xdr:rowOff>134471</xdr:rowOff>
    </xdr:from>
    <xdr:to>
      <xdr:col>3</xdr:col>
      <xdr:colOff>67235</xdr:colOff>
      <xdr:row>47</xdr:row>
      <xdr:rowOff>123265</xdr:rowOff>
    </xdr:to>
    <xdr:sp macro="" textlink="">
      <xdr:nvSpPr>
        <xdr:cNvPr id="28" name="Rectangle: Rounded Corners 27">
          <a:extLst>
            <a:ext uri="{FF2B5EF4-FFF2-40B4-BE49-F238E27FC236}">
              <a16:creationId xmlns:a16="http://schemas.microsoft.com/office/drawing/2014/main" id="{0B802B97-E670-4301-B3A5-819DADD1BFF3}"/>
            </a:ext>
          </a:extLst>
        </xdr:cNvPr>
        <xdr:cNvSpPr/>
      </xdr:nvSpPr>
      <xdr:spPr>
        <a:xfrm>
          <a:off x="867335" y="620246"/>
          <a:ext cx="1028700" cy="7313519"/>
        </a:xfrm>
        <a:prstGeom prst="round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326775</xdr:colOff>
      <xdr:row>13</xdr:row>
      <xdr:rowOff>22411</xdr:rowOff>
    </xdr:from>
    <xdr:to>
      <xdr:col>3</xdr:col>
      <xdr:colOff>30940</xdr:colOff>
      <xdr:row>18</xdr:row>
      <xdr:rowOff>152400</xdr:rowOff>
    </xdr:to>
    <xdr:pic>
      <xdr:nvPicPr>
        <xdr:cNvPr id="29" name="Graphic 28" descr="Upward trend with solid fill">
          <a:hlinkClick xmlns:r="http://schemas.openxmlformats.org/officeDocument/2006/relationships" r:id="rId1"/>
          <a:extLst>
            <a:ext uri="{FF2B5EF4-FFF2-40B4-BE49-F238E27FC236}">
              <a16:creationId xmlns:a16="http://schemas.microsoft.com/office/drawing/2014/main" id="{0D1F2533-9B1A-4C44-BB90-2A97E7236B3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936375" y="2127436"/>
          <a:ext cx="923365" cy="939614"/>
        </a:xfrm>
        <a:prstGeom prst="rect">
          <a:avLst/>
        </a:prstGeom>
      </xdr:spPr>
    </xdr:pic>
    <xdr:clientData/>
  </xdr:twoCellAnchor>
  <xdr:twoCellAnchor editAs="oneCell">
    <xdr:from>
      <xdr:col>1</xdr:col>
      <xdr:colOff>326775</xdr:colOff>
      <xdr:row>25</xdr:row>
      <xdr:rowOff>12326</xdr:rowOff>
    </xdr:from>
    <xdr:to>
      <xdr:col>3</xdr:col>
      <xdr:colOff>30940</xdr:colOff>
      <xdr:row>30</xdr:row>
      <xdr:rowOff>147357</xdr:rowOff>
    </xdr:to>
    <xdr:pic>
      <xdr:nvPicPr>
        <xdr:cNvPr id="30" name="Graphic 29" descr="Bar chart with solid fill">
          <a:extLst>
            <a:ext uri="{FF2B5EF4-FFF2-40B4-BE49-F238E27FC236}">
              <a16:creationId xmlns:a16="http://schemas.microsoft.com/office/drawing/2014/main" id="{26E946F0-40F0-45DD-B34D-6660239949CD}"/>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36375" y="4060451"/>
          <a:ext cx="923365" cy="944656"/>
        </a:xfrm>
        <a:prstGeom prst="rect">
          <a:avLst/>
        </a:prstGeom>
      </xdr:spPr>
    </xdr:pic>
    <xdr:clientData/>
  </xdr:twoCellAnchor>
  <xdr:twoCellAnchor editAs="oneCell">
    <xdr:from>
      <xdr:col>1</xdr:col>
      <xdr:colOff>291353</xdr:colOff>
      <xdr:row>6</xdr:row>
      <xdr:rowOff>33618</xdr:rowOff>
    </xdr:from>
    <xdr:to>
      <xdr:col>3</xdr:col>
      <xdr:colOff>66362</xdr:colOff>
      <xdr:row>9</xdr:row>
      <xdr:rowOff>107576</xdr:rowOff>
    </xdr:to>
    <xdr:pic>
      <xdr:nvPicPr>
        <xdr:cNvPr id="32" name="Picture 31" descr="What Is a Stock Ticker? Definition, How They Work, and Origins">
          <a:hlinkClick xmlns:r="http://schemas.openxmlformats.org/officeDocument/2006/relationships" r:id="rId6"/>
          <a:extLst>
            <a:ext uri="{FF2B5EF4-FFF2-40B4-BE49-F238E27FC236}">
              <a16:creationId xmlns:a16="http://schemas.microsoft.com/office/drawing/2014/main" id="{80E7139A-38B8-4F72-8EEF-6748452187EB}"/>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900953" y="1005168"/>
          <a:ext cx="994209" cy="5597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299245</xdr:colOff>
      <xdr:row>14</xdr:row>
      <xdr:rowOff>47063</xdr:rowOff>
    </xdr:from>
    <xdr:to>
      <xdr:col>15</xdr:col>
      <xdr:colOff>281495</xdr:colOff>
      <xdr:row>29</xdr:row>
      <xdr:rowOff>62124</xdr:rowOff>
    </xdr:to>
    <xdr:graphicFrame macro="">
      <xdr:nvGraphicFramePr>
        <xdr:cNvPr id="33" name="Chart 32">
          <a:extLst>
            <a:ext uri="{FF2B5EF4-FFF2-40B4-BE49-F238E27FC236}">
              <a16:creationId xmlns:a16="http://schemas.microsoft.com/office/drawing/2014/main" id="{CEB8590E-BFDF-43AE-94E4-55683ED7D6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304848</xdr:colOff>
      <xdr:row>34</xdr:row>
      <xdr:rowOff>76480</xdr:rowOff>
    </xdr:from>
    <xdr:to>
      <xdr:col>15</xdr:col>
      <xdr:colOff>285749</xdr:colOff>
      <xdr:row>48</xdr:row>
      <xdr:rowOff>13100</xdr:rowOff>
    </xdr:to>
    <xdr:graphicFrame macro="">
      <xdr:nvGraphicFramePr>
        <xdr:cNvPr id="34" name="Chart 33">
          <a:extLst>
            <a:ext uri="{FF2B5EF4-FFF2-40B4-BE49-F238E27FC236}">
              <a16:creationId xmlns:a16="http://schemas.microsoft.com/office/drawing/2014/main" id="{58C0913C-9B00-496B-970A-0485FB663A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358587</xdr:colOff>
      <xdr:row>14</xdr:row>
      <xdr:rowOff>47063</xdr:rowOff>
    </xdr:from>
    <xdr:to>
      <xdr:col>23</xdr:col>
      <xdr:colOff>47153</xdr:colOff>
      <xdr:row>29</xdr:row>
      <xdr:rowOff>62124</xdr:rowOff>
    </xdr:to>
    <xdr:graphicFrame macro="">
      <xdr:nvGraphicFramePr>
        <xdr:cNvPr id="35" name="Chart 34">
          <a:extLst>
            <a:ext uri="{FF2B5EF4-FFF2-40B4-BE49-F238E27FC236}">
              <a16:creationId xmlns:a16="http://schemas.microsoft.com/office/drawing/2014/main" id="{1036EAB8-A932-42F2-8A56-5DC663767F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23</xdr:col>
      <xdr:colOff>59443</xdr:colOff>
      <xdr:row>14</xdr:row>
      <xdr:rowOff>47063</xdr:rowOff>
    </xdr:from>
    <xdr:to>
      <xdr:col>28</xdr:col>
      <xdr:colOff>353127</xdr:colOff>
      <xdr:row>29</xdr:row>
      <xdr:rowOff>62124</xdr:rowOff>
    </xdr:to>
    <xdr:graphicFrame macro="">
      <xdr:nvGraphicFramePr>
        <xdr:cNvPr id="36" name="Chart 35">
          <a:extLst>
            <a:ext uri="{FF2B5EF4-FFF2-40B4-BE49-F238E27FC236}">
              <a16:creationId xmlns:a16="http://schemas.microsoft.com/office/drawing/2014/main" id="{57E49CDA-1D5F-42EE-B27F-6851A261EF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362000</xdr:colOff>
      <xdr:row>34</xdr:row>
      <xdr:rowOff>76480</xdr:rowOff>
    </xdr:from>
    <xdr:to>
      <xdr:col>28</xdr:col>
      <xdr:colOff>344250</xdr:colOff>
      <xdr:row>48</xdr:row>
      <xdr:rowOff>13100</xdr:rowOff>
    </xdr:to>
    <xdr:graphicFrame macro="">
      <xdr:nvGraphicFramePr>
        <xdr:cNvPr id="37" name="Chart 36">
          <a:extLst>
            <a:ext uri="{FF2B5EF4-FFF2-40B4-BE49-F238E27FC236}">
              <a16:creationId xmlns:a16="http://schemas.microsoft.com/office/drawing/2014/main" id="{C46708E0-9654-4CA2-B04F-347F20712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29</xdr:col>
      <xdr:colOff>246530</xdr:colOff>
      <xdr:row>33</xdr:row>
      <xdr:rowOff>123263</xdr:rowOff>
    </xdr:from>
    <xdr:to>
      <xdr:col>32</xdr:col>
      <xdr:colOff>212912</xdr:colOff>
      <xdr:row>46</xdr:row>
      <xdr:rowOff>78441</xdr:rowOff>
    </xdr:to>
    <mc:AlternateContent xmlns:mc="http://schemas.openxmlformats.org/markup-compatibility/2006" xmlns:a14="http://schemas.microsoft.com/office/drawing/2010/main">
      <mc:Choice Requires="a14">
        <xdr:graphicFrame macro="">
          <xdr:nvGraphicFramePr>
            <xdr:cNvPr id="42" name="Tickers 1">
              <a:extLst>
                <a:ext uri="{FF2B5EF4-FFF2-40B4-BE49-F238E27FC236}">
                  <a16:creationId xmlns:a16="http://schemas.microsoft.com/office/drawing/2014/main" id="{2FEB5E3A-F43C-48E6-8AAD-895465CDA6B7}"/>
                </a:ext>
              </a:extLst>
            </xdr:cNvPr>
            <xdr:cNvGraphicFramePr/>
          </xdr:nvGraphicFramePr>
          <xdr:xfrm>
            <a:off x="0" y="0"/>
            <a:ext cx="0" cy="0"/>
          </xdr:xfrm>
          <a:graphic>
            <a:graphicData uri="http://schemas.microsoft.com/office/drawing/2010/slicer">
              <sle:slicer xmlns:sle="http://schemas.microsoft.com/office/drawing/2010/slicer" name="Tickers 1"/>
            </a:graphicData>
          </a:graphic>
        </xdr:graphicFrame>
      </mc:Choice>
      <mc:Fallback xmlns="">
        <xdr:sp macro="" textlink="">
          <xdr:nvSpPr>
            <xdr:cNvPr id="0" name=""/>
            <xdr:cNvSpPr>
              <a:spLocks noTextEdit="1"/>
            </xdr:cNvSpPr>
          </xdr:nvSpPr>
          <xdr:spPr>
            <a:xfrm>
              <a:off x="17924930" y="5466788"/>
              <a:ext cx="1795182" cy="22602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z Oki-Takahashi" refreshedDate="45068.618757870368" createdVersion="8" refreshedVersion="8" minRefreshableVersion="3" recordCount="258" xr:uid="{5A82BAD5-2833-4991-96C4-58A934EBBC63}">
  <cacheSource type="worksheet">
    <worksheetSource ref="A8:M266" sheet="Clean final data table"/>
  </cacheSource>
  <cacheFields count="13">
    <cacheField name="Winning trades" numFmtId="0">
      <sharedItems containsBlank="1"/>
    </cacheField>
    <cacheField name="Date" numFmtId="14">
      <sharedItems containsNonDate="0" containsDate="1" containsString="0" containsBlank="1" minDate="2022-01-18T00:00:00" maxDate="2023-05-23T00:00:00" count="199">
        <d v="2022-01-18T00:00:00"/>
        <d v="2022-01-19T00:00:00"/>
        <d v="2022-01-20T00:00:00"/>
        <d v="2022-01-24T00:00:00"/>
        <d v="2022-01-26T00:00:00"/>
        <d v="2022-01-28T00:00:00"/>
        <d v="2022-01-31T00:00:00"/>
        <d v="2022-02-01T00:00:00"/>
        <d v="2022-02-02T00:00:00"/>
        <d v="2022-02-07T00:00:00"/>
        <d v="2022-02-09T00:00:00"/>
        <d v="2022-02-14T00:00:00"/>
        <d v="2022-02-15T00:00:00"/>
        <d v="2022-02-16T00:00:00"/>
        <d v="2022-02-22T00:00:00"/>
        <d v="2022-02-23T00:00:00"/>
        <d v="2022-02-24T00:00:00"/>
        <d v="2022-02-28T00:00:00"/>
        <d v="2022-03-02T00:00:00"/>
        <d v="2022-03-04T00:00:00"/>
        <d v="2022-03-07T00:00:00"/>
        <d v="2022-03-08T00:00:00"/>
        <d v="2022-03-09T00:00:00"/>
        <d v="2022-03-10T00:00:00"/>
        <d v="2022-03-15T00:00:00"/>
        <d v="2022-03-17T00:00:00"/>
        <d v="2022-03-21T00:00:00"/>
        <d v="2022-03-23T00:00:00"/>
        <d v="2022-03-25T00:00:00"/>
        <d v="2022-03-29T00:00:00"/>
        <d v="2022-04-04T00:00:00"/>
        <d v="2022-04-12T00:00:00"/>
        <d v="2022-04-13T00:00:00"/>
        <d v="2022-04-14T00:00:00"/>
        <d v="2022-04-19T00:00:00"/>
        <d v="2022-04-21T00:00:00"/>
        <d v="2022-04-25T00:00:00"/>
        <d v="2022-04-27T00:00:00"/>
        <d v="2022-05-02T00:00:00"/>
        <d v="2022-05-04T00:00:00"/>
        <d v="2022-05-05T00:00:00"/>
        <d v="2022-05-09T00:00:00"/>
        <d v="2022-05-10T00:00:00"/>
        <d v="2022-05-11T00:00:00"/>
        <d v="2022-05-16T00:00:00"/>
        <d v="2022-05-18T00:00:00"/>
        <d v="2022-05-20T00:00:00"/>
        <d v="2022-05-25T00:00:00"/>
        <d v="2022-05-27T00:00:00"/>
        <d v="2022-06-07T00:00:00"/>
        <d v="2022-06-08T00:00:00"/>
        <d v="2022-06-09T00:00:00"/>
        <d v="2022-06-13T00:00:00"/>
        <d v="2022-06-15T00:00:00"/>
        <d v="2022-06-21T00:00:00"/>
        <d v="2022-06-22T00:00:00"/>
        <d v="2022-06-23T00:00:00"/>
        <d v="2022-06-28T00:00:00"/>
        <d v="2022-06-30T00:00:00"/>
        <d v="2022-07-01T00:00:00"/>
        <d v="2022-07-06T00:00:00"/>
        <d v="2022-07-08T00:00:00"/>
        <d v="2022-07-11T00:00:00"/>
        <d v="2022-07-13T00:00:00"/>
        <d v="2022-07-15T00:00:00"/>
        <d v="2022-07-19T00:00:00"/>
        <d v="2022-07-20T00:00:00"/>
        <d v="2022-07-22T00:00:00"/>
        <d v="2022-07-26T00:00:00"/>
        <d v="2022-07-27T00:00:00"/>
        <d v="2022-07-29T00:00:00"/>
        <d v="2022-08-02T00:00:00"/>
        <d v="2022-08-03T00:00:00"/>
        <d v="2022-08-05T00:00:00"/>
        <d v="2022-08-09T00:00:00"/>
        <d v="2022-08-10T00:00:00"/>
        <d v="2022-08-12T00:00:00"/>
        <d v="2022-08-16T00:00:00"/>
        <d v="2022-08-17T00:00:00"/>
        <d v="2022-08-19T00:00:00"/>
        <d v="2022-08-23T00:00:00"/>
        <d v="2022-08-24T00:00:00"/>
        <d v="2022-08-29T00:00:00"/>
        <d v="2022-08-30T00:00:00"/>
        <d v="2022-09-02T00:00:00"/>
        <d v="2022-09-06T00:00:00"/>
        <d v="2022-09-07T00:00:00"/>
        <d v="2022-09-12T00:00:00"/>
        <d v="2022-09-13T00:00:00"/>
        <d v="2022-09-14T00:00:00"/>
        <d v="2022-09-19T00:00:00"/>
        <d v="2022-09-20T00:00:00"/>
        <d v="2022-09-21T00:00:00"/>
        <d v="2022-09-26T00:00:00"/>
        <d v="2022-09-27T00:00:00"/>
        <d v="2022-09-28T00:00:00"/>
        <d v="2022-10-03T00:00:00"/>
        <d v="2022-10-05T00:00:00"/>
        <d v="2022-10-07T00:00:00"/>
        <d v="2022-10-12T00:00:00"/>
        <d v="2022-10-13T00:00:00"/>
        <d v="2022-10-14T00:00:00"/>
        <d v="2022-10-17T00:00:00"/>
        <d v="2022-10-18T00:00:00"/>
        <d v="2022-10-19T00:00:00"/>
        <d v="2022-10-20T00:00:00"/>
        <d v="2022-10-21T00:00:00"/>
        <d v="2022-10-24T00:00:00"/>
        <d v="2022-10-25T00:00:00"/>
        <d v="2022-10-28T00:00:00"/>
        <d v="2022-10-31T00:00:00"/>
        <d v="2022-11-01T00:00:00"/>
        <d v="2022-11-02T00:00:00"/>
        <d v="2022-11-03T00:00:00"/>
        <d v="2022-11-04T00:00:00"/>
        <d v="2022-11-07T00:00:00"/>
        <d v="2022-11-09T00:00:00"/>
        <d v="2022-11-14T00:00:00"/>
        <d v="2022-11-16T00:00:00"/>
        <d v="2022-11-18T00:00:00"/>
        <d v="2022-11-21T00:00:00"/>
        <d v="2022-11-22T00:00:00"/>
        <d v="2022-11-28T00:00:00"/>
        <d v="2022-11-29T00:00:00"/>
        <d v="2022-12-01T00:00:00"/>
        <d v="2022-12-05T00:00:00"/>
        <d v="2022-12-06T00:00:00"/>
        <d v="2022-12-08T00:00:00"/>
        <d v="2022-12-12T00:00:00"/>
        <d v="2022-12-14T00:00:00"/>
        <d v="2022-12-16T00:00:00"/>
        <d v="2022-12-19T00:00:00"/>
        <d v="2022-12-20T00:00:00"/>
        <d v="2022-12-21T00:00:00"/>
        <d v="2022-12-22T00:00:00"/>
        <d v="2022-12-23T00:00:00"/>
        <d v="2022-12-27T00:00:00"/>
        <d v="2022-12-28T00:00:00"/>
        <d v="2022-12-30T00:00:00"/>
        <d v="2023-01-03T00:00:00"/>
        <d v="2023-01-04T00:00:00"/>
        <d v="2023-01-05T00:00:00"/>
        <d v="2023-01-06T00:00:00"/>
        <d v="2023-01-09T00:00:00"/>
        <d v="2023-01-10T00:00:00"/>
        <d v="2023-01-11T00:00:00"/>
        <d v="2023-01-12T00:00:00"/>
        <d v="2023-01-13T00:00:00"/>
        <d v="2023-01-17T00:00:00"/>
        <d v="2023-01-18T00:00:00"/>
        <d v="2023-01-19T00:00:00"/>
        <d v="2023-01-20T00:00:00"/>
        <d v="2023-02-06T00:00:00"/>
        <d v="2023-02-08T00:00:00"/>
        <d v="2023-02-10T00:00:00"/>
        <d v="2023-02-13T00:00:00"/>
        <d v="2023-02-14T00:00:00"/>
        <d v="2023-02-15T00:00:00"/>
        <d v="2023-02-17T00:00:00"/>
        <d v="2023-02-21T00:00:00"/>
        <d v="2023-02-22T00:00:00"/>
        <d v="2023-02-23T00:00:00"/>
        <d v="2023-02-27T00:00:00"/>
        <d v="2023-03-01T00:00:00"/>
        <d v="2023-03-03T00:00:00"/>
        <d v="2023-03-07T00:00:00"/>
        <d v="2023-03-08T00:00:00"/>
        <d v="2023-03-09T00:00:00"/>
        <d v="2023-03-13T00:00:00"/>
        <d v="2023-03-14T00:00:00"/>
        <d v="2023-03-24T00:00:00"/>
        <d v="2023-03-29T00:00:00"/>
        <d v="2023-03-31T00:00:00"/>
        <d v="2023-04-04T00:00:00"/>
        <d v="2023-04-06T00:00:00"/>
        <d v="2023-04-11T00:00:00"/>
        <d v="2023-04-13T00:00:00"/>
        <d v="2023-04-17T00:00:00"/>
        <d v="2023-04-19T00:00:00"/>
        <d v="2023-04-20T00:00:00"/>
        <d v="2023-04-21T00:00:00"/>
        <d v="2023-04-24T00:00:00"/>
        <d v="2023-04-26T00:00:00"/>
        <d v="2023-04-27T00:00:00"/>
        <d v="2023-04-28T00:00:00"/>
        <d v="2023-05-01T00:00:00"/>
        <d v="2023-05-02T00:00:00"/>
        <d v="2023-05-03T00:00:00"/>
        <d v="2023-05-04T00:00:00"/>
        <d v="2023-05-08T00:00:00"/>
        <d v="2023-05-10T00:00:00"/>
        <d v="2023-05-12T00:00:00"/>
        <d v="2023-05-16T00:00:00"/>
        <d v="2023-05-18T00:00:00"/>
        <d v="2023-05-22T00:00:00"/>
        <m/>
        <d v="2023-05-19T00:00:00" u="1"/>
        <d v="2023-05-20T00:00:00" u="1"/>
        <d v="2023-05-21T00:00:00" u="1"/>
      </sharedItems>
    </cacheField>
    <cacheField name="Time" numFmtId="170">
      <sharedItems containsNonDate="0" containsDate="1" containsString="0" containsBlank="1" minDate="1899-12-30T06:30:00" maxDate="1899-12-30T12:42:00"/>
    </cacheField>
    <cacheField name="Time exited" numFmtId="170">
      <sharedItems containsNonDate="0" containsDate="1" containsString="0" containsBlank="1" minDate="1899-12-30T06:30:00" maxDate="1899-12-30T12:45:00"/>
    </cacheField>
    <cacheField name="Time held" numFmtId="170">
      <sharedItems containsNonDate="0" containsDate="1" containsString="0" containsBlank="1" minDate="1899-12-30T00:00:00" maxDate="1899-12-30T00:59:00"/>
    </cacheField>
    <cacheField name="Shares" numFmtId="1">
      <sharedItems containsString="0" containsBlank="1" containsNumber="1" containsInteger="1" minValue="1" maxValue="2000"/>
    </cacheField>
    <cacheField name="Entry" numFmtId="44">
      <sharedItems containsString="0" containsBlank="1" containsNumber="1" minValue="0.713225" maxValue="179"/>
    </cacheField>
    <cacheField name="Exit" numFmtId="0">
      <sharedItems containsBlank="1"/>
    </cacheField>
    <cacheField name="Exit price" numFmtId="44">
      <sharedItems containsString="0" containsBlank="1" containsNumber="1" minValue="0.68137499999999995" maxValue="172.51"/>
    </cacheField>
    <cacheField name="Outcome" numFmtId="0">
      <sharedItems containsString="0" containsBlank="1" containsNumber="1" minValue="-1589.9999999999998" maxValue="270.59999999999997"/>
    </cacheField>
    <cacheField name="Total %" numFmtId="10">
      <sharedItems containsString="0" containsBlank="1" containsNumber="1" minValue="-0.41191709844559588" maxValue="0.21561244979919669"/>
    </cacheField>
    <cacheField name="Cents +/-" numFmtId="0">
      <sharedItems containsString="0" containsBlank="1" containsNumber="1" minValue="-7.6589999999999989" maxValue="1.2104999999999997"/>
    </cacheField>
    <cacheField name="Reason for entering" numFmtId="0">
      <sharedItems containsBlank="1" longText="1"/>
    </cacheField>
  </cacheFields>
  <extLst>
    <ext xmlns:x14="http://schemas.microsoft.com/office/spreadsheetml/2009/9/main" uri="{725AE2AE-9491-48be-B2B4-4EB974FC3084}">
      <x14:pivotCacheDefinition pivotCacheId="179739696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z Oki-Takahashi" refreshedDate="45068.618757986114" createdVersion="8" refreshedVersion="8" minRefreshableVersion="3" recordCount="259" xr:uid="{491A2C71-629A-4028-B700-AB7C2459A900}">
  <cacheSource type="worksheet">
    <worksheetSource ref="A8:M267" sheet="Clean final data table"/>
  </cacheSource>
  <cacheFields count="16">
    <cacheField name="Winning trades" numFmtId="0">
      <sharedItems containsBlank="1"/>
    </cacheField>
    <cacheField name="Date" numFmtId="14">
      <sharedItems containsNonDate="0" containsDate="1" containsString="0" containsBlank="1" minDate="2022-01-18T00:00:00" maxDate="2023-05-23T00:00:00" count="199">
        <d v="2022-01-18T00:00:00"/>
        <d v="2022-01-19T00:00:00"/>
        <d v="2022-01-20T00:00:00"/>
        <d v="2022-01-24T00:00:00"/>
        <d v="2022-01-26T00:00:00"/>
        <d v="2022-01-28T00:00:00"/>
        <d v="2022-01-31T00:00:00"/>
        <d v="2022-02-01T00:00:00"/>
        <d v="2022-02-02T00:00:00"/>
        <d v="2022-02-07T00:00:00"/>
        <d v="2022-02-09T00:00:00"/>
        <d v="2022-02-14T00:00:00"/>
        <d v="2022-02-15T00:00:00"/>
        <d v="2022-02-16T00:00:00"/>
        <d v="2022-02-22T00:00:00"/>
        <d v="2022-02-23T00:00:00"/>
        <d v="2022-02-24T00:00:00"/>
        <d v="2022-02-28T00:00:00"/>
        <d v="2022-03-02T00:00:00"/>
        <d v="2022-03-04T00:00:00"/>
        <d v="2022-03-07T00:00:00"/>
        <d v="2022-03-08T00:00:00"/>
        <d v="2022-03-09T00:00:00"/>
        <d v="2022-03-10T00:00:00"/>
        <d v="2022-03-15T00:00:00"/>
        <d v="2022-03-17T00:00:00"/>
        <d v="2022-03-21T00:00:00"/>
        <d v="2022-03-23T00:00:00"/>
        <d v="2022-03-25T00:00:00"/>
        <d v="2022-03-29T00:00:00"/>
        <d v="2022-04-04T00:00:00"/>
        <d v="2022-04-12T00:00:00"/>
        <d v="2022-04-13T00:00:00"/>
        <d v="2022-04-14T00:00:00"/>
        <d v="2022-04-19T00:00:00"/>
        <d v="2022-04-21T00:00:00"/>
        <d v="2022-04-25T00:00:00"/>
        <d v="2022-04-27T00:00:00"/>
        <d v="2022-05-02T00:00:00"/>
        <d v="2022-05-04T00:00:00"/>
        <d v="2022-05-05T00:00:00"/>
        <d v="2022-05-09T00:00:00"/>
        <d v="2022-05-10T00:00:00"/>
        <d v="2022-05-11T00:00:00"/>
        <d v="2022-05-16T00:00:00"/>
        <d v="2022-05-18T00:00:00"/>
        <d v="2022-05-20T00:00:00"/>
        <d v="2022-05-25T00:00:00"/>
        <d v="2022-05-27T00:00:00"/>
        <d v="2022-06-07T00:00:00"/>
        <d v="2022-06-08T00:00:00"/>
        <d v="2022-06-09T00:00:00"/>
        <d v="2022-06-13T00:00:00"/>
        <d v="2022-06-15T00:00:00"/>
        <d v="2022-06-21T00:00:00"/>
        <d v="2022-06-22T00:00:00"/>
        <d v="2022-06-23T00:00:00"/>
        <d v="2022-06-28T00:00:00"/>
        <d v="2022-06-30T00:00:00"/>
        <d v="2022-07-01T00:00:00"/>
        <d v="2022-07-06T00:00:00"/>
        <d v="2022-07-08T00:00:00"/>
        <d v="2022-07-11T00:00:00"/>
        <d v="2022-07-13T00:00:00"/>
        <d v="2022-07-15T00:00:00"/>
        <d v="2022-07-19T00:00:00"/>
        <d v="2022-07-20T00:00:00"/>
        <d v="2022-07-22T00:00:00"/>
        <d v="2022-07-26T00:00:00"/>
        <d v="2022-07-27T00:00:00"/>
        <d v="2022-07-29T00:00:00"/>
        <d v="2022-08-02T00:00:00"/>
        <d v="2022-08-03T00:00:00"/>
        <d v="2022-08-05T00:00:00"/>
        <d v="2022-08-09T00:00:00"/>
        <d v="2022-08-10T00:00:00"/>
        <d v="2022-08-12T00:00:00"/>
        <d v="2022-08-16T00:00:00"/>
        <d v="2022-08-17T00:00:00"/>
        <d v="2022-08-19T00:00:00"/>
        <d v="2022-08-23T00:00:00"/>
        <d v="2022-08-24T00:00:00"/>
        <d v="2022-08-29T00:00:00"/>
        <d v="2022-08-30T00:00:00"/>
        <d v="2022-09-02T00:00:00"/>
        <d v="2022-09-06T00:00:00"/>
        <d v="2022-09-07T00:00:00"/>
        <d v="2022-09-12T00:00:00"/>
        <d v="2022-09-13T00:00:00"/>
        <d v="2022-09-14T00:00:00"/>
        <d v="2022-09-19T00:00:00"/>
        <d v="2022-09-20T00:00:00"/>
        <d v="2022-09-21T00:00:00"/>
        <d v="2022-09-26T00:00:00"/>
        <d v="2022-09-27T00:00:00"/>
        <d v="2022-09-28T00:00:00"/>
        <d v="2022-10-03T00:00:00"/>
        <d v="2022-10-05T00:00:00"/>
        <d v="2022-10-07T00:00:00"/>
        <d v="2022-10-12T00:00:00"/>
        <d v="2022-10-13T00:00:00"/>
        <d v="2022-10-14T00:00:00"/>
        <d v="2022-10-17T00:00:00"/>
        <d v="2022-10-18T00:00:00"/>
        <d v="2022-10-19T00:00:00"/>
        <d v="2022-10-20T00:00:00"/>
        <d v="2022-10-21T00:00:00"/>
        <d v="2022-10-24T00:00:00"/>
        <d v="2022-10-25T00:00:00"/>
        <d v="2022-10-28T00:00:00"/>
        <d v="2022-10-31T00:00:00"/>
        <d v="2022-11-01T00:00:00"/>
        <d v="2022-11-02T00:00:00"/>
        <d v="2022-11-03T00:00:00"/>
        <d v="2022-11-04T00:00:00"/>
        <d v="2022-11-07T00:00:00"/>
        <d v="2022-11-09T00:00:00"/>
        <d v="2022-11-14T00:00:00"/>
        <d v="2022-11-16T00:00:00"/>
        <d v="2022-11-18T00:00:00"/>
        <d v="2022-11-21T00:00:00"/>
        <d v="2022-11-22T00:00:00"/>
        <d v="2022-11-28T00:00:00"/>
        <d v="2022-11-29T00:00:00"/>
        <d v="2022-12-01T00:00:00"/>
        <d v="2022-12-05T00:00:00"/>
        <d v="2022-12-06T00:00:00"/>
        <d v="2022-12-08T00:00:00"/>
        <d v="2022-12-12T00:00:00"/>
        <d v="2022-12-14T00:00:00"/>
        <d v="2022-12-16T00:00:00"/>
        <d v="2022-12-19T00:00:00"/>
        <d v="2022-12-20T00:00:00"/>
        <d v="2022-12-21T00:00:00"/>
        <d v="2022-12-22T00:00:00"/>
        <d v="2022-12-23T00:00:00"/>
        <d v="2022-12-27T00:00:00"/>
        <d v="2022-12-28T00:00:00"/>
        <d v="2022-12-30T00:00:00"/>
        <d v="2023-01-03T00:00:00"/>
        <d v="2023-01-04T00:00:00"/>
        <d v="2023-01-05T00:00:00"/>
        <d v="2023-01-06T00:00:00"/>
        <d v="2023-01-09T00:00:00"/>
        <d v="2023-01-10T00:00:00"/>
        <d v="2023-01-11T00:00:00"/>
        <d v="2023-01-12T00:00:00"/>
        <d v="2023-01-13T00:00:00"/>
        <d v="2023-01-17T00:00:00"/>
        <d v="2023-01-18T00:00:00"/>
        <d v="2023-01-19T00:00:00"/>
        <d v="2023-01-20T00:00:00"/>
        <d v="2023-02-06T00:00:00"/>
        <d v="2023-02-08T00:00:00"/>
        <d v="2023-02-10T00:00:00"/>
        <d v="2023-02-13T00:00:00"/>
        <d v="2023-02-14T00:00:00"/>
        <d v="2023-02-15T00:00:00"/>
        <d v="2023-02-17T00:00:00"/>
        <d v="2023-02-21T00:00:00"/>
        <d v="2023-02-22T00:00:00"/>
        <d v="2023-02-23T00:00:00"/>
        <d v="2023-02-27T00:00:00"/>
        <d v="2023-03-01T00:00:00"/>
        <d v="2023-03-03T00:00:00"/>
        <d v="2023-03-07T00:00:00"/>
        <d v="2023-03-08T00:00:00"/>
        <d v="2023-03-09T00:00:00"/>
        <d v="2023-03-13T00:00:00"/>
        <d v="2023-03-14T00:00:00"/>
        <d v="2023-03-24T00:00:00"/>
        <d v="2023-03-29T00:00:00"/>
        <d v="2023-03-31T00:00:00"/>
        <d v="2023-04-04T00:00:00"/>
        <d v="2023-04-06T00:00:00"/>
        <d v="2023-04-11T00:00:00"/>
        <d v="2023-04-13T00:00:00"/>
        <d v="2023-04-17T00:00:00"/>
        <d v="2023-04-19T00:00:00"/>
        <d v="2023-04-20T00:00:00"/>
        <d v="2023-04-21T00:00:00"/>
        <d v="2023-04-24T00:00:00"/>
        <d v="2023-04-26T00:00:00"/>
        <d v="2023-04-27T00:00:00"/>
        <d v="2023-04-28T00:00:00"/>
        <d v="2023-05-01T00:00:00"/>
        <d v="2023-05-02T00:00:00"/>
        <d v="2023-05-03T00:00:00"/>
        <d v="2023-05-04T00:00:00"/>
        <d v="2023-05-08T00:00:00"/>
        <d v="2023-05-10T00:00:00"/>
        <d v="2023-05-12T00:00:00"/>
        <d v="2023-05-16T00:00:00"/>
        <d v="2023-05-18T00:00:00"/>
        <d v="2023-05-22T00:00:00"/>
        <m/>
        <d v="2023-05-19T00:00:00" u="1"/>
        <d v="2023-05-20T00:00:00" u="1"/>
        <d v="2023-05-21T00:00:00" u="1"/>
      </sharedItems>
      <fieldGroup par="15"/>
    </cacheField>
    <cacheField name="Time" numFmtId="170">
      <sharedItems containsNonDate="0" containsDate="1" containsString="0" containsBlank="1" minDate="1899-12-30T06:30:00" maxDate="1899-12-30T12:42:00"/>
    </cacheField>
    <cacheField name="Time exited" numFmtId="170">
      <sharedItems containsNonDate="0" containsDate="1" containsString="0" containsBlank="1" minDate="1899-12-30T06:30:00" maxDate="1899-12-30T12:45:00"/>
    </cacheField>
    <cacheField name="Time held" numFmtId="170">
      <sharedItems containsNonDate="0" containsDate="1" containsString="0" containsBlank="1" minDate="1899-12-30T00:00:00" maxDate="1899-12-30T00:59:00"/>
    </cacheField>
    <cacheField name="Shares" numFmtId="1">
      <sharedItems containsString="0" containsBlank="1" containsNumber="1" containsInteger="1" minValue="1" maxValue="2000"/>
    </cacheField>
    <cacheField name="Entry" numFmtId="44">
      <sharedItems containsString="0" containsBlank="1" containsNumber="1" minValue="0.713225" maxValue="179"/>
    </cacheField>
    <cacheField name="Exit" numFmtId="0">
      <sharedItems containsBlank="1"/>
    </cacheField>
    <cacheField name="Exit price" numFmtId="44">
      <sharedItems containsString="0" containsBlank="1" containsNumber="1" minValue="0.68137499999999995" maxValue="172.51"/>
    </cacheField>
    <cacheField name="Outcome" numFmtId="0">
      <sharedItems containsString="0" containsBlank="1" containsNumber="1" minValue="-1589.9999999999998" maxValue="270.59999999999997"/>
    </cacheField>
    <cacheField name="Total %" numFmtId="10">
      <sharedItems containsString="0" containsBlank="1" containsNumber="1" minValue="-0.41191709844559588" maxValue="0.21561244979919669"/>
    </cacheField>
    <cacheField name="Cents +/-" numFmtId="0">
      <sharedItems containsString="0" containsBlank="1" containsNumber="1" minValue="-7.6589999999999989" maxValue="1.2104999999999997"/>
    </cacheField>
    <cacheField name="Reason for entering" numFmtId="0">
      <sharedItems containsBlank="1" longText="1"/>
    </cacheField>
    <cacheField name="Months (Date)" numFmtId="0" databaseField="0">
      <fieldGroup base="1">
        <rangePr groupBy="months" startDate="2022-01-18T00:00:00" endDate="2023-05-23T00:00:00"/>
        <groupItems count="14">
          <s v="&lt;1/18/2022"/>
          <s v="Jan"/>
          <s v="Feb"/>
          <s v="Mar"/>
          <s v="Apr"/>
          <s v="May"/>
          <s v="Jun"/>
          <s v="Jul"/>
          <s v="Aug"/>
          <s v="Sep"/>
          <s v="Oct"/>
          <s v="Nov"/>
          <s v="Dec"/>
          <s v="&gt;5/23/2023"/>
        </groupItems>
      </fieldGroup>
    </cacheField>
    <cacheField name="Quarters (Date)" numFmtId="0" databaseField="0">
      <fieldGroup base="1">
        <rangePr groupBy="quarters" startDate="2022-01-18T00:00:00" endDate="2023-05-23T00:00:00"/>
        <groupItems count="6">
          <s v="&lt;1/18/2022"/>
          <s v="Qtr1"/>
          <s v="Qtr2"/>
          <s v="Qtr3"/>
          <s v="Qtr4"/>
          <s v="&gt;5/23/2023"/>
        </groupItems>
      </fieldGroup>
    </cacheField>
    <cacheField name="Years (Date)" numFmtId="0" databaseField="0">
      <fieldGroup base="1">
        <rangePr groupBy="years" startDate="2022-01-18T00:00:00" endDate="2023-05-23T00:00:00"/>
        <groupItems count="4">
          <s v="&lt;1/18/2022"/>
          <s v="2022"/>
          <s v="2023"/>
          <s v="&gt;5/23/2023"/>
        </groupItems>
      </fieldGroup>
    </cacheField>
  </cacheFields>
  <extLst>
    <ext xmlns:x14="http://schemas.microsoft.com/office/spreadsheetml/2009/9/main" uri="{725AE2AE-9491-48be-B2B4-4EB974FC3084}">
      <x14:pivotCacheDefinition pivotCacheId="120160023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z Oki-Takahashi" refreshedDate="45068.61875833333" createdVersion="8" refreshedVersion="8" minRefreshableVersion="3" recordCount="255" xr:uid="{0C739563-5642-444F-86AD-FC9471C3D94F}">
  <cacheSource type="worksheet">
    <worksheetSource ref="A8:AA263" sheet="Clean final data table"/>
  </cacheSource>
  <cacheFields count="27">
    <cacheField name="Winning trades" numFmtId="0">
      <sharedItems containsBlank="1"/>
    </cacheField>
    <cacheField name="Date" numFmtId="14">
      <sharedItems containsNonDate="0" containsDate="1" containsString="0" containsBlank="1" minDate="2022-01-18T00:00:00" maxDate="2023-05-23T00:00:00"/>
    </cacheField>
    <cacheField name="Time" numFmtId="170">
      <sharedItems containsNonDate="0" containsDate="1" containsString="0" containsBlank="1" minDate="1899-12-30T06:30:00" maxDate="1899-12-30T12:42:00"/>
    </cacheField>
    <cacheField name="Time exited" numFmtId="170">
      <sharedItems containsNonDate="0" containsDate="1" containsString="0" containsBlank="1" minDate="1899-12-30T06:30:00" maxDate="1899-12-30T12:45:00"/>
    </cacheField>
    <cacheField name="Time held" numFmtId="170">
      <sharedItems containsNonDate="0" containsDate="1" containsString="0" containsBlank="1" minDate="1899-12-30T00:00:00" maxDate="1899-12-30T00:59:00"/>
    </cacheField>
    <cacheField name="Shares" numFmtId="1">
      <sharedItems containsString="0" containsBlank="1" containsNumber="1" containsInteger="1" minValue="1" maxValue="2000"/>
    </cacheField>
    <cacheField name="Entry" numFmtId="44">
      <sharedItems containsString="0" containsBlank="1" containsNumber="1" minValue="0.713225" maxValue="179"/>
    </cacheField>
    <cacheField name="Exit" numFmtId="0">
      <sharedItems containsBlank="1"/>
    </cacheField>
    <cacheField name="Exit price" numFmtId="44">
      <sharedItems containsString="0" containsBlank="1" containsNumber="1" minValue="0.68137499999999995" maxValue="172.51"/>
    </cacheField>
    <cacheField name="Outcome" numFmtId="0">
      <sharedItems containsSemiMixedTypes="0" containsString="0" containsNumber="1" minValue="-1589.9999999999998" maxValue="270.59999999999997"/>
    </cacheField>
    <cacheField name="Total %" numFmtId="10">
      <sharedItems containsString="0" containsBlank="1" containsNumber="1" minValue="-0.41191709844559588" maxValue="0.21561244979919669"/>
    </cacheField>
    <cacheField name="Cents +/-" numFmtId="0">
      <sharedItems containsString="0" containsBlank="1" containsNumber="1" minValue="-7.6589999999999989" maxValue="1.2104999999999997"/>
    </cacheField>
    <cacheField name="Reason for entering" numFmtId="0">
      <sharedItems containsBlank="1" longText="1"/>
    </cacheField>
    <cacheField name="1" numFmtId="44">
      <sharedItems containsString="0" containsBlank="1" containsNumber="1" minValue="0" maxValue="270.59999999999997"/>
    </cacheField>
    <cacheField name="2" numFmtId="44">
      <sharedItems containsString="0" containsBlank="1" containsNumber="1" minValue="-1589.9999999999998" maxValue="0"/>
    </cacheField>
    <cacheField name="3" numFmtId="170">
      <sharedItems containsDate="1" containsBlank="1" containsMixedTypes="1" minDate="1899-12-30T00:00:00" maxDate="1899-12-30T00:10:00"/>
    </cacheField>
    <cacheField name="4" numFmtId="170">
      <sharedItems containsDate="1" containsBlank="1" containsMixedTypes="1" minDate="1899-12-30T00:00:00" maxDate="1899-12-30T00:59:00"/>
    </cacheField>
    <cacheField name="5" numFmtId="0">
      <sharedItems containsBlank="1" containsMixedTypes="1" containsNumber="1" containsInteger="1" minValue="1" maxValue="1"/>
    </cacheField>
    <cacheField name="bull flag" numFmtId="0">
      <sharedItems containsBlank="1" containsMixedTypes="1" containsNumber="1" containsInteger="1" minValue="1" maxValue="1"/>
    </cacheField>
    <cacheField name="flat top" numFmtId="0">
      <sharedItems containsBlank="1" containsMixedTypes="1" containsNumber="1" containsInteger="1" minValue="1" maxValue="1"/>
    </cacheField>
    <cacheField name="pivot point" numFmtId="0">
      <sharedItems containsBlank="1" containsMixedTypes="1" containsNumber="1" containsInteger="1" minValue="1" maxValue="1"/>
    </cacheField>
    <cacheField name="other" numFmtId="0">
      <sharedItems containsBlank="1" containsMixedTypes="1" containsNumber="1" containsInteger="1" minValue="1" maxValue="1"/>
    </cacheField>
    <cacheField name="KL" numFmtId="0">
      <sharedItems containsBlank="1" containsMixedTypes="1" containsNumber="1" containsInteger="1" minValue="1" maxValue="1"/>
    </cacheField>
    <cacheField name="Dip" numFmtId="0">
      <sharedItems containsBlank="1" containsMixedTypes="1" containsNumber="1" containsInteger="1" minValue="1" maxValue="1"/>
    </cacheField>
    <cacheField name="FOMO" numFmtId="0">
      <sharedItems containsBlank="1" containsMixedTypes="1" containsNumber="1" containsInteger="1" minValue="1" maxValue="1"/>
    </cacheField>
    <cacheField name="cumulative" numFmtId="44">
      <sharedItems containsString="0" containsBlank="1" containsNumber="1" minValue="-1898.0101899999988" maxValue="695.07149999999876"/>
    </cacheField>
    <cacheField name="day of the week" numFmtId="0">
      <sharedItems containsBlank="1" count="8">
        <s v="Tuesday"/>
        <s v="Wednesday"/>
        <s v="Thursday"/>
        <s v="Monday"/>
        <s v="Friday"/>
        <m/>
        <s v="Saturday" u="1"/>
        <s v="Sunday" u="1"/>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z Oki-Takahashi" refreshedDate="45068.618758449076" createdVersion="8" refreshedVersion="8" minRefreshableVersion="3" recordCount="256" xr:uid="{2A91F7F7-A548-4289-98B4-2DB899F8D97D}">
  <cacheSource type="worksheet">
    <worksheetSource ref="A8:AB264" sheet="Clean final data table"/>
  </cacheSource>
  <cacheFields count="28">
    <cacheField name="Winning trades" numFmtId="0">
      <sharedItems containsBlank="1" count="158">
        <s v="BTU"/>
        <s v="BBIG"/>
        <s v="SOFI"/>
        <s v="PTON"/>
        <s v="INDO"/>
        <s v="RIOT"/>
        <s v="DCFC"/>
        <s v="KAVL"/>
        <s v="IMPP"/>
        <s v="CEI"/>
        <s v="SBFM"/>
        <s v="AGRI"/>
        <s v="SONM"/>
        <s v="NRSN"/>
        <s v="CLVR"/>
        <s v="IGMS"/>
        <s v="PLX"/>
        <s v="LIXT"/>
        <s v="ATER"/>
        <s v="STSS"/>
        <s v="CYN"/>
        <s v="ERYP"/>
        <s v="VIVK"/>
        <s v="APRN"/>
        <s v="ACON"/>
        <s v="AUST"/>
        <s v="SOPA"/>
        <s v="VRM"/>
        <s v="RDBX"/>
        <s v="DTST"/>
        <s v="PIK"/>
        <s v="TXMD"/>
        <s v="GOVX"/>
        <s v="AVDL"/>
        <s v="HUSA"/>
        <s v="CYRN"/>
        <s v="AUVI"/>
        <s v="EKSO"/>
        <s v="HILS"/>
        <s v="REV"/>
        <s v="CEAD"/>
        <s v="LLL"/>
        <s v="PETZ"/>
        <s v="AGRX"/>
        <s v="BRQS"/>
        <s v="IINN"/>
        <s v="CLVS"/>
        <s v="KSPN"/>
        <s v="XRTX"/>
        <s v="EVTL"/>
        <s v="DRCT"/>
        <s v="PGY"/>
        <s v="USEA"/>
        <s v="BWV"/>
        <s v="AMTD"/>
        <s v="IONM"/>
        <s v="MRSN"/>
        <s v="CLWT"/>
        <s v="VLCN"/>
        <s v="GBOX"/>
        <s v="APE"/>
        <s v="DRUG"/>
        <s v="CMRX"/>
        <s v="INAB"/>
        <s v="HYRE"/>
        <s v="ATXG"/>
        <s v="PXMD"/>
        <s v="CMRA"/>
        <s v="BIAF"/>
        <s v="SNTI"/>
        <s v="SOBR"/>
        <s v="ADTX"/>
        <s v="ATXI"/>
        <s v="ABOS"/>
        <s v="FNGR"/>
        <s v="PEGY"/>
        <s v="SHFS"/>
        <s v="LUCY"/>
        <s v="GGE"/>
        <s v="HALL"/>
        <s v="LASE"/>
        <s v="QNRX"/>
        <s v="FNHC"/>
        <s v="RDHL"/>
        <s v="AGFY"/>
        <s v="MVST"/>
        <s v="MOTS"/>
        <s v="DUO"/>
        <s v="QNGY"/>
        <s v="SONN"/>
        <s v="NURO"/>
        <s v="NRBO"/>
        <s v="TBLT"/>
        <s v="ARDX"/>
        <s v="ENSC"/>
        <s v="NXL"/>
        <s v="PALI"/>
        <s v="TBLA"/>
        <s v="ONCS"/>
        <s v="TOPS"/>
        <s v="DBGI"/>
        <s v="BNGO"/>
        <s v="SMMT"/>
        <s v="EXPR"/>
        <s v="RENT"/>
        <s v="HARP"/>
        <s v="HTGM"/>
        <s v="AMAM"/>
        <s v="SLNO"/>
        <s v="ICCM"/>
        <s v="IMRN"/>
        <s v="ATNF"/>
        <s v="JNCE"/>
        <s v="KALA"/>
        <s v="BLPH"/>
        <s v="APGN"/>
        <s v="BBBY"/>
        <s v="SIDU"/>
        <s v="BWEN"/>
        <s v="MNTS"/>
        <s v="JSPR"/>
        <s v="OTRK"/>
        <s v="LYT"/>
        <s v="MARK"/>
        <s v="SECO"/>
        <s v="CELZ"/>
        <s v="HPCO"/>
        <s v="HYPR"/>
        <s v="SERA"/>
        <s v="IBIO"/>
        <s v="LLAP"/>
        <s v="AWIN"/>
        <s v="LHDXQ"/>
        <s v="HUBC"/>
        <s v="UNCY"/>
        <s v="SVRE"/>
        <s v="TEXN"/>
        <s v="AIMD"/>
        <s v="DRMA"/>
        <s v="SI"/>
        <s v="GNS"/>
        <s v="PYXS"/>
        <s v="GMVD"/>
        <s v="CNSP"/>
        <s v="CXAI"/>
        <s v="CFRX"/>
        <s v="MGRX"/>
        <s v="HOTH"/>
        <s v="TOP"/>
        <s v="QH"/>
        <s v="AKAN"/>
        <s v="SMX"/>
        <s v="HCDI"/>
        <s v="GSIT"/>
        <s v="MICS"/>
        <s v="ENVB"/>
        <s v="AVRO"/>
        <m/>
      </sharedItems>
    </cacheField>
    <cacheField name="Date" numFmtId="14">
      <sharedItems containsNonDate="0" containsDate="1" containsString="0" containsBlank="1" minDate="2022-01-18T00:00:00" maxDate="2023-05-23T00:00:00"/>
    </cacheField>
    <cacheField name="Time" numFmtId="170">
      <sharedItems containsNonDate="0" containsDate="1" containsString="0" containsBlank="1" minDate="1899-12-30T06:30:00" maxDate="1899-12-30T12:42:00"/>
    </cacheField>
    <cacheField name="Time exited" numFmtId="170">
      <sharedItems containsNonDate="0" containsDate="1" containsString="0" containsBlank="1" minDate="1899-12-30T06:30:00" maxDate="1899-12-30T12:45:00"/>
    </cacheField>
    <cacheField name="Time held" numFmtId="170">
      <sharedItems containsNonDate="0" containsDate="1" containsString="0" containsBlank="1" minDate="1899-12-30T00:00:00" maxDate="1899-12-30T00:59:00"/>
    </cacheField>
    <cacheField name="Shares" numFmtId="1">
      <sharedItems containsString="0" containsBlank="1" containsNumber="1" containsInteger="1" minValue="1" maxValue="2000"/>
    </cacheField>
    <cacheField name="Entry" numFmtId="44">
      <sharedItems containsString="0" containsBlank="1" containsNumber="1" minValue="0.713225" maxValue="179"/>
    </cacheField>
    <cacheField name="Exit" numFmtId="0">
      <sharedItems containsBlank="1"/>
    </cacheField>
    <cacheField name="Exit price" numFmtId="44">
      <sharedItems containsString="0" containsBlank="1" containsNumber="1" minValue="0.68137499999999995" maxValue="172.51"/>
    </cacheField>
    <cacheField name="Outcome" numFmtId="0">
      <sharedItems containsString="0" containsBlank="1" containsNumber="1" minValue="-1589.9999999999998" maxValue="270.59999999999997" count="248">
        <n v="15.060000000000073"/>
        <n v="-5.6249999999999467"/>
        <n v="17.499999999999716"/>
        <n v="14.839499999999894"/>
        <n v="36.499999999999758"/>
        <n v="29.999999999999893"/>
        <n v="35.25"/>
        <n v="-21.000000000000085"/>
        <n v="41.500000000000092"/>
        <n v="15.499999999999403"/>
        <n v="45.99999999999973"/>
        <n v="10.739999999999839"/>
        <n v="-28.499999999999925"/>
        <n v="9.1750000000004661"/>
        <n v="127.88000000000004"/>
        <n v="-43.947999999999965"/>
        <n v="242.09999999999994"/>
        <n v="34.20000000000023"/>
        <n v="-2.0000000000006679"/>
        <n v="119.90000000000035"/>
        <n v="-153.17999999999998"/>
        <n v="-1589.9999999999998"/>
        <n v="-33.300000000000196"/>
        <n v="58.225000000000193"/>
        <n v="6.0999999999999943"/>
        <n v="-13.789999999999836"/>
        <n v="30.975000000000197"/>
        <n v="-89.059999999999917"/>
        <n v="66.300000000000026"/>
        <n v="-18.400499999999909"/>
        <n v="28.000000000000114"/>
        <n v="157.64999999999984"/>
        <n v="-39.760000000000062"/>
        <n v="-63.499999999999979"/>
        <n v="115.00000000000021"/>
        <n v="48.59999999999998"/>
        <n v="-178.32000000000008"/>
        <n v="99.220000000000084"/>
        <n v="247.10000000000011"/>
        <n v="-100.00000000000009"/>
        <n v="39.800000000000054"/>
        <n v="-21.999999999999886"/>
        <n v="-95.700000000000344"/>
        <n v="-38.560000000000016"/>
        <n v="146.99999999999997"/>
        <n v="-56.00000000000005"/>
        <n v="67.799999999999642"/>
        <n v="131.20000000000022"/>
        <n v="-45.300000000000118"/>
        <n v="-24.999999999999911"/>
        <n v="101.19999999999996"/>
        <n v="38.149999999999906"/>
        <n v="-24.700000000000166"/>
        <n v="95.100000000000406"/>
        <n v="-55.070000000000178"/>
        <n v="-65.400000000000119"/>
        <n v="160.94999999999993"/>
        <n v="270.59999999999997"/>
        <n v="-123.64001000000032"/>
        <n v="200.05000000000007"/>
        <n v="103.39999999999972"/>
        <n v="-99.089999999999463"/>
        <n v="-17.819999999999503"/>
        <n v="-48.000000000000043"/>
        <n v="63.610005000000136"/>
        <n v="-28.349999999999874"/>
        <n v="-122.39999999999984"/>
        <n v="68.570000000000249"/>
        <n v="-129.99999999999989"/>
        <n v="-41.130000000000067"/>
        <n v="156.39000000000038"/>
        <n v="165.00000000000023"/>
        <n v="-112.50000000000027"/>
        <n v="-89.39999999999992"/>
        <n v="0.14999999999965041"/>
        <n v="-22.259999999999813"/>
        <n v="-44.10000000000025"/>
        <n v="147.06999999999982"/>
        <n v="-102.54999999999993"/>
        <n v="-3.0000000000003357"/>
        <n v="-128.99999999999977"/>
        <n v="-189.8900000000001"/>
        <n v="-52.899999999999721"/>
        <n v="-54.600000000000207"/>
        <n v="-59.849999999999959"/>
        <n v="-47.799999999999955"/>
        <n v="-45.499999999999872"/>
        <n v="110.80000000000024"/>
        <n v="-49.300000000000125"/>
        <n v="-51.399999999999665"/>
        <n v="12.299999999999578"/>
        <n v="70.000000000000369"/>
        <n v="-59.600000000000094"/>
        <n v="-44.999999999999929"/>
        <n v="-23.570000000000093"/>
        <n v="84.999999999999744"/>
        <n v="-48.499999999999766"/>
        <n v="22.199999999999996"/>
        <n v="-74.819999999999879"/>
        <n v="54.840000000000089"/>
        <n v="59.499999999999886"/>
        <n v="-47.999999999999773"/>
        <n v="76.808799000000022"/>
        <n v="-101.33999999999989"/>
        <n v="43.99999999999995"/>
        <n v="-75.120003000000096"/>
        <n v="-35.699999999999996"/>
        <n v="5.9700000000000752"/>
        <n v="-32.969999999999899"/>
        <n v="-19.000000000000128"/>
        <n v="31.980000000000075"/>
        <n v="34.589999999999989"/>
        <n v="-32.999999999999964"/>
        <n v="-4.0000000000000036"/>
        <n v="19.899999999999917"/>
        <n v="-31.500000000000128"/>
        <n v="12.640000000000029"/>
        <n v="65.399999999999906"/>
        <n v="-46.389959999999839"/>
        <n v="86.999999999999744"/>
        <n v="-10.000000000000009"/>
        <n v="65.700000000000088"/>
        <n v="-19.960000000000022"/>
        <n v="-79.999999999999844"/>
        <n v="1.0799999999998811"/>
        <n v="25.900000000000034"/>
        <n v="-12.050000000000004"/>
        <n v="-39.599999999999859"/>
        <n v="-19.499999999999986"/>
        <n v="-4.9999999999998934"/>
        <n v="-21.95999999999998"/>
        <n v="-20.759999999999977"/>
        <n v="-145.70000000000016"/>
        <n v="-22.499999999999964"/>
        <n v="74.999999999999957"/>
        <n v="-225.2699999999999"/>
        <n v="-13.680000000000092"/>
        <n v="-29.979999999999897"/>
        <n v="-39.799999999999613"/>
        <n v="-29.999999999999893"/>
        <n v="-10.439999999999916"/>
        <n v="27.850000000000151"/>
        <n v="-19.560000000000066"/>
        <n v="28.530000000000054"/>
        <n v="-13.469999999999981"/>
        <n v="-28.500000000000057"/>
        <n v="-28.529999999999987"/>
        <n v="-21.999999999999975"/>
        <n v="50.730000000000075"/>
        <n v="24.89999999999992"/>
        <n v="13.590000000000035"/>
        <n v="49.64999999999997"/>
        <n v="-13.710000000000022"/>
        <n v="-19.779999999999998"/>
        <n v="-25.300000000000011"/>
        <n v="-13.500000000000046"/>
        <n v="-18.99999999999995"/>
        <n v="-22.800000000000065"/>
        <n v="-25.000000000000021"/>
        <n v="-8.2399999999999807"/>
        <n v="16.499999999999915"/>
        <n v="0"/>
        <n v="-19.950000000000024"/>
        <n v="-27.500000000000078"/>
        <n v="47.400000000000105"/>
        <n v="-10.220000000000162"/>
        <n v="-32.570001000000133"/>
        <n v="-30.480000000000107"/>
        <n v="-10.550000000000015"/>
        <n v="0.23999999999997357"/>
        <n v="29.970000000000031"/>
        <n v="-29.959999999999987"/>
        <n v="-12.179999999999991"/>
        <n v="35.519999999999953"/>
        <n v="-22.14000000000016"/>
        <n v="-17.719999999999914"/>
        <n v="18.430000000000035"/>
        <n v="-4.410000000000025"/>
        <n v="-4.7000000000000597"/>
        <n v="14.040000000000052"/>
        <n v="-5.9800000000000075"/>
        <n v="-17.839999999999989"/>
        <n v="10.889999999999933"/>
        <n v="-7.9800000000000537"/>
        <n v="-16.990000000000016"/>
        <n v="-17.959999999999976"/>
        <n v="-21.720000000000006"/>
        <n v="-19.620000000000015"/>
        <n v="-19.520000000000071"/>
        <n v="34.899999999999935"/>
        <n v="-10.770000000000014"/>
        <n v="-19.290000000000006"/>
        <n v="78.000000000000071"/>
        <n v="17.39999999999997"/>
        <n v="20.000000000000018"/>
        <n v="-11.599999999999966"/>
        <n v="-12.129999999999974"/>
        <n v="62.649999999999984"/>
        <n v="-22.550000000000068"/>
        <n v="-14.69999999999998"/>
        <n v="12.269999999999914"/>
        <n v="5.7399999999999451"/>
        <n v="25.940000000000076"/>
        <n v="-12.530009999999914"/>
        <n v="59.600000000000094"/>
        <n v="-33.399999999999984"/>
        <n v="-14.349999999999973"/>
        <n v="-10.099999999999998"/>
        <n v="40.799999999999947"/>
        <n v="-14.970000000000017"/>
        <n v="-8.7499999999999805"/>
        <n v="-22.300000000000097"/>
        <n v="-6.5600000000000325"/>
        <n v="-63.700000000000088"/>
        <n v="-14.219999999999899"/>
        <n v="-33.670000000000023"/>
        <n v="-23.660009999999954"/>
        <n v="-18.28000000000003"/>
        <n v="60.390000000000079"/>
        <n v="-47.850000000000058"/>
        <n v="-51.449999999999996"/>
        <n v="-8.9999999999999858"/>
        <n v="-19.139999999999979"/>
        <n v="-43.99999999999995"/>
        <n v="42.350000000000108"/>
        <n v="96.199999999999974"/>
        <n v="22.100000000000009"/>
        <n v="-40.54000000000002"/>
        <n v="55.080000000000062"/>
        <n v="32.749999999999943"/>
        <n v="-29.930000000000014"/>
        <n v="18.719999999999935"/>
        <n v="-24.249999999999993"/>
        <n v="-19.470000000000027"/>
        <n v="-7.1299999999999955"/>
        <n v="-24.959999999999873"/>
        <n v="-52.449999999999996"/>
        <n v="42.95"/>
        <n v="-41.5"/>
        <n v="-51.300000000000011"/>
        <n v="-14.400000000000013"/>
        <n v="-34.239999999999959"/>
        <n v="85.149999999999835"/>
        <n v="-50.000000000000043"/>
        <n v="-19.740000000000002"/>
        <n v="110.0000000000001"/>
        <n v="69.930000000000049"/>
        <m/>
      </sharedItems>
    </cacheField>
    <cacheField name="Total %" numFmtId="10">
      <sharedItems containsString="0" containsBlank="1" containsNumber="1" minValue="-0.41191709844559588" maxValue="0.21561244979919669"/>
    </cacheField>
    <cacheField name="Cents +/-" numFmtId="0">
      <sharedItems containsString="0" containsBlank="1" containsNumber="1" minValue="-7.6589999999999989" maxValue="1.2104999999999997"/>
    </cacheField>
    <cacheField name="Reason for entering" numFmtId="0">
      <sharedItems containsBlank="1" longText="1"/>
    </cacheField>
    <cacheField name="1" numFmtId="44">
      <sharedItems containsString="0" containsBlank="1" containsNumber="1" minValue="0" maxValue="270.59999999999997"/>
    </cacheField>
    <cacheField name="2" numFmtId="44">
      <sharedItems containsString="0" containsBlank="1" containsNumber="1" minValue="-1589.9999999999998" maxValue="0"/>
    </cacheField>
    <cacheField name="3" numFmtId="170">
      <sharedItems containsDate="1" containsBlank="1" containsMixedTypes="1" minDate="1899-12-30T00:00:00" maxDate="1899-12-30T00:10:00"/>
    </cacheField>
    <cacheField name="4" numFmtId="170">
      <sharedItems containsDate="1" containsBlank="1" containsMixedTypes="1" minDate="1899-12-30T00:00:00" maxDate="1899-12-30T00:59:00"/>
    </cacheField>
    <cacheField name="5" numFmtId="0">
      <sharedItems containsBlank="1" containsMixedTypes="1" containsNumber="1" containsInteger="1" minValue="1" maxValue="1"/>
    </cacheField>
    <cacheField name="bull flag" numFmtId="0">
      <sharedItems containsBlank="1" containsMixedTypes="1" containsNumber="1" containsInteger="1" minValue="1" maxValue="1"/>
    </cacheField>
    <cacheField name="flat top" numFmtId="0">
      <sharedItems containsBlank="1" containsMixedTypes="1" containsNumber="1" containsInteger="1" minValue="1" maxValue="1"/>
    </cacheField>
    <cacheField name="pivot point" numFmtId="0">
      <sharedItems containsBlank="1" containsMixedTypes="1" containsNumber="1" containsInteger="1" minValue="1" maxValue="1"/>
    </cacheField>
    <cacheField name="other" numFmtId="0">
      <sharedItems containsBlank="1" containsMixedTypes="1" containsNumber="1" containsInteger="1" minValue="1" maxValue="1"/>
    </cacheField>
    <cacheField name="KL" numFmtId="0">
      <sharedItems containsBlank="1" containsMixedTypes="1" containsNumber="1" containsInteger="1" minValue="1" maxValue="1"/>
    </cacheField>
    <cacheField name="Dip" numFmtId="0">
      <sharedItems containsBlank="1" containsMixedTypes="1" containsNumber="1" containsInteger="1" minValue="1" maxValue="1"/>
    </cacheField>
    <cacheField name="FOMO" numFmtId="0">
      <sharedItems containsBlank="1" containsMixedTypes="1" containsNumber="1" containsInteger="1" minValue="1" maxValue="1"/>
    </cacheField>
    <cacheField name="cumulative" numFmtId="44">
      <sharedItems containsString="0" containsBlank="1" containsNumber="1" minValue="-1898.0101899999988" maxValue="695.07149999999876"/>
    </cacheField>
    <cacheField name="day of the week" numFmtId="0">
      <sharedItems containsBlank="1"/>
    </cacheField>
    <cacheField name="time of day" numFmtId="0">
      <sharedItems containsString="0" containsBlank="1" containsNumber="1" containsInteger="1" minValue="0" maxValue="12" count="9">
        <n v="6"/>
        <n v="12"/>
        <n v="7"/>
        <n v="11"/>
        <n v="8"/>
        <n v="9"/>
        <n v="10"/>
        <n v="0"/>
        <m/>
      </sharedItems>
    </cacheField>
  </cacheFields>
  <extLst>
    <ext xmlns:x14="http://schemas.microsoft.com/office/spreadsheetml/2009/9/main" uri="{725AE2AE-9491-48be-B2B4-4EB974FC3084}">
      <x14:pivotCacheDefinition pivotCacheId="1900928946"/>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z Oki-Takahashi" refreshedDate="45068.673182523147" createdVersion="8" refreshedVersion="8" minRefreshableVersion="3" recordCount="255" xr:uid="{B1099291-9FCA-41A9-91F7-BC443DCB68D4}">
  <cacheSource type="worksheet">
    <worksheetSource ref="A8:M263" sheet="Clean final data table"/>
  </cacheSource>
  <cacheFields count="13">
    <cacheField name="Winning trades" numFmtId="0">
      <sharedItems containsBlank="1" count="158">
        <s v="BTU"/>
        <s v="BBIG"/>
        <s v="SOFI"/>
        <s v="PTON"/>
        <s v="INDO"/>
        <s v="RIOT"/>
        <s v="DCFC"/>
        <s v="KAVL"/>
        <s v="IMPP"/>
        <s v="CEI"/>
        <s v="SBFM"/>
        <s v="AGRI"/>
        <s v="SONM"/>
        <s v="NRSN"/>
        <s v="CLVR"/>
        <s v="IGMS"/>
        <s v="PLX"/>
        <s v="LIXT"/>
        <s v="ATER"/>
        <s v="STSS"/>
        <s v="CYN"/>
        <s v="ERYP"/>
        <s v="VIVK"/>
        <s v="APRN"/>
        <s v="ACON"/>
        <s v="AUST"/>
        <s v="SOPA"/>
        <s v="VRM"/>
        <s v="RDBX"/>
        <s v="DTST"/>
        <s v="PIK"/>
        <s v="TXMD"/>
        <s v="GOVX"/>
        <s v="AVDL"/>
        <s v="HUSA"/>
        <s v="CYRN"/>
        <s v="AUVI"/>
        <s v="EKSO"/>
        <s v="HILS"/>
        <s v="REV"/>
        <s v="CEAD"/>
        <s v="LLL"/>
        <s v="PETZ"/>
        <s v="AGRX"/>
        <s v="BRQS"/>
        <s v="IINN"/>
        <s v="CLVS"/>
        <s v="KSPN"/>
        <s v="XRTX"/>
        <s v="EVTL"/>
        <s v="DRCT"/>
        <s v="PGY"/>
        <s v="USEA"/>
        <s v="BWV"/>
        <s v="AMTD"/>
        <s v="IONM"/>
        <s v="MRSN"/>
        <s v="CLWT"/>
        <s v="VLCN"/>
        <s v="GBOX"/>
        <s v="APE"/>
        <s v="DRUG"/>
        <s v="CMRX"/>
        <s v="INAB"/>
        <s v="HYRE"/>
        <s v="ATXG"/>
        <s v="PXMD"/>
        <s v="CMRA"/>
        <s v="BIAF"/>
        <s v="SNTI"/>
        <s v="SOBR"/>
        <s v="ADTX"/>
        <s v="ATXI"/>
        <s v="ABOS"/>
        <s v="FNGR"/>
        <s v="PEGY"/>
        <s v="SHFS"/>
        <s v="LUCY"/>
        <s v="GGE"/>
        <s v="HALL"/>
        <s v="LASE"/>
        <s v="QNRX"/>
        <s v="FNHC"/>
        <s v="RDHL"/>
        <s v="AGFY"/>
        <s v="MVST"/>
        <s v="MOTS"/>
        <s v="DUO"/>
        <s v="QNGY"/>
        <s v="SONN"/>
        <s v="NURO"/>
        <s v="NRBO"/>
        <s v="TBLT"/>
        <s v="ARDX"/>
        <s v="ENSC"/>
        <s v="NXL"/>
        <s v="PALI"/>
        <s v="TBLA"/>
        <s v="ONCS"/>
        <s v="TOPS"/>
        <s v="DBGI"/>
        <s v="BNGO"/>
        <s v="SMMT"/>
        <s v="EXPR"/>
        <s v="RENT"/>
        <s v="HARP"/>
        <s v="HTGM"/>
        <s v="AMAM"/>
        <s v="SLNO"/>
        <s v="ICCM"/>
        <s v="IMRN"/>
        <s v="ATNF"/>
        <s v="JNCE"/>
        <s v="KALA"/>
        <s v="BLPH"/>
        <s v="APGN"/>
        <s v="BBBY"/>
        <s v="SIDU"/>
        <s v="BWEN"/>
        <s v="MNTS"/>
        <s v="JSPR"/>
        <s v="OTRK"/>
        <s v="LYT"/>
        <s v="MARK"/>
        <s v="SECO"/>
        <s v="CELZ"/>
        <s v="HPCO"/>
        <s v="HYPR"/>
        <s v="SERA"/>
        <s v="IBIO"/>
        <s v="LLAP"/>
        <s v="AWIN"/>
        <s v="LHDXQ"/>
        <s v="HUBC"/>
        <s v="UNCY"/>
        <s v="SVRE"/>
        <s v="TEXN"/>
        <s v="AIMD"/>
        <s v="DRMA"/>
        <s v="SI"/>
        <s v="GNS"/>
        <s v="PYXS"/>
        <s v="GMVD"/>
        <s v="CNSP"/>
        <s v="CXAI"/>
        <s v="CFRX"/>
        <s v="MGRX"/>
        <s v="HOTH"/>
        <s v="TOP"/>
        <s v="QH"/>
        <s v="AKAN"/>
        <s v="SMX"/>
        <s v="HCDI"/>
        <s v="GSIT"/>
        <s v="MICS"/>
        <s v="ENVB"/>
        <s v="AVRO"/>
        <m/>
      </sharedItems>
    </cacheField>
    <cacheField name="Date" numFmtId="14">
      <sharedItems containsNonDate="0" containsDate="1" containsString="0" containsBlank="1" minDate="2022-01-18T00:00:00" maxDate="2023-05-23T00:00:00"/>
    </cacheField>
    <cacheField name="Time" numFmtId="170">
      <sharedItems containsNonDate="0" containsDate="1" containsString="0" containsBlank="1" minDate="1899-12-30T06:30:00" maxDate="1899-12-30T12:42:00"/>
    </cacheField>
    <cacheField name="Time exited" numFmtId="170">
      <sharedItems containsNonDate="0" containsDate="1" containsString="0" containsBlank="1" minDate="1899-12-30T06:30:00" maxDate="1899-12-30T12:45:00"/>
    </cacheField>
    <cacheField name="Time held" numFmtId="170">
      <sharedItems containsNonDate="0" containsDate="1" containsString="0" containsBlank="1" minDate="1899-12-30T00:00:00" maxDate="1899-12-30T00:59:00"/>
    </cacheField>
    <cacheField name="Shares" numFmtId="1">
      <sharedItems containsString="0" containsBlank="1" containsNumber="1" containsInteger="1" minValue="1" maxValue="2000"/>
    </cacheField>
    <cacheField name="Entry" numFmtId="44">
      <sharedItems containsString="0" containsBlank="1" containsNumber="1" minValue="0.713225" maxValue="179"/>
    </cacheField>
    <cacheField name="Exit" numFmtId="0">
      <sharedItems containsBlank="1"/>
    </cacheField>
    <cacheField name="Exit price" numFmtId="44">
      <sharedItems containsString="0" containsBlank="1" containsNumber="1" minValue="0.68137499999999995" maxValue="172.51"/>
    </cacheField>
    <cacheField name="Outcome" numFmtId="0">
      <sharedItems containsSemiMixedTypes="0" containsString="0" containsNumber="1" minValue="-1589.9999999999998" maxValue="270.59999999999997" count="247">
        <n v="15.060000000000073"/>
        <n v="-5.6249999999999467"/>
        <n v="17.499999999999716"/>
        <n v="14.839499999999894"/>
        <n v="36.499999999999758"/>
        <n v="29.999999999999893"/>
        <n v="35.25"/>
        <n v="-21.000000000000085"/>
        <n v="41.500000000000092"/>
        <n v="15.499999999999403"/>
        <n v="45.99999999999973"/>
        <n v="10.739999999999839"/>
        <n v="-28.499999999999925"/>
        <n v="9.1750000000004661"/>
        <n v="127.88000000000004"/>
        <n v="-43.947999999999965"/>
        <n v="242.09999999999994"/>
        <n v="34.20000000000023"/>
        <n v="-2.0000000000006679"/>
        <n v="119.90000000000035"/>
        <n v="-153.17999999999998"/>
        <n v="-1589.9999999999998"/>
        <n v="-33.300000000000196"/>
        <n v="58.225000000000193"/>
        <n v="6.0999999999999943"/>
        <n v="-13.789999999999836"/>
        <n v="30.975000000000197"/>
        <n v="-89.059999999999917"/>
        <n v="66.300000000000026"/>
        <n v="-18.400499999999909"/>
        <n v="28.000000000000114"/>
        <n v="157.64999999999984"/>
        <n v="-39.760000000000062"/>
        <n v="-63.499999999999979"/>
        <n v="115.00000000000021"/>
        <n v="48.59999999999998"/>
        <n v="-178.32000000000008"/>
        <n v="99.220000000000084"/>
        <n v="247.10000000000011"/>
        <n v="-100.00000000000009"/>
        <n v="39.800000000000054"/>
        <n v="-21.999999999999886"/>
        <n v="-95.700000000000344"/>
        <n v="-38.560000000000016"/>
        <n v="146.99999999999997"/>
        <n v="-56.00000000000005"/>
        <n v="67.799999999999642"/>
        <n v="131.20000000000022"/>
        <n v="-45.300000000000118"/>
        <n v="-24.999999999999911"/>
        <n v="101.19999999999996"/>
        <n v="38.149999999999906"/>
        <n v="-24.700000000000166"/>
        <n v="95.100000000000406"/>
        <n v="-55.070000000000178"/>
        <n v="-65.400000000000119"/>
        <n v="160.94999999999993"/>
        <n v="270.59999999999997"/>
        <n v="-123.64001000000032"/>
        <n v="200.05000000000007"/>
        <n v="103.39999999999972"/>
        <n v="-99.089999999999463"/>
        <n v="-17.819999999999503"/>
        <n v="-48.000000000000043"/>
        <n v="63.610005000000136"/>
        <n v="-28.349999999999874"/>
        <n v="-122.39999999999984"/>
        <n v="68.570000000000249"/>
        <n v="-129.99999999999989"/>
        <n v="-41.130000000000067"/>
        <n v="156.39000000000038"/>
        <n v="165.00000000000023"/>
        <n v="-112.50000000000027"/>
        <n v="-89.39999999999992"/>
        <n v="0.14999999999965041"/>
        <n v="-22.259999999999813"/>
        <n v="-44.10000000000025"/>
        <n v="147.06999999999982"/>
        <n v="-102.54999999999993"/>
        <n v="-3.0000000000003357"/>
        <n v="-128.99999999999977"/>
        <n v="-189.8900000000001"/>
        <n v="-52.899999999999721"/>
        <n v="-54.600000000000207"/>
        <n v="-59.849999999999959"/>
        <n v="-47.799999999999955"/>
        <n v="-45.499999999999872"/>
        <n v="110.80000000000024"/>
        <n v="-49.300000000000125"/>
        <n v="-51.399999999999665"/>
        <n v="12.299999999999578"/>
        <n v="70.000000000000369"/>
        <n v="-59.600000000000094"/>
        <n v="-44.999999999999929"/>
        <n v="-23.570000000000093"/>
        <n v="84.999999999999744"/>
        <n v="-48.499999999999766"/>
        <n v="22.199999999999996"/>
        <n v="-74.819999999999879"/>
        <n v="54.840000000000089"/>
        <n v="59.499999999999886"/>
        <n v="-47.999999999999773"/>
        <n v="76.808799000000022"/>
        <n v="-101.33999999999989"/>
        <n v="43.99999999999995"/>
        <n v="-75.120003000000096"/>
        <n v="-35.699999999999996"/>
        <n v="5.9700000000000752"/>
        <n v="-32.969999999999899"/>
        <n v="-19.000000000000128"/>
        <n v="31.980000000000075"/>
        <n v="34.589999999999989"/>
        <n v="-32.999999999999964"/>
        <n v="-4.0000000000000036"/>
        <n v="19.899999999999917"/>
        <n v="-31.500000000000128"/>
        <n v="12.640000000000029"/>
        <n v="65.399999999999906"/>
        <n v="-46.389959999999839"/>
        <n v="86.999999999999744"/>
        <n v="-10.000000000000009"/>
        <n v="65.700000000000088"/>
        <n v="-19.960000000000022"/>
        <n v="-79.999999999999844"/>
        <n v="1.0799999999998811"/>
        <n v="25.900000000000034"/>
        <n v="-12.050000000000004"/>
        <n v="-39.599999999999859"/>
        <n v="-19.499999999999986"/>
        <n v="-4.9999999999998934"/>
        <n v="-21.95999999999998"/>
        <n v="-20.759999999999977"/>
        <n v="-145.70000000000016"/>
        <n v="-22.499999999999964"/>
        <n v="74.999999999999957"/>
        <n v="-225.2699999999999"/>
        <n v="-13.680000000000092"/>
        <n v="-29.979999999999897"/>
        <n v="-39.799999999999613"/>
        <n v="-29.999999999999893"/>
        <n v="-10.439999999999916"/>
        <n v="27.850000000000151"/>
        <n v="-19.560000000000066"/>
        <n v="28.530000000000054"/>
        <n v="-13.469999999999981"/>
        <n v="-28.500000000000057"/>
        <n v="-28.529999999999987"/>
        <n v="-21.999999999999975"/>
        <n v="50.730000000000075"/>
        <n v="24.89999999999992"/>
        <n v="13.590000000000035"/>
        <n v="49.64999999999997"/>
        <n v="-13.710000000000022"/>
        <n v="-19.779999999999998"/>
        <n v="-25.300000000000011"/>
        <n v="-13.500000000000046"/>
        <n v="-18.99999999999995"/>
        <n v="-22.800000000000065"/>
        <n v="-25.000000000000021"/>
        <n v="-8.2399999999999807"/>
        <n v="16.499999999999915"/>
        <n v="0"/>
        <n v="-19.950000000000024"/>
        <n v="-27.500000000000078"/>
        <n v="47.400000000000105"/>
        <n v="-10.220000000000162"/>
        <n v="-32.570001000000133"/>
        <n v="-30.480000000000107"/>
        <n v="-10.550000000000015"/>
        <n v="0.23999999999997357"/>
        <n v="29.970000000000031"/>
        <n v="-29.959999999999987"/>
        <n v="-12.179999999999991"/>
        <n v="35.519999999999953"/>
        <n v="-22.14000000000016"/>
        <n v="-17.719999999999914"/>
        <n v="18.430000000000035"/>
        <n v="-4.410000000000025"/>
        <n v="-4.7000000000000597"/>
        <n v="14.040000000000052"/>
        <n v="-5.9800000000000075"/>
        <n v="-17.839999999999989"/>
        <n v="10.889999999999933"/>
        <n v="-7.9800000000000537"/>
        <n v="-16.990000000000016"/>
        <n v="-17.959999999999976"/>
        <n v="-21.720000000000006"/>
        <n v="-19.620000000000015"/>
        <n v="-19.520000000000071"/>
        <n v="34.899999999999935"/>
        <n v="-10.770000000000014"/>
        <n v="-19.290000000000006"/>
        <n v="78.000000000000071"/>
        <n v="17.39999999999997"/>
        <n v="20.000000000000018"/>
        <n v="-11.599999999999966"/>
        <n v="-12.129999999999974"/>
        <n v="62.649999999999984"/>
        <n v="-22.550000000000068"/>
        <n v="-14.69999999999998"/>
        <n v="12.269999999999914"/>
        <n v="5.7399999999999451"/>
        <n v="25.940000000000076"/>
        <n v="-12.530009999999914"/>
        <n v="59.600000000000094"/>
        <n v="-33.399999999999984"/>
        <n v="-14.349999999999973"/>
        <n v="-10.099999999999998"/>
        <n v="40.799999999999947"/>
        <n v="-14.970000000000017"/>
        <n v="-8.7499999999999805"/>
        <n v="-22.300000000000097"/>
        <n v="-6.5600000000000325"/>
        <n v="-63.700000000000088"/>
        <n v="-14.219999999999899"/>
        <n v="-33.670000000000023"/>
        <n v="-23.660009999999954"/>
        <n v="-18.28000000000003"/>
        <n v="60.390000000000079"/>
        <n v="-47.850000000000058"/>
        <n v="-51.449999999999996"/>
        <n v="-8.9999999999999858"/>
        <n v="-19.139999999999979"/>
        <n v="-43.99999999999995"/>
        <n v="42.350000000000108"/>
        <n v="96.199999999999974"/>
        <n v="22.100000000000009"/>
        <n v="-40.54000000000002"/>
        <n v="55.080000000000062"/>
        <n v="32.749999999999943"/>
        <n v="-29.930000000000014"/>
        <n v="18.719999999999935"/>
        <n v="-24.249999999999993"/>
        <n v="-19.470000000000027"/>
        <n v="-7.1299999999999955"/>
        <n v="-24.959999999999873"/>
        <n v="-52.449999999999996"/>
        <n v="42.95"/>
        <n v="-41.5"/>
        <n v="-51.300000000000011"/>
        <n v="-14.400000000000013"/>
        <n v="-34.239999999999959"/>
        <n v="85.149999999999835"/>
        <n v="-50.000000000000043"/>
        <n v="-19.740000000000002"/>
        <n v="110.0000000000001"/>
        <n v="69.930000000000049"/>
      </sharedItems>
    </cacheField>
    <cacheField name="Total %" numFmtId="10">
      <sharedItems containsString="0" containsBlank="1" containsNumber="1" minValue="-0.41191709844559588" maxValue="0.21561244979919669"/>
    </cacheField>
    <cacheField name="Cents +/-" numFmtId="0">
      <sharedItems containsString="0" containsBlank="1" containsNumber="1" minValue="-7.6589999999999989" maxValue="1.2104999999999997"/>
    </cacheField>
    <cacheField name="Reason for entering" numFmtId="0">
      <sharedItems containsBlank="1" longText="1"/>
    </cacheField>
  </cacheFields>
  <extLst>
    <ext xmlns:x14="http://schemas.microsoft.com/office/spreadsheetml/2009/9/main" uri="{725AE2AE-9491-48be-B2B4-4EB974FC3084}">
      <x14:pivotCacheDefinition pivotCacheId="17144739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8">
  <r>
    <s v="BTU"/>
    <x v="0"/>
    <d v="1899-12-30T06:52:00"/>
    <d v="1899-12-30T06:53:00"/>
    <d v="1899-12-30T00:01:00"/>
    <n v="300"/>
    <n v="13.7698"/>
    <s v="13.87 (200) ,13.72 (100)"/>
    <n v="13.82"/>
    <n v="15.060000000000073"/>
    <n v="3.6456593414573302E-3"/>
    <n v="5.0200000000000244E-2"/>
    <s v="Bull flag"/>
  </r>
  <r>
    <s v="BBIG"/>
    <x v="1"/>
    <d v="1899-12-30T12:07:00"/>
    <d v="1899-12-30T12:16:00"/>
    <d v="1899-12-30T00:09:00"/>
    <n v="150"/>
    <n v="4.4082999999999997"/>
    <s v="4.37 (100), 4.37 (25), 4.375 (25)"/>
    <n v="4.3708"/>
    <n v="-5.6249999999999467"/>
    <n v="-8.5066805798152956E-3"/>
    <n v="-3.7499999999999645E-2"/>
    <s v="Bull flag"/>
  </r>
  <r>
    <s v="SOFI"/>
    <x v="2"/>
    <d v="1899-12-30T06:43:00"/>
    <d v="1899-12-30T06:43:00"/>
    <d v="1899-12-30T00:00:00"/>
    <n v="200"/>
    <n v="14.657500000000001"/>
    <s v="14.81 (100) ,14.68 (100)"/>
    <n v="14.744999999999999"/>
    <n v="17.499999999999716"/>
    <n v="5.9696401159814449E-3"/>
    <n v="8.7499999999998579E-2"/>
    <s v="KL"/>
  </r>
  <r>
    <s v="PTON"/>
    <x v="3"/>
    <d v="1899-12-30T06:55:00"/>
    <d v="1899-12-30T06:55:00"/>
    <d v="1899-12-30T00:00:00"/>
    <n v="150"/>
    <n v="29.241070000000001"/>
    <s v="29.34 (150)"/>
    <n v="29.34"/>
    <n v="14.839499999999894"/>
    <n v="3.3832551271208988E-3"/>
    <n v="9.8929999999999296E-2"/>
    <s v="daily candle had a three bar play, bad entry. (other)"/>
  </r>
  <r>
    <s v="BTU"/>
    <x v="4"/>
    <d v="1899-12-30T06:40:00"/>
    <d v="1899-12-30T06:43:00"/>
    <d v="1899-12-30T00:03:00"/>
    <n v="250"/>
    <n v="11.595000000000001"/>
    <s v="11.741 (250)"/>
    <n v="11.741"/>
    <n v="36.499999999999758"/>
    <n v="1.2591634325139989E-2"/>
    <n v="0.14599999999999902"/>
    <s v="9EMA crossing VWAP, flat top breakout"/>
  </r>
  <r>
    <s v="INDO"/>
    <x v="5"/>
    <d v="1899-12-30T07:32:00"/>
    <d v="1899-12-30T07:32:00"/>
    <d v="1899-12-30T00:00:00"/>
    <n v="300"/>
    <n v="6.95"/>
    <s v="7.05 (300)"/>
    <n v="7.05"/>
    <n v="29.999999999999893"/>
    <n v="1.4388489208633004E-2"/>
    <n v="9.9999999999999645E-2"/>
    <s v="flat top entry"/>
  </r>
  <r>
    <s v="SOFI"/>
    <x v="6"/>
    <d v="1899-12-30T06:46:00"/>
    <d v="1899-12-30T06:46:00"/>
    <d v="1899-12-30T00:00:00"/>
    <n v="250"/>
    <n v="11.425000000000001"/>
    <s v="11.52 (150) ,11.635 (100)"/>
    <n v="11.566000000000001"/>
    <n v="35.25"/>
    <n v="1.2341356673960524E-2"/>
    <n v="0.14100000000000001"/>
    <s v="Significant KL"/>
  </r>
  <r>
    <s v="SOFI"/>
    <x v="7"/>
    <d v="1899-12-30T06:38:00"/>
    <d v="1899-12-30T06:39:00"/>
    <d v="1899-12-30T00:01:00"/>
    <n v="150"/>
    <n v="12.96"/>
    <s v="12.82 (150)"/>
    <n v="12.82"/>
    <n v="-21.000000000000085"/>
    <n v="-1.0802469135802517E-2"/>
    <n v="-0.14000000000000057"/>
    <s v="FOMO"/>
  </r>
  <r>
    <s v="BTU"/>
    <x v="8"/>
    <d v="1899-12-30T06:43:00"/>
    <d v="1899-12-30T06:49:00"/>
    <d v="1899-12-30T00:06:00"/>
    <n v="250"/>
    <n v="12.025"/>
    <s v="12.215 (150), 12.15 (50), 12.16 (50)"/>
    <n v="12.191000000000001"/>
    <n v="41.500000000000092"/>
    <n v="1.3804573804573783E-2"/>
    <n v="0.16600000000000037"/>
    <s v="flat top entry"/>
  </r>
  <r>
    <s v="RIOT"/>
    <x v="9"/>
    <d v="1899-12-30T06:39:00"/>
    <d v="1899-12-30T06:44:00"/>
    <d v="1899-12-30T00:05:00"/>
    <n v="200"/>
    <n v="18.315000000000001"/>
    <s v="18.38 (100), 18.50 (50), 18.31 (50)"/>
    <n v="18.392499999999998"/>
    <n v="15.499999999999403"/>
    <n v="4.2315042315039797E-3"/>
    <n v="7.7499999999997016E-2"/>
    <s v="Breakout of KL/ out of a base"/>
  </r>
  <r>
    <s v="DCFC"/>
    <x v="10"/>
    <d v="1899-12-30T06:35:00"/>
    <d v="1899-12-30T06:36:00"/>
    <d v="1899-12-30T00:01:00"/>
    <n v="200"/>
    <n v="13.13"/>
    <s v="13.48 (100), 13.27 (50), 13.21 (50)"/>
    <n v="13.36"/>
    <n v="45.99999999999973"/>
    <n v="1.7517136329017413E-2"/>
    <n v="0.22999999999999865"/>
    <s v="Break of KL, ascending volume out of the cup"/>
  </r>
  <r>
    <s v="BTU"/>
    <x v="11"/>
    <d v="1899-12-30T07:09:00"/>
    <d v="1899-12-30T07:14:00"/>
    <d v="1899-12-30T00:05:00"/>
    <n v="200"/>
    <n v="17.175000000000001"/>
    <s v="17.27 (100), 17.20 (50), 17.1748 (50)"/>
    <n v="17.2287"/>
    <n v="10.739999999999839"/>
    <n v="3.1266375545850877E-3"/>
    <n v="5.3699999999999193E-2"/>
    <s v="Got in a little above the pivot point"/>
  </r>
  <r>
    <s v="KAVL"/>
    <x v="12"/>
    <d v="1899-12-30T06:37:00"/>
    <d v="1899-12-30T06:37:00"/>
    <d v="1899-12-30T00:00:00"/>
    <n v="300"/>
    <n v="3.1749999999999998"/>
    <s v="3.08 (300)"/>
    <n v="3.08"/>
    <n v="-28.499999999999925"/>
    <n v="-2.9921259842519587E-2"/>
    <n v="-9.4999999999999751E-2"/>
    <s v="Got in on flat top turned out to be a false breakout"/>
  </r>
  <r>
    <s v="BTU"/>
    <x v="13"/>
    <d v="1899-12-30T06:35:00"/>
    <d v="1899-12-30T06:38:00"/>
    <d v="1899-12-30T00:03:00"/>
    <n v="200"/>
    <n v="17.629899999999999"/>
    <s v="17.765 (100), 17.611 (50), 17.5601 (50)"/>
    <n v="17.675775000000002"/>
    <n v="9.1750000000004661"/>
    <n v="2.6021134549829572E-3"/>
    <n v="4.5875000000002331E-2"/>
    <s v="Got in at KL on strong momo"/>
  </r>
  <r>
    <s v="INDO"/>
    <x v="14"/>
    <d v="1899-12-30T07:19:00"/>
    <d v="1899-12-30T07:19:00"/>
    <d v="1899-12-30T00:00:00"/>
    <n v="400"/>
    <n v="7.6162000000000001"/>
    <s v="7.9359 (400)"/>
    <n v="7.9359000000000002"/>
    <n v="127.88000000000004"/>
    <n v="4.197631364722576E-2"/>
    <n v="0.3197000000000001"/>
    <s v="Sniped a strong MOMO stock, got in at KL"/>
  </r>
  <r>
    <s v="INDO"/>
    <x v="15"/>
    <d v="1899-12-30T07:24:00"/>
    <d v="1899-12-30T07:24:00"/>
    <d v="1899-12-30T00:00:00"/>
    <n v="200"/>
    <n v="8.1397399999999998"/>
    <s v="7.92 (300)"/>
    <n v="7.92"/>
    <n v="-43.947999999999965"/>
    <n v="-2.6995948273532022E-2"/>
    <n v="-0.21973999999999982"/>
    <s v="broke KL "/>
  </r>
  <r>
    <s v="INDO"/>
    <x v="16"/>
    <d v="1899-12-30T07:06:00"/>
    <d v="1899-12-30T07:10:00"/>
    <d v="1899-12-30T00:04:00"/>
    <n v="200"/>
    <n v="12.6995"/>
    <s v="13.91 (200)"/>
    <n v="13.91"/>
    <n v="242.09999999999994"/>
    <n v="9.5318713335170724E-2"/>
    <n v="1.2104999999999997"/>
    <s v="Increased volume curling up into KL"/>
  </r>
  <r>
    <s v="BTU"/>
    <x v="17"/>
    <d v="1899-12-30T07:15:00"/>
    <d v="1899-12-30T07:18:00"/>
    <d v="1899-12-30T00:03:00"/>
    <n v="250"/>
    <n v="17.498200000000001"/>
    <s v="17.64 (200), 17.64 (25), 17.59 (25)"/>
    <n v="17.635000000000002"/>
    <n v="34.20000000000023"/>
    <n v="7.817946988833091E-3"/>
    <n v="0.13680000000000092"/>
    <s v="Significant volume/tape reading (other)"/>
  </r>
  <r>
    <s v="KAVL"/>
    <x v="18"/>
    <d v="1899-12-30T06:47:00"/>
    <d v="1899-12-30T07:30:00"/>
    <d v="1899-12-30T00:43:00"/>
    <n v="2000"/>
    <n v="2.7926000000000002"/>
    <s v="2.7916 (2000)"/>
    <n v="2.7915999999999999"/>
    <n v="-2.0000000000006679"/>
    <n v="-3.5808923583768859E-4"/>
    <n v="-1.000000000000334E-3"/>
    <s v="got in at the break of a KL"/>
  </r>
  <r>
    <s v="IMPP"/>
    <x v="19"/>
    <d v="1899-12-30T06:35:00"/>
    <d v="1899-12-30T06:43:00"/>
    <d v="1899-12-30T00:08:00"/>
    <n v="2000"/>
    <n v="2.2549999999999999"/>
    <s v="2.315 (1000), 2.2757 (500), 2.365 (250), 2.3432 (250)"/>
    <n v="2.3149500000000001"/>
    <n v="119.90000000000035"/>
    <n v="2.658536585365856E-2"/>
    <n v="5.995000000000017E-2"/>
    <s v="break of KL from PM, L2 was extremely bullish"/>
  </r>
  <r>
    <s v="INDO"/>
    <x v="20"/>
    <d v="1899-12-30T06:35:00"/>
    <d v="1899-12-30T06:47:00"/>
    <d v="1899-12-30T00:12:00"/>
    <n v="20"/>
    <n v="50.484999999999999"/>
    <s v="42.826 (20)"/>
    <n v="42.826000000000001"/>
    <n v="-153.17999999999998"/>
    <n v="-0.1517084282460136"/>
    <n v="-7.6589999999999989"/>
    <s v="break above KL, good volume"/>
  </r>
  <r>
    <s v="CEI"/>
    <x v="21"/>
    <d v="1899-12-30T07:17:00"/>
    <d v="1899-12-30T08:16:00"/>
    <d v="1899-12-30T00:59:00"/>
    <n v="2000"/>
    <n v="1.93"/>
    <s v="1.135 (2000)"/>
    <n v="1.135"/>
    <n v="-1589.9999999999998"/>
    <n v="-0.41191709844559588"/>
    <n v="-0.79499999999999993"/>
    <s v="FOMO"/>
  </r>
  <r>
    <s v="SBFM"/>
    <x v="22"/>
    <d v="1899-12-30T11:27:00"/>
    <d v="1899-12-30T11:30:00"/>
    <d v="1899-12-30T00:03:00"/>
    <n v="300"/>
    <n v="4.2350000000000003"/>
    <s v="4.124 (300)"/>
    <n v="4.1239999999999997"/>
    <n v="-33.300000000000196"/>
    <n v="-2.6210153482880916E-2"/>
    <n v="-0.11100000000000065"/>
    <s v="DIP at the bottom of the support, didn’t end up bouncing"/>
  </r>
  <r>
    <s v="AGRI"/>
    <x v="23"/>
    <d v="1899-12-30T08:28:00"/>
    <d v="1899-12-30T08:32:00"/>
    <d v="1899-12-30T00:04:00"/>
    <n v="500"/>
    <n v="3.8"/>
    <s v="3.965 (250), 3.9065 (150), 3.81 (100)"/>
    <n v="3.9164500000000002"/>
    <n v="58.225000000000193"/>
    <n v="3.0644736842105447E-2"/>
    <n v="0.11645000000000039"/>
    <s v="Flat top breakout"/>
  </r>
  <r>
    <s v="SONM"/>
    <x v="24"/>
    <d v="1899-12-30T12:38:00"/>
    <d v="1899-12-30T12:42:00"/>
    <d v="1899-12-30T00:04:00"/>
    <n v="2000"/>
    <n v="1.165"/>
    <s v="1.1811 (1000), 1.155 (1000)"/>
    <n v="1.16805"/>
    <n v="6.0999999999999943"/>
    <n v="2.6180257510730609E-3"/>
    <n v="3.0499999999999972E-3"/>
    <s v="flat top "/>
  </r>
  <r>
    <s v="INDO"/>
    <x v="25"/>
    <d v="1899-12-30T07:17:00"/>
    <d v="1899-12-30T07:27:00"/>
    <d v="1899-12-30T00:10:00"/>
    <n v="100"/>
    <n v="31.465"/>
    <s v="31.835 (50), 30.820 (50)"/>
    <n v="31.327100000000002"/>
    <n v="-13.789999999999836"/>
    <n v="-4.3826473859843729E-3"/>
    <n v="-0.13789999999999836"/>
    <s v="high of day momentum (other)"/>
  </r>
  <r>
    <s v="NRSN"/>
    <x v="26"/>
    <d v="1899-12-30T09:19:00"/>
    <d v="1899-12-30T09:25:00"/>
    <d v="1899-12-30T00:06:00"/>
    <n v="500"/>
    <n v="7.7584999999999997"/>
    <s v="7.8909 (250), 7.75 (250)"/>
    <n v="7.8204500000000001"/>
    <n v="30.975000000000197"/>
    <n v="7.9847908745247498E-3"/>
    <n v="6.1950000000000394E-2"/>
    <s v="Flat top on good volume"/>
  </r>
  <r>
    <s v="NRSN"/>
    <x v="27"/>
    <d v="1899-12-30T07:04:00"/>
    <d v="1899-12-30T07:08:00"/>
    <d v="1899-12-30T00:04:00"/>
    <n v="400"/>
    <n v="6.66"/>
    <s v="6.41 (100), 6.43 (100), 6.48 (100), 6.43 (100)"/>
    <n v="6.4373500000000003"/>
    <n v="-89.059999999999917"/>
    <n v="-3.3430930930930858E-2"/>
    <n v="-0.22264999999999979"/>
    <s v="pivot point that had fear of missing out all over this trade, bc of the location the stock was in"/>
  </r>
  <r>
    <s v="CLVR"/>
    <x v="28"/>
    <d v="1899-12-30T12:07:00"/>
    <d v="1899-12-30T12:07:00"/>
    <d v="1899-12-30T00:00:00"/>
    <n v="1000"/>
    <n v="2.5379"/>
    <s v="2.60422 (1000)"/>
    <n v="2.6042000000000001"/>
    <n v="66.300000000000026"/>
    <n v="2.6123960754954823E-2"/>
    <n v="6.6300000000000026E-2"/>
    <s v="Flat top VCP looking price action."/>
  </r>
  <r>
    <s v="IGMS"/>
    <x v="29"/>
    <d v="1899-12-30T07:17:00"/>
    <d v="1899-12-30T07:18:00"/>
    <d v="1899-12-30T00:01:00"/>
    <n v="150"/>
    <n v="22.322669999999999"/>
    <s v="22.2 (150)"/>
    <n v="22.2"/>
    <n v="-18.400499999999909"/>
    <n v="-5.4953103728182517E-3"/>
    <n v="-0.12266999999999939"/>
    <s v="Flat top"/>
  </r>
  <r>
    <s v="PLX"/>
    <x v="30"/>
    <d v="1899-12-30T06:50:00"/>
    <d v="1899-12-30T07:00:00"/>
    <d v="1899-12-30T00:10:00"/>
    <n v="800"/>
    <n v="1.7849999999999999"/>
    <s v="1.82 (800)"/>
    <n v="1.82"/>
    <n v="28.000000000000114"/>
    <n v="1.9607843137255054E-2"/>
    <n v="3.5000000000000142E-2"/>
    <s v="Flat top"/>
  </r>
  <r>
    <s v="LIXT"/>
    <x v="31"/>
    <d v="1899-12-30T06:36:00"/>
    <d v="1899-12-30T06:36:00"/>
    <d v="1899-12-30T00:00:00"/>
    <n v="500"/>
    <n v="2.9557000000000002"/>
    <s v="3.16 (200), 3.26 (150), 3.43 (150)"/>
    <n v="3.2709999999999999"/>
    <n v="157.64999999999984"/>
    <n v="0.10667523767635401"/>
    <n v="0.31529999999999969"/>
    <s v="strong volume/momentum/ crossing above VWAP and Moving averages (other)"/>
  </r>
  <r>
    <s v="ATER"/>
    <x v="32"/>
    <d v="1899-12-30T06:42:00"/>
    <d v="1899-12-30T06:43:00"/>
    <d v="1899-12-30T00:01:00"/>
    <n v="400"/>
    <n v="5.2194000000000003"/>
    <s v="5.12 (400)"/>
    <n v="5.12"/>
    <n v="-39.760000000000062"/>
    <n v="-1.9044334597846491E-2"/>
    <n v="-9.9400000000000155E-2"/>
    <s v="flat top "/>
  </r>
  <r>
    <s v="INDO"/>
    <x v="33"/>
    <d v="1899-12-30T12:00:00"/>
    <d v="1899-12-30T12:01:00"/>
    <d v="1899-12-30T00:01:00"/>
    <n v="50"/>
    <n v="25.29"/>
    <s v="24.020 (50)"/>
    <n v="24.02"/>
    <n v="-63.499999999999979"/>
    <n v="-5.0217477263740595E-2"/>
    <n v="-1.2699999999999996"/>
    <s v="Flat top"/>
  </r>
  <r>
    <s v="STSS"/>
    <x v="34"/>
    <d v="1899-12-30T06:34:00"/>
    <d v="1899-12-30T06:39:00"/>
    <d v="1899-12-30T00:05:00"/>
    <n v="1000"/>
    <n v="2.855"/>
    <s v="2.995 (250), 2.965 (500), 2.955 (250)"/>
    <n v="2.97"/>
    <n v="115.00000000000021"/>
    <n v="4.028021015761829E-2"/>
    <n v="0.11500000000000021"/>
    <s v="pivot point break out on large volume"/>
  </r>
  <r>
    <s v="CYN"/>
    <x v="35"/>
    <d v="1899-12-30T06:38:00"/>
    <d v="1899-12-30T06:41:00"/>
    <d v="1899-12-30T00:03:00"/>
    <n v="1000"/>
    <n v="2.0476000000000001"/>
    <s v="2.1274/2.065"/>
    <n v="2.0962000000000001"/>
    <n v="48.59999999999998"/>
    <n v="2.3735104512600191E-2"/>
    <n v="4.8599999999999977E-2"/>
    <s v="trendline break second green candle  (other)"/>
  </r>
  <r>
    <s v="CYN"/>
    <x v="35"/>
    <d v="1899-12-30T06:50:00"/>
    <d v="1899-12-30T06:51:00"/>
    <d v="1899-12-30T00:01:00"/>
    <n v="800"/>
    <n v="2.395"/>
    <s v="2.1721 (800)"/>
    <n v="2.1720999999999999"/>
    <n v="-178.32000000000008"/>
    <n v="-9.3068893528183705E-2"/>
    <n v="-0.2229000000000001"/>
    <s v="trendline break into new highs (other)"/>
  </r>
  <r>
    <s v="ERYP"/>
    <x v="36"/>
    <d v="1899-12-30T06:39:00"/>
    <d v="1899-12-30T06:41:00"/>
    <d v="1899-12-30T00:02:00"/>
    <n v="1000"/>
    <n v="1.9399"/>
    <s v="2.0809 (500), 1.9975 (500)"/>
    <n v="2.03912"/>
    <n v="99.220000000000084"/>
    <n v="5.1146966338471156E-2"/>
    <n v="9.9220000000000086E-2"/>
    <s v="Retest at KL that pushed through, moving avg crossed VWAP"/>
  </r>
  <r>
    <s v="VIVK"/>
    <x v="37"/>
    <d v="1899-12-30T06:46:00"/>
    <d v="1899-12-30T06:47:00"/>
    <d v="1899-12-30T00:01:00"/>
    <n v="1000"/>
    <n v="3.73"/>
    <s v="4.12 (500), 3.8342 (500)"/>
    <n v="3.9771000000000001"/>
    <n v="247.10000000000011"/>
    <n v="6.6246648793565788E-2"/>
    <n v="0.2471000000000001"/>
    <s v="flat top BO"/>
  </r>
  <r>
    <s v="APRN"/>
    <x v="38"/>
    <d v="1899-12-30T07:05:00"/>
    <d v="1899-12-30T07:08:00"/>
    <d v="1899-12-30T00:03:00"/>
    <n v="1000"/>
    <n v="4.08"/>
    <s v="3.98 (1000)"/>
    <n v="3.98"/>
    <n v="-100.00000000000009"/>
    <n v="-2.4509803921568651E-2"/>
    <n v="-0.10000000000000009"/>
    <s v="AT KL breakout "/>
  </r>
  <r>
    <s v="ACON"/>
    <x v="39"/>
    <d v="1899-12-30T07:59:00"/>
    <d v="1899-12-30T08:00:00"/>
    <d v="1899-12-30T00:01:00"/>
    <n v="1000"/>
    <n v="2.355"/>
    <s v="2.3948 (1000)"/>
    <n v="2.3948"/>
    <n v="39.800000000000054"/>
    <n v="1.6900212314225005E-2"/>
    <n v="3.9800000000000058E-2"/>
    <s v="Trend line break into high volume (other)"/>
  </r>
  <r>
    <s v="AUST"/>
    <x v="40"/>
    <d v="1899-12-30T11:12:00"/>
    <d v="1899-12-30T11:18:00"/>
    <d v="1899-12-30T00:06:00"/>
    <n v="400"/>
    <n v="4.1749999999999998"/>
    <s v="4.12 (400)"/>
    <n v="4.12"/>
    <n v="-21.999999999999886"/>
    <n v="-1.3173652694610682E-2"/>
    <n v="-5.4999999999999716E-2"/>
    <s v="Flat top breakout on high volume"/>
  </r>
  <r>
    <s v="SOPA"/>
    <x v="41"/>
    <d v="1899-12-30T07:03:00"/>
    <d v="1899-12-30T07:06:00"/>
    <d v="1899-12-30T00:03:00"/>
    <n v="1000"/>
    <n v="2.6657000000000002"/>
    <s v="2.57 (1000)"/>
    <n v="2.57"/>
    <n v="-95.700000000000344"/>
    <n v="-3.5900513936302003E-2"/>
    <n v="-9.570000000000034E-2"/>
    <s v="honestly, this trade was FOMO"/>
  </r>
  <r>
    <s v="VRM"/>
    <x v="42"/>
    <d v="1899-12-30T06:40:00"/>
    <d v="1899-12-30T06:40:00"/>
    <d v="1899-12-30T00:00:00"/>
    <n v="800"/>
    <n v="1.8682000000000001"/>
    <s v="1.82 (800)"/>
    <n v="1.82"/>
    <n v="-38.560000000000016"/>
    <n v="-2.5800235520822223E-2"/>
    <n v="-4.8200000000000021E-2"/>
    <s v="trendline break out into decent volume, bought the stock with confidence and trusted my gut (other)"/>
  </r>
  <r>
    <s v="RDBX"/>
    <x v="43"/>
    <d v="1899-12-30T06:45:00"/>
    <d v="1899-12-30T06:46:00"/>
    <d v="1899-12-30T00:01:00"/>
    <n v="700"/>
    <n v="3.66"/>
    <s v="3.87 (700)"/>
    <n v="3.87"/>
    <n v="146.99999999999997"/>
    <n v="5.7377049180327822E-2"/>
    <n v="0.20999999999999996"/>
    <s v="bounce off 10 EMA pull back buy/ no longer over EXT (other)"/>
  </r>
  <r>
    <s v="DTST"/>
    <x v="44"/>
    <d v="1899-12-30T06:33:00"/>
    <d v="1899-12-30T06:33:00"/>
    <d v="1899-12-30T00:00:00"/>
    <n v="1000"/>
    <n v="3.6059999999999999"/>
    <s v="3.55 (1000)"/>
    <n v="3.55"/>
    <n v="-56.00000000000005"/>
    <n v="-1.5529672767609526E-2"/>
    <n v="-5.600000000000005E-2"/>
    <s v="good entry on a hammer reversal that brakes trend line (other)"/>
  </r>
  <r>
    <s v="PIK"/>
    <x v="45"/>
    <d v="1899-12-30T06:38:00"/>
    <d v="1899-12-30T06:43:00"/>
    <d v="1899-12-30T00:05:00"/>
    <n v="1000"/>
    <n v="2.4422000000000001"/>
    <s v="2.51 (1000)"/>
    <n v="2.5099999999999998"/>
    <n v="67.799999999999642"/>
    <n v="2.7761854066005842E-2"/>
    <n v="6.7799999999999638E-2"/>
    <s v="I liked the breakout but I got in too late, it was a flat top/ break out "/>
  </r>
  <r>
    <s v="TXMD"/>
    <x v="46"/>
    <d v="1899-12-30T06:58:00"/>
    <d v="1899-12-30T06:59:00"/>
    <d v="1899-12-30T00:01:00"/>
    <n v="1000"/>
    <n v="3.0249999999999999"/>
    <s v="3.1562 (1000)"/>
    <n v="3.1562000000000001"/>
    <n v="131.20000000000022"/>
    <n v="4.3371900826446375E-2"/>
    <n v="0.13120000000000021"/>
    <s v="Trendline break (other)"/>
  </r>
  <r>
    <s v="GOVX"/>
    <x v="47"/>
    <d v="1899-12-30T06:58:00"/>
    <d v="1899-12-30T07:00:00"/>
    <d v="1899-12-30T00:02:00"/>
    <n v="1000"/>
    <n v="2.5853000000000002"/>
    <s v="2.54 (1000)"/>
    <n v="2.54"/>
    <n v="-45.300000000000118"/>
    <n v="-1.7522144431980857E-2"/>
    <n v="-4.5300000000000118E-2"/>
    <s v="breakout/flat top "/>
  </r>
  <r>
    <s v="GOVX"/>
    <x v="47"/>
    <d v="1899-12-30T07:06:00"/>
    <d v="1899-12-30T07:07:00"/>
    <d v="1899-12-30T00:01:00"/>
    <n v="500"/>
    <n v="2.61"/>
    <s v="2.56 (500)"/>
    <n v="2.56"/>
    <n v="-24.999999999999911"/>
    <n v="-1.9157088122605304E-2"/>
    <n v="-4.9999999999999822E-2"/>
    <s v="Flat top"/>
  </r>
  <r>
    <s v="AVDL"/>
    <x v="48"/>
    <d v="1899-12-30T07:03:00"/>
    <d v="1899-12-30T07:03:00"/>
    <d v="1899-12-30T00:00:00"/>
    <n v="2000"/>
    <n v="1.8501000000000001"/>
    <s v="1.9007 (2000)"/>
    <n v="1.9007000000000001"/>
    <n v="101.19999999999996"/>
    <n v="2.734987297983893E-2"/>
    <n v="5.0599999999999978E-2"/>
    <s v="flat top at Key level"/>
  </r>
  <r>
    <s v="HUSA"/>
    <x v="49"/>
    <d v="1899-12-30T07:06:00"/>
    <d v="1899-12-30T07:06:00"/>
    <d v="1899-12-30T00:00:00"/>
    <n v="500"/>
    <n v="5.8787000000000003"/>
    <s v="5.955 (500)"/>
    <n v="5.9550000000000001"/>
    <n v="38.149999999999906"/>
    <n v="1.2979059996257591E-2"/>
    <n v="7.6299999999999812E-2"/>
    <s v="flat top into new highs"/>
  </r>
  <r>
    <s v="CYRN"/>
    <x v="50"/>
    <d v="1899-12-30T06:36:00"/>
    <d v="1899-12-30T06:40:00"/>
    <d v="1899-12-30T00:04:00"/>
    <n v="500"/>
    <n v="2.4599000000000002"/>
    <s v="2.4105 (500)"/>
    <n v="2.4104999999999999"/>
    <n v="-24.700000000000166"/>
    <n v="-2.0082117159234247E-2"/>
    <n v="-4.9400000000000333E-2"/>
    <s v="looked like a flat top breakout"/>
  </r>
  <r>
    <s v="AUVI"/>
    <x v="51"/>
    <d v="1899-12-30T06:49:00"/>
    <d v="1899-12-30T06:50:00"/>
    <d v="1899-12-30T00:01:00"/>
    <n v="1000"/>
    <n v="3.0198999999999998"/>
    <s v="3.115 (1000)"/>
    <n v="3.1150000000000002"/>
    <n v="95.100000000000406"/>
    <n v="3.1491108977118598E-2"/>
    <n v="9.5100000000000406E-2"/>
    <s v="flat top breakout on high volume into NHs"/>
  </r>
  <r>
    <s v="EKSO"/>
    <x v="52"/>
    <d v="1899-12-30T08:21:00"/>
    <d v="1899-12-30T08:23:00"/>
    <d v="1899-12-30T00:02:00"/>
    <n v="1000"/>
    <n v="2.64507"/>
    <s v="2.59 (1000)"/>
    <n v="2.59"/>
    <n v="-55.070000000000178"/>
    <n v="-2.0819864880702643E-2"/>
    <n v="-5.5070000000000174E-2"/>
    <s v="Flat top breakout"/>
  </r>
  <r>
    <s v="HILS"/>
    <x v="52"/>
    <d v="1899-12-30T07:47:00"/>
    <d v="1899-12-30T07:50:00"/>
    <d v="1899-12-30T00:03:00"/>
    <n v="1000"/>
    <n v="1.5154000000000001"/>
    <s v="1.45 (1000)"/>
    <n v="1.45"/>
    <n v="-65.400000000000119"/>
    <n v="-4.3156922264748654E-2"/>
    <n v="-6.5400000000000125E-2"/>
    <s v="looked like a flat top had hard resistance at the half dollar"/>
  </r>
  <r>
    <s v="REV"/>
    <x v="53"/>
    <d v="1899-12-30T07:01:00"/>
    <d v="1899-12-30T07:03:00"/>
    <d v="1899-12-30T00:02:00"/>
    <n v="1500"/>
    <n v="2.4056999999999999"/>
    <s v="2.5213 (1500)"/>
    <n v="2.5129999999999999"/>
    <n v="160.94999999999993"/>
    <n v="4.4602402627093918E-2"/>
    <n v="0.10729999999999995"/>
    <s v="ABC like pattern, break through pivot level and on high volume"/>
  </r>
  <r>
    <s v="CEAD"/>
    <x v="54"/>
    <d v="1899-12-30T06:41:00"/>
    <d v="1899-12-30T06:45:00"/>
    <d v="1899-12-30T00:04:00"/>
    <n v="1000"/>
    <n v="1.4294"/>
    <s v="1.7 (1000)"/>
    <n v="1.7"/>
    <n v="270.59999999999997"/>
    <n v="0.18931020008395127"/>
    <n v="0.27059999999999995"/>
    <s v="Looked like it found support at the bottom of the sell off. red candles had low volume followed by a small hammer reversal play into two tight candle, into the increased volume green candles that broke through the pp level. This was the best trade of the year and the best read of the year (other)"/>
  </r>
  <r>
    <s v="LLL"/>
    <x v="55"/>
    <d v="1899-12-30T06:45:00"/>
    <d v="1899-12-30T06:45:00"/>
    <d v="1899-12-30T00:00:00"/>
    <n v="1300"/>
    <n v="2.1451077000000001"/>
    <s v="2.05 (1300)"/>
    <n v="2.0499999999999998"/>
    <n v="-123.64001000000032"/>
    <n v="-4.4337027926383499E-2"/>
    <n v="-9.5107700000000239E-2"/>
    <s v="Flat top breakout on a halted stock"/>
  </r>
  <r>
    <s v="PETZ"/>
    <x v="56"/>
    <d v="1899-12-30T10:22:00"/>
    <d v="1899-12-30T10:22:00"/>
    <d v="1899-12-30T00:00:00"/>
    <n v="1000"/>
    <n v="3.1999499999999999"/>
    <s v="3.4 (1000)"/>
    <n v="3.4"/>
    <n v="200.05000000000007"/>
    <n v="6.2516601821903439E-2"/>
    <n v="0.20005000000000006"/>
    <s v="flat top"/>
  </r>
  <r>
    <s v="PETZ"/>
    <x v="56"/>
    <d v="1899-12-30T10:34:00"/>
    <d v="1899-12-30T10:35:00"/>
    <d v="1899-12-30T00:01:00"/>
    <n v="1000"/>
    <n v="3.4466000000000001"/>
    <s v="3.55 (1000)"/>
    <n v="3.55"/>
    <n v="103.39999999999972"/>
    <n v="3.0000580282016909E-2"/>
    <n v="0.10339999999999971"/>
    <s v="flat top/ micro pullback"/>
  </r>
  <r>
    <s v="AGRX"/>
    <x v="57"/>
    <d v="1899-12-30T07:09:00"/>
    <d v="1899-12-30T07:16:00"/>
    <d v="1899-12-30T00:07:00"/>
    <n v="2000"/>
    <n v="2.2799999999999998"/>
    <s v="2.230455 (2000)"/>
    <n v="2.2304550000000001"/>
    <n v="-99.089999999999463"/>
    <n v="-2.1730263157894614E-2"/>
    <n v="-4.9544999999999728E-2"/>
    <s v="Flat top/ red to green"/>
  </r>
  <r>
    <s v="REV"/>
    <x v="58"/>
    <d v="1899-12-30T07:26:00"/>
    <d v="1899-12-30T07:27:00"/>
    <d v="1899-12-30T00:01:00"/>
    <n v="1500"/>
    <n v="5.4638799999999996"/>
    <s v="5.452 (1500)"/>
    <n v="5.452"/>
    <n v="-17.819999999999503"/>
    <n v="-2.1742790837280257E-3"/>
    <n v="-1.1879999999999669E-2"/>
    <s v="flat top"/>
  </r>
  <r>
    <s v="BRQS"/>
    <x v="59"/>
    <d v="1899-12-30T06:46:00"/>
    <d v="1899-12-30T06:50:00"/>
    <d v="1899-12-30T00:04:00"/>
    <n v="2000"/>
    <n v="1.9650000000000001"/>
    <s v="1.941 (2000)"/>
    <n v="1.9410000000000001"/>
    <n v="-48.000000000000043"/>
    <n v="-1.2213740458015265E-2"/>
    <n v="-2.4000000000000021E-2"/>
    <s v="Was a beautiful set up but I took the trade late which was bad bc it was in a consolidation and got chopped out then it set up perfectly for a higher breakout. This was a trade showing lack of experience and confidence. (other)"/>
  </r>
  <r>
    <s v="IINN"/>
    <x v="60"/>
    <d v="1899-12-30T06:37:00"/>
    <d v="1899-12-30T06:38:00"/>
    <d v="1899-12-30T00:01:00"/>
    <n v="1500"/>
    <n v="2.52766"/>
    <s v="2.5257 (1000), 2.57 (500)"/>
    <n v="2.5700666700000001"/>
    <n v="63.610005000000136"/>
    <n v="1.6777046754705927E-2"/>
    <n v="4.2406670000000091E-2"/>
    <s v="hammer reversal into new high pivot"/>
  </r>
  <r>
    <s v="CLVS"/>
    <x v="61"/>
    <d v="1899-12-30T07:04:00"/>
    <d v="1899-12-30T07:06:00"/>
    <d v="1899-12-30T00:02:00"/>
    <n v="1500"/>
    <n v="2.7688999999999999"/>
    <s v="2.75 (1500)"/>
    <n v="2.75"/>
    <n v="-28.349999999999874"/>
    <n v="-6.8258153057170201E-3"/>
    <n v="-1.8899999999999917E-2"/>
    <s v="break into HOD "/>
  </r>
  <r>
    <s v="KSPN"/>
    <x v="62"/>
    <d v="1899-12-30T12:33:00"/>
    <d v="1899-12-30T12:33:00"/>
    <d v="1899-12-30T00:00:00"/>
    <n v="600"/>
    <n v="6.4340000000000002"/>
    <s v="6.23 (600)"/>
    <n v="6.23"/>
    <n v="-122.39999999999984"/>
    <n v="-3.1706558905812865E-2"/>
    <n v="-0.20399999999999974"/>
    <s v="Pivot point breakout that was miss timed and got in way to high"/>
  </r>
  <r>
    <s v="XRTX"/>
    <x v="63"/>
    <d v="1899-12-30T06:33:00"/>
    <d v="1899-12-30T06:34:00"/>
    <d v="1899-12-30T00:01:00"/>
    <n v="2000"/>
    <n v="2.145715"/>
    <s v="2.18 (2000)"/>
    <n v="2.1800000000000002"/>
    <n v="68.570000000000249"/>
    <n v="1.5978356864728038E-2"/>
    <n v="3.4285000000000121E-2"/>
    <s v="break of significant KL from premarket on high volume"/>
  </r>
  <r>
    <s v="EVTL"/>
    <x v="64"/>
    <d v="1899-12-30T06:38:00"/>
    <d v="1899-12-30T06:39:00"/>
    <d v="1899-12-30T00:01:00"/>
    <n v="1000"/>
    <n v="3.69"/>
    <s v="3.56 (1000)"/>
    <n v="3.56"/>
    <n v="-129.99999999999989"/>
    <n v="-3.5230352303523005E-2"/>
    <n v="-0.12999999999999989"/>
    <s v="trying to break out into new high, break of KL"/>
  </r>
  <r>
    <s v="HUSA"/>
    <x v="65"/>
    <d v="1899-12-30T10:09:00"/>
    <d v="1899-12-30T10:14:00"/>
    <d v="1899-12-30T00:05:00"/>
    <n v="900"/>
    <n v="4.6157000000000004"/>
    <s v="4.57 (900)"/>
    <n v="4.57"/>
    <n v="-41.130000000000067"/>
    <n v="-9.9009900990099098E-3"/>
    <n v="-4.5700000000000074E-2"/>
    <s v="break of KL into in highs"/>
  </r>
  <r>
    <s v="DRCT"/>
    <x v="66"/>
    <d v="1899-12-30T06:33:00"/>
    <d v="1899-12-30T06:37:00"/>
    <d v="1899-12-30T00:04:00"/>
    <n v="1300"/>
    <n v="2.9714999999999998"/>
    <s v="3.0918 (1300)"/>
    <n v="3.0918000000000001"/>
    <n v="156.39000000000038"/>
    <n v="4.0484603735487124E-2"/>
    <n v="0.1203000000000003"/>
    <s v="looked like a flat top breakout into new highs with good momentum from premarket"/>
  </r>
  <r>
    <s v="PGY"/>
    <x v="67"/>
    <d v="1899-12-30T06:39:00"/>
    <d v="1899-12-30T06:39:00"/>
    <d v="1899-12-30T00:00:00"/>
    <n v="600"/>
    <n v="6.4349999999999996"/>
    <s v="6.71 (600)"/>
    <n v="6.71"/>
    <n v="165.00000000000023"/>
    <n v="4.2735042735042805E-2"/>
    <n v="0.27500000000000036"/>
    <s v="mini ABCD flat top break out on high volume"/>
  </r>
  <r>
    <s v="USEA"/>
    <x v="68"/>
    <d v="1899-12-30T06:50:00"/>
    <d v="1899-12-30T06:53:00"/>
    <d v="1899-12-30T00:03:00"/>
    <n v="1500"/>
    <n v="2.4350000000000001"/>
    <s v="2.36 (1500)"/>
    <n v="2.36"/>
    <n v="-112.50000000000027"/>
    <n v="-3.0800821355236208E-2"/>
    <n v="-7.5000000000000178E-2"/>
    <s v="Missed the red to green bottom and took it high at the top of the bull trap. Missed the good part of the trade then got caught with my pants down. Not fear of missing out. The trade just didn’t work out. (other)"/>
  </r>
  <r>
    <s v="BWV"/>
    <x v="69"/>
    <d v="1899-12-30T06:35:00"/>
    <d v="1899-12-30T06:35:00"/>
    <d v="1899-12-30T00:00:00"/>
    <n v="1000"/>
    <n v="3.8258999999999999"/>
    <s v="3.7365 (1000)"/>
    <n v="3.7364999999999999"/>
    <n v="-89.39999999999992"/>
    <n v="-2.3367050889986696E-2"/>
    <n v="-8.9399999999999924E-2"/>
    <s v="looked like a flat top that was trading in a range, consistently hitting the resistance level after every drop. Off timing and probably should have been a DP trade instead"/>
  </r>
  <r>
    <s v="GOVX"/>
    <x v="70"/>
    <d v="1899-12-30T06:37:00"/>
    <d v="1899-12-30T06:39:00"/>
    <d v="1899-12-30T00:02:00"/>
    <n v="1500"/>
    <n v="2.3799000000000001"/>
    <s v="2.38 (1500)"/>
    <n v="2.38"/>
    <n v="0.14999999999965041"/>
    <n v="4.2018572208757377E-5"/>
    <n v="9.9999999999766942E-5"/>
    <s v="flat top ABCD after a pullback"/>
  </r>
  <r>
    <s v="AMTD"/>
    <x v="71"/>
    <d v="1899-12-30T06:32:00"/>
    <d v="1899-12-30T06:32:00"/>
    <d v="1899-12-30T00:00:00"/>
    <n v="300"/>
    <n v="12.664199999999999"/>
    <s v="12.59 (300)"/>
    <n v="12.59"/>
    <n v="-22.259999999999813"/>
    <n v="-5.8590357069534527E-3"/>
    <n v="-7.4199999999999378E-2"/>
    <s v="got in on strong momentum had a close stop (other)"/>
  </r>
  <r>
    <s v="KSPN"/>
    <x v="72"/>
    <d v="1899-12-30T07:28:00"/>
    <d v="1899-12-30T07:29:00"/>
    <d v="1899-12-30T00:01:00"/>
    <n v="1000"/>
    <n v="3.9241000000000001"/>
    <s v="3.88 (1000)"/>
    <n v="3.88"/>
    <n v="-44.10000000000025"/>
    <n v="-1.1238245712392736E-2"/>
    <n v="-4.410000000000025E-2"/>
    <s v="had a rise in volume and strong momentum (other)"/>
  </r>
  <r>
    <s v="IONM"/>
    <x v="73"/>
    <d v="1899-12-30T06:30:00"/>
    <d v="1899-12-30T06:30:00"/>
    <d v="1899-12-30T00:00:00"/>
    <n v="700"/>
    <n v="5.4298999999999999"/>
    <s v="5.64 (700)"/>
    <n v="5.64"/>
    <n v="147.06999999999982"/>
    <n v="3.8693161936683929E-2"/>
    <n v="0.21009999999999973"/>
    <s v="played the break of the pp from the premarket, got in on high volume and planned for it to break the VWAP. BULL FLAG"/>
  </r>
  <r>
    <s v="MRSN"/>
    <x v="74"/>
    <d v="1899-12-30T07:01:00"/>
    <d v="1899-12-30T07:01:00"/>
    <d v="1899-12-30T00:00:00"/>
    <n v="500"/>
    <n v="7.4351000000000003"/>
    <s v="7.23 (500)"/>
    <n v="7.23"/>
    <n v="-102.54999999999993"/>
    <n v="-2.7585372086454729E-2"/>
    <n v="-0.20509999999999984"/>
    <s v="flat top breakout"/>
  </r>
  <r>
    <s v="CLWT"/>
    <x v="75"/>
    <d v="1899-12-30T06:30:00"/>
    <d v="1899-12-30T06:30:00"/>
    <d v="1899-12-30T00:00:00"/>
    <n v="1500"/>
    <n v="2.2320000000000002"/>
    <s v="2.23 (1500)"/>
    <n v="2.23"/>
    <n v="-3.0000000000003357"/>
    <n v="-8.9605734767039813E-4"/>
    <n v="-2.0000000000002238E-3"/>
    <s v="pivot level holding over VWAP"/>
  </r>
  <r>
    <s v="VLCN"/>
    <x v="76"/>
    <d v="1899-12-30T06:32:00"/>
    <d v="1899-12-30T06:33:00"/>
    <d v="1899-12-30T00:01:00"/>
    <n v="1500"/>
    <n v="2.476"/>
    <s v="2.39 (1500)"/>
    <n v="2.39"/>
    <n v="-128.99999999999977"/>
    <n v="-3.4733441033925616E-2"/>
    <n v="-8.5999999999999854E-2"/>
    <s v="break of VWAP and KL"/>
  </r>
  <r>
    <s v="GBOX"/>
    <x v="77"/>
    <d v="1899-12-30T06:53:00"/>
    <d v="1899-12-30T06:53:00"/>
    <d v="1899-12-30T00:00:00"/>
    <n v="2000"/>
    <n v="1.915"/>
    <s v="1.820055 (2000)"/>
    <n v="1.820055"/>
    <n v="-189.8900000000001"/>
    <n v="-4.9579634464751998E-2"/>
    <n v="-9.4945000000000057E-2"/>
    <s v="breakout to new highs, looked like it had high volume"/>
  </r>
  <r>
    <s v="BWV"/>
    <x v="78"/>
    <d v="1899-12-30T06:34:00"/>
    <d v="1899-12-30T06:34:00"/>
    <d v="1899-12-30T00:00:00"/>
    <n v="500"/>
    <n v="4.4757999999999996"/>
    <s v="4.37 (500)"/>
    <n v="4.37"/>
    <n v="-52.899999999999721"/>
    <n v="-2.3638232271325665E-2"/>
    <n v="-0.10579999999999945"/>
    <s v="flat top breakout"/>
  </r>
  <r>
    <s v="BWV"/>
    <x v="79"/>
    <d v="1899-12-30T06:34:00"/>
    <d v="1899-12-30T06:34:00"/>
    <d v="1899-12-30T00:00:00"/>
    <n v="500"/>
    <n v="4.5792000000000002"/>
    <s v="4.47 (500)"/>
    <n v="4.47"/>
    <n v="-54.600000000000207"/>
    <n v="-2.3846960167714926E-2"/>
    <n v="-0.10920000000000041"/>
    <s v="flat top, false break out though"/>
  </r>
  <r>
    <s v="APE"/>
    <x v="80"/>
    <d v="1899-12-30T06:47:00"/>
    <d v="1899-12-30T06:48:00"/>
    <d v="1899-12-30T00:01:00"/>
    <n v="500"/>
    <n v="7.3696999999999999"/>
    <s v="7.25 (500)"/>
    <n v="7.25"/>
    <n v="-59.849999999999959"/>
    <n v="-1.6242180821471663E-2"/>
    <n v="-0.11969999999999992"/>
    <s v="FOMO"/>
  </r>
  <r>
    <s v="DRUG"/>
    <x v="81"/>
    <d v="1899-12-30T06:35:00"/>
    <d v="1899-12-30T06:38:00"/>
    <d v="1899-12-30T00:03:00"/>
    <n v="500"/>
    <n v="1.9757"/>
    <s v="1.8801 (500)"/>
    <n v="1.8801000000000001"/>
    <n v="-47.799999999999955"/>
    <n v="-4.8387913144708139E-2"/>
    <n v="-9.5599999999999907E-2"/>
    <s v="looked like it found the bottom, hammer reversal into high volume (other)"/>
  </r>
  <r>
    <s v="CMRX"/>
    <x v="82"/>
    <d v="1899-12-30T06:43:00"/>
    <d v="1899-12-30T06:43:00"/>
    <d v="1899-12-30T00:00:00"/>
    <n v="500"/>
    <n v="2.4110999999999998"/>
    <s v="2.3201 (500)"/>
    <n v="2.3201000000000001"/>
    <n v="-45.499999999999872"/>
    <n v="-3.7742109410642377E-2"/>
    <n v="-9.0999999999999748E-2"/>
    <s v="bull flag on the 1 min"/>
  </r>
  <r>
    <s v="INAB"/>
    <x v="83"/>
    <d v="1899-12-30T07:00:00"/>
    <d v="1899-12-30T07:01:00"/>
    <d v="1899-12-30T00:01:00"/>
    <n v="1000"/>
    <n v="2.8191999999999999"/>
    <s v="2.93 (1000)"/>
    <n v="2.93"/>
    <n v="110.80000000000024"/>
    <n v="3.930192962542578E-2"/>
    <n v="0.11080000000000023"/>
    <s v="cup and handle on the 5 min, with the 1 min handle pullback (other)"/>
  </r>
  <r>
    <s v="DRUG"/>
    <x v="84"/>
    <d v="1899-12-30T06:46:00"/>
    <d v="1899-12-30T06:46:00"/>
    <d v="1899-12-30T00:00:00"/>
    <n v="1000"/>
    <n v="2.1694"/>
    <s v="2.1201 (1000)"/>
    <n v="2.1200999999999999"/>
    <n v="-49.300000000000125"/>
    <n v="-2.2725177468424507E-2"/>
    <n v="-4.9300000000000122E-2"/>
    <s v="red to green, at significant support level, it also broke the VWAP and 9EMA (other)"/>
  </r>
  <r>
    <s v="HYRE"/>
    <x v="85"/>
    <d v="1899-12-30T07:47:00"/>
    <d v="1899-12-30T07:47:00"/>
    <d v="1899-12-30T00:00:00"/>
    <n v="2000"/>
    <n v="1.3756999999999999"/>
    <s v="1.35 (2000)"/>
    <n v="1.35"/>
    <n v="-51.399999999999665"/>
    <n v="-1.8681398560732587E-2"/>
    <n v="-2.5699999999999834E-2"/>
    <s v="Got in for the break of a KL, reason for getting in was the increase in volume and momo"/>
  </r>
  <r>
    <s v="ATXG"/>
    <x v="86"/>
    <d v="1899-12-30T10:38:00"/>
    <d v="1899-12-30T10:39:00"/>
    <d v="1899-12-30T00:01:00"/>
    <n v="600"/>
    <n v="5.2895000000000003"/>
    <s v="5.31 (600)"/>
    <n v="5.31"/>
    <n v="12.299999999999578"/>
    <n v="3.8756026089421525E-3"/>
    <n v="2.0499999999999297E-2"/>
    <s v="huge increase in volume, with he break out KL"/>
  </r>
  <r>
    <s v="PXMD"/>
    <x v="87"/>
    <d v="1899-12-30T07:42:00"/>
    <d v="1899-12-30T07:43:00"/>
    <d v="1899-12-30T00:01:00"/>
    <n v="700"/>
    <n v="4.05"/>
    <s v="4.15 (700)"/>
    <n v="4.1500000000000004"/>
    <n v="70.000000000000369"/>
    <n v="2.4691358024691468E-2"/>
    <n v="0.10000000000000053"/>
    <s v="dip buy at  support level"/>
  </r>
  <r>
    <s v="CMRA"/>
    <x v="88"/>
    <d v="1899-12-30T06:53:00"/>
    <d v="1899-12-30T06:53:00"/>
    <d v="1899-12-30T00:00:00"/>
    <n v="1000"/>
    <n v="2.8096000000000001"/>
    <s v="2.75 (1000)"/>
    <n v="2.75"/>
    <n v="-59.600000000000094"/>
    <n v="-2.1212984054669759E-2"/>
    <n v="-5.9600000000000097E-2"/>
    <s v="FOMO, thought it was going to start curling up"/>
  </r>
  <r>
    <s v="BIAF"/>
    <x v="89"/>
    <d v="1899-12-30T06:30:00"/>
    <d v="1899-12-30T06:31:00"/>
    <d v="1899-12-30T00:01:00"/>
    <n v="500"/>
    <n v="5.82"/>
    <s v="5.73 (500)"/>
    <n v="5.73"/>
    <n v="-44.999999999999929"/>
    <n v="-1.5463917525773141E-2"/>
    <n v="-8.9999999999999858E-2"/>
    <s v="Used momo and volume to get in (other)"/>
  </r>
  <r>
    <s v="SNTI"/>
    <x v="90"/>
    <d v="1899-12-30T06:39:00"/>
    <d v="1899-12-30T06:43:00"/>
    <d v="1899-12-30T00:04:00"/>
    <n v="500"/>
    <n v="2.355"/>
    <s v="2.30786 (500)"/>
    <n v="2.3078599999999998"/>
    <n v="-23.570000000000093"/>
    <n v="-2.0016985138004317E-2"/>
    <n v="-4.7140000000000182E-2"/>
    <s v="KL breakout"/>
  </r>
  <r>
    <s v="SOBR"/>
    <x v="91"/>
    <d v="1899-12-30T12:42:00"/>
    <d v="1899-12-30T12:45:00"/>
    <d v="1899-12-30T00:03:00"/>
    <n v="1000"/>
    <n v="1.9650000000000001"/>
    <s v="2.05 (1000)"/>
    <n v="2.0499999999999998"/>
    <n v="84.999999999999744"/>
    <n v="4.3256997455470625E-2"/>
    <n v="8.4999999999999742E-2"/>
    <s v="technically a dip buy at a strong support level"/>
  </r>
  <r>
    <s v="SOBR"/>
    <x v="92"/>
    <d v="1899-12-30T11:32:00"/>
    <d v="1899-12-30T11:33:00"/>
    <d v="1899-12-30T00:01:00"/>
    <n v="1000"/>
    <n v="3.11"/>
    <s v="3.0615 (1000)"/>
    <n v="3.0615000000000001"/>
    <n v="-48.499999999999766"/>
    <n v="-1.5594855305466115E-2"/>
    <n v="-4.8499999999999766E-2"/>
    <s v="Bought at support/Dip"/>
  </r>
  <r>
    <s v="ADTX"/>
    <x v="93"/>
    <d v="1899-12-30T06:34:00"/>
    <d v="1899-12-30T06:34:00"/>
    <d v="1899-12-30T00:00:00"/>
    <n v="500"/>
    <n v="3.3254999999999999"/>
    <s v="3.3699 (500)"/>
    <n v="3.3698999999999999"/>
    <n v="22.199999999999996"/>
    <n v="1.3351375732972404E-2"/>
    <n v="4.4399999999999995E-2"/>
    <s v="KL breakout/ 9ema crossing VWAP/ increase in volume"/>
  </r>
  <r>
    <s v="ATXI"/>
    <x v="94"/>
    <d v="1899-12-30T06:54:00"/>
    <d v="1899-12-30T06:54:00"/>
    <d v="1899-12-30T00:00:00"/>
    <n v="300"/>
    <n v="9.1593999999999998"/>
    <s v="8.91 (300)"/>
    <n v="8.91"/>
    <n v="-74.819999999999879"/>
    <n v="-2.7228857785444371E-2"/>
    <n v="-0.24939999999999962"/>
    <s v="Looked for the stock to make new highs on strong momo FOMO"/>
  </r>
  <r>
    <s v="ABOS"/>
    <x v="95"/>
    <d v="1899-12-30T09:27:00"/>
    <d v="1899-12-30T09:32:00"/>
    <d v="1899-12-30T00:05:00"/>
    <n v="300"/>
    <n v="8.91"/>
    <s v="9.0928 (300)"/>
    <n v="9.0928000000000004"/>
    <n v="54.840000000000089"/>
    <n v="2.0516273849607192E-2"/>
    <n v="0.1828000000000003"/>
    <s v="DIP buy at support level"/>
  </r>
  <r>
    <s v="ATXI"/>
    <x v="96"/>
    <d v="1899-12-30T07:47:00"/>
    <d v="1899-12-30T07:50:00"/>
    <d v="1899-12-30T00:03:00"/>
    <n v="100"/>
    <n v="14.38"/>
    <s v="14.975 (100)"/>
    <n v="14.975"/>
    <n v="59.499999999999886"/>
    <n v="4.137691237830321E-2"/>
    <n v="0.59499999999999886"/>
    <s v="Dip at the descending top resistance"/>
  </r>
  <r>
    <s v="FNGR"/>
    <x v="96"/>
    <d v="1899-12-30T07:15:00"/>
    <d v="1899-12-30T07:17:00"/>
    <d v="1899-12-30T00:02:00"/>
    <n v="300"/>
    <n v="5.0999999999999996"/>
    <s v="4.94 (300)"/>
    <n v="4.9400000000000004"/>
    <n v="-47.999999999999773"/>
    <n v="-3.1372549019607732E-2"/>
    <n v="-0.15999999999999925"/>
    <s v="Dip but it was a hard spot to buy the dip."/>
  </r>
  <r>
    <s v="PEGY"/>
    <x v="97"/>
    <d v="1899-12-30T06:53:00"/>
    <d v="1899-12-30T07:01:00"/>
    <d v="1899-12-30T00:08:00"/>
    <n v="300"/>
    <n v="2.4049999999999998"/>
    <s v="2.6642 (68), 2.6601 (232)"/>
    <n v="2.6610293299999999"/>
    <n v="76.808799000000022"/>
    <n v="0.1064571018711018"/>
    <n v="0.25602933000000005"/>
    <s v="DIP at the bottom of the flush"/>
  </r>
  <r>
    <s v="PEGY"/>
    <x v="97"/>
    <d v="1899-12-30T06:53:00"/>
    <d v="1899-12-30T07:01:00"/>
    <d v="1899-12-30T00:08:00"/>
    <n v="300"/>
    <n v="2.5249999999999999"/>
    <s v="2.43 (300)"/>
    <n v="2.4300000000000002"/>
    <n v="-28.499999999999925"/>
    <n v="-3.7623762376237546E-2"/>
    <n v="-9.4999999999999751E-2"/>
    <s v="Candle to make a new high, with momo and volume (other)"/>
  </r>
  <r>
    <s v="SHFS"/>
    <x v="97"/>
    <d v="1899-12-30T09:57:00"/>
    <d v="1899-12-30T10:05:00"/>
    <d v="1899-12-30T00:08:00"/>
    <n v="150"/>
    <n v="11.41"/>
    <s v="10.65 (100), 10.9042 (50)"/>
    <n v="10.734400000000001"/>
    <n v="-101.33999999999989"/>
    <n v="-5.9211218229623053E-2"/>
    <n v="-0.67559999999999931"/>
    <s v="FOMO"/>
  </r>
  <r>
    <s v="LUCY"/>
    <x v="98"/>
    <d v="1899-12-30T07:09:00"/>
    <d v="1899-12-30T07:14:00"/>
    <d v="1899-12-30T00:05:00"/>
    <n v="400"/>
    <n v="3.19"/>
    <s v="3.3 (400)"/>
    <n v="3.3"/>
    <n v="43.99999999999995"/>
    <n v="3.4482758620689724E-2"/>
    <n v="0.10999999999999988"/>
    <s v="Dip at support level"/>
  </r>
  <r>
    <s v="GGE"/>
    <x v="98"/>
    <d v="1899-12-30T08:42:00"/>
    <d v="1899-12-30T08:42:00"/>
    <d v="1899-12-30T00:00:00"/>
    <n v="700"/>
    <n v="2.1"/>
    <s v="2.01 (300), 1.98 (400)"/>
    <n v="1.9926857099999999"/>
    <n v="-75.120003000000096"/>
    <n v="-5.1102042857142926E-2"/>
    <n v="-0.10731429000000015"/>
    <s v="DIP at breakout level"/>
  </r>
  <r>
    <s v="HALL"/>
    <x v="98"/>
    <d v="1899-12-30T09:10:00"/>
    <d v="1899-12-30T09:11:00"/>
    <d v="1899-12-30T00:01:00"/>
    <n v="300"/>
    <n v="1.6"/>
    <s v="1.481 (300)"/>
    <n v="1.4810000000000001"/>
    <n v="-35.699999999999996"/>
    <n v="-7.4374999999999969E-2"/>
    <n v="-0.11899999999999999"/>
    <s v="DIP"/>
  </r>
  <r>
    <s v="ADTX"/>
    <x v="99"/>
    <d v="1899-12-30T06:36:00"/>
    <d v="1899-12-30T06:46:00"/>
    <d v="1899-12-30T00:10:00"/>
    <n v="300"/>
    <n v="3.32"/>
    <s v="3.3399 (300)"/>
    <n v="3.3399000000000001"/>
    <n v="5.9700000000000752"/>
    <n v="5.9939759036145013E-3"/>
    <n v="1.9900000000000251E-2"/>
    <s v="DIP at support level, it kept bouncing off of it"/>
  </r>
  <r>
    <s v="LASE"/>
    <x v="100"/>
    <d v="1899-12-30T06:49:00"/>
    <d v="1899-12-30T06:52:00"/>
    <d v="1899-12-30T00:03:00"/>
    <n v="300"/>
    <n v="4.3998999999999997"/>
    <s v="4.29 (300)"/>
    <n v="4.29"/>
    <n v="-32.969999999999899"/>
    <n v="-2.4977840405463692E-2"/>
    <n v="-0.10989999999999966"/>
    <s v="Breakout at KL"/>
  </r>
  <r>
    <s v="LASE"/>
    <x v="100"/>
    <d v="1899-12-30T06:56:00"/>
    <d v="1899-12-30T06:56:00"/>
    <d v="1899-12-30T00:00:00"/>
    <n v="200"/>
    <n v="4.3650000000000002"/>
    <s v="4.27 (200)"/>
    <n v="4.2699999999999996"/>
    <n v="-19.000000000000128"/>
    <n v="-2.1764032073310569E-2"/>
    <n v="-9.5000000000000639E-2"/>
    <s v="Wedge pattern breakout (other)"/>
  </r>
  <r>
    <s v="ATXI"/>
    <x v="101"/>
    <d v="1899-12-30T06:31:00"/>
    <d v="1899-12-30T06:32:00"/>
    <d v="1899-12-30T00:01:00"/>
    <n v="300"/>
    <n v="3.4649999999999999"/>
    <s v="3.5716 (300)"/>
    <n v="3.5716000000000001"/>
    <n v="31.980000000000075"/>
    <n v="3.0764790764790773E-2"/>
    <n v="0.10660000000000025"/>
    <s v="Flat top breakout from PM highs"/>
  </r>
  <r>
    <s v="ATXI"/>
    <x v="102"/>
    <d v="1899-12-30T06:31:00"/>
    <d v="1899-12-30T06:32:00"/>
    <d v="1899-12-30T00:01:00"/>
    <n v="300"/>
    <n v="3.4874999999999998"/>
    <s v="3.6028 (300)"/>
    <n v="3.6027999999999998"/>
    <n v="34.589999999999989"/>
    <n v="3.3060931899641544E-2"/>
    <n v="0.11529999999999996"/>
    <s v="Flat top from PM level"/>
  </r>
  <r>
    <s v="QNRX"/>
    <x v="103"/>
    <d v="1899-12-30T06:47:00"/>
    <d v="1899-12-30T06:48:00"/>
    <d v="1899-12-30T00:01:00"/>
    <n v="300"/>
    <n v="2.5"/>
    <s v="2.39 (300)"/>
    <n v="2.39"/>
    <n v="-32.999999999999964"/>
    <n v="-4.3999999999999928E-2"/>
    <n v="-0.10999999999999988"/>
    <s v="Dip on the pullback of the halt"/>
  </r>
  <r>
    <s v="FNHC"/>
    <x v="103"/>
    <d v="1899-12-30T06:57:00"/>
    <d v="1899-12-30T07:05:00"/>
    <d v="1899-12-30T00:08:00"/>
    <n v="1000"/>
    <n v="1.0489999999999999"/>
    <s v="1.045 (1000)"/>
    <n v="1.0449999999999999"/>
    <n v="-4.0000000000000036"/>
    <n v="-3.8131553860819567E-3"/>
    <n v="-4.0000000000000036E-3"/>
    <s v="Flat top breakout looked like an ABCD"/>
  </r>
  <r>
    <s v="RDHL"/>
    <x v="104"/>
    <d v="1899-12-30T07:58:00"/>
    <d v="1899-12-30T08:02:00"/>
    <d v="1899-12-30T00:04:00"/>
    <n v="1000"/>
    <n v="0.77480000000000004"/>
    <s v="0.7947 (1000)"/>
    <n v="0.79469999999999996"/>
    <n v="19.899999999999917"/>
    <n v="2.568404749612796E-2"/>
    <n v="1.9899999999999918E-2"/>
    <s v="Bull flag, backed with institutional buying power. Had a large amount of volume and momo, hopped in late but I liked the set up"/>
  </r>
  <r>
    <s v="AGFY"/>
    <x v="105"/>
    <d v="1899-12-30T06:50:00"/>
    <d v="1899-12-30T06:58:00"/>
    <d v="1899-12-30T00:08:00"/>
    <n v="900"/>
    <n v="2.5550000000000002"/>
    <s v="2.52 (900)"/>
    <n v="2.52"/>
    <n v="-31.500000000000128"/>
    <n v="-1.3698630136986356E-2"/>
    <n v="-3.5000000000000142E-2"/>
    <s v="tried to play the break of VWAP but it got rejected. Horrible trade bc the sell was ass (other)"/>
  </r>
  <r>
    <s v="MVST"/>
    <x v="106"/>
    <d v="1899-12-30T06:54:00"/>
    <d v="1899-12-30T07:04:00"/>
    <d v="1899-12-30T00:10:00"/>
    <n v="400"/>
    <n v="2.4211"/>
    <s v="2.4527 (400)"/>
    <n v="2.4527000000000001"/>
    <n v="12.640000000000029"/>
    <n v="1.3051918549419783E-2"/>
    <n v="3.1600000000000072E-2"/>
    <s v="Ascending triangle, it popped up then pulled back to the breakout point where I bought for a dip"/>
  </r>
  <r>
    <s v="MOTS"/>
    <x v="107"/>
    <d v="1899-12-30T06:32:00"/>
    <d v="1899-12-30T06:34:00"/>
    <d v="1899-12-30T00:02:00"/>
    <n v="1000"/>
    <n v="2.0796000000000001"/>
    <s v="2.145 (1000)"/>
    <n v="2.145"/>
    <n v="65.399999999999906"/>
    <n v="3.1448355452971644E-2"/>
    <n v="6.5399999999999903E-2"/>
    <s v="Broke descending resistance with strong news and strong MOMO, broke a Key level from PM. This trade had plenty of reasons to get in which gave me a reason to get in. The L2 looked very good "/>
  </r>
  <r>
    <s v="DUO"/>
    <x v="108"/>
    <d v="1899-12-30T12:20:00"/>
    <d v="1899-12-30T12:21:00"/>
    <d v="1899-12-30T00:01:00"/>
    <n v="900"/>
    <n v="1.2749999999999999"/>
    <s v="1.2234556 (900)"/>
    <n v="1.2234556000000001"/>
    <n v="-46.389959999999839"/>
    <n v="-4.0426980392156753E-2"/>
    <n v="-5.1544399999999824E-2"/>
    <s v="FOMO"/>
  </r>
  <r>
    <s v="QNGY"/>
    <x v="109"/>
    <d v="1899-12-30T06:34:00"/>
    <d v="1899-12-30T06:35:00"/>
    <d v="1899-12-30T00:01:00"/>
    <n v="1000"/>
    <n v="2.3180000000000001"/>
    <s v="2.405 (1000)"/>
    <n v="2.4049999999999998"/>
    <n v="86.999999999999744"/>
    <n v="3.7532355478860913E-2"/>
    <n v="8.6999999999999744E-2"/>
    <s v="next candle to make a new high, had strong momo and volume, also had news"/>
  </r>
  <r>
    <s v="SONN"/>
    <x v="110"/>
    <d v="1899-12-30T06:42:00"/>
    <d v="1899-12-30T06:43:00"/>
    <d v="1899-12-30T00:01:00"/>
    <n v="500"/>
    <n v="1.6"/>
    <s v="1.58 (500)"/>
    <n v="1.58"/>
    <n v="-10.000000000000009"/>
    <n v="-1.2499999999999956E-2"/>
    <n v="-2.0000000000000018E-2"/>
    <s v="DIP at consistent support level"/>
  </r>
  <r>
    <s v="SONN"/>
    <x v="111"/>
    <d v="1899-12-30T06:54:00"/>
    <d v="1899-12-30T06:56:00"/>
    <d v="1899-12-30T00:02:00"/>
    <n v="1000"/>
    <n v="2.3613"/>
    <s v="2.427 (1000)"/>
    <n v="2.427"/>
    <n v="65.700000000000088"/>
    <n v="2.7823656460424395E-2"/>
    <n v="6.5700000000000092E-2"/>
    <s v="Flat top red to green on a micro pullback"/>
  </r>
  <r>
    <s v="SONN"/>
    <x v="112"/>
    <d v="1899-12-30T06:42:00"/>
    <d v="1899-12-30T06:43:00"/>
    <d v="1899-12-30T00:01:00"/>
    <n v="400"/>
    <n v="2.3698999999999999"/>
    <s v="2.32 (400)"/>
    <n v="2.3199999999999998"/>
    <n v="-19.960000000000022"/>
    <n v="-2.1055740748554763E-2"/>
    <n v="-4.9900000000000055E-2"/>
    <s v="Micro pullback into breakout DIP"/>
  </r>
  <r>
    <s v="NURO"/>
    <x v="113"/>
    <d v="1899-12-30T06:31:00"/>
    <d v="1899-12-30T06:32:00"/>
    <d v="1899-12-30T00:01:00"/>
    <n v="1000"/>
    <n v="2.0299999999999998"/>
    <s v="1.95 (1000)"/>
    <n v="1.95"/>
    <n v="-79.999999999999844"/>
    <n v="-3.9408866995073843E-2"/>
    <n v="-7.9999999999999849E-2"/>
    <s v="First entry was 200 shares on the dip where it showed to hold up. second entry was the break of $2.00"/>
  </r>
  <r>
    <s v="DUO"/>
    <x v="114"/>
    <d v="1899-12-30T06:36:00"/>
    <d v="1899-12-30T06:38:00"/>
    <d v="1899-12-30T00:02:00"/>
    <n v="900"/>
    <n v="1.4489000000000001"/>
    <s v="1.4501 (900)"/>
    <n v="1.4500999999999999"/>
    <n v="1.0799999999998811"/>
    <n v="8.2821450755732329E-4"/>
    <n v="1.1999999999998678E-3"/>
    <s v="Red to green, candle to break through VWAP"/>
  </r>
  <r>
    <s v="SONN"/>
    <x v="115"/>
    <d v="1899-12-30T06:35:00"/>
    <d v="1899-12-30T06:36:00"/>
    <d v="1899-12-30T00:01:00"/>
    <n v="1000"/>
    <n v="1.5895999999999999"/>
    <s v="1.6155 (1000)"/>
    <n v="1.6154999999999999"/>
    <n v="25.900000000000034"/>
    <n v="1.6293407146451999E-2"/>
    <n v="2.5900000000000034E-2"/>
    <s v="Micro pullback flat top"/>
  </r>
  <r>
    <s v="NRBO"/>
    <x v="116"/>
    <d v="1899-12-30T06:43:00"/>
    <d v="1899-12-30T06:44:00"/>
    <d v="1899-12-30T00:01:00"/>
    <n v="500"/>
    <n v="1.7990999999999999"/>
    <s v="1.775 (500)"/>
    <n v="1.7749999999999999"/>
    <n v="-12.050000000000004"/>
    <n v="-1.3395586682230065E-2"/>
    <n v="-2.410000000000001E-2"/>
    <s v="Dip at support level"/>
  </r>
  <r>
    <s v="NRBO"/>
    <x v="116"/>
    <d v="1899-12-30T06:51:00"/>
    <d v="1899-12-30T06:51:00"/>
    <d v="1899-12-30T00:00:00"/>
    <n v="1000"/>
    <n v="1.8495999999999999"/>
    <s v="1.81 (1000)"/>
    <n v="1.81"/>
    <n v="-39.599999999999859"/>
    <n v="-2.1410034602076022E-2"/>
    <n v="-3.9599999999999858E-2"/>
    <s v="looked like a breakout red to green but bought the dip"/>
  </r>
  <r>
    <s v="NRBO"/>
    <x v="116"/>
    <d v="1899-12-30T06:53:00"/>
    <d v="1899-12-30T06:55:00"/>
    <d v="1899-12-30T00:02:00"/>
    <n v="300"/>
    <n v="1.845"/>
    <s v="1.78 (300)"/>
    <n v="1.78"/>
    <n v="-19.499999999999986"/>
    <n v="-3.5230352303523005E-2"/>
    <n v="-6.4999999999999947E-2"/>
    <s v="Flat top breakout"/>
  </r>
  <r>
    <s v="TBLT"/>
    <x v="117"/>
    <d v="1899-12-30T06:32:00"/>
    <d v="1899-12-30T06:33:00"/>
    <d v="1899-12-30T00:01:00"/>
    <n v="500"/>
    <n v="2.65"/>
    <s v="2.64 (500)"/>
    <n v="2.64"/>
    <n v="-4.9999999999998934"/>
    <n v="-3.7735849056602655E-3"/>
    <n v="-9.9999999999997868E-3"/>
    <s v="DIP at breakout/ new support level"/>
  </r>
  <r>
    <s v="TBLT"/>
    <x v="117"/>
    <d v="1899-12-30T06:34:00"/>
    <d v="1899-12-30T06:34:00"/>
    <d v="1899-12-30T00:00:00"/>
    <n v="500"/>
    <n v="2.7549999999999999"/>
    <s v="2.71108 (500)"/>
    <n v="2.7110799999999999"/>
    <n v="-21.95999999999998"/>
    <n v="-1.5941923774954625E-2"/>
    <n v="-4.3919999999999959E-2"/>
    <s v="breakout flat top"/>
  </r>
  <r>
    <s v="ARDX"/>
    <x v="117"/>
    <d v="1899-12-30T06:46:00"/>
    <d v="1899-12-30T06:48:00"/>
    <d v="1899-12-30T00:02:00"/>
    <n v="300"/>
    <n v="1.8391999999999999"/>
    <s v="1.77 (300)"/>
    <n v="1.77"/>
    <n v="-20.759999999999977"/>
    <n v="-3.7625054371465794E-2"/>
    <n v="-6.9199999999999928E-2"/>
    <s v="breakout red to green over KL"/>
  </r>
  <r>
    <s v="ENSC"/>
    <x v="118"/>
    <d v="1899-12-30T10:48:00"/>
    <d v="1899-12-30T10:48:00"/>
    <d v="1899-12-30T00:00:00"/>
    <n v="1000"/>
    <n v="3.0861000000000001"/>
    <s v="2.9404 (1000)"/>
    <n v="2.9403999999999999"/>
    <n v="-145.70000000000016"/>
    <n v="-4.7211691131201272E-2"/>
    <n v="-0.14570000000000016"/>
    <s v="Tried to buy the dip but got filled much higher"/>
  </r>
  <r>
    <s v="PXMD"/>
    <x v="119"/>
    <d v="1899-12-30T06:31:00"/>
    <d v="1899-12-30T06:31:00"/>
    <d v="1899-12-30T00:00:00"/>
    <n v="500"/>
    <n v="2.5049999999999999"/>
    <s v="2.46 (500)"/>
    <n v="2.46"/>
    <n v="-22.499999999999964"/>
    <n v="-1.7964071856287345E-2"/>
    <n v="-4.4999999999999929E-2"/>
    <s v="DIP at the half dollar on the pullback"/>
  </r>
  <r>
    <s v="NXL"/>
    <x v="120"/>
    <d v="1899-12-30T07:17:00"/>
    <d v="1899-12-30T07:17:00"/>
    <d v="1899-12-30T00:00:00"/>
    <n v="500"/>
    <n v="2.64"/>
    <s v="2.79 (500)"/>
    <n v="2.79"/>
    <n v="74.999999999999957"/>
    <n v="5.6818181818181879E-2"/>
    <n v="0.14999999999999991"/>
    <s v="Dip buy at the top of the breakout candle"/>
  </r>
  <r>
    <s v="PALI"/>
    <x v="121"/>
    <d v="1899-12-30T06:54:00"/>
    <d v="1899-12-30T06:55:00"/>
    <d v="1899-12-30T00:01:00"/>
    <n v="300"/>
    <n v="5.7108999999999996"/>
    <s v="4.96 (300)"/>
    <n v="4.96"/>
    <n v="-225.2699999999999"/>
    <n v="-0.13148540510252316"/>
    <n v="-0.75089999999999968"/>
    <s v="FOMO tried to buy the dip but missed the whole move and got in"/>
  </r>
  <r>
    <s v="TBLA"/>
    <x v="122"/>
    <d v="1899-12-30T06:32:00"/>
    <d v="1899-12-30T06:32:00"/>
    <d v="1899-12-30T00:00:00"/>
    <n v="400"/>
    <n v="3.0150000000000001"/>
    <s v="2.9808 (400)"/>
    <n v="2.9807999999999999"/>
    <n v="-13.680000000000092"/>
    <n v="-1.1343283582089581E-2"/>
    <n v="-3.420000000000023E-2"/>
    <s v="DIP level with a lot of buyers on the tape/L2"/>
  </r>
  <r>
    <s v="ONCS"/>
    <x v="123"/>
    <d v="1899-12-30T06:35:00"/>
    <d v="1899-12-30T06:37:00"/>
    <d v="1899-12-30T00:02:00"/>
    <n v="500"/>
    <n v="3.36"/>
    <s v="3.30004 (500)"/>
    <n v="3.3000400000000001"/>
    <n v="-29.979999999999897"/>
    <n v="-1.7845238095238081E-2"/>
    <n v="-5.9959999999999791E-2"/>
    <s v="DIP but the dip was bought too high"/>
  </r>
  <r>
    <s v="TOPS"/>
    <x v="124"/>
    <d v="1899-12-30T09:46:00"/>
    <d v="1899-12-30T10:12:00"/>
    <d v="1899-12-30T00:26:00"/>
    <n v="500"/>
    <n v="4.7798999999999996"/>
    <s v="4.7003 (500)"/>
    <n v="4.7003000000000004"/>
    <n v="-39.799999999999613"/>
    <n v="-1.66530680558169E-2"/>
    <n v="-7.9599999999999227E-2"/>
    <s v="Breakout trade, it looked really good Flat top"/>
  </r>
  <r>
    <s v="DBGI"/>
    <x v="125"/>
    <d v="1899-12-30T06:43:00"/>
    <d v="1899-12-30T06:44:00"/>
    <d v="1899-12-30T00:01:00"/>
    <n v="300"/>
    <n v="4.5"/>
    <s v="4.4 (300)"/>
    <n v="4.4000000000000004"/>
    <n v="-29.999999999999893"/>
    <n v="-2.2222222222222143E-2"/>
    <n v="-9.9999999999999645E-2"/>
    <s v="Tried to buy at the dip of .50 level on the pullback"/>
  </r>
  <r>
    <s v="BNGO"/>
    <x v="126"/>
    <d v="1899-12-30T06:43:00"/>
    <d v="1899-12-30T06:46:00"/>
    <d v="1899-12-30T00:03:00"/>
    <n v="300"/>
    <n v="2.2578999999999998"/>
    <s v="2.2231 (300)"/>
    <n v="2.2231000000000001"/>
    <n v="-10.439999999999916"/>
    <n v="-1.5412551485893822E-2"/>
    <n v="-3.479999999999972E-2"/>
    <s v="Micro pullback at Sig KL DIP"/>
  </r>
  <r>
    <s v="SMMT"/>
    <x v="126"/>
    <d v="1899-12-30T06:54:00"/>
    <d v="1899-12-30T06:58:00"/>
    <d v="1899-12-30T00:04:00"/>
    <n v="500"/>
    <n v="1.345"/>
    <s v="1.3 (500)"/>
    <n v="1.3"/>
    <n v="-22.499999999999964"/>
    <n v="-3.3457249070631967E-2"/>
    <n v="-4.4999999999999929E-2"/>
    <s v="Standard breakout that failed to have continuation (other)"/>
  </r>
  <r>
    <s v="EXPR"/>
    <x v="127"/>
    <d v="1899-12-30T06:51:00"/>
    <d v="1899-12-30T06:52:00"/>
    <d v="1899-12-30T00:01:00"/>
    <n v="500"/>
    <n v="2.0482999999999998"/>
    <s v="2.104 (500)"/>
    <n v="2.1040000000000001"/>
    <n v="27.850000000000151"/>
    <n v="2.7193282234047933E-2"/>
    <n v="5.5700000000000305E-2"/>
    <s v="trend break, sig volume, red to green"/>
  </r>
  <r>
    <s v="RENT"/>
    <x v="127"/>
    <d v="1899-12-30T06:36:00"/>
    <d v="1899-12-30T06:41:00"/>
    <d v="1899-12-30T00:05:00"/>
    <n v="400"/>
    <n v="1.7490000000000001"/>
    <s v="1.7001 (400)"/>
    <n v="1.7000999999999999"/>
    <n v="-19.560000000000066"/>
    <n v="-2.7958833619211032E-2"/>
    <n v="-4.8900000000000166E-2"/>
    <s v="pullback but at the breakout level DIP"/>
  </r>
  <r>
    <s v="SMMT"/>
    <x v="127"/>
    <d v="1899-12-30T09:26:00"/>
    <d v="1899-12-30T09:26:00"/>
    <d v="1899-12-30T00:00:00"/>
    <n v="200"/>
    <n v="4.1550000000000002"/>
    <s v="4.05 (200)"/>
    <n v="4.05"/>
    <n v="-21.000000000000085"/>
    <n v="-2.5270758122743819E-2"/>
    <n v="-0.10500000000000043"/>
    <s v="Pullback thought it would hold DIP"/>
  </r>
  <r>
    <s v="HARP"/>
    <x v="128"/>
    <d v="1899-12-30T06:50:00"/>
    <d v="1899-12-30T06:52:00"/>
    <d v="1899-12-30T00:02:00"/>
    <n v="300"/>
    <n v="1.7649999999999999"/>
    <s v="1.8601 (300)"/>
    <n v="1.8601000000000001"/>
    <n v="28.530000000000054"/>
    <n v="5.3881019830028354E-2"/>
    <n v="9.5100000000000184E-2"/>
    <s v="Dip on the halt resumption "/>
  </r>
  <r>
    <s v="HTGM"/>
    <x v="128"/>
    <d v="1899-12-30T06:36:00"/>
    <d v="1899-12-30T06:36:00"/>
    <d v="1899-12-30T00:00:00"/>
    <n v="300"/>
    <n v="1.845"/>
    <s v="1.8001 (300)"/>
    <n v="1.8001"/>
    <n v="-13.469999999999981"/>
    <n v="-2.4336043360433601E-2"/>
    <n v="-4.489999999999994E-2"/>
    <s v="Dip"/>
  </r>
  <r>
    <s v="HTGM"/>
    <x v="128"/>
    <d v="1899-12-30T06:41:00"/>
    <d v="1899-12-30T06:41:00"/>
    <d v="1899-12-30T00:00:00"/>
    <n v="300"/>
    <n v="1.7250000000000001"/>
    <s v="1.63 (300)"/>
    <n v="1.63"/>
    <n v="-28.500000000000057"/>
    <n v="-5.5072463768116031E-2"/>
    <n v="-9.5000000000000195E-2"/>
    <s v="Dip"/>
  </r>
  <r>
    <s v="HTGM"/>
    <x v="128"/>
    <d v="1899-12-30T06:42:00"/>
    <d v="1899-12-30T06:42:00"/>
    <d v="1899-12-30T00:00:00"/>
    <n v="300"/>
    <n v="1.6851"/>
    <s v="1.59 (300)"/>
    <n v="1.59"/>
    <n v="-28.529999999999987"/>
    <n v="-5.6435819832650891E-2"/>
    <n v="-9.5099999999999962E-2"/>
    <s v="Dip"/>
  </r>
  <r>
    <s v="HARP"/>
    <x v="128"/>
    <d v="1899-12-30T07:09:00"/>
    <d v="1899-12-30T07:12:00"/>
    <d v="1899-12-30T00:03:00"/>
    <n v="200"/>
    <n v="2.56"/>
    <s v="2.45 (200)"/>
    <n v="2.4500000000000002"/>
    <n v="-21.999999999999975"/>
    <n v="-4.296875E-2"/>
    <n v="-0.10999999999999988"/>
    <s v="Dip"/>
  </r>
  <r>
    <s v="AMAM"/>
    <x v="129"/>
    <d v="1899-12-30T06:35:00"/>
    <d v="1899-12-30T06:36:00"/>
    <d v="1899-12-30T00:01:00"/>
    <n v="400"/>
    <n v="2.198175"/>
    <s v="2.325 (400)"/>
    <n v="2.3250000000000002"/>
    <n v="50.730000000000075"/>
    <n v="5.7695588385820118E-2"/>
    <n v="0.12682500000000019"/>
    <s v="Breakout at KL on good volume, had a clean pullback holding its level"/>
  </r>
  <r>
    <s v="AMAM"/>
    <x v="130"/>
    <d v="1899-12-30T07:08:00"/>
    <d v="1899-12-30T07:08:00"/>
    <d v="1899-12-30T00:00:00"/>
    <n v="300"/>
    <n v="2.7214"/>
    <s v="2.8044 (300)"/>
    <n v="2.8043999999999998"/>
    <n v="24.89999999999992"/>
    <n v="3.0499007863599603E-2"/>
    <n v="8.2999999999999741E-2"/>
    <s v="Bull flag at Key level next candle to make a new high"/>
  </r>
  <r>
    <s v="AMAM"/>
    <x v="130"/>
    <d v="1899-12-30T08:15:00"/>
    <d v="1899-12-30T08:17:00"/>
    <d v="1899-12-30T00:02:00"/>
    <n v="300"/>
    <n v="2.76"/>
    <s v="2.8053 (300)"/>
    <n v="2.8052999999999999"/>
    <n v="13.590000000000035"/>
    <n v="1.6413043478261002E-2"/>
    <n v="4.5300000000000118E-2"/>
    <s v="Flat top big increase in volume"/>
  </r>
  <r>
    <s v="SLNO"/>
    <x v="131"/>
    <d v="1899-12-30T06:35:00"/>
    <d v="1899-12-30T06:35:00"/>
    <d v="1899-12-30T00:00:00"/>
    <n v="500"/>
    <n v="1.2157"/>
    <s v="1.315 (500)"/>
    <n v="1.3149999999999999"/>
    <n v="49.64999999999997"/>
    <n v="8.168133585588544E-2"/>
    <n v="9.9299999999999944E-2"/>
    <s v="Dip on the pullback"/>
  </r>
  <r>
    <s v="SLNO"/>
    <x v="131"/>
    <d v="1899-12-30T06:34:00"/>
    <d v="1899-12-30T06:34:00"/>
    <d v="1899-12-30T00:00:00"/>
    <n v="300"/>
    <n v="1.2457"/>
    <s v="1.2 (300)"/>
    <n v="1.2"/>
    <n v="-13.710000000000022"/>
    <n v="-3.6686200529822632E-2"/>
    <n v="-4.5700000000000074E-2"/>
    <s v="Break of VWAP (other)"/>
  </r>
  <r>
    <s v="ICCM"/>
    <x v="132"/>
    <d v="1899-12-30T06:35:00"/>
    <d v="1899-12-30T06:36:00"/>
    <d v="1899-12-30T00:01:00"/>
    <n v="200"/>
    <n v="3.7593999999999999"/>
    <s v="3.6605 (200)"/>
    <n v="3.6604999999999999"/>
    <n v="-19.779999999999998"/>
    <n v="-2.6307389477044252E-2"/>
    <n v="-9.8899999999999988E-2"/>
    <s v="DIP thought it was going to be a micro pullback into pop"/>
  </r>
  <r>
    <s v="ICCM"/>
    <x v="132"/>
    <d v="1899-12-30T06:37:00"/>
    <d v="1899-12-30T06:38:00"/>
    <d v="1899-12-30T00:01:00"/>
    <n v="200"/>
    <n v="3.7164999999999999"/>
    <s v="3.59 (200)"/>
    <n v="3.59"/>
    <n v="-25.300000000000011"/>
    <n v="-3.4037400780304039E-2"/>
    <n v="-0.12650000000000006"/>
    <s v="DIP at same level, it was holding looked like it was going to go"/>
  </r>
  <r>
    <s v="LASE"/>
    <x v="133"/>
    <d v="1899-12-30T06:31:00"/>
    <d v="1899-12-30T06:31:00"/>
    <d v="1899-12-30T00:00:00"/>
    <n v="300"/>
    <n v="1.9950000000000001"/>
    <s v="1.95 (300)"/>
    <n v="1.95"/>
    <n v="-13.500000000000046"/>
    <n v="-2.2556390977443663E-2"/>
    <n v="-4.5000000000000151E-2"/>
    <s v="Breakout that chopped me out but actually it was me having a tight stop that would have worked if I had a normal stop (other)"/>
  </r>
  <r>
    <s v="APE"/>
    <x v="134"/>
    <d v="1899-12-30T06:40:00"/>
    <d v="1899-12-30T06:40:00"/>
    <d v="1899-12-30T00:00:00"/>
    <n v="400"/>
    <n v="1.3674999999999999"/>
    <s v="1.32 (400)"/>
    <n v="1.32"/>
    <n v="-18.99999999999995"/>
    <n v="-3.4734917733089454E-2"/>
    <n v="-4.7499999999999876E-2"/>
    <s v="Dip that kept dipping just off timed it "/>
  </r>
  <r>
    <s v="APE"/>
    <x v="134"/>
    <d v="1899-12-30T06:41:00"/>
    <d v="1899-12-30T06:41:00"/>
    <d v="1899-12-30T00:00:00"/>
    <n v="400"/>
    <n v="1.3136000000000001"/>
    <s v="1.2566 (400)"/>
    <n v="1.2565999999999999"/>
    <n v="-22.800000000000065"/>
    <n v="-4.3392204628501907E-2"/>
    <n v="-5.7000000000000162E-2"/>
    <s v="Dip that kept dipping just off timed it "/>
  </r>
  <r>
    <s v="APE"/>
    <x v="134"/>
    <d v="1899-12-30T06:42:00"/>
    <d v="1899-12-30T06:50:00"/>
    <d v="1899-12-30T00:08:00"/>
    <n v="500"/>
    <n v="1.3"/>
    <s v="1.25 (500)"/>
    <n v="1.25"/>
    <n v="-25.000000000000021"/>
    <n v="-3.8461538461538547E-2"/>
    <n v="-5.0000000000000044E-2"/>
    <s v="Dip that kept dipping just off timed it "/>
  </r>
  <r>
    <s v="IMRN"/>
    <x v="135"/>
    <d v="1899-12-30T06:39:00"/>
    <d v="1899-12-30T06:42:00"/>
    <d v="1899-12-30T00:03:00"/>
    <n v="200"/>
    <n v="2.6949999999999998"/>
    <s v="2.6538 (200)"/>
    <n v="2.6537999999999999"/>
    <n v="-8.2399999999999807"/>
    <n v="-1.528756957328381E-2"/>
    <n v="-4.1199999999999903E-2"/>
    <s v="Bull flag "/>
  </r>
  <r>
    <s v="ATNF"/>
    <x v="136"/>
    <d v="1899-12-30T06:54:00"/>
    <d v="1899-12-30T06:55:00"/>
    <d v="1899-12-30T00:01:00"/>
    <n v="400"/>
    <n v="2.1899000000000002"/>
    <s v="2.235 (100), 2.2301 (300)"/>
    <n v="2.23115"/>
    <n v="16.499999999999915"/>
    <n v="1.8836476551440606E-2"/>
    <n v="4.1249999999999787E-2"/>
    <s v="red to green pullback at support "/>
  </r>
  <r>
    <s v="JNCE"/>
    <x v="137"/>
    <d v="1899-12-30T06:43:00"/>
    <d v="1899-12-30T06:43:00"/>
    <d v="1899-12-30T00:00:00"/>
    <n v="300"/>
    <n v="1.1599999999999999"/>
    <s v="1.16 (300)"/>
    <n v="1.1599999999999999"/>
    <n v="0"/>
    <n v="0"/>
    <n v="0"/>
    <s v="Dip"/>
  </r>
  <r>
    <s v="JNCE"/>
    <x v="137"/>
    <d v="1899-12-30T06:38:00"/>
    <d v="1899-12-30T06:39:00"/>
    <d v="1899-12-30T00:01:00"/>
    <n v="500"/>
    <n v="1.2599"/>
    <s v="1.22 (500)"/>
    <n v="1.22"/>
    <n v="-19.950000000000024"/>
    <n v="-3.1669180093658267E-2"/>
    <n v="-3.9900000000000047E-2"/>
    <s v="Dip that kept dipping"/>
  </r>
  <r>
    <s v="JNCE"/>
    <x v="137"/>
    <d v="1899-12-30T06:40:00"/>
    <d v="1899-12-30T06:42:00"/>
    <d v="1899-12-30T00:02:00"/>
    <n v="500"/>
    <n v="1.2350000000000001"/>
    <s v="1.18 (500)"/>
    <n v="1.18"/>
    <n v="-27.500000000000078"/>
    <n v="-4.4534412955465674E-2"/>
    <n v="-5.500000000000016E-2"/>
    <s v="Dip that kept dipping"/>
  </r>
  <r>
    <s v="ATNF"/>
    <x v="138"/>
    <d v="1899-12-30T08:36:00"/>
    <d v="1899-12-30T08:37:00"/>
    <d v="1899-12-30T00:01:00"/>
    <n v="500"/>
    <n v="3.17"/>
    <s v="3.2648 (500)"/>
    <n v="3.2648000000000001"/>
    <n v="47.400000000000105"/>
    <n v="2.990536277602529E-2"/>
    <n v="9.4800000000000217E-2"/>
    <s v="Red to green, hammer candle (other)"/>
  </r>
  <r>
    <s v="ATNF"/>
    <x v="139"/>
    <d v="1899-12-30T07:07:00"/>
    <d v="1899-12-30T07:08:00"/>
    <d v="1899-12-30T00:01:00"/>
    <n v="200"/>
    <n v="4.3611000000000004"/>
    <s v="4.31 (200)"/>
    <n v="4.3099999999999996"/>
    <n v="-10.220000000000162"/>
    <n v="-1.1717227305037881E-2"/>
    <n v="-5.1100000000000811E-2"/>
    <s v="Test of VWAP (other)"/>
  </r>
  <r>
    <s v="KALA"/>
    <x v="140"/>
    <d v="1899-12-30T12:19:00"/>
    <d v="1899-12-30T12:19:00"/>
    <d v="1899-12-30T00:00:00"/>
    <n v="30"/>
    <n v="54.305666700000003"/>
    <s v="53.22 (30)"/>
    <n v="53.22"/>
    <n v="-32.570001000000133"/>
    <n v="-1.9991775554428548E-2"/>
    <n v="-1.0856667000000044"/>
    <s v="FOMO"/>
  </r>
  <r>
    <s v="BLPH"/>
    <x v="141"/>
    <d v="1899-12-30T06:34:00"/>
    <d v="1899-12-30T06:35:00"/>
    <d v="1899-12-30T00:01:00"/>
    <n v="300"/>
    <n v="2.9216000000000002"/>
    <s v="2.82 (300)"/>
    <n v="2.82"/>
    <n v="-30.480000000000107"/>
    <n v="-3.4775465498357194E-2"/>
    <n v="-0.10160000000000036"/>
    <s v="KL flushed on me red to green"/>
  </r>
  <r>
    <s v="ATNF"/>
    <x v="142"/>
    <d v="1899-12-30T06:38:00"/>
    <d v="1899-12-30T06:39:00"/>
    <d v="1899-12-30T00:01:00"/>
    <n v="100"/>
    <n v="5.2454999999999998"/>
    <s v="5.14 (100)"/>
    <n v="5.14"/>
    <n v="-10.550000000000015"/>
    <n v="-2.0112477361547976E-2"/>
    <n v="-0.10550000000000015"/>
    <s v="Bull flag"/>
  </r>
  <r>
    <s v="APGN"/>
    <x v="143"/>
    <d v="1899-12-30T07:04:00"/>
    <d v="1899-12-30T07:07:00"/>
    <d v="1899-12-30T00:03:00"/>
    <n v="200"/>
    <n v="2.1052"/>
    <s v="2.1064 (200)"/>
    <n v="2.1063999999999998"/>
    <n v="0.23999999999997357"/>
    <n v="5.7001710051296506E-4"/>
    <n v="1.1999999999998678E-3"/>
    <s v="Pivot"/>
  </r>
  <r>
    <s v="APGN"/>
    <x v="143"/>
    <d v="1899-12-30T06:39:00"/>
    <d v="1899-12-30T06:39:00"/>
    <d v="1899-12-30T00:00:00"/>
    <n v="300"/>
    <n v="1.5002"/>
    <s v="1.6001 (300)"/>
    <n v="1.6001000000000001"/>
    <n v="29.970000000000031"/>
    <n v="6.6591121183842139E-2"/>
    <n v="9.99000000000001E-2"/>
    <s v="KL"/>
  </r>
  <r>
    <s v="BBBY"/>
    <x v="144"/>
    <d v="1899-12-30T07:04:00"/>
    <d v="1899-12-30T07:19:00"/>
    <d v="1899-12-30T00:15:00"/>
    <n v="400"/>
    <n v="2.145"/>
    <s v="2.0701 (400)"/>
    <n v="2.0701000000000001"/>
    <n v="-29.959999999999987"/>
    <n v="-3.4918414918414853E-2"/>
    <n v="-7.4899999999999967E-2"/>
    <s v="Pivot point "/>
  </r>
  <r>
    <s v="SIDU"/>
    <x v="144"/>
    <d v="1899-12-30T07:21:00"/>
    <d v="1899-12-30T07:22:00"/>
    <d v="1899-12-30T00:01:00"/>
    <n v="300"/>
    <n v="1.4311"/>
    <s v="1.3905 (300)"/>
    <n v="1.3905000000000001"/>
    <n v="-12.179999999999991"/>
    <n v="-2.8369785479700926E-2"/>
    <n v="-4.0599999999999969E-2"/>
    <s v="Pull back dip failed"/>
  </r>
  <r>
    <s v="BWEN"/>
    <x v="145"/>
    <d v="1899-12-30T06:46:00"/>
    <d v="1899-12-30T06:48:00"/>
    <d v="1899-12-30T00:02:00"/>
    <n v="300"/>
    <n v="3.8166000000000002"/>
    <s v="3.935 (300)"/>
    <n v="3.9350000000000001"/>
    <n v="35.519999999999953"/>
    <n v="3.1022375936697433E-2"/>
    <n v="0.11839999999999984"/>
    <s v="Bought on the breakout of VWAP and looked good to me (other)"/>
  </r>
  <r>
    <s v="MNTS"/>
    <x v="146"/>
    <d v="1899-12-30T08:54:00"/>
    <d v="1899-12-30T08:54:00"/>
    <d v="1899-12-30T00:00:00"/>
    <n v="900"/>
    <n v="1.4147000000000001"/>
    <s v="1.3901 (900)"/>
    <n v="1.3900999999999999"/>
    <n v="-22.14000000000016"/>
    <n v="-1.738884569166621E-2"/>
    <n v="-2.4600000000000177E-2"/>
    <s v="KL that was resistance, got flushed on"/>
  </r>
  <r>
    <s v="JSPR"/>
    <x v="147"/>
    <d v="1899-12-30T07:03:00"/>
    <d v="1899-12-30T07:03:00"/>
    <d v="1899-12-30T00:00:00"/>
    <n v="400"/>
    <n v="2.6749999999999998"/>
    <s v="2.6307 (300)"/>
    <n v="2.6307"/>
    <n v="-17.719999999999914"/>
    <n v="-1.6560747663551312E-2"/>
    <n v="-4.4299999999999784E-2"/>
    <s v="Bought at a KL from a previous runup that was now acting as support"/>
  </r>
  <r>
    <s v="DCFC"/>
    <x v="148"/>
    <d v="1899-12-30T06:33:00"/>
    <d v="1899-12-30T06:35:00"/>
    <d v="1899-12-30T00:02:00"/>
    <n v="200"/>
    <n v="2.0179499999999999"/>
    <s v="2.1101 (200)"/>
    <n v="2.1101000000000001"/>
    <n v="18.430000000000035"/>
    <n v="4.5665155231794818E-2"/>
    <n v="9.2150000000000176E-2"/>
    <s v="Dip"/>
  </r>
  <r>
    <s v="ATXI"/>
    <x v="148"/>
    <d v="1899-12-30T12:11:00"/>
    <d v="1899-12-30T12:11:00"/>
    <d v="1899-12-30T00:00:00"/>
    <n v="100"/>
    <n v="2.1941000000000002"/>
    <s v="2.15 (100)"/>
    <n v="2.15"/>
    <n v="-4.410000000000025"/>
    <n v="-2.0099357367485693E-2"/>
    <n v="-4.410000000000025E-2"/>
    <s v="Dip that kept dipping, wide range got chopped out"/>
  </r>
  <r>
    <s v="ATXI"/>
    <x v="148"/>
    <d v="1899-12-30T12:13:00"/>
    <d v="1899-12-30T12:16:00"/>
    <d v="1899-12-30T00:03:00"/>
    <n v="200"/>
    <n v="2.1775000000000002"/>
    <s v="2.154 (200)"/>
    <n v="2.1539999999999999"/>
    <n v="-4.7000000000000597"/>
    <n v="-1.0792192881745266E-2"/>
    <n v="-2.3500000000000298E-2"/>
    <s v="Dip that kept dipping, wide range got chopped out"/>
  </r>
  <r>
    <s v="OTRK"/>
    <x v="149"/>
    <d v="1899-12-30T06:38:00"/>
    <d v="1899-12-30T06:40:00"/>
    <d v="1899-12-30T00:02:00"/>
    <n v="400"/>
    <n v="1.0449999999999999"/>
    <s v="1.0801 (400)"/>
    <n v="1.0801000000000001"/>
    <n v="14.040000000000052"/>
    <n v="3.3588516746411612E-2"/>
    <n v="3.5100000000000131E-2"/>
    <s v="Dip"/>
  </r>
  <r>
    <s v="OTRK"/>
    <x v="149"/>
    <d v="1899-12-30T07:17:00"/>
    <d v="1899-12-30T07:17:00"/>
    <d v="1899-12-30T00:00:00"/>
    <n v="200"/>
    <n v="1.1598999999999999"/>
    <s v="1.13 (200)"/>
    <n v="1.1299999999999999"/>
    <n v="-5.9800000000000075"/>
    <n v="-2.5778084317613637E-2"/>
    <n v="-2.9900000000000038E-2"/>
    <s v="Down trend break but failed (other)"/>
  </r>
  <r>
    <s v="OTRK"/>
    <x v="149"/>
    <d v="1899-12-30T07:19:00"/>
    <d v="1899-12-30T07:25:00"/>
    <d v="1899-12-30T00:06:00"/>
    <n v="400"/>
    <n v="1.1850000000000001"/>
    <s v="1.1404 (400)"/>
    <n v="1.1404000000000001"/>
    <n v="-17.839999999999989"/>
    <n v="-3.7637130801687735E-2"/>
    <n v="-4.4599999999999973E-2"/>
    <s v="Down trend break but failed (other)"/>
  </r>
  <r>
    <s v="NRSN"/>
    <x v="150"/>
    <d v="1899-12-30T06:32:00"/>
    <d v="1899-12-30T06:34:00"/>
    <d v="1899-12-30T00:02:00"/>
    <n v="300"/>
    <n v="2.3290000000000002"/>
    <s v="2.3653 (300)"/>
    <n v="2.3653"/>
    <n v="10.889999999999933"/>
    <n v="1.558608844997833E-2"/>
    <n v="3.6299999999999777E-2"/>
    <s v="DIP"/>
  </r>
  <r>
    <s v="NRSN"/>
    <x v="150"/>
    <d v="1899-12-30T06:31:00"/>
    <d v="1899-12-30T06:31:00"/>
    <d v="1899-12-30T00:00:00"/>
    <n v="200"/>
    <n v="2.1899000000000002"/>
    <s v="2.15 (200)"/>
    <n v="2.15"/>
    <n v="-7.9800000000000537"/>
    <n v="-1.8220010046120949E-2"/>
    <n v="-3.9900000000000269E-2"/>
    <s v="KL from premarket"/>
  </r>
  <r>
    <s v="LYT"/>
    <x v="151"/>
    <d v="1899-12-30T06:50:00"/>
    <d v="1899-12-30T06:50:00"/>
    <d v="1899-12-30T00:00:00"/>
    <n v="400"/>
    <n v="1.2825"/>
    <s v="1.240025 (400)"/>
    <n v="1.2400249999999999"/>
    <n v="-16.990000000000016"/>
    <n v="-3.3118908382066325E-2"/>
    <n v="-4.2475000000000041E-2"/>
    <s v="Support buy on previous KL breakout"/>
  </r>
  <r>
    <s v="LYT"/>
    <x v="151"/>
    <d v="1899-12-30T06:50:00"/>
    <d v="1899-12-30T06:50:00"/>
    <d v="1899-12-30T00:00:00"/>
    <n v="400"/>
    <n v="1.2658"/>
    <s v="1.2209 (500)"/>
    <n v="1.2209000000000001"/>
    <n v="-17.959999999999976"/>
    <n v="-3.5471638489492752E-2"/>
    <n v="-4.489999999999994E-2"/>
    <s v="Support buy on previous KL breakout"/>
  </r>
  <r>
    <s v="MARK"/>
    <x v="152"/>
    <d v="1899-12-30T06:45:00"/>
    <d v="1899-12-30T06:48:00"/>
    <d v="1899-12-30T00:03:00"/>
    <n v="300"/>
    <n v="2.2932000000000001"/>
    <s v="2.2208 (300)"/>
    <n v="2.2208000000000001"/>
    <n v="-21.720000000000006"/>
    <n v="-3.1571603000174475E-2"/>
    <n v="-7.240000000000002E-2"/>
    <s v="flat top"/>
  </r>
  <r>
    <s v="SECO"/>
    <x v="152"/>
    <d v="1899-12-30T06:32:00"/>
    <d v="1899-12-30T06:32:00"/>
    <d v="1899-12-30T00:00:00"/>
    <n v="200"/>
    <n v="3.7381000000000002"/>
    <s v="3.64 (200)"/>
    <n v="3.64"/>
    <n v="-19.620000000000015"/>
    <n v="-2.6243278670982639E-2"/>
    <n v="-9.8100000000000076E-2"/>
    <s v="Failed dip (perfect example of poor stock selection, needed to wait for the winner to show up first)"/>
  </r>
  <r>
    <s v="SECO"/>
    <x v="152"/>
    <d v="1899-12-30T06:42:00"/>
    <d v="1899-12-30T06:42:00"/>
    <d v="1899-12-30T00:00:00"/>
    <n v="200"/>
    <n v="3.6276000000000002"/>
    <s v="3.53 (200)"/>
    <n v="3.53"/>
    <n v="-19.520000000000071"/>
    <n v="-2.6904840666005181E-2"/>
    <n v="-9.7600000000000353E-2"/>
    <s v="Tried to find the bottom but kept bottoming out (other)"/>
  </r>
  <r>
    <s v="CELZ"/>
    <x v="153"/>
    <d v="1899-12-30T07:31:00"/>
    <d v="1899-12-30T07:34:00"/>
    <d v="1899-12-30T00:03:00"/>
    <n v="1000"/>
    <n v="1.1251"/>
    <s v="1.16 (1000)"/>
    <n v="1.1599999999999999"/>
    <n v="34.899999999999935"/>
    <n v="3.1019464936450136E-2"/>
    <n v="3.4899999999999931E-2"/>
    <s v="Higher low ascending triangle (other)"/>
  </r>
  <r>
    <s v="CELZ"/>
    <x v="153"/>
    <d v="1899-12-30T06:53:00"/>
    <d v="1899-12-30T06:54:00"/>
    <d v="1899-12-30T00:01:00"/>
    <n v="300"/>
    <n v="1.1205000000000001"/>
    <s v="1.0846 (300)"/>
    <n v="1.0846"/>
    <n v="-10.770000000000014"/>
    <n v="-3.2039268183846503E-2"/>
    <n v="-3.5900000000000043E-2"/>
    <s v="Text book triangle, tight and small candles with low volume moving through the wedge/ triangle into breakout to the upside. Problem with this trade was the entry was too high which got me stopped out. I probaby talked myself out of this trade then got in late. (other)"/>
  </r>
  <r>
    <s v="CELZ"/>
    <x v="153"/>
    <d v="1899-12-30T06:55:00"/>
    <d v="1899-12-30T06:59:00"/>
    <d v="1899-12-30T00:04:00"/>
    <n v="300"/>
    <n v="1.135"/>
    <s v="1.0707 (300)"/>
    <n v="1.0707"/>
    <n v="-19.290000000000006"/>
    <n v="-5.6651982378854604E-2"/>
    <n v="-6.4300000000000024E-2"/>
    <s v="Text book triangle, tight and small candles with low volume moving through the wedge/ triangle into breakout to the upside. Problem with this trade was the entry was too high which got me stopped out. I probaby talked myself out of this trade then got in late. (other)"/>
  </r>
  <r>
    <s v="HPCO"/>
    <x v="154"/>
    <d v="1899-12-30T06:36:00"/>
    <d v="1899-12-30T06:42:00"/>
    <d v="1899-12-30T00:06:00"/>
    <n v="500"/>
    <n v="1.919"/>
    <s v="2.075 (500)"/>
    <n v="2.0750000000000002"/>
    <n v="78.000000000000071"/>
    <n v="8.1292339760291821E-2"/>
    <n v="0.15600000000000014"/>
    <s v="got in on the break of vwap (other)"/>
  </r>
  <r>
    <s v="TOPS"/>
    <x v="155"/>
    <d v="1899-12-30T06:38:00"/>
    <d v="1899-12-30T06:39:00"/>
    <d v="1899-12-30T00:01:00"/>
    <n v="500"/>
    <n v="1.6140000000000001"/>
    <s v="1.6488 (500)"/>
    <n v="1.6488"/>
    <n v="17.39999999999997"/>
    <n v="2.1561338289962872E-2"/>
    <n v="3.4799999999999942E-2"/>
    <s v="Pivot"/>
  </r>
  <r>
    <s v="HYPR"/>
    <x v="156"/>
    <d v="1899-12-30T08:17:00"/>
    <d v="1899-12-30T08:18:00"/>
    <d v="1899-12-30T00:01:00"/>
    <n v="200"/>
    <n v="1.66"/>
    <s v="1.76 (200)"/>
    <n v="1.76"/>
    <n v="20.000000000000018"/>
    <n v="6.024096385542177E-2"/>
    <n v="0.10000000000000009"/>
    <s v="dip got in at support right at the bottom of the range "/>
  </r>
  <r>
    <s v="BWV"/>
    <x v="156"/>
    <d v="1899-12-30T08:36:00"/>
    <d v="1899-12-30T08:41:00"/>
    <d v="1899-12-30T00:05:00"/>
    <n v="200"/>
    <n v="1.6498999999999999"/>
    <s v="1.5919 (200)"/>
    <n v="1.5919000000000001"/>
    <n v="-11.599999999999966"/>
    <n v="-3.5153645675495393E-2"/>
    <n v="-5.7999999999999829E-2"/>
    <s v="Pivot point but was too choppy and failed to push past the resistance level"/>
  </r>
  <r>
    <s v="SERA"/>
    <x v="157"/>
    <d v="1899-12-30T06:36:00"/>
    <d v="1899-12-30T06:36:00"/>
    <d v="1899-12-30T00:00:00"/>
    <n v="300"/>
    <n v="2.1756000000000002"/>
    <s v="2.13 (300)"/>
    <n v="2.13"/>
    <n v="-13.680000000000092"/>
    <n v="-2.0959735245449695E-2"/>
    <n v="-4.5600000000000307E-2"/>
    <s v="trendline break got chopped out. Needed to be more patient (other) "/>
  </r>
  <r>
    <s v="SERA"/>
    <x v="157"/>
    <d v="1899-12-30T06:40:00"/>
    <d v="1899-12-30T06:40:00"/>
    <d v="1899-12-30T00:00:00"/>
    <n v="400"/>
    <n v="2.0613250000000001"/>
    <s v="2.031 (400)"/>
    <n v="2.0310000000000001"/>
    <n v="-12.129999999999974"/>
    <n v="-1.4711411349496051E-2"/>
    <n v="-3.0324999999999935E-2"/>
    <s v="waited for it to pick a direction but it stopped me out before it went  (other)"/>
  </r>
  <r>
    <s v="IBIO"/>
    <x v="158"/>
    <d v="1899-12-30T06:51:00"/>
    <d v="1899-12-30T06:53:00"/>
    <d v="1899-12-30T00:02:00"/>
    <n v="500"/>
    <n v="1.5597000000000001"/>
    <s v="1.685 (500)"/>
    <n v="1.6850000000000001"/>
    <n v="62.649999999999984"/>
    <n v="8.0335962043982745E-2"/>
    <n v="0.12529999999999997"/>
    <s v="pivot"/>
  </r>
  <r>
    <s v="IBIO"/>
    <x v="159"/>
    <d v="1899-12-30T06:32:00"/>
    <d v="1899-12-30T06:32:00"/>
    <d v="1899-12-30T00:00:00"/>
    <n v="500"/>
    <n v="1.7251000000000001"/>
    <s v="1.68 (500)"/>
    <n v="1.68"/>
    <n v="-22.550000000000068"/>
    <n v="-2.6143411976117359E-2"/>
    <n v="-4.510000000000014E-2"/>
    <s v="KL"/>
  </r>
  <r>
    <s v="IBIO"/>
    <x v="159"/>
    <d v="1899-12-30T06:34:00"/>
    <d v="1899-12-30T06:39:00"/>
    <d v="1899-12-30T00:05:00"/>
    <n v="200"/>
    <n v="1.7177"/>
    <s v="1.6442 (200)"/>
    <n v="1.6442000000000001"/>
    <n v="-14.69999999999998"/>
    <n v="-4.2789777027420373E-2"/>
    <n v="-7.3499999999999899E-2"/>
    <s v="KL"/>
  </r>
  <r>
    <s v="LLAP"/>
    <x v="160"/>
    <d v="1899-12-30T07:13:00"/>
    <d v="1899-12-30T07:14:00"/>
    <d v="1899-12-30T00:01:00"/>
    <n v="300"/>
    <n v="2.7292000000000001"/>
    <s v="2.7701 (300)"/>
    <n v="2.7700999999999998"/>
    <n v="12.269999999999914"/>
    <n v="1.4986076505935753E-2"/>
    <n v="4.0899999999999714E-2"/>
    <s v="got in at the pivot, but the stock was stalling out so I sold for a small win, as I'm typing this, it goes higher and false breakout. The stock is trading below the VWAP and 200 EMA but it looked good enough for a quick scalp"/>
  </r>
  <r>
    <s v="JNCE"/>
    <x v="161"/>
    <d v="1899-12-30T06:39:00"/>
    <d v="1899-12-30T06:47:00"/>
    <d v="1899-12-30T00:08:00"/>
    <n v="800"/>
    <n v="1.314225"/>
    <s v="1.3214 (800)"/>
    <n v="1.3213999999999999"/>
    <n v="5.7399999999999451"/>
    <n v="5.4594913351975194E-3"/>
    <n v="7.1749999999999314E-3"/>
    <s v="Flat top"/>
  </r>
  <r>
    <s v="AWIN"/>
    <x v="162"/>
    <d v="1899-12-30T06:32:00"/>
    <d v="1899-12-30T06:33:00"/>
    <d v="1899-12-30T00:01:00"/>
    <n v="500"/>
    <n v="2.1661199999999998"/>
    <s v="2.218 (500)"/>
    <n v="2.218"/>
    <n v="25.940000000000076"/>
    <n v="2.3950658319945362E-2"/>
    <n v="5.1880000000000148E-2"/>
    <s v="KL"/>
  </r>
  <r>
    <s v="AWIN"/>
    <x v="162"/>
    <d v="1899-12-30T11:58:00"/>
    <d v="1899-12-30T11:58:00"/>
    <d v="1899-12-30T00:00:00"/>
    <n v="300"/>
    <n v="2.6600999999999999"/>
    <s v="2.6183333 (300)"/>
    <n v="2.6183333000000002"/>
    <n v="-12.530009999999914"/>
    <n v="-1.5701176647494375E-2"/>
    <n v="-4.1766699999999712E-2"/>
    <s v="Flat top that failed"/>
  </r>
  <r>
    <s v="LHDXQ"/>
    <x v="163"/>
    <d v="1899-12-30T06:45:00"/>
    <d v="1899-12-30T06:51:00"/>
    <d v="1899-12-30T00:06:00"/>
    <n v="1000"/>
    <n v="1.0249999999999999"/>
    <s v="1.0846 (1000)"/>
    <n v="1.0846"/>
    <n v="59.600000000000094"/>
    <n v="5.8146341463414686E-2"/>
    <n v="5.9600000000000097E-2"/>
    <s v="Dip"/>
  </r>
  <r>
    <s v="LHDXQ"/>
    <x v="163"/>
    <d v="1899-12-30T06:41:00"/>
    <d v="1899-12-30T06:44:00"/>
    <d v="1899-12-30T00:03:00"/>
    <n v="1000"/>
    <n v="1.0279"/>
    <s v="0.9945 (900)"/>
    <n v="0.99450000000000005"/>
    <n v="-33.399999999999984"/>
    <n v="-3.2493433213347633E-2"/>
    <n v="-3.3399999999999985E-2"/>
    <s v="Bounce that didn’t bounce till after it chopped me out DIP"/>
  </r>
  <r>
    <s v="HUBC"/>
    <x v="164"/>
    <d v="1899-12-30T07:37:00"/>
    <d v="1899-12-30T07:37:00"/>
    <d v="1899-12-30T00:00:00"/>
    <n v="500"/>
    <n v="1.7786999999999999"/>
    <s v="1.75 (500)"/>
    <n v="1.75"/>
    <n v="-14.349999999999973"/>
    <n v="-1.6135379771743397E-2"/>
    <n v="-2.8699999999999948E-2"/>
    <s v="instant stopped out, very choppy Break of VWAP (other)"/>
  </r>
  <r>
    <s v="HUBC"/>
    <x v="164"/>
    <d v="1899-12-30T07:37:00"/>
    <d v="1899-12-30T07:38:00"/>
    <d v="1899-12-30T00:01:00"/>
    <n v="500"/>
    <n v="1.7903"/>
    <s v="1.7701 (500)"/>
    <n v="1.7701"/>
    <n v="-10.099999999999998"/>
    <n v="-1.1283025191308749E-2"/>
    <n v="-2.0199999999999996E-2"/>
    <s v="instant stopped out, very choppy Break of VWAP (other)"/>
  </r>
  <r>
    <s v="UNCY"/>
    <x v="165"/>
    <d v="1899-12-30T06:34:00"/>
    <d v="1899-12-30T06:41:00"/>
    <d v="1899-12-30T00:07:00"/>
    <n v="1000"/>
    <n v="1.5293000000000001"/>
    <s v="1.5701 (1000)"/>
    <n v="1.5701000000000001"/>
    <n v="40.799999999999947"/>
    <n v="2.6678872686850097E-2"/>
    <n v="4.0799999999999947E-2"/>
    <s v="Dip if I was in a bit lower, I would have held, if the stock didn't flush right before my exit I probably would have held. the stock was moving so crazy with how fast it dropped in price that It was hard to hold longer. I knew this stock was a longer hold kind of stock but I Couldn't do it"/>
  </r>
  <r>
    <s v="SVRE"/>
    <x v="166"/>
    <d v="1899-12-30T06:33:00"/>
    <d v="1899-12-30T06:33:00"/>
    <d v="1899-12-30T00:00:00"/>
    <n v="300"/>
    <n v="1.9599"/>
    <s v="1.91 (300)"/>
    <n v="1.91"/>
    <n v="-14.970000000000017"/>
    <n v="-2.5460482677687635E-2"/>
    <n v="-4.9900000000000055E-2"/>
    <s v="dumbest buy all year bought a falling knife FOMO"/>
  </r>
  <r>
    <s v="HUBC"/>
    <x v="167"/>
    <d v="1899-12-30T06:45:00"/>
    <d v="1899-12-30T06:45:00"/>
    <d v="1899-12-30T00:00:00"/>
    <n v="250"/>
    <n v="1.5149999999999999"/>
    <s v="1.48 (250)"/>
    <n v="1.48"/>
    <n v="-8.7499999999999805"/>
    <n v="-2.3102310231023049E-2"/>
    <n v="-3.499999999999992E-2"/>
    <s v="KL"/>
  </r>
  <r>
    <s v="HUBC"/>
    <x v="167"/>
    <d v="1899-12-30T06:47:00"/>
    <d v="1899-12-30T06:54:00"/>
    <d v="1899-12-30T00:07:00"/>
    <n v="500"/>
    <n v="1.4950000000000001"/>
    <s v="1.4504 (500)"/>
    <n v="1.4503999999999999"/>
    <n v="-22.300000000000097"/>
    <n v="-2.9832775919732546E-2"/>
    <n v="-4.4600000000000195E-2"/>
    <s v="KL bought at support and failed"/>
  </r>
  <r>
    <s v="UNCY"/>
    <x v="167"/>
    <d v="1899-12-30T06:39:00"/>
    <d v="1899-12-30T06:39:00"/>
    <d v="1899-12-30T00:00:00"/>
    <n v="200"/>
    <n v="1.9950000000000001"/>
    <s v="1.9622 (200)"/>
    <n v="1.9621999999999999"/>
    <n v="-6.5600000000000325"/>
    <n v="-1.6441102756892256E-2"/>
    <n v="-3.2800000000000162E-2"/>
    <s v="Held the level after the flush just to flush more DIP"/>
  </r>
  <r>
    <s v="TEXN"/>
    <x v="168"/>
    <d v="1899-12-30T06:38:00"/>
    <d v="1899-12-30T06:39:00"/>
    <d v="1899-12-30T00:01:00"/>
    <n v="2000"/>
    <n v="0.713225"/>
    <s v="0.681375 (2000)"/>
    <n v="0.68137499999999995"/>
    <n v="-63.700000000000088"/>
    <n v="-4.4656314627221527E-2"/>
    <n v="-3.1850000000000045E-2"/>
    <s v="sized up on a dumb stock was my mistake. Break of VWAP failed into flush (other)"/>
  </r>
  <r>
    <s v="AIMD"/>
    <x v="169"/>
    <d v="1899-12-30T06:40:00"/>
    <d v="1899-12-30T06:40:00"/>
    <d v="1899-12-30T00:00:00"/>
    <n v="500"/>
    <n v="1.2251000000000001"/>
    <s v="1.18 (500)"/>
    <n v="1.18"/>
    <n v="-22.550000000000068"/>
    <n v="-3.68133213615216E-2"/>
    <n v="-4.510000000000014E-2"/>
    <s v="Flat top but extremely choppy, mistimed it also break of VWAP "/>
  </r>
  <r>
    <s v="DRMA"/>
    <x v="170"/>
    <d v="1899-12-30T06:51:00"/>
    <d v="1899-12-30T06:59:00"/>
    <d v="1899-12-30T00:08:00"/>
    <n v="300"/>
    <n v="2.3483999999999998"/>
    <s v="2.301 (300)"/>
    <n v="2.3010000000000002"/>
    <n v="-14.219999999999899"/>
    <n v="-2.0183955033213907E-2"/>
    <n v="-4.7399999999999665E-2"/>
    <s v="good entry horrible exit (other)"/>
  </r>
  <r>
    <s v="SI"/>
    <x v="170"/>
    <d v="1899-12-30T07:18:00"/>
    <d v="1899-12-30T07:18:00"/>
    <d v="1899-12-30T00:00:00"/>
    <n v="700"/>
    <n v="1.6281000000000001"/>
    <s v="1.58 (700)"/>
    <n v="1.58"/>
    <n v="-33.670000000000023"/>
    <n v="-2.9543639825563517E-2"/>
    <n v="-4.8100000000000032E-2"/>
    <s v="looked fine to me, but after I get stopped out it rips higher. This goes to show that my trade was a good idea but slightly mistimed. Buy off prior pivot point that turned into a support level"/>
  </r>
  <r>
    <s v="GNS"/>
    <x v="171"/>
    <d v="1899-12-30T07:10:00"/>
    <d v="1899-12-30T07:15:00"/>
    <d v="1899-12-30T00:05:00"/>
    <n v="300"/>
    <n v="2.27"/>
    <s v="2.1911333 (300)"/>
    <n v="2.1911333000000002"/>
    <n v="-23.660009999999954"/>
    <n v="-3.4743039647577079E-2"/>
    <n v="-7.8866699999999845E-2"/>
    <s v="Horrible trade (other)"/>
  </r>
  <r>
    <s v="PYXS"/>
    <x v="171"/>
    <d v="1899-12-30T06:54:00"/>
    <d v="1899-12-30T07:15:00"/>
    <d v="1899-12-30T00:21:00"/>
    <n v="200"/>
    <n v="4.0014000000000003"/>
    <s v="3.91 (200)"/>
    <n v="3.91"/>
    <n v="-18.28000000000003"/>
    <n v="-2.2842005298145729E-2"/>
    <n v="-9.1400000000000148E-2"/>
    <s v="fucked up, got stopped out to the penny then rips 30 cents up. Mistimed support KL rip"/>
  </r>
  <r>
    <s v="GMVD"/>
    <x v="172"/>
    <d v="1899-12-30T06:35:00"/>
    <d v="1899-12-30T06:36:00"/>
    <d v="1899-12-30T00:01:00"/>
    <n v="300"/>
    <n v="2.8586999999999998"/>
    <s v="3.06 (300)"/>
    <n v="3.06"/>
    <n v="60.390000000000079"/>
    <n v="7.0416622940497442E-2"/>
    <n v="0.20130000000000026"/>
    <s v="Dip"/>
  </r>
  <r>
    <s v="SECO"/>
    <x v="173"/>
    <d v="1899-12-30T06:50:00"/>
    <d v="1899-12-30T06:51:00"/>
    <d v="1899-12-30T00:01:00"/>
    <n v="500"/>
    <n v="1.4957"/>
    <s v="1.4 (500)"/>
    <n v="1.4"/>
    <n v="-47.850000000000058"/>
    <n v="-6.3983419134853281E-2"/>
    <n v="-9.5700000000000118E-2"/>
    <s v="good entry looked fine but stopped me out to the penny and ran up like I thought it would. Looks like a bull flag "/>
  </r>
  <r>
    <s v="SECO"/>
    <x v="173"/>
    <d v="1899-12-30T06:53:00"/>
    <d v="1899-12-30T06:54:00"/>
    <d v="1899-12-30T00:01:00"/>
    <n v="500"/>
    <n v="1.5349999999999999"/>
    <s v="1.4321 (500)"/>
    <n v="1.4320999999999999"/>
    <n v="-51.449999999999996"/>
    <n v="-6.7035830618892511E-2"/>
    <n v="-0.10289999999999999"/>
    <s v="Got in too high. Bull flag"/>
  </r>
  <r>
    <s v="CNSP"/>
    <x v="174"/>
    <d v="1899-12-30T06:31:00"/>
    <d v="1899-12-30T06:31:00"/>
    <d v="1899-12-30T00:00:00"/>
    <n v="200"/>
    <n v="1.405"/>
    <s v="1.36 (200)"/>
    <n v="1.36"/>
    <n v="-8.9999999999999858"/>
    <n v="-3.2028469750889577E-2"/>
    <n v="-4.4999999999999929E-2"/>
    <s v="All dip buys"/>
  </r>
  <r>
    <s v="CNSP"/>
    <x v="174"/>
    <d v="1899-12-30T06:32:00"/>
    <d v="1899-12-30T06:32:00"/>
    <d v="1899-12-30T00:00:00"/>
    <n v="1000"/>
    <n v="1.2649999999999999"/>
    <s v="1.22 (1000)"/>
    <n v="1.22"/>
    <n v="-44.999999999999929"/>
    <n v="-3.5573122529644174E-2"/>
    <n v="-4.4999999999999929E-2"/>
    <s v="all dip buys"/>
  </r>
  <r>
    <s v="CNSP"/>
    <x v="174"/>
    <d v="1899-12-30T06:35:00"/>
    <d v="1899-12-30T06:52:00"/>
    <d v="1899-12-30T00:17:00"/>
    <n v="200"/>
    <n v="1.2157"/>
    <s v="1.12 (200)"/>
    <n v="1.1200000000000001"/>
    <n v="-19.139999999999979"/>
    <n v="-7.8720078966850293E-2"/>
    <n v="-9.5699999999999896E-2"/>
    <s v="all dip buys"/>
  </r>
  <r>
    <s v="LUCY"/>
    <x v="175"/>
    <d v="1899-12-30T06:36:00"/>
    <d v="1899-12-30T06:37:00"/>
    <d v="1899-12-30T00:01:00"/>
    <n v="400"/>
    <n v="4.09"/>
    <s v="3.98 (400)"/>
    <n v="3.98"/>
    <n v="-43.99999999999995"/>
    <n v="-2.6894865525672329E-2"/>
    <n v="-0.10999999999999988"/>
    <s v="pivot point turned into support. To high of an entry"/>
  </r>
  <r>
    <s v="CXAI"/>
    <x v="176"/>
    <d v="1899-12-30T06:44:00"/>
    <d v="1899-12-30T06:47:00"/>
    <d v="1899-12-30T00:03:00"/>
    <n v="500"/>
    <n v="3.36"/>
    <s v="3.4447 (500)"/>
    <n v="3.4447000000000001"/>
    <n v="42.350000000000108"/>
    <n v="2.5208333333333499E-2"/>
    <n v="8.470000000000022E-2"/>
    <s v="FOMO"/>
  </r>
  <r>
    <s v="CFRX"/>
    <x v="177"/>
    <d v="1899-12-30T06:40:00"/>
    <d v="1899-12-30T06:40:00"/>
    <d v="1899-12-30T00:00:00"/>
    <n v="400"/>
    <n v="3.1057000000000001"/>
    <s v="3.3462 (400)"/>
    <n v="3.3462000000000001"/>
    <n v="96.199999999999974"/>
    <n v="7.743825868564258E-2"/>
    <n v="0.24049999999999994"/>
    <s v="This stock held the low twice on the red to green, got in after the small doji on low volume which indicates sellers ran out of steam. typically vcp action (other)"/>
  </r>
  <r>
    <s v="CNSP"/>
    <x v="178"/>
    <d v="1899-12-30T06:45:00"/>
    <d v="1899-12-30T06:47:00"/>
    <d v="1899-12-30T00:02:00"/>
    <n v="500"/>
    <n v="2.0457999999999998"/>
    <s v="2.09 (500)"/>
    <n v="2.09"/>
    <n v="22.100000000000009"/>
    <n v="2.1605240003910398E-2"/>
    <n v="4.4200000000000017E-2"/>
    <s v="I liked the set up it was showing VCP properties (other)"/>
  </r>
  <r>
    <s v="ADTX"/>
    <x v="179"/>
    <d v="1899-12-30T07:01:00"/>
    <d v="1899-12-30T07:01:00"/>
    <d v="1899-12-30T00:00:00"/>
    <n v="400"/>
    <n v="1.6798999999999999"/>
    <s v="1.57855 (400)"/>
    <n v="1.5785499999999999"/>
    <n v="-40.54000000000002"/>
    <n v="-6.0330972081671597E-2"/>
    <n v="-0.10135000000000005"/>
    <s v="it was holding the dip after the halt. got stopped out "/>
  </r>
  <r>
    <s v="MGRX"/>
    <x v="180"/>
    <d v="1899-12-30T07:13:00"/>
    <d v="1899-12-30T07:15:00"/>
    <d v="1899-12-30T00:02:00"/>
    <n v="400"/>
    <n v="2.9333"/>
    <s v="3.071 (400)"/>
    <n v="3.0710000000000002"/>
    <n v="55.080000000000062"/>
    <n v="4.6943715269491815E-2"/>
    <n v="0.13770000000000016"/>
    <s v="KL break of 3 dollar"/>
  </r>
  <r>
    <s v="INAB"/>
    <x v="181"/>
    <d v="1899-12-30T06:32:00"/>
    <d v="1899-12-30T06:32:00"/>
    <d v="1899-12-30T00:00:00"/>
    <n v="250"/>
    <n v="2.58"/>
    <s v="2.711 (250)"/>
    <n v="2.7109999999999999"/>
    <n v="32.749999999999943"/>
    <n v="5.0775193798449525E-2"/>
    <n v="0.13099999999999978"/>
    <s v="breakout trade on high volume and momo (other)"/>
  </r>
  <r>
    <s v="HOTH"/>
    <x v="182"/>
    <d v="1899-12-30T06:31:00"/>
    <d v="1899-12-30T06:31:00"/>
    <d v="1899-12-30T00:00:00"/>
    <n v="250"/>
    <n v="2.4397199999999999"/>
    <s v="2.32 (250)"/>
    <n v="2.3199999999999998"/>
    <n v="-29.930000000000014"/>
    <n v="-4.9071204892364717E-2"/>
    <n v="-0.11972000000000005"/>
    <s v="it looked good till it didn't anymore. Failed KL breakout that couldn’t break VWAP"/>
  </r>
  <r>
    <s v="HILS"/>
    <x v="183"/>
    <d v="1899-12-30T06:46:00"/>
    <d v="1899-12-30T06:48:00"/>
    <d v="1899-12-30T00:02:00"/>
    <n v="600"/>
    <n v="1.0294000000000001"/>
    <s v="1.0606 (600)"/>
    <n v="1.0606"/>
    <n v="18.719999999999935"/>
    <n v="3.0308917816203484E-2"/>
    <n v="3.1199999999999894E-2"/>
    <s v="DIP"/>
  </r>
  <r>
    <s v="HILS"/>
    <x v="183"/>
    <d v="1899-12-30T06:35:00"/>
    <d v="1899-12-30T06:42:00"/>
    <d v="1899-12-30T00:07:00"/>
    <n v="500"/>
    <n v="1.0885"/>
    <s v="1.04 (500)"/>
    <n v="1.04"/>
    <n v="-24.249999999999993"/>
    <n v="-4.4556729444189203E-2"/>
    <n v="-4.8499999999999988E-2"/>
    <s v="Another trade I went from green to red on. Dip that didn’t have continuation. Failed trade on my part "/>
  </r>
  <r>
    <s v="TOP"/>
    <x v="184"/>
    <d v="1899-12-30T09:11:00"/>
    <d v="1899-12-30T09:11:00"/>
    <d v="1899-12-30T00:00:00"/>
    <n v="3"/>
    <n v="179"/>
    <s v="172.51 (3)"/>
    <n v="172.51"/>
    <n v="-19.470000000000027"/>
    <n v="-3.6256983240223528E-2"/>
    <n v="-6.4900000000000091"/>
    <s v="Prior pp level as support that didn’t bounce. In actuality it was a trade that I justified as a good entry bc I missed out on the prior move bc of fear. Basically FOMO trade"/>
  </r>
  <r>
    <s v="TOP"/>
    <x v="184"/>
    <d v="1899-12-30T09:39:00"/>
    <d v="1899-12-30T09:40:00"/>
    <d v="1899-12-30T00:01:00"/>
    <n v="1"/>
    <n v="137.13999999999999"/>
    <s v="130.01 (1)"/>
    <n v="130.01"/>
    <n v="-7.1299999999999955"/>
    <n v="-5.1990666472218172E-2"/>
    <n v="-7.1299999999999955"/>
    <s v="FOMO"/>
  </r>
  <r>
    <s v="QH"/>
    <x v="185"/>
    <d v="1899-12-30T07:04:00"/>
    <d v="1899-12-30T07:04:00"/>
    <d v="1899-12-30T00:00:00"/>
    <n v="250"/>
    <n v="4.1999199999999997"/>
    <s v="4.10008 (250)"/>
    <n v="4.1000800000000002"/>
    <n v="-24.959999999999873"/>
    <n v="-2.3771881369168857E-2"/>
    <n v="-9.9839999999999485E-2"/>
    <s v="it was a good entry, but it stopped me out to the fucken penny then ran up like I thought (other)"/>
  </r>
  <r>
    <s v="SECO"/>
    <x v="186"/>
    <d v="1899-12-30T07:39:00"/>
    <d v="1899-12-30T07:40:00"/>
    <d v="1899-12-30T00:01:00"/>
    <n v="500"/>
    <n v="1.38"/>
    <s v="1.33 (500)"/>
    <n v="1.33"/>
    <n v="-24.999999999999911"/>
    <n v="-3.6231884057970842E-2"/>
    <n v="-4.9999999999999822E-2"/>
    <s v="Looked great till it didn't anymore, stopped me out. Basically missed the front side of the move, got impatient and fomo in"/>
  </r>
  <r>
    <s v="AKAN"/>
    <x v="187"/>
    <d v="1899-12-30T06:44:00"/>
    <d v="1899-12-30T06:51:00"/>
    <d v="1899-12-30T00:07:00"/>
    <n v="500"/>
    <n v="1.9699"/>
    <s v="1.865 (500)"/>
    <n v="1.865"/>
    <n v="-52.449999999999996"/>
    <n v="-5.3251434082948412E-2"/>
    <n v="-0.10489999999999999"/>
    <s v="tried to buy the bottom but I guess the timing was off. Looked like it was holding but failed to hold and go higher (other)"/>
  </r>
  <r>
    <s v="SVRE"/>
    <x v="188"/>
    <d v="1899-12-30T06:34:00"/>
    <d v="1899-12-30T06:40:00"/>
    <d v="1899-12-30T00:06:00"/>
    <n v="100"/>
    <n v="1.992"/>
    <s v="2.4215 (100)"/>
    <n v="2.4215"/>
    <n v="42.95"/>
    <n v="0.21561244979919669"/>
    <n v="0.42949999999999999"/>
    <s v="Dip on hammer doji"/>
  </r>
  <r>
    <s v="SVRE"/>
    <x v="188"/>
    <d v="1899-12-30T06:31:00"/>
    <d v="1899-12-30T06:34:00"/>
    <d v="1899-12-30T00:03:00"/>
    <n v="200"/>
    <n v="2.2275"/>
    <s v="2.02 (200)"/>
    <n v="2.02"/>
    <n v="-41.5"/>
    <n v="-9.3153759820426507E-2"/>
    <n v="-0.20750000000000002"/>
    <s v="failed breakout got in too high. Also impatient (other)"/>
  </r>
  <r>
    <s v="SMX"/>
    <x v="189"/>
    <d v="1899-12-30T06:37:00"/>
    <d v="1899-12-30T06:39:00"/>
    <d v="1899-12-30T00:02:00"/>
    <n v="500"/>
    <n v="1.8326"/>
    <s v="1.73 (500)"/>
    <n v="1.73"/>
    <n v="-51.300000000000011"/>
    <n v="-5.5986030775946771E-2"/>
    <n v="-0.10260000000000002"/>
    <s v="as soon as I get in the stock tanks. strong moves but doesn't want to move higher when I get in. (other)"/>
  </r>
  <r>
    <s v="SMX"/>
    <x v="189"/>
    <d v="1899-12-30T06:39:00"/>
    <d v="1899-12-30T06:40:00"/>
    <d v="1899-12-30T00:01:00"/>
    <n v="300"/>
    <n v="1.85"/>
    <s v="1.802 (300)"/>
    <n v="1.802"/>
    <n v="-14.400000000000013"/>
    <n v="-2.5945945945946014E-2"/>
    <n v="-4.8000000000000043E-2"/>
    <s v="Other"/>
  </r>
  <r>
    <s v="HCDI"/>
    <x v="190"/>
    <d v="1899-12-30T08:25:00"/>
    <d v="1899-12-30T08:26:00"/>
    <d v="1899-12-30T00:01:00"/>
    <n v="100"/>
    <n v="14.3424"/>
    <s v="14 (100)"/>
    <n v="14"/>
    <n v="-34.239999999999959"/>
    <n v="-2.3873270861222595E-2"/>
    <n v="-0.34239999999999959"/>
    <s v="Other"/>
  </r>
  <r>
    <s v="GSIT"/>
    <x v="191"/>
    <d v="1899-12-30T07:07:00"/>
    <d v="1899-12-30T07:10:00"/>
    <d v="1899-12-30T00:03:00"/>
    <n v="500"/>
    <n v="2.9498000000000002"/>
    <s v="3.1201 (500)"/>
    <n v="3.1200999999999999"/>
    <n v="85.149999999999835"/>
    <n v="5.7732727642551884E-2"/>
    <n v="0.17029999999999967"/>
    <s v="Dip at a level that was holding"/>
  </r>
  <r>
    <s v="MICS"/>
    <x v="192"/>
    <d v="1899-12-30T06:44:00"/>
    <d v="1899-12-30T06:45:00"/>
    <d v="1899-12-30T00:01:00"/>
    <n v="500"/>
    <n v="2.1800000000000002"/>
    <s v="2.08 (500)"/>
    <n v="2.08"/>
    <n v="-50.000000000000043"/>
    <n v="-4.5871559633027581E-2"/>
    <n v="-0.10000000000000009"/>
    <s v="Stock was holding a level and sellers were being eaten up thought it would hold and push higher (other)"/>
  </r>
  <r>
    <s v="MICS"/>
    <x v="192"/>
    <d v="1899-12-30T06:45:00"/>
    <d v="1899-12-30T06:46:00"/>
    <d v="1899-12-30T00:01:00"/>
    <n v="200"/>
    <n v="2.0587"/>
    <s v="1.96 (200)"/>
    <n v="1.96"/>
    <n v="-19.740000000000002"/>
    <n v="-4.7942876572594328E-2"/>
    <n v="-9.870000000000001E-2"/>
    <s v="Stock was holding a level and sellers were being eaten up thought it would hold and push higher. Same reason just miss timed both entries. Got to impatient and got in too high(other)"/>
  </r>
  <r>
    <s v="ENVB"/>
    <x v="193"/>
    <d v="1899-12-30T06:46:00"/>
    <d v="1899-12-30T06:47:00"/>
    <d v="1899-12-30T00:01:00"/>
    <n v="500"/>
    <n v="2.2801"/>
    <s v="2.5001 (500)"/>
    <n v="2.5001000000000002"/>
    <n v="110.0000000000001"/>
    <n v="9.6486996184377949E-2"/>
    <n v="0.2200000000000002"/>
    <s v="Got in at KL after a small consolidation after the flush"/>
  </r>
  <r>
    <s v="AVRO"/>
    <x v="194"/>
    <d v="1899-12-30T06:35:00"/>
    <d v="1899-12-30T06:36:00"/>
    <d v="1899-12-30T00:01:00"/>
    <n v="1000"/>
    <n v="1.5050699999999999"/>
    <s v="1.575 (1000)"/>
    <n v="1.575"/>
    <n v="69.930000000000049"/>
    <n v="4.6462955211385548E-2"/>
    <n v="6.9930000000000048E-2"/>
    <s v="Got in at the break of KL from PM"/>
  </r>
  <r>
    <m/>
    <x v="195"/>
    <m/>
    <m/>
    <m/>
    <m/>
    <m/>
    <m/>
    <m/>
    <n v="0"/>
    <m/>
    <m/>
    <m/>
  </r>
  <r>
    <m/>
    <x v="195"/>
    <m/>
    <m/>
    <m/>
    <m/>
    <m/>
    <m/>
    <m/>
    <m/>
    <m/>
    <m/>
    <m/>
  </r>
  <r>
    <m/>
    <x v="195"/>
    <m/>
    <m/>
    <m/>
    <m/>
    <m/>
    <m/>
    <m/>
    <m/>
    <m/>
    <m/>
    <m/>
  </r>
  <r>
    <m/>
    <x v="195"/>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9">
  <r>
    <s v="BTU"/>
    <x v="0"/>
    <d v="1899-12-30T06:52:00"/>
    <d v="1899-12-30T06:53:00"/>
    <d v="1899-12-30T00:01:00"/>
    <n v="300"/>
    <n v="13.7698"/>
    <s v="13.87 (200) ,13.72 (100)"/>
    <n v="13.82"/>
    <n v="15.060000000000073"/>
    <n v="3.6456593414573302E-3"/>
    <n v="5.0200000000000244E-2"/>
    <s v="Bull flag"/>
  </r>
  <r>
    <s v="BBIG"/>
    <x v="1"/>
    <d v="1899-12-30T12:07:00"/>
    <d v="1899-12-30T12:16:00"/>
    <d v="1899-12-30T00:09:00"/>
    <n v="150"/>
    <n v="4.4082999999999997"/>
    <s v="4.37 (100), 4.37 (25), 4.375 (25)"/>
    <n v="4.3708"/>
    <n v="-5.6249999999999467"/>
    <n v="-8.5066805798152956E-3"/>
    <n v="-3.7499999999999645E-2"/>
    <s v="Bull flag"/>
  </r>
  <r>
    <s v="SOFI"/>
    <x v="2"/>
    <d v="1899-12-30T06:43:00"/>
    <d v="1899-12-30T06:43:00"/>
    <d v="1899-12-30T00:00:00"/>
    <n v="200"/>
    <n v="14.657500000000001"/>
    <s v="14.81 (100) ,14.68 (100)"/>
    <n v="14.744999999999999"/>
    <n v="17.499999999999716"/>
    <n v="5.9696401159814449E-3"/>
    <n v="8.7499999999998579E-2"/>
    <s v="KL"/>
  </r>
  <r>
    <s v="PTON"/>
    <x v="3"/>
    <d v="1899-12-30T06:55:00"/>
    <d v="1899-12-30T06:55:00"/>
    <d v="1899-12-30T00:00:00"/>
    <n v="150"/>
    <n v="29.241070000000001"/>
    <s v="29.34 (150)"/>
    <n v="29.34"/>
    <n v="14.839499999999894"/>
    <n v="3.3832551271208988E-3"/>
    <n v="9.8929999999999296E-2"/>
    <s v="daily candle had a three bar play, bad entry. (other)"/>
  </r>
  <r>
    <s v="BTU"/>
    <x v="4"/>
    <d v="1899-12-30T06:40:00"/>
    <d v="1899-12-30T06:43:00"/>
    <d v="1899-12-30T00:03:00"/>
    <n v="250"/>
    <n v="11.595000000000001"/>
    <s v="11.741 (250)"/>
    <n v="11.741"/>
    <n v="36.499999999999758"/>
    <n v="1.2591634325139989E-2"/>
    <n v="0.14599999999999902"/>
    <s v="9EMA crossing VWAP, flat top breakout"/>
  </r>
  <r>
    <s v="INDO"/>
    <x v="5"/>
    <d v="1899-12-30T07:32:00"/>
    <d v="1899-12-30T07:32:00"/>
    <d v="1899-12-30T00:00:00"/>
    <n v="300"/>
    <n v="6.95"/>
    <s v="7.05 (300)"/>
    <n v="7.05"/>
    <n v="29.999999999999893"/>
    <n v="1.4388489208633004E-2"/>
    <n v="9.9999999999999645E-2"/>
    <s v="flat top entry"/>
  </r>
  <r>
    <s v="SOFI"/>
    <x v="6"/>
    <d v="1899-12-30T06:46:00"/>
    <d v="1899-12-30T06:46:00"/>
    <d v="1899-12-30T00:00:00"/>
    <n v="250"/>
    <n v="11.425000000000001"/>
    <s v="11.52 (150) ,11.635 (100)"/>
    <n v="11.566000000000001"/>
    <n v="35.25"/>
    <n v="1.2341356673960524E-2"/>
    <n v="0.14100000000000001"/>
    <s v="Significant KL"/>
  </r>
  <r>
    <s v="SOFI"/>
    <x v="7"/>
    <d v="1899-12-30T06:38:00"/>
    <d v="1899-12-30T06:39:00"/>
    <d v="1899-12-30T00:01:00"/>
    <n v="150"/>
    <n v="12.96"/>
    <s v="12.82 (150)"/>
    <n v="12.82"/>
    <n v="-21.000000000000085"/>
    <n v="-1.0802469135802517E-2"/>
    <n v="-0.14000000000000057"/>
    <s v="FOMO"/>
  </r>
  <r>
    <s v="BTU"/>
    <x v="8"/>
    <d v="1899-12-30T06:43:00"/>
    <d v="1899-12-30T06:49:00"/>
    <d v="1899-12-30T00:06:00"/>
    <n v="250"/>
    <n v="12.025"/>
    <s v="12.215 (150), 12.15 (50), 12.16 (50)"/>
    <n v="12.191000000000001"/>
    <n v="41.500000000000092"/>
    <n v="1.3804573804573783E-2"/>
    <n v="0.16600000000000037"/>
    <s v="flat top entry"/>
  </r>
  <r>
    <s v="RIOT"/>
    <x v="9"/>
    <d v="1899-12-30T06:39:00"/>
    <d v="1899-12-30T06:44:00"/>
    <d v="1899-12-30T00:05:00"/>
    <n v="200"/>
    <n v="18.315000000000001"/>
    <s v="18.38 (100), 18.50 (50), 18.31 (50)"/>
    <n v="18.392499999999998"/>
    <n v="15.499999999999403"/>
    <n v="4.2315042315039797E-3"/>
    <n v="7.7499999999997016E-2"/>
    <s v="Breakout of KL/ out of a base"/>
  </r>
  <r>
    <s v="DCFC"/>
    <x v="10"/>
    <d v="1899-12-30T06:35:00"/>
    <d v="1899-12-30T06:36:00"/>
    <d v="1899-12-30T00:01:00"/>
    <n v="200"/>
    <n v="13.13"/>
    <s v="13.48 (100), 13.27 (50), 13.21 (50)"/>
    <n v="13.36"/>
    <n v="45.99999999999973"/>
    <n v="1.7517136329017413E-2"/>
    <n v="0.22999999999999865"/>
    <s v="Break of KL, ascending volume out of the cup"/>
  </r>
  <r>
    <s v="BTU"/>
    <x v="11"/>
    <d v="1899-12-30T07:09:00"/>
    <d v="1899-12-30T07:14:00"/>
    <d v="1899-12-30T00:05:00"/>
    <n v="200"/>
    <n v="17.175000000000001"/>
    <s v="17.27 (100), 17.20 (50), 17.1748 (50)"/>
    <n v="17.2287"/>
    <n v="10.739999999999839"/>
    <n v="3.1266375545850877E-3"/>
    <n v="5.3699999999999193E-2"/>
    <s v="Got in a little above the pivot point"/>
  </r>
  <r>
    <s v="KAVL"/>
    <x v="12"/>
    <d v="1899-12-30T06:37:00"/>
    <d v="1899-12-30T06:37:00"/>
    <d v="1899-12-30T00:00:00"/>
    <n v="300"/>
    <n v="3.1749999999999998"/>
    <s v="3.08 (300)"/>
    <n v="3.08"/>
    <n v="-28.499999999999925"/>
    <n v="-2.9921259842519587E-2"/>
    <n v="-9.4999999999999751E-2"/>
    <s v="Got in on flat top turned out to be a false breakout"/>
  </r>
  <r>
    <s v="BTU"/>
    <x v="13"/>
    <d v="1899-12-30T06:35:00"/>
    <d v="1899-12-30T06:38:00"/>
    <d v="1899-12-30T00:03:00"/>
    <n v="200"/>
    <n v="17.629899999999999"/>
    <s v="17.765 (100), 17.611 (50), 17.5601 (50)"/>
    <n v="17.675775000000002"/>
    <n v="9.1750000000004661"/>
    <n v="2.6021134549829572E-3"/>
    <n v="4.5875000000002331E-2"/>
    <s v="Got in at KL on strong momo"/>
  </r>
  <r>
    <s v="INDO"/>
    <x v="14"/>
    <d v="1899-12-30T07:19:00"/>
    <d v="1899-12-30T07:19:00"/>
    <d v="1899-12-30T00:00:00"/>
    <n v="400"/>
    <n v="7.6162000000000001"/>
    <s v="7.9359 (400)"/>
    <n v="7.9359000000000002"/>
    <n v="127.88000000000004"/>
    <n v="4.197631364722576E-2"/>
    <n v="0.3197000000000001"/>
    <s v="Sniped a strong MOMO stock, got in at KL"/>
  </r>
  <r>
    <s v="INDO"/>
    <x v="15"/>
    <d v="1899-12-30T07:24:00"/>
    <d v="1899-12-30T07:24:00"/>
    <d v="1899-12-30T00:00:00"/>
    <n v="200"/>
    <n v="8.1397399999999998"/>
    <s v="7.92 (300)"/>
    <n v="7.92"/>
    <n v="-43.947999999999965"/>
    <n v="-2.6995948273532022E-2"/>
    <n v="-0.21973999999999982"/>
    <s v="broke KL "/>
  </r>
  <r>
    <s v="INDO"/>
    <x v="16"/>
    <d v="1899-12-30T07:06:00"/>
    <d v="1899-12-30T07:10:00"/>
    <d v="1899-12-30T00:04:00"/>
    <n v="200"/>
    <n v="12.6995"/>
    <s v="13.91 (200)"/>
    <n v="13.91"/>
    <n v="242.09999999999994"/>
    <n v="9.5318713335170724E-2"/>
    <n v="1.2104999999999997"/>
    <s v="Increased volume curling up into KL"/>
  </r>
  <r>
    <s v="BTU"/>
    <x v="17"/>
    <d v="1899-12-30T07:15:00"/>
    <d v="1899-12-30T07:18:00"/>
    <d v="1899-12-30T00:03:00"/>
    <n v="250"/>
    <n v="17.498200000000001"/>
    <s v="17.64 (200), 17.64 (25), 17.59 (25)"/>
    <n v="17.635000000000002"/>
    <n v="34.20000000000023"/>
    <n v="7.817946988833091E-3"/>
    <n v="0.13680000000000092"/>
    <s v="Significant volume/tape reading (other)"/>
  </r>
  <r>
    <s v="KAVL"/>
    <x v="18"/>
    <d v="1899-12-30T06:47:00"/>
    <d v="1899-12-30T07:30:00"/>
    <d v="1899-12-30T00:43:00"/>
    <n v="2000"/>
    <n v="2.7926000000000002"/>
    <s v="2.7916 (2000)"/>
    <n v="2.7915999999999999"/>
    <n v="-2.0000000000006679"/>
    <n v="-3.5808923583768859E-4"/>
    <n v="-1.000000000000334E-3"/>
    <s v="got in at the break of a KL"/>
  </r>
  <r>
    <s v="IMPP"/>
    <x v="19"/>
    <d v="1899-12-30T06:35:00"/>
    <d v="1899-12-30T06:43:00"/>
    <d v="1899-12-30T00:08:00"/>
    <n v="2000"/>
    <n v="2.2549999999999999"/>
    <s v="2.315 (1000), 2.2757 (500), 2.365 (250), 2.3432 (250)"/>
    <n v="2.3149500000000001"/>
    <n v="119.90000000000035"/>
    <n v="2.658536585365856E-2"/>
    <n v="5.995000000000017E-2"/>
    <s v="break of KL from PM, L2 was extremely bullish"/>
  </r>
  <r>
    <s v="INDO"/>
    <x v="20"/>
    <d v="1899-12-30T06:35:00"/>
    <d v="1899-12-30T06:47:00"/>
    <d v="1899-12-30T00:12:00"/>
    <n v="20"/>
    <n v="50.484999999999999"/>
    <s v="42.826 (20)"/>
    <n v="42.826000000000001"/>
    <n v="-153.17999999999998"/>
    <n v="-0.1517084282460136"/>
    <n v="-7.6589999999999989"/>
    <s v="break above KL, good volume"/>
  </r>
  <r>
    <s v="CEI"/>
    <x v="21"/>
    <d v="1899-12-30T07:17:00"/>
    <d v="1899-12-30T08:16:00"/>
    <d v="1899-12-30T00:59:00"/>
    <n v="2000"/>
    <n v="1.93"/>
    <s v="1.135 (2000)"/>
    <n v="1.135"/>
    <n v="-1589.9999999999998"/>
    <n v="-0.41191709844559588"/>
    <n v="-0.79499999999999993"/>
    <s v="FOMO"/>
  </r>
  <r>
    <s v="SBFM"/>
    <x v="22"/>
    <d v="1899-12-30T11:27:00"/>
    <d v="1899-12-30T11:30:00"/>
    <d v="1899-12-30T00:03:00"/>
    <n v="300"/>
    <n v="4.2350000000000003"/>
    <s v="4.124 (300)"/>
    <n v="4.1239999999999997"/>
    <n v="-33.300000000000196"/>
    <n v="-2.6210153482880916E-2"/>
    <n v="-0.11100000000000065"/>
    <s v="DIP at the bottom of the support, didn’t end up bouncing"/>
  </r>
  <r>
    <s v="AGRI"/>
    <x v="23"/>
    <d v="1899-12-30T08:28:00"/>
    <d v="1899-12-30T08:32:00"/>
    <d v="1899-12-30T00:04:00"/>
    <n v="500"/>
    <n v="3.8"/>
    <s v="3.965 (250), 3.9065 (150), 3.81 (100)"/>
    <n v="3.9164500000000002"/>
    <n v="58.225000000000193"/>
    <n v="3.0644736842105447E-2"/>
    <n v="0.11645000000000039"/>
    <s v="Flat top breakout"/>
  </r>
  <r>
    <s v="SONM"/>
    <x v="24"/>
    <d v="1899-12-30T12:38:00"/>
    <d v="1899-12-30T12:42:00"/>
    <d v="1899-12-30T00:04:00"/>
    <n v="2000"/>
    <n v="1.165"/>
    <s v="1.1811 (1000), 1.155 (1000)"/>
    <n v="1.16805"/>
    <n v="6.0999999999999943"/>
    <n v="2.6180257510730609E-3"/>
    <n v="3.0499999999999972E-3"/>
    <s v="flat top "/>
  </r>
  <r>
    <s v="INDO"/>
    <x v="25"/>
    <d v="1899-12-30T07:17:00"/>
    <d v="1899-12-30T07:27:00"/>
    <d v="1899-12-30T00:10:00"/>
    <n v="100"/>
    <n v="31.465"/>
    <s v="31.835 (50), 30.820 (50)"/>
    <n v="31.327100000000002"/>
    <n v="-13.789999999999836"/>
    <n v="-4.3826473859843729E-3"/>
    <n v="-0.13789999999999836"/>
    <s v="high of day momentum (other)"/>
  </r>
  <r>
    <s v="NRSN"/>
    <x v="26"/>
    <d v="1899-12-30T09:19:00"/>
    <d v="1899-12-30T09:25:00"/>
    <d v="1899-12-30T00:06:00"/>
    <n v="500"/>
    <n v="7.7584999999999997"/>
    <s v="7.8909 (250), 7.75 (250)"/>
    <n v="7.8204500000000001"/>
    <n v="30.975000000000197"/>
    <n v="7.9847908745247498E-3"/>
    <n v="6.1950000000000394E-2"/>
    <s v="Flat top on good volume"/>
  </r>
  <r>
    <s v="NRSN"/>
    <x v="27"/>
    <d v="1899-12-30T07:04:00"/>
    <d v="1899-12-30T07:08:00"/>
    <d v="1899-12-30T00:04:00"/>
    <n v="400"/>
    <n v="6.66"/>
    <s v="6.41 (100), 6.43 (100), 6.48 (100), 6.43 (100)"/>
    <n v="6.4373500000000003"/>
    <n v="-89.059999999999917"/>
    <n v="-3.3430930930930858E-2"/>
    <n v="-0.22264999999999979"/>
    <s v="pivot point that had fear of missing out all over this trade, bc of the location the stock was in"/>
  </r>
  <r>
    <s v="CLVR"/>
    <x v="28"/>
    <d v="1899-12-30T12:07:00"/>
    <d v="1899-12-30T12:07:00"/>
    <d v="1899-12-30T00:00:00"/>
    <n v="1000"/>
    <n v="2.5379"/>
    <s v="2.60422 (1000)"/>
    <n v="2.6042000000000001"/>
    <n v="66.300000000000026"/>
    <n v="2.6123960754954823E-2"/>
    <n v="6.6300000000000026E-2"/>
    <s v="Flat top VCP looking price action."/>
  </r>
  <r>
    <s v="IGMS"/>
    <x v="29"/>
    <d v="1899-12-30T07:17:00"/>
    <d v="1899-12-30T07:18:00"/>
    <d v="1899-12-30T00:01:00"/>
    <n v="150"/>
    <n v="22.322669999999999"/>
    <s v="22.2 (150)"/>
    <n v="22.2"/>
    <n v="-18.400499999999909"/>
    <n v="-5.4953103728182517E-3"/>
    <n v="-0.12266999999999939"/>
    <s v="Flat top"/>
  </r>
  <r>
    <s v="PLX"/>
    <x v="30"/>
    <d v="1899-12-30T06:50:00"/>
    <d v="1899-12-30T07:00:00"/>
    <d v="1899-12-30T00:10:00"/>
    <n v="800"/>
    <n v="1.7849999999999999"/>
    <s v="1.82 (800)"/>
    <n v="1.82"/>
    <n v="28.000000000000114"/>
    <n v="1.9607843137255054E-2"/>
    <n v="3.5000000000000142E-2"/>
    <s v="Flat top"/>
  </r>
  <r>
    <s v="LIXT"/>
    <x v="31"/>
    <d v="1899-12-30T06:36:00"/>
    <d v="1899-12-30T06:36:00"/>
    <d v="1899-12-30T00:00:00"/>
    <n v="500"/>
    <n v="2.9557000000000002"/>
    <s v="3.16 (200), 3.26 (150), 3.43 (150)"/>
    <n v="3.2709999999999999"/>
    <n v="157.64999999999984"/>
    <n v="0.10667523767635401"/>
    <n v="0.31529999999999969"/>
    <s v="strong volume/momentum/ crossing above VWAP and Moving averages (other)"/>
  </r>
  <r>
    <s v="ATER"/>
    <x v="32"/>
    <d v="1899-12-30T06:42:00"/>
    <d v="1899-12-30T06:43:00"/>
    <d v="1899-12-30T00:01:00"/>
    <n v="400"/>
    <n v="5.2194000000000003"/>
    <s v="5.12 (400)"/>
    <n v="5.12"/>
    <n v="-39.760000000000062"/>
    <n v="-1.9044334597846491E-2"/>
    <n v="-9.9400000000000155E-2"/>
    <s v="flat top "/>
  </r>
  <r>
    <s v="INDO"/>
    <x v="33"/>
    <d v="1899-12-30T12:00:00"/>
    <d v="1899-12-30T12:01:00"/>
    <d v="1899-12-30T00:01:00"/>
    <n v="50"/>
    <n v="25.29"/>
    <s v="24.020 (50)"/>
    <n v="24.02"/>
    <n v="-63.499999999999979"/>
    <n v="-5.0217477263740595E-2"/>
    <n v="-1.2699999999999996"/>
    <s v="Flat top"/>
  </r>
  <r>
    <s v="STSS"/>
    <x v="34"/>
    <d v="1899-12-30T06:34:00"/>
    <d v="1899-12-30T06:39:00"/>
    <d v="1899-12-30T00:05:00"/>
    <n v="1000"/>
    <n v="2.855"/>
    <s v="2.995 (250), 2.965 (500), 2.955 (250)"/>
    <n v="2.97"/>
    <n v="115.00000000000021"/>
    <n v="4.028021015761829E-2"/>
    <n v="0.11500000000000021"/>
    <s v="pivot point break out on large volume"/>
  </r>
  <r>
    <s v="CYN"/>
    <x v="35"/>
    <d v="1899-12-30T06:38:00"/>
    <d v="1899-12-30T06:41:00"/>
    <d v="1899-12-30T00:03:00"/>
    <n v="1000"/>
    <n v="2.0476000000000001"/>
    <s v="2.1274/2.065"/>
    <n v="2.0962000000000001"/>
    <n v="48.59999999999998"/>
    <n v="2.3735104512600191E-2"/>
    <n v="4.8599999999999977E-2"/>
    <s v="trendline break second green candle  (other)"/>
  </r>
  <r>
    <s v="CYN"/>
    <x v="35"/>
    <d v="1899-12-30T06:50:00"/>
    <d v="1899-12-30T06:51:00"/>
    <d v="1899-12-30T00:01:00"/>
    <n v="800"/>
    <n v="2.395"/>
    <s v="2.1721 (800)"/>
    <n v="2.1720999999999999"/>
    <n v="-178.32000000000008"/>
    <n v="-9.3068893528183705E-2"/>
    <n v="-0.2229000000000001"/>
    <s v="trendline break into new highs (other)"/>
  </r>
  <r>
    <s v="ERYP"/>
    <x v="36"/>
    <d v="1899-12-30T06:39:00"/>
    <d v="1899-12-30T06:41:00"/>
    <d v="1899-12-30T00:02:00"/>
    <n v="1000"/>
    <n v="1.9399"/>
    <s v="2.0809 (500), 1.9975 (500)"/>
    <n v="2.03912"/>
    <n v="99.220000000000084"/>
    <n v="5.1146966338471156E-2"/>
    <n v="9.9220000000000086E-2"/>
    <s v="Retest at KL that pushed through, moving avg crossed VWAP"/>
  </r>
  <r>
    <s v="VIVK"/>
    <x v="37"/>
    <d v="1899-12-30T06:46:00"/>
    <d v="1899-12-30T06:47:00"/>
    <d v="1899-12-30T00:01:00"/>
    <n v="1000"/>
    <n v="3.73"/>
    <s v="4.12 (500), 3.8342 (500)"/>
    <n v="3.9771000000000001"/>
    <n v="247.10000000000011"/>
    <n v="6.6246648793565788E-2"/>
    <n v="0.2471000000000001"/>
    <s v="flat top BO"/>
  </r>
  <r>
    <s v="APRN"/>
    <x v="38"/>
    <d v="1899-12-30T07:05:00"/>
    <d v="1899-12-30T07:08:00"/>
    <d v="1899-12-30T00:03:00"/>
    <n v="1000"/>
    <n v="4.08"/>
    <s v="3.98 (1000)"/>
    <n v="3.98"/>
    <n v="-100.00000000000009"/>
    <n v="-2.4509803921568651E-2"/>
    <n v="-0.10000000000000009"/>
    <s v="AT KL breakout "/>
  </r>
  <r>
    <s v="ACON"/>
    <x v="39"/>
    <d v="1899-12-30T07:59:00"/>
    <d v="1899-12-30T08:00:00"/>
    <d v="1899-12-30T00:01:00"/>
    <n v="1000"/>
    <n v="2.355"/>
    <s v="2.3948 (1000)"/>
    <n v="2.3948"/>
    <n v="39.800000000000054"/>
    <n v="1.6900212314225005E-2"/>
    <n v="3.9800000000000058E-2"/>
    <s v="Trend line break into high volume (other)"/>
  </r>
  <r>
    <s v="AUST"/>
    <x v="40"/>
    <d v="1899-12-30T11:12:00"/>
    <d v="1899-12-30T11:18:00"/>
    <d v="1899-12-30T00:06:00"/>
    <n v="400"/>
    <n v="4.1749999999999998"/>
    <s v="4.12 (400)"/>
    <n v="4.12"/>
    <n v="-21.999999999999886"/>
    <n v="-1.3173652694610682E-2"/>
    <n v="-5.4999999999999716E-2"/>
    <s v="Flat top breakout on high volume"/>
  </r>
  <r>
    <s v="SOPA"/>
    <x v="41"/>
    <d v="1899-12-30T07:03:00"/>
    <d v="1899-12-30T07:06:00"/>
    <d v="1899-12-30T00:03:00"/>
    <n v="1000"/>
    <n v="2.6657000000000002"/>
    <s v="2.57 (1000)"/>
    <n v="2.57"/>
    <n v="-95.700000000000344"/>
    <n v="-3.5900513936302003E-2"/>
    <n v="-9.570000000000034E-2"/>
    <s v="honestly, this trade was FOMO"/>
  </r>
  <r>
    <s v="VRM"/>
    <x v="42"/>
    <d v="1899-12-30T06:40:00"/>
    <d v="1899-12-30T06:40:00"/>
    <d v="1899-12-30T00:00:00"/>
    <n v="800"/>
    <n v="1.8682000000000001"/>
    <s v="1.82 (800)"/>
    <n v="1.82"/>
    <n v="-38.560000000000016"/>
    <n v="-2.5800235520822223E-2"/>
    <n v="-4.8200000000000021E-2"/>
    <s v="trendline break out into decent volume, bought the stock with confidence and trusted my gut (other)"/>
  </r>
  <r>
    <s v="RDBX"/>
    <x v="43"/>
    <d v="1899-12-30T06:45:00"/>
    <d v="1899-12-30T06:46:00"/>
    <d v="1899-12-30T00:01:00"/>
    <n v="700"/>
    <n v="3.66"/>
    <s v="3.87 (700)"/>
    <n v="3.87"/>
    <n v="146.99999999999997"/>
    <n v="5.7377049180327822E-2"/>
    <n v="0.20999999999999996"/>
    <s v="bounce off 10 EMA pull back buy/ no longer over EXT (other)"/>
  </r>
  <r>
    <s v="DTST"/>
    <x v="44"/>
    <d v="1899-12-30T06:33:00"/>
    <d v="1899-12-30T06:33:00"/>
    <d v="1899-12-30T00:00:00"/>
    <n v="1000"/>
    <n v="3.6059999999999999"/>
    <s v="3.55 (1000)"/>
    <n v="3.55"/>
    <n v="-56.00000000000005"/>
    <n v="-1.5529672767609526E-2"/>
    <n v="-5.600000000000005E-2"/>
    <s v="good entry on a hammer reversal that brakes trend line (other)"/>
  </r>
  <r>
    <s v="PIK"/>
    <x v="45"/>
    <d v="1899-12-30T06:38:00"/>
    <d v="1899-12-30T06:43:00"/>
    <d v="1899-12-30T00:05:00"/>
    <n v="1000"/>
    <n v="2.4422000000000001"/>
    <s v="2.51 (1000)"/>
    <n v="2.5099999999999998"/>
    <n v="67.799999999999642"/>
    <n v="2.7761854066005842E-2"/>
    <n v="6.7799999999999638E-2"/>
    <s v="I liked the breakout but I got in too late, it was a flat top/ break out "/>
  </r>
  <r>
    <s v="TXMD"/>
    <x v="46"/>
    <d v="1899-12-30T06:58:00"/>
    <d v="1899-12-30T06:59:00"/>
    <d v="1899-12-30T00:01:00"/>
    <n v="1000"/>
    <n v="3.0249999999999999"/>
    <s v="3.1562 (1000)"/>
    <n v="3.1562000000000001"/>
    <n v="131.20000000000022"/>
    <n v="4.3371900826446375E-2"/>
    <n v="0.13120000000000021"/>
    <s v="Trendline break (other)"/>
  </r>
  <r>
    <s v="GOVX"/>
    <x v="47"/>
    <d v="1899-12-30T06:58:00"/>
    <d v="1899-12-30T07:00:00"/>
    <d v="1899-12-30T00:02:00"/>
    <n v="1000"/>
    <n v="2.5853000000000002"/>
    <s v="2.54 (1000)"/>
    <n v="2.54"/>
    <n v="-45.300000000000118"/>
    <n v="-1.7522144431980857E-2"/>
    <n v="-4.5300000000000118E-2"/>
    <s v="breakout/flat top "/>
  </r>
  <r>
    <s v="GOVX"/>
    <x v="47"/>
    <d v="1899-12-30T07:06:00"/>
    <d v="1899-12-30T07:07:00"/>
    <d v="1899-12-30T00:01:00"/>
    <n v="500"/>
    <n v="2.61"/>
    <s v="2.56 (500)"/>
    <n v="2.56"/>
    <n v="-24.999999999999911"/>
    <n v="-1.9157088122605304E-2"/>
    <n v="-4.9999999999999822E-2"/>
    <s v="Flat top"/>
  </r>
  <r>
    <s v="AVDL"/>
    <x v="48"/>
    <d v="1899-12-30T07:03:00"/>
    <d v="1899-12-30T07:03:00"/>
    <d v="1899-12-30T00:00:00"/>
    <n v="2000"/>
    <n v="1.8501000000000001"/>
    <s v="1.9007 (2000)"/>
    <n v="1.9007000000000001"/>
    <n v="101.19999999999996"/>
    <n v="2.734987297983893E-2"/>
    <n v="5.0599999999999978E-2"/>
    <s v="flat top at Key level"/>
  </r>
  <r>
    <s v="HUSA"/>
    <x v="49"/>
    <d v="1899-12-30T07:06:00"/>
    <d v="1899-12-30T07:06:00"/>
    <d v="1899-12-30T00:00:00"/>
    <n v="500"/>
    <n v="5.8787000000000003"/>
    <s v="5.955 (500)"/>
    <n v="5.9550000000000001"/>
    <n v="38.149999999999906"/>
    <n v="1.2979059996257591E-2"/>
    <n v="7.6299999999999812E-2"/>
    <s v="flat top into new highs"/>
  </r>
  <r>
    <s v="CYRN"/>
    <x v="50"/>
    <d v="1899-12-30T06:36:00"/>
    <d v="1899-12-30T06:40:00"/>
    <d v="1899-12-30T00:04:00"/>
    <n v="500"/>
    <n v="2.4599000000000002"/>
    <s v="2.4105 (500)"/>
    <n v="2.4104999999999999"/>
    <n v="-24.700000000000166"/>
    <n v="-2.0082117159234247E-2"/>
    <n v="-4.9400000000000333E-2"/>
    <s v="looked like a flat top breakout"/>
  </r>
  <r>
    <s v="AUVI"/>
    <x v="51"/>
    <d v="1899-12-30T06:49:00"/>
    <d v="1899-12-30T06:50:00"/>
    <d v="1899-12-30T00:01:00"/>
    <n v="1000"/>
    <n v="3.0198999999999998"/>
    <s v="3.115 (1000)"/>
    <n v="3.1150000000000002"/>
    <n v="95.100000000000406"/>
    <n v="3.1491108977118598E-2"/>
    <n v="9.5100000000000406E-2"/>
    <s v="flat top breakout on high volume into NHs"/>
  </r>
  <r>
    <s v="EKSO"/>
    <x v="52"/>
    <d v="1899-12-30T08:21:00"/>
    <d v="1899-12-30T08:23:00"/>
    <d v="1899-12-30T00:02:00"/>
    <n v="1000"/>
    <n v="2.64507"/>
    <s v="2.59 (1000)"/>
    <n v="2.59"/>
    <n v="-55.070000000000178"/>
    <n v="-2.0819864880702643E-2"/>
    <n v="-5.5070000000000174E-2"/>
    <s v="Flat top breakout"/>
  </r>
  <r>
    <s v="HILS"/>
    <x v="52"/>
    <d v="1899-12-30T07:47:00"/>
    <d v="1899-12-30T07:50:00"/>
    <d v="1899-12-30T00:03:00"/>
    <n v="1000"/>
    <n v="1.5154000000000001"/>
    <s v="1.45 (1000)"/>
    <n v="1.45"/>
    <n v="-65.400000000000119"/>
    <n v="-4.3156922264748654E-2"/>
    <n v="-6.5400000000000125E-2"/>
    <s v="looked like a flat top had hard resistance at the half dollar"/>
  </r>
  <r>
    <s v="REV"/>
    <x v="53"/>
    <d v="1899-12-30T07:01:00"/>
    <d v="1899-12-30T07:03:00"/>
    <d v="1899-12-30T00:02:00"/>
    <n v="1500"/>
    <n v="2.4056999999999999"/>
    <s v="2.5213 (1500)"/>
    <n v="2.5129999999999999"/>
    <n v="160.94999999999993"/>
    <n v="4.4602402627093918E-2"/>
    <n v="0.10729999999999995"/>
    <s v="ABC like pattern, break through pivot level and on high volume"/>
  </r>
  <r>
    <s v="CEAD"/>
    <x v="54"/>
    <d v="1899-12-30T06:41:00"/>
    <d v="1899-12-30T06:45:00"/>
    <d v="1899-12-30T00:04:00"/>
    <n v="1000"/>
    <n v="1.4294"/>
    <s v="1.7 (1000)"/>
    <n v="1.7"/>
    <n v="270.59999999999997"/>
    <n v="0.18931020008395127"/>
    <n v="0.27059999999999995"/>
    <s v="Looked like it found support at the bottom of the sell off. red candles had low volume followed by a small hammer reversal play into two tight candle, into the increased volume green candles that broke through the pp level. This was the best trade of the year and the best read of the year (other)"/>
  </r>
  <r>
    <s v="LLL"/>
    <x v="55"/>
    <d v="1899-12-30T06:45:00"/>
    <d v="1899-12-30T06:45:00"/>
    <d v="1899-12-30T00:00:00"/>
    <n v="1300"/>
    <n v="2.1451077000000001"/>
    <s v="2.05 (1300)"/>
    <n v="2.0499999999999998"/>
    <n v="-123.64001000000032"/>
    <n v="-4.4337027926383499E-2"/>
    <n v="-9.5107700000000239E-2"/>
    <s v="Flat top breakout on a halted stock"/>
  </r>
  <r>
    <s v="PETZ"/>
    <x v="56"/>
    <d v="1899-12-30T10:22:00"/>
    <d v="1899-12-30T10:22:00"/>
    <d v="1899-12-30T00:00:00"/>
    <n v="1000"/>
    <n v="3.1999499999999999"/>
    <s v="3.4 (1000)"/>
    <n v="3.4"/>
    <n v="200.05000000000007"/>
    <n v="6.2516601821903439E-2"/>
    <n v="0.20005000000000006"/>
    <s v="flat top"/>
  </r>
  <r>
    <s v="PETZ"/>
    <x v="56"/>
    <d v="1899-12-30T10:34:00"/>
    <d v="1899-12-30T10:35:00"/>
    <d v="1899-12-30T00:01:00"/>
    <n v="1000"/>
    <n v="3.4466000000000001"/>
    <s v="3.55 (1000)"/>
    <n v="3.55"/>
    <n v="103.39999999999972"/>
    <n v="3.0000580282016909E-2"/>
    <n v="0.10339999999999971"/>
    <s v="flat top/ micro pullback"/>
  </r>
  <r>
    <s v="AGRX"/>
    <x v="57"/>
    <d v="1899-12-30T07:09:00"/>
    <d v="1899-12-30T07:16:00"/>
    <d v="1899-12-30T00:07:00"/>
    <n v="2000"/>
    <n v="2.2799999999999998"/>
    <s v="2.230455 (2000)"/>
    <n v="2.2304550000000001"/>
    <n v="-99.089999999999463"/>
    <n v="-2.1730263157894614E-2"/>
    <n v="-4.9544999999999728E-2"/>
    <s v="Flat top/ red to green"/>
  </r>
  <r>
    <s v="REV"/>
    <x v="58"/>
    <d v="1899-12-30T07:26:00"/>
    <d v="1899-12-30T07:27:00"/>
    <d v="1899-12-30T00:01:00"/>
    <n v="1500"/>
    <n v="5.4638799999999996"/>
    <s v="5.452 (1500)"/>
    <n v="5.452"/>
    <n v="-17.819999999999503"/>
    <n v="-2.1742790837280257E-3"/>
    <n v="-1.1879999999999669E-2"/>
    <s v="flat top"/>
  </r>
  <r>
    <s v="BRQS"/>
    <x v="59"/>
    <d v="1899-12-30T06:46:00"/>
    <d v="1899-12-30T06:50:00"/>
    <d v="1899-12-30T00:04:00"/>
    <n v="2000"/>
    <n v="1.9650000000000001"/>
    <s v="1.941 (2000)"/>
    <n v="1.9410000000000001"/>
    <n v="-48.000000000000043"/>
    <n v="-1.2213740458015265E-2"/>
    <n v="-2.4000000000000021E-2"/>
    <s v="Was a beautiful set up but I took the trade late which was bad bc it was in a consolidation and got chopped out then it set up perfectly for a higher breakout. This was a trade showing lack of experience and confidence. (other)"/>
  </r>
  <r>
    <s v="IINN"/>
    <x v="60"/>
    <d v="1899-12-30T06:37:00"/>
    <d v="1899-12-30T06:38:00"/>
    <d v="1899-12-30T00:01:00"/>
    <n v="1500"/>
    <n v="2.52766"/>
    <s v="2.5257 (1000), 2.57 (500)"/>
    <n v="2.5700666700000001"/>
    <n v="63.610005000000136"/>
    <n v="1.6777046754705927E-2"/>
    <n v="4.2406670000000091E-2"/>
    <s v="hammer reversal into new high pivot"/>
  </r>
  <r>
    <s v="CLVS"/>
    <x v="61"/>
    <d v="1899-12-30T07:04:00"/>
    <d v="1899-12-30T07:06:00"/>
    <d v="1899-12-30T00:02:00"/>
    <n v="1500"/>
    <n v="2.7688999999999999"/>
    <s v="2.75 (1500)"/>
    <n v="2.75"/>
    <n v="-28.349999999999874"/>
    <n v="-6.8258153057170201E-3"/>
    <n v="-1.8899999999999917E-2"/>
    <s v="break into HOD "/>
  </r>
  <r>
    <s v="KSPN"/>
    <x v="62"/>
    <d v="1899-12-30T12:33:00"/>
    <d v="1899-12-30T12:33:00"/>
    <d v="1899-12-30T00:00:00"/>
    <n v="600"/>
    <n v="6.4340000000000002"/>
    <s v="6.23 (600)"/>
    <n v="6.23"/>
    <n v="-122.39999999999984"/>
    <n v="-3.1706558905812865E-2"/>
    <n v="-0.20399999999999974"/>
    <s v="Pivot point breakout that was miss timed and got in way to high"/>
  </r>
  <r>
    <s v="XRTX"/>
    <x v="63"/>
    <d v="1899-12-30T06:33:00"/>
    <d v="1899-12-30T06:34:00"/>
    <d v="1899-12-30T00:01:00"/>
    <n v="2000"/>
    <n v="2.145715"/>
    <s v="2.18 (2000)"/>
    <n v="2.1800000000000002"/>
    <n v="68.570000000000249"/>
    <n v="1.5978356864728038E-2"/>
    <n v="3.4285000000000121E-2"/>
    <s v="break of significant KL from premarket on high volume"/>
  </r>
  <r>
    <s v="EVTL"/>
    <x v="64"/>
    <d v="1899-12-30T06:38:00"/>
    <d v="1899-12-30T06:39:00"/>
    <d v="1899-12-30T00:01:00"/>
    <n v="1000"/>
    <n v="3.69"/>
    <s v="3.56 (1000)"/>
    <n v="3.56"/>
    <n v="-129.99999999999989"/>
    <n v="-3.5230352303523005E-2"/>
    <n v="-0.12999999999999989"/>
    <s v="trying to break out into new high, break of KL"/>
  </r>
  <r>
    <s v="HUSA"/>
    <x v="65"/>
    <d v="1899-12-30T10:09:00"/>
    <d v="1899-12-30T10:14:00"/>
    <d v="1899-12-30T00:05:00"/>
    <n v="900"/>
    <n v="4.6157000000000004"/>
    <s v="4.57 (900)"/>
    <n v="4.57"/>
    <n v="-41.130000000000067"/>
    <n v="-9.9009900990099098E-3"/>
    <n v="-4.5700000000000074E-2"/>
    <s v="break of KL into in highs"/>
  </r>
  <r>
    <s v="DRCT"/>
    <x v="66"/>
    <d v="1899-12-30T06:33:00"/>
    <d v="1899-12-30T06:37:00"/>
    <d v="1899-12-30T00:04:00"/>
    <n v="1300"/>
    <n v="2.9714999999999998"/>
    <s v="3.0918 (1300)"/>
    <n v="3.0918000000000001"/>
    <n v="156.39000000000038"/>
    <n v="4.0484603735487124E-2"/>
    <n v="0.1203000000000003"/>
    <s v="looked like a flat top breakout into new highs with good momentum from premarket"/>
  </r>
  <r>
    <s v="PGY"/>
    <x v="67"/>
    <d v="1899-12-30T06:39:00"/>
    <d v="1899-12-30T06:39:00"/>
    <d v="1899-12-30T00:00:00"/>
    <n v="600"/>
    <n v="6.4349999999999996"/>
    <s v="6.71 (600)"/>
    <n v="6.71"/>
    <n v="165.00000000000023"/>
    <n v="4.2735042735042805E-2"/>
    <n v="0.27500000000000036"/>
    <s v="mini ABCD flat top break out on high volume"/>
  </r>
  <r>
    <s v="USEA"/>
    <x v="68"/>
    <d v="1899-12-30T06:50:00"/>
    <d v="1899-12-30T06:53:00"/>
    <d v="1899-12-30T00:03:00"/>
    <n v="1500"/>
    <n v="2.4350000000000001"/>
    <s v="2.36 (1500)"/>
    <n v="2.36"/>
    <n v="-112.50000000000027"/>
    <n v="-3.0800821355236208E-2"/>
    <n v="-7.5000000000000178E-2"/>
    <s v="Missed the red to green bottom and took it high at the top of the bull trap. Missed the good part of the trade then got caught with my pants down. Not fear of missing out. The trade just didn’t work out. (other)"/>
  </r>
  <r>
    <s v="BWV"/>
    <x v="69"/>
    <d v="1899-12-30T06:35:00"/>
    <d v="1899-12-30T06:35:00"/>
    <d v="1899-12-30T00:00:00"/>
    <n v="1000"/>
    <n v="3.8258999999999999"/>
    <s v="3.7365 (1000)"/>
    <n v="3.7364999999999999"/>
    <n v="-89.39999999999992"/>
    <n v="-2.3367050889986696E-2"/>
    <n v="-8.9399999999999924E-2"/>
    <s v="looked like a flat top that was trading in a range, consistently hitting the resistance level after every drop. Off timing and probably should have been a DP trade instead"/>
  </r>
  <r>
    <s v="GOVX"/>
    <x v="70"/>
    <d v="1899-12-30T06:37:00"/>
    <d v="1899-12-30T06:39:00"/>
    <d v="1899-12-30T00:02:00"/>
    <n v="1500"/>
    <n v="2.3799000000000001"/>
    <s v="2.38 (1500)"/>
    <n v="2.38"/>
    <n v="0.14999999999965041"/>
    <n v="4.2018572208757377E-5"/>
    <n v="9.9999999999766942E-5"/>
    <s v="flat top ABCD after a pullback"/>
  </r>
  <r>
    <s v="AMTD"/>
    <x v="71"/>
    <d v="1899-12-30T06:32:00"/>
    <d v="1899-12-30T06:32:00"/>
    <d v="1899-12-30T00:00:00"/>
    <n v="300"/>
    <n v="12.664199999999999"/>
    <s v="12.59 (300)"/>
    <n v="12.59"/>
    <n v="-22.259999999999813"/>
    <n v="-5.8590357069534527E-3"/>
    <n v="-7.4199999999999378E-2"/>
    <s v="got in on strong momentum had a close stop (other)"/>
  </r>
  <r>
    <s v="KSPN"/>
    <x v="72"/>
    <d v="1899-12-30T07:28:00"/>
    <d v="1899-12-30T07:29:00"/>
    <d v="1899-12-30T00:01:00"/>
    <n v="1000"/>
    <n v="3.9241000000000001"/>
    <s v="3.88 (1000)"/>
    <n v="3.88"/>
    <n v="-44.10000000000025"/>
    <n v="-1.1238245712392736E-2"/>
    <n v="-4.410000000000025E-2"/>
    <s v="had a rise in volume and strong momentum (other)"/>
  </r>
  <r>
    <s v="IONM"/>
    <x v="73"/>
    <d v="1899-12-30T06:30:00"/>
    <d v="1899-12-30T06:30:00"/>
    <d v="1899-12-30T00:00:00"/>
    <n v="700"/>
    <n v="5.4298999999999999"/>
    <s v="5.64 (700)"/>
    <n v="5.64"/>
    <n v="147.06999999999982"/>
    <n v="3.8693161936683929E-2"/>
    <n v="0.21009999999999973"/>
    <s v="played the break of the pp from the premarket, got in on high volume and planned for it to break the VWAP. BULL FLAG"/>
  </r>
  <r>
    <s v="MRSN"/>
    <x v="74"/>
    <d v="1899-12-30T07:01:00"/>
    <d v="1899-12-30T07:01:00"/>
    <d v="1899-12-30T00:00:00"/>
    <n v="500"/>
    <n v="7.4351000000000003"/>
    <s v="7.23 (500)"/>
    <n v="7.23"/>
    <n v="-102.54999999999993"/>
    <n v="-2.7585372086454729E-2"/>
    <n v="-0.20509999999999984"/>
    <s v="flat top breakout"/>
  </r>
  <r>
    <s v="CLWT"/>
    <x v="75"/>
    <d v="1899-12-30T06:30:00"/>
    <d v="1899-12-30T06:30:00"/>
    <d v="1899-12-30T00:00:00"/>
    <n v="1500"/>
    <n v="2.2320000000000002"/>
    <s v="2.23 (1500)"/>
    <n v="2.23"/>
    <n v="-3.0000000000003357"/>
    <n v="-8.9605734767039813E-4"/>
    <n v="-2.0000000000002238E-3"/>
    <s v="pivot level holding over VWAP"/>
  </r>
  <r>
    <s v="VLCN"/>
    <x v="76"/>
    <d v="1899-12-30T06:32:00"/>
    <d v="1899-12-30T06:33:00"/>
    <d v="1899-12-30T00:01:00"/>
    <n v="1500"/>
    <n v="2.476"/>
    <s v="2.39 (1500)"/>
    <n v="2.39"/>
    <n v="-128.99999999999977"/>
    <n v="-3.4733441033925616E-2"/>
    <n v="-8.5999999999999854E-2"/>
    <s v="break of VWAP and KL"/>
  </r>
  <r>
    <s v="GBOX"/>
    <x v="77"/>
    <d v="1899-12-30T06:53:00"/>
    <d v="1899-12-30T06:53:00"/>
    <d v="1899-12-30T00:00:00"/>
    <n v="2000"/>
    <n v="1.915"/>
    <s v="1.820055 (2000)"/>
    <n v="1.820055"/>
    <n v="-189.8900000000001"/>
    <n v="-4.9579634464751998E-2"/>
    <n v="-9.4945000000000057E-2"/>
    <s v="breakout to new highs, looked like it had high volume"/>
  </r>
  <r>
    <s v="BWV"/>
    <x v="78"/>
    <d v="1899-12-30T06:34:00"/>
    <d v="1899-12-30T06:34:00"/>
    <d v="1899-12-30T00:00:00"/>
    <n v="500"/>
    <n v="4.4757999999999996"/>
    <s v="4.37 (500)"/>
    <n v="4.37"/>
    <n v="-52.899999999999721"/>
    <n v="-2.3638232271325665E-2"/>
    <n v="-0.10579999999999945"/>
    <s v="flat top breakout"/>
  </r>
  <r>
    <s v="BWV"/>
    <x v="79"/>
    <d v="1899-12-30T06:34:00"/>
    <d v="1899-12-30T06:34:00"/>
    <d v="1899-12-30T00:00:00"/>
    <n v="500"/>
    <n v="4.5792000000000002"/>
    <s v="4.47 (500)"/>
    <n v="4.47"/>
    <n v="-54.600000000000207"/>
    <n v="-2.3846960167714926E-2"/>
    <n v="-0.10920000000000041"/>
    <s v="flat top, false break out though"/>
  </r>
  <r>
    <s v="APE"/>
    <x v="80"/>
    <d v="1899-12-30T06:47:00"/>
    <d v="1899-12-30T06:48:00"/>
    <d v="1899-12-30T00:01:00"/>
    <n v="500"/>
    <n v="7.3696999999999999"/>
    <s v="7.25 (500)"/>
    <n v="7.25"/>
    <n v="-59.849999999999959"/>
    <n v="-1.6242180821471663E-2"/>
    <n v="-0.11969999999999992"/>
    <s v="FOMO"/>
  </r>
  <r>
    <s v="DRUG"/>
    <x v="81"/>
    <d v="1899-12-30T06:35:00"/>
    <d v="1899-12-30T06:38:00"/>
    <d v="1899-12-30T00:03:00"/>
    <n v="500"/>
    <n v="1.9757"/>
    <s v="1.8801 (500)"/>
    <n v="1.8801000000000001"/>
    <n v="-47.799999999999955"/>
    <n v="-4.8387913144708139E-2"/>
    <n v="-9.5599999999999907E-2"/>
    <s v="looked like it found the bottom, hammer reversal into high volume (other)"/>
  </r>
  <r>
    <s v="CMRX"/>
    <x v="82"/>
    <d v="1899-12-30T06:43:00"/>
    <d v="1899-12-30T06:43:00"/>
    <d v="1899-12-30T00:00:00"/>
    <n v="500"/>
    <n v="2.4110999999999998"/>
    <s v="2.3201 (500)"/>
    <n v="2.3201000000000001"/>
    <n v="-45.499999999999872"/>
    <n v="-3.7742109410642377E-2"/>
    <n v="-9.0999999999999748E-2"/>
    <s v="bull flag on the 1 min"/>
  </r>
  <r>
    <s v="INAB"/>
    <x v="83"/>
    <d v="1899-12-30T07:00:00"/>
    <d v="1899-12-30T07:01:00"/>
    <d v="1899-12-30T00:01:00"/>
    <n v="1000"/>
    <n v="2.8191999999999999"/>
    <s v="2.93 (1000)"/>
    <n v="2.93"/>
    <n v="110.80000000000024"/>
    <n v="3.930192962542578E-2"/>
    <n v="0.11080000000000023"/>
    <s v="cup and handle on the 5 min, with the 1 min handle pullback (other)"/>
  </r>
  <r>
    <s v="DRUG"/>
    <x v="84"/>
    <d v="1899-12-30T06:46:00"/>
    <d v="1899-12-30T06:46:00"/>
    <d v="1899-12-30T00:00:00"/>
    <n v="1000"/>
    <n v="2.1694"/>
    <s v="2.1201 (1000)"/>
    <n v="2.1200999999999999"/>
    <n v="-49.300000000000125"/>
    <n v="-2.2725177468424507E-2"/>
    <n v="-4.9300000000000122E-2"/>
    <s v="red to green, at significant support level, it also broke the VWAP and 9EMA (other)"/>
  </r>
  <r>
    <s v="HYRE"/>
    <x v="85"/>
    <d v="1899-12-30T07:47:00"/>
    <d v="1899-12-30T07:47:00"/>
    <d v="1899-12-30T00:00:00"/>
    <n v="2000"/>
    <n v="1.3756999999999999"/>
    <s v="1.35 (2000)"/>
    <n v="1.35"/>
    <n v="-51.399999999999665"/>
    <n v="-1.8681398560732587E-2"/>
    <n v="-2.5699999999999834E-2"/>
    <s v="Got in for the break of a KL, reason for getting in was the increase in volume and momo"/>
  </r>
  <r>
    <s v="ATXG"/>
    <x v="86"/>
    <d v="1899-12-30T10:38:00"/>
    <d v="1899-12-30T10:39:00"/>
    <d v="1899-12-30T00:01:00"/>
    <n v="600"/>
    <n v="5.2895000000000003"/>
    <s v="5.31 (600)"/>
    <n v="5.31"/>
    <n v="12.299999999999578"/>
    <n v="3.8756026089421525E-3"/>
    <n v="2.0499999999999297E-2"/>
    <s v="huge increase in volume, with he break out KL"/>
  </r>
  <r>
    <s v="PXMD"/>
    <x v="87"/>
    <d v="1899-12-30T07:42:00"/>
    <d v="1899-12-30T07:43:00"/>
    <d v="1899-12-30T00:01:00"/>
    <n v="700"/>
    <n v="4.05"/>
    <s v="4.15 (700)"/>
    <n v="4.1500000000000004"/>
    <n v="70.000000000000369"/>
    <n v="2.4691358024691468E-2"/>
    <n v="0.10000000000000053"/>
    <s v="dip buy at  support level"/>
  </r>
  <r>
    <s v="CMRA"/>
    <x v="88"/>
    <d v="1899-12-30T06:53:00"/>
    <d v="1899-12-30T06:53:00"/>
    <d v="1899-12-30T00:00:00"/>
    <n v="1000"/>
    <n v="2.8096000000000001"/>
    <s v="2.75 (1000)"/>
    <n v="2.75"/>
    <n v="-59.600000000000094"/>
    <n v="-2.1212984054669759E-2"/>
    <n v="-5.9600000000000097E-2"/>
    <s v="FOMO, thought it was going to start curling up"/>
  </r>
  <r>
    <s v="BIAF"/>
    <x v="89"/>
    <d v="1899-12-30T06:30:00"/>
    <d v="1899-12-30T06:31:00"/>
    <d v="1899-12-30T00:01:00"/>
    <n v="500"/>
    <n v="5.82"/>
    <s v="5.73 (500)"/>
    <n v="5.73"/>
    <n v="-44.999999999999929"/>
    <n v="-1.5463917525773141E-2"/>
    <n v="-8.9999999999999858E-2"/>
    <s v="Used momo and volume to get in (other)"/>
  </r>
  <r>
    <s v="SNTI"/>
    <x v="90"/>
    <d v="1899-12-30T06:39:00"/>
    <d v="1899-12-30T06:43:00"/>
    <d v="1899-12-30T00:04:00"/>
    <n v="500"/>
    <n v="2.355"/>
    <s v="2.30786 (500)"/>
    <n v="2.3078599999999998"/>
    <n v="-23.570000000000093"/>
    <n v="-2.0016985138004317E-2"/>
    <n v="-4.7140000000000182E-2"/>
    <s v="KL breakout"/>
  </r>
  <r>
    <s v="SOBR"/>
    <x v="91"/>
    <d v="1899-12-30T12:42:00"/>
    <d v="1899-12-30T12:45:00"/>
    <d v="1899-12-30T00:03:00"/>
    <n v="1000"/>
    <n v="1.9650000000000001"/>
    <s v="2.05 (1000)"/>
    <n v="2.0499999999999998"/>
    <n v="84.999999999999744"/>
    <n v="4.3256997455470625E-2"/>
    <n v="8.4999999999999742E-2"/>
    <s v="technically a dip buy at a strong support level"/>
  </r>
  <r>
    <s v="SOBR"/>
    <x v="92"/>
    <d v="1899-12-30T11:32:00"/>
    <d v="1899-12-30T11:33:00"/>
    <d v="1899-12-30T00:01:00"/>
    <n v="1000"/>
    <n v="3.11"/>
    <s v="3.0615 (1000)"/>
    <n v="3.0615000000000001"/>
    <n v="-48.499999999999766"/>
    <n v="-1.5594855305466115E-2"/>
    <n v="-4.8499999999999766E-2"/>
    <s v="Bought at support/Dip"/>
  </r>
  <r>
    <s v="ADTX"/>
    <x v="93"/>
    <d v="1899-12-30T06:34:00"/>
    <d v="1899-12-30T06:34:00"/>
    <d v="1899-12-30T00:00:00"/>
    <n v="500"/>
    <n v="3.3254999999999999"/>
    <s v="3.3699 (500)"/>
    <n v="3.3698999999999999"/>
    <n v="22.199999999999996"/>
    <n v="1.3351375732972404E-2"/>
    <n v="4.4399999999999995E-2"/>
    <s v="KL breakout/ 9ema crossing VWAP/ increase in volume"/>
  </r>
  <r>
    <s v="ATXI"/>
    <x v="94"/>
    <d v="1899-12-30T06:54:00"/>
    <d v="1899-12-30T06:54:00"/>
    <d v="1899-12-30T00:00:00"/>
    <n v="300"/>
    <n v="9.1593999999999998"/>
    <s v="8.91 (300)"/>
    <n v="8.91"/>
    <n v="-74.819999999999879"/>
    <n v="-2.7228857785444371E-2"/>
    <n v="-0.24939999999999962"/>
    <s v="Looked for the stock to make new highs on strong momo FOMO"/>
  </r>
  <r>
    <s v="ABOS"/>
    <x v="95"/>
    <d v="1899-12-30T09:27:00"/>
    <d v="1899-12-30T09:32:00"/>
    <d v="1899-12-30T00:05:00"/>
    <n v="300"/>
    <n v="8.91"/>
    <s v="9.0928 (300)"/>
    <n v="9.0928000000000004"/>
    <n v="54.840000000000089"/>
    <n v="2.0516273849607192E-2"/>
    <n v="0.1828000000000003"/>
    <s v="DIP buy at support level"/>
  </r>
  <r>
    <s v="ATXI"/>
    <x v="96"/>
    <d v="1899-12-30T07:47:00"/>
    <d v="1899-12-30T07:50:00"/>
    <d v="1899-12-30T00:03:00"/>
    <n v="100"/>
    <n v="14.38"/>
    <s v="14.975 (100)"/>
    <n v="14.975"/>
    <n v="59.499999999999886"/>
    <n v="4.137691237830321E-2"/>
    <n v="0.59499999999999886"/>
    <s v="Dip at the descending top resistance"/>
  </r>
  <r>
    <s v="FNGR"/>
    <x v="96"/>
    <d v="1899-12-30T07:15:00"/>
    <d v="1899-12-30T07:17:00"/>
    <d v="1899-12-30T00:02:00"/>
    <n v="300"/>
    <n v="5.0999999999999996"/>
    <s v="4.94 (300)"/>
    <n v="4.9400000000000004"/>
    <n v="-47.999999999999773"/>
    <n v="-3.1372549019607732E-2"/>
    <n v="-0.15999999999999925"/>
    <s v="Dip but it was a hard spot to buy the dip."/>
  </r>
  <r>
    <s v="PEGY"/>
    <x v="97"/>
    <d v="1899-12-30T06:53:00"/>
    <d v="1899-12-30T07:01:00"/>
    <d v="1899-12-30T00:08:00"/>
    <n v="300"/>
    <n v="2.4049999999999998"/>
    <s v="2.6642 (68), 2.6601 (232)"/>
    <n v="2.6610293299999999"/>
    <n v="76.808799000000022"/>
    <n v="0.1064571018711018"/>
    <n v="0.25602933000000005"/>
    <s v="DIP at the bottom of the flush"/>
  </r>
  <r>
    <s v="PEGY"/>
    <x v="97"/>
    <d v="1899-12-30T06:53:00"/>
    <d v="1899-12-30T07:01:00"/>
    <d v="1899-12-30T00:08:00"/>
    <n v="300"/>
    <n v="2.5249999999999999"/>
    <s v="2.43 (300)"/>
    <n v="2.4300000000000002"/>
    <n v="-28.499999999999925"/>
    <n v="-3.7623762376237546E-2"/>
    <n v="-9.4999999999999751E-2"/>
    <s v="Candle to make a new high, with momo and volume (other)"/>
  </r>
  <r>
    <s v="SHFS"/>
    <x v="97"/>
    <d v="1899-12-30T09:57:00"/>
    <d v="1899-12-30T10:05:00"/>
    <d v="1899-12-30T00:08:00"/>
    <n v="150"/>
    <n v="11.41"/>
    <s v="10.65 (100), 10.9042 (50)"/>
    <n v="10.734400000000001"/>
    <n v="-101.33999999999989"/>
    <n v="-5.9211218229623053E-2"/>
    <n v="-0.67559999999999931"/>
    <s v="FOMO"/>
  </r>
  <r>
    <s v="LUCY"/>
    <x v="98"/>
    <d v="1899-12-30T07:09:00"/>
    <d v="1899-12-30T07:14:00"/>
    <d v="1899-12-30T00:05:00"/>
    <n v="400"/>
    <n v="3.19"/>
    <s v="3.3 (400)"/>
    <n v="3.3"/>
    <n v="43.99999999999995"/>
    <n v="3.4482758620689724E-2"/>
    <n v="0.10999999999999988"/>
    <s v="Dip at support level"/>
  </r>
  <r>
    <s v="GGE"/>
    <x v="98"/>
    <d v="1899-12-30T08:42:00"/>
    <d v="1899-12-30T08:42:00"/>
    <d v="1899-12-30T00:00:00"/>
    <n v="700"/>
    <n v="2.1"/>
    <s v="2.01 (300), 1.98 (400)"/>
    <n v="1.9926857099999999"/>
    <n v="-75.120003000000096"/>
    <n v="-5.1102042857142926E-2"/>
    <n v="-0.10731429000000015"/>
    <s v="DIP at breakout level"/>
  </r>
  <r>
    <s v="HALL"/>
    <x v="98"/>
    <d v="1899-12-30T09:10:00"/>
    <d v="1899-12-30T09:11:00"/>
    <d v="1899-12-30T00:01:00"/>
    <n v="300"/>
    <n v="1.6"/>
    <s v="1.481 (300)"/>
    <n v="1.4810000000000001"/>
    <n v="-35.699999999999996"/>
    <n v="-7.4374999999999969E-2"/>
    <n v="-0.11899999999999999"/>
    <s v="DIP"/>
  </r>
  <r>
    <s v="ADTX"/>
    <x v="99"/>
    <d v="1899-12-30T06:36:00"/>
    <d v="1899-12-30T06:46:00"/>
    <d v="1899-12-30T00:10:00"/>
    <n v="300"/>
    <n v="3.32"/>
    <s v="3.3399 (300)"/>
    <n v="3.3399000000000001"/>
    <n v="5.9700000000000752"/>
    <n v="5.9939759036145013E-3"/>
    <n v="1.9900000000000251E-2"/>
    <s v="DIP at support level, it kept bouncing off of it"/>
  </r>
  <r>
    <s v="LASE"/>
    <x v="100"/>
    <d v="1899-12-30T06:49:00"/>
    <d v="1899-12-30T06:52:00"/>
    <d v="1899-12-30T00:03:00"/>
    <n v="300"/>
    <n v="4.3998999999999997"/>
    <s v="4.29 (300)"/>
    <n v="4.29"/>
    <n v="-32.969999999999899"/>
    <n v="-2.4977840405463692E-2"/>
    <n v="-0.10989999999999966"/>
    <s v="Breakout at KL"/>
  </r>
  <r>
    <s v="LASE"/>
    <x v="100"/>
    <d v="1899-12-30T06:56:00"/>
    <d v="1899-12-30T06:56:00"/>
    <d v="1899-12-30T00:00:00"/>
    <n v="200"/>
    <n v="4.3650000000000002"/>
    <s v="4.27 (200)"/>
    <n v="4.2699999999999996"/>
    <n v="-19.000000000000128"/>
    <n v="-2.1764032073310569E-2"/>
    <n v="-9.5000000000000639E-2"/>
    <s v="Wedge pattern breakout (other)"/>
  </r>
  <r>
    <s v="ATXI"/>
    <x v="101"/>
    <d v="1899-12-30T06:31:00"/>
    <d v="1899-12-30T06:32:00"/>
    <d v="1899-12-30T00:01:00"/>
    <n v="300"/>
    <n v="3.4649999999999999"/>
    <s v="3.5716 (300)"/>
    <n v="3.5716000000000001"/>
    <n v="31.980000000000075"/>
    <n v="3.0764790764790773E-2"/>
    <n v="0.10660000000000025"/>
    <s v="Flat top breakout from PM highs"/>
  </r>
  <r>
    <s v="ATXI"/>
    <x v="102"/>
    <d v="1899-12-30T06:31:00"/>
    <d v="1899-12-30T06:32:00"/>
    <d v="1899-12-30T00:01:00"/>
    <n v="300"/>
    <n v="3.4874999999999998"/>
    <s v="3.6028 (300)"/>
    <n v="3.6027999999999998"/>
    <n v="34.589999999999989"/>
    <n v="3.3060931899641544E-2"/>
    <n v="0.11529999999999996"/>
    <s v="Flat top from PM level"/>
  </r>
  <r>
    <s v="QNRX"/>
    <x v="103"/>
    <d v="1899-12-30T06:47:00"/>
    <d v="1899-12-30T06:48:00"/>
    <d v="1899-12-30T00:01:00"/>
    <n v="300"/>
    <n v="2.5"/>
    <s v="2.39 (300)"/>
    <n v="2.39"/>
    <n v="-32.999999999999964"/>
    <n v="-4.3999999999999928E-2"/>
    <n v="-0.10999999999999988"/>
    <s v="Dip on the pullback of the halt"/>
  </r>
  <r>
    <s v="FNHC"/>
    <x v="103"/>
    <d v="1899-12-30T06:57:00"/>
    <d v="1899-12-30T07:05:00"/>
    <d v="1899-12-30T00:08:00"/>
    <n v="1000"/>
    <n v="1.0489999999999999"/>
    <s v="1.045 (1000)"/>
    <n v="1.0449999999999999"/>
    <n v="-4.0000000000000036"/>
    <n v="-3.8131553860819567E-3"/>
    <n v="-4.0000000000000036E-3"/>
    <s v="Flat top breakout looked like an ABCD"/>
  </r>
  <r>
    <s v="RDHL"/>
    <x v="104"/>
    <d v="1899-12-30T07:58:00"/>
    <d v="1899-12-30T08:02:00"/>
    <d v="1899-12-30T00:04:00"/>
    <n v="1000"/>
    <n v="0.77480000000000004"/>
    <s v="0.7947 (1000)"/>
    <n v="0.79469999999999996"/>
    <n v="19.899999999999917"/>
    <n v="2.568404749612796E-2"/>
    <n v="1.9899999999999918E-2"/>
    <s v="Bull flag, backed with institutional buying power. Had a large amount of volume and momo, hopped in late but I liked the set up"/>
  </r>
  <r>
    <s v="AGFY"/>
    <x v="105"/>
    <d v="1899-12-30T06:50:00"/>
    <d v="1899-12-30T06:58:00"/>
    <d v="1899-12-30T00:08:00"/>
    <n v="900"/>
    <n v="2.5550000000000002"/>
    <s v="2.52 (900)"/>
    <n v="2.52"/>
    <n v="-31.500000000000128"/>
    <n v="-1.3698630136986356E-2"/>
    <n v="-3.5000000000000142E-2"/>
    <s v="tried to play the break of VWAP but it got rejected. Horrible trade bc the sell was ass (other)"/>
  </r>
  <r>
    <s v="MVST"/>
    <x v="106"/>
    <d v="1899-12-30T06:54:00"/>
    <d v="1899-12-30T07:04:00"/>
    <d v="1899-12-30T00:10:00"/>
    <n v="400"/>
    <n v="2.4211"/>
    <s v="2.4527 (400)"/>
    <n v="2.4527000000000001"/>
    <n v="12.640000000000029"/>
    <n v="1.3051918549419783E-2"/>
    <n v="3.1600000000000072E-2"/>
    <s v="Ascending triangle, it popped up then pulled back to the breakout point where I bought for a dip"/>
  </r>
  <r>
    <s v="MOTS"/>
    <x v="107"/>
    <d v="1899-12-30T06:32:00"/>
    <d v="1899-12-30T06:34:00"/>
    <d v="1899-12-30T00:02:00"/>
    <n v="1000"/>
    <n v="2.0796000000000001"/>
    <s v="2.145 (1000)"/>
    <n v="2.145"/>
    <n v="65.399999999999906"/>
    <n v="3.1448355452971644E-2"/>
    <n v="6.5399999999999903E-2"/>
    <s v="Broke descending resistance with strong news and strong MOMO, broke a Key level from PM. This trade had plenty of reasons to get in which gave me a reason to get in. The L2 looked very good "/>
  </r>
  <r>
    <s v="DUO"/>
    <x v="108"/>
    <d v="1899-12-30T12:20:00"/>
    <d v="1899-12-30T12:21:00"/>
    <d v="1899-12-30T00:01:00"/>
    <n v="900"/>
    <n v="1.2749999999999999"/>
    <s v="1.2234556 (900)"/>
    <n v="1.2234556000000001"/>
    <n v="-46.389959999999839"/>
    <n v="-4.0426980392156753E-2"/>
    <n v="-5.1544399999999824E-2"/>
    <s v="FOMO"/>
  </r>
  <r>
    <s v="QNGY"/>
    <x v="109"/>
    <d v="1899-12-30T06:34:00"/>
    <d v="1899-12-30T06:35:00"/>
    <d v="1899-12-30T00:01:00"/>
    <n v="1000"/>
    <n v="2.3180000000000001"/>
    <s v="2.405 (1000)"/>
    <n v="2.4049999999999998"/>
    <n v="86.999999999999744"/>
    <n v="3.7532355478860913E-2"/>
    <n v="8.6999999999999744E-2"/>
    <s v="next candle to make a new high, had strong momo and volume, also had news"/>
  </r>
  <r>
    <s v="SONN"/>
    <x v="110"/>
    <d v="1899-12-30T06:42:00"/>
    <d v="1899-12-30T06:43:00"/>
    <d v="1899-12-30T00:01:00"/>
    <n v="500"/>
    <n v="1.6"/>
    <s v="1.58 (500)"/>
    <n v="1.58"/>
    <n v="-10.000000000000009"/>
    <n v="-1.2499999999999956E-2"/>
    <n v="-2.0000000000000018E-2"/>
    <s v="DIP at consistent support level"/>
  </r>
  <r>
    <s v="SONN"/>
    <x v="111"/>
    <d v="1899-12-30T06:54:00"/>
    <d v="1899-12-30T06:56:00"/>
    <d v="1899-12-30T00:02:00"/>
    <n v="1000"/>
    <n v="2.3613"/>
    <s v="2.427 (1000)"/>
    <n v="2.427"/>
    <n v="65.700000000000088"/>
    <n v="2.7823656460424395E-2"/>
    <n v="6.5700000000000092E-2"/>
    <s v="Flat top red to green on a micro pullback"/>
  </r>
  <r>
    <s v="SONN"/>
    <x v="112"/>
    <d v="1899-12-30T06:42:00"/>
    <d v="1899-12-30T06:43:00"/>
    <d v="1899-12-30T00:01:00"/>
    <n v="400"/>
    <n v="2.3698999999999999"/>
    <s v="2.32 (400)"/>
    <n v="2.3199999999999998"/>
    <n v="-19.960000000000022"/>
    <n v="-2.1055740748554763E-2"/>
    <n v="-4.9900000000000055E-2"/>
    <s v="Micro pullback into breakout DIP"/>
  </r>
  <r>
    <s v="NURO"/>
    <x v="113"/>
    <d v="1899-12-30T06:31:00"/>
    <d v="1899-12-30T06:32:00"/>
    <d v="1899-12-30T00:01:00"/>
    <n v="1000"/>
    <n v="2.0299999999999998"/>
    <s v="1.95 (1000)"/>
    <n v="1.95"/>
    <n v="-79.999999999999844"/>
    <n v="-3.9408866995073843E-2"/>
    <n v="-7.9999999999999849E-2"/>
    <s v="First entry was 200 shares on the dip where it showed to hold up. second entry was the break of $2.00"/>
  </r>
  <r>
    <s v="DUO"/>
    <x v="114"/>
    <d v="1899-12-30T06:36:00"/>
    <d v="1899-12-30T06:38:00"/>
    <d v="1899-12-30T00:02:00"/>
    <n v="900"/>
    <n v="1.4489000000000001"/>
    <s v="1.4501 (900)"/>
    <n v="1.4500999999999999"/>
    <n v="1.0799999999998811"/>
    <n v="8.2821450755732329E-4"/>
    <n v="1.1999999999998678E-3"/>
    <s v="Red to green, candle to break through VWAP"/>
  </r>
  <r>
    <s v="SONN"/>
    <x v="115"/>
    <d v="1899-12-30T06:35:00"/>
    <d v="1899-12-30T06:36:00"/>
    <d v="1899-12-30T00:01:00"/>
    <n v="1000"/>
    <n v="1.5895999999999999"/>
    <s v="1.6155 (1000)"/>
    <n v="1.6154999999999999"/>
    <n v="25.900000000000034"/>
    <n v="1.6293407146451999E-2"/>
    <n v="2.5900000000000034E-2"/>
    <s v="Micro pullback flat top"/>
  </r>
  <r>
    <s v="NRBO"/>
    <x v="116"/>
    <d v="1899-12-30T06:43:00"/>
    <d v="1899-12-30T06:44:00"/>
    <d v="1899-12-30T00:01:00"/>
    <n v="500"/>
    <n v="1.7990999999999999"/>
    <s v="1.775 (500)"/>
    <n v="1.7749999999999999"/>
    <n v="-12.050000000000004"/>
    <n v="-1.3395586682230065E-2"/>
    <n v="-2.410000000000001E-2"/>
    <s v="Dip at support level"/>
  </r>
  <r>
    <s v="NRBO"/>
    <x v="116"/>
    <d v="1899-12-30T06:51:00"/>
    <d v="1899-12-30T06:51:00"/>
    <d v="1899-12-30T00:00:00"/>
    <n v="1000"/>
    <n v="1.8495999999999999"/>
    <s v="1.81 (1000)"/>
    <n v="1.81"/>
    <n v="-39.599999999999859"/>
    <n v="-2.1410034602076022E-2"/>
    <n v="-3.9599999999999858E-2"/>
    <s v="looked like a breakout red to green but bought the dip"/>
  </r>
  <r>
    <s v="NRBO"/>
    <x v="116"/>
    <d v="1899-12-30T06:53:00"/>
    <d v="1899-12-30T06:55:00"/>
    <d v="1899-12-30T00:02:00"/>
    <n v="300"/>
    <n v="1.845"/>
    <s v="1.78 (300)"/>
    <n v="1.78"/>
    <n v="-19.499999999999986"/>
    <n v="-3.5230352303523005E-2"/>
    <n v="-6.4999999999999947E-2"/>
    <s v="Flat top breakout"/>
  </r>
  <r>
    <s v="TBLT"/>
    <x v="117"/>
    <d v="1899-12-30T06:32:00"/>
    <d v="1899-12-30T06:33:00"/>
    <d v="1899-12-30T00:01:00"/>
    <n v="500"/>
    <n v="2.65"/>
    <s v="2.64 (500)"/>
    <n v="2.64"/>
    <n v="-4.9999999999998934"/>
    <n v="-3.7735849056602655E-3"/>
    <n v="-9.9999999999997868E-3"/>
    <s v="DIP at breakout/ new support level"/>
  </r>
  <r>
    <s v="TBLT"/>
    <x v="117"/>
    <d v="1899-12-30T06:34:00"/>
    <d v="1899-12-30T06:34:00"/>
    <d v="1899-12-30T00:00:00"/>
    <n v="500"/>
    <n v="2.7549999999999999"/>
    <s v="2.71108 (500)"/>
    <n v="2.7110799999999999"/>
    <n v="-21.95999999999998"/>
    <n v="-1.5941923774954625E-2"/>
    <n v="-4.3919999999999959E-2"/>
    <s v="breakout flat top"/>
  </r>
  <r>
    <s v="ARDX"/>
    <x v="117"/>
    <d v="1899-12-30T06:46:00"/>
    <d v="1899-12-30T06:48:00"/>
    <d v="1899-12-30T00:02:00"/>
    <n v="300"/>
    <n v="1.8391999999999999"/>
    <s v="1.77 (300)"/>
    <n v="1.77"/>
    <n v="-20.759999999999977"/>
    <n v="-3.7625054371465794E-2"/>
    <n v="-6.9199999999999928E-2"/>
    <s v="breakout red to green over KL"/>
  </r>
  <r>
    <s v="ENSC"/>
    <x v="118"/>
    <d v="1899-12-30T10:48:00"/>
    <d v="1899-12-30T10:48:00"/>
    <d v="1899-12-30T00:00:00"/>
    <n v="1000"/>
    <n v="3.0861000000000001"/>
    <s v="2.9404 (1000)"/>
    <n v="2.9403999999999999"/>
    <n v="-145.70000000000016"/>
    <n v="-4.7211691131201272E-2"/>
    <n v="-0.14570000000000016"/>
    <s v="Tried to buy the dip but got filled much higher"/>
  </r>
  <r>
    <s v="PXMD"/>
    <x v="119"/>
    <d v="1899-12-30T06:31:00"/>
    <d v="1899-12-30T06:31:00"/>
    <d v="1899-12-30T00:00:00"/>
    <n v="500"/>
    <n v="2.5049999999999999"/>
    <s v="2.46 (500)"/>
    <n v="2.46"/>
    <n v="-22.499999999999964"/>
    <n v="-1.7964071856287345E-2"/>
    <n v="-4.4999999999999929E-2"/>
    <s v="DIP at the half dollar on the pullback"/>
  </r>
  <r>
    <s v="NXL"/>
    <x v="120"/>
    <d v="1899-12-30T07:17:00"/>
    <d v="1899-12-30T07:17:00"/>
    <d v="1899-12-30T00:00:00"/>
    <n v="500"/>
    <n v="2.64"/>
    <s v="2.79 (500)"/>
    <n v="2.79"/>
    <n v="74.999999999999957"/>
    <n v="5.6818181818181879E-2"/>
    <n v="0.14999999999999991"/>
    <s v="Dip buy at the top of the breakout candle"/>
  </r>
  <r>
    <s v="PALI"/>
    <x v="121"/>
    <d v="1899-12-30T06:54:00"/>
    <d v="1899-12-30T06:55:00"/>
    <d v="1899-12-30T00:01:00"/>
    <n v="300"/>
    <n v="5.7108999999999996"/>
    <s v="4.96 (300)"/>
    <n v="4.96"/>
    <n v="-225.2699999999999"/>
    <n v="-0.13148540510252316"/>
    <n v="-0.75089999999999968"/>
    <s v="FOMO tried to buy the dip but missed the whole move and got in"/>
  </r>
  <r>
    <s v="TBLA"/>
    <x v="122"/>
    <d v="1899-12-30T06:32:00"/>
    <d v="1899-12-30T06:32:00"/>
    <d v="1899-12-30T00:00:00"/>
    <n v="400"/>
    <n v="3.0150000000000001"/>
    <s v="2.9808 (400)"/>
    <n v="2.9807999999999999"/>
    <n v="-13.680000000000092"/>
    <n v="-1.1343283582089581E-2"/>
    <n v="-3.420000000000023E-2"/>
    <s v="DIP level with a lot of buyers on the tape/L2"/>
  </r>
  <r>
    <s v="ONCS"/>
    <x v="123"/>
    <d v="1899-12-30T06:35:00"/>
    <d v="1899-12-30T06:37:00"/>
    <d v="1899-12-30T00:02:00"/>
    <n v="500"/>
    <n v="3.36"/>
    <s v="3.30004 (500)"/>
    <n v="3.3000400000000001"/>
    <n v="-29.979999999999897"/>
    <n v="-1.7845238095238081E-2"/>
    <n v="-5.9959999999999791E-2"/>
    <s v="DIP but the dip was bought too high"/>
  </r>
  <r>
    <s v="TOPS"/>
    <x v="124"/>
    <d v="1899-12-30T09:46:00"/>
    <d v="1899-12-30T10:12:00"/>
    <d v="1899-12-30T00:26:00"/>
    <n v="500"/>
    <n v="4.7798999999999996"/>
    <s v="4.7003 (500)"/>
    <n v="4.7003000000000004"/>
    <n v="-39.799999999999613"/>
    <n v="-1.66530680558169E-2"/>
    <n v="-7.9599999999999227E-2"/>
    <s v="Breakout trade, it looked really good Flat top"/>
  </r>
  <r>
    <s v="DBGI"/>
    <x v="125"/>
    <d v="1899-12-30T06:43:00"/>
    <d v="1899-12-30T06:44:00"/>
    <d v="1899-12-30T00:01:00"/>
    <n v="300"/>
    <n v="4.5"/>
    <s v="4.4 (300)"/>
    <n v="4.4000000000000004"/>
    <n v="-29.999999999999893"/>
    <n v="-2.2222222222222143E-2"/>
    <n v="-9.9999999999999645E-2"/>
    <s v="Tried to buy at the dip of .50 level on the pullback"/>
  </r>
  <r>
    <s v="BNGO"/>
    <x v="126"/>
    <d v="1899-12-30T06:43:00"/>
    <d v="1899-12-30T06:46:00"/>
    <d v="1899-12-30T00:03:00"/>
    <n v="300"/>
    <n v="2.2578999999999998"/>
    <s v="2.2231 (300)"/>
    <n v="2.2231000000000001"/>
    <n v="-10.439999999999916"/>
    <n v="-1.5412551485893822E-2"/>
    <n v="-3.479999999999972E-2"/>
    <s v="Micro pullback at Sig KL DIP"/>
  </r>
  <r>
    <s v="SMMT"/>
    <x v="126"/>
    <d v="1899-12-30T06:54:00"/>
    <d v="1899-12-30T06:58:00"/>
    <d v="1899-12-30T00:04:00"/>
    <n v="500"/>
    <n v="1.345"/>
    <s v="1.3 (500)"/>
    <n v="1.3"/>
    <n v="-22.499999999999964"/>
    <n v="-3.3457249070631967E-2"/>
    <n v="-4.4999999999999929E-2"/>
    <s v="Standard breakout that failed to have continuation (other)"/>
  </r>
  <r>
    <s v="EXPR"/>
    <x v="127"/>
    <d v="1899-12-30T06:51:00"/>
    <d v="1899-12-30T06:52:00"/>
    <d v="1899-12-30T00:01:00"/>
    <n v="500"/>
    <n v="2.0482999999999998"/>
    <s v="2.104 (500)"/>
    <n v="2.1040000000000001"/>
    <n v="27.850000000000151"/>
    <n v="2.7193282234047933E-2"/>
    <n v="5.5700000000000305E-2"/>
    <s v="trend break, sig volume, red to green"/>
  </r>
  <r>
    <s v="RENT"/>
    <x v="127"/>
    <d v="1899-12-30T06:36:00"/>
    <d v="1899-12-30T06:41:00"/>
    <d v="1899-12-30T00:05:00"/>
    <n v="400"/>
    <n v="1.7490000000000001"/>
    <s v="1.7001 (400)"/>
    <n v="1.7000999999999999"/>
    <n v="-19.560000000000066"/>
    <n v="-2.7958833619211032E-2"/>
    <n v="-4.8900000000000166E-2"/>
    <s v="pullback but at the breakout level DIP"/>
  </r>
  <r>
    <s v="SMMT"/>
    <x v="127"/>
    <d v="1899-12-30T09:26:00"/>
    <d v="1899-12-30T09:26:00"/>
    <d v="1899-12-30T00:00:00"/>
    <n v="200"/>
    <n v="4.1550000000000002"/>
    <s v="4.05 (200)"/>
    <n v="4.05"/>
    <n v="-21.000000000000085"/>
    <n v="-2.5270758122743819E-2"/>
    <n v="-0.10500000000000043"/>
    <s v="Pullback thought it would hold DIP"/>
  </r>
  <r>
    <s v="HARP"/>
    <x v="128"/>
    <d v="1899-12-30T06:50:00"/>
    <d v="1899-12-30T06:52:00"/>
    <d v="1899-12-30T00:02:00"/>
    <n v="300"/>
    <n v="1.7649999999999999"/>
    <s v="1.8601 (300)"/>
    <n v="1.8601000000000001"/>
    <n v="28.530000000000054"/>
    <n v="5.3881019830028354E-2"/>
    <n v="9.5100000000000184E-2"/>
    <s v="Dip on the halt resumption "/>
  </r>
  <r>
    <s v="HTGM"/>
    <x v="128"/>
    <d v="1899-12-30T06:36:00"/>
    <d v="1899-12-30T06:36:00"/>
    <d v="1899-12-30T00:00:00"/>
    <n v="300"/>
    <n v="1.845"/>
    <s v="1.8001 (300)"/>
    <n v="1.8001"/>
    <n v="-13.469999999999981"/>
    <n v="-2.4336043360433601E-2"/>
    <n v="-4.489999999999994E-2"/>
    <s v="Dip"/>
  </r>
  <r>
    <s v="HTGM"/>
    <x v="128"/>
    <d v="1899-12-30T06:41:00"/>
    <d v="1899-12-30T06:41:00"/>
    <d v="1899-12-30T00:00:00"/>
    <n v="300"/>
    <n v="1.7250000000000001"/>
    <s v="1.63 (300)"/>
    <n v="1.63"/>
    <n v="-28.500000000000057"/>
    <n v="-5.5072463768116031E-2"/>
    <n v="-9.5000000000000195E-2"/>
    <s v="Dip"/>
  </r>
  <r>
    <s v="HTGM"/>
    <x v="128"/>
    <d v="1899-12-30T06:42:00"/>
    <d v="1899-12-30T06:42:00"/>
    <d v="1899-12-30T00:00:00"/>
    <n v="300"/>
    <n v="1.6851"/>
    <s v="1.59 (300)"/>
    <n v="1.59"/>
    <n v="-28.529999999999987"/>
    <n v="-5.6435819832650891E-2"/>
    <n v="-9.5099999999999962E-2"/>
    <s v="Dip"/>
  </r>
  <r>
    <s v="HARP"/>
    <x v="128"/>
    <d v="1899-12-30T07:09:00"/>
    <d v="1899-12-30T07:12:00"/>
    <d v="1899-12-30T00:03:00"/>
    <n v="200"/>
    <n v="2.56"/>
    <s v="2.45 (200)"/>
    <n v="2.4500000000000002"/>
    <n v="-21.999999999999975"/>
    <n v="-4.296875E-2"/>
    <n v="-0.10999999999999988"/>
    <s v="Dip"/>
  </r>
  <r>
    <s v="AMAM"/>
    <x v="129"/>
    <d v="1899-12-30T06:35:00"/>
    <d v="1899-12-30T06:36:00"/>
    <d v="1899-12-30T00:01:00"/>
    <n v="400"/>
    <n v="2.198175"/>
    <s v="2.325 (400)"/>
    <n v="2.3250000000000002"/>
    <n v="50.730000000000075"/>
    <n v="5.7695588385820118E-2"/>
    <n v="0.12682500000000019"/>
    <s v="Breakout at KL on good volume, had a clean pullback holding its level"/>
  </r>
  <r>
    <s v="AMAM"/>
    <x v="130"/>
    <d v="1899-12-30T07:08:00"/>
    <d v="1899-12-30T07:08:00"/>
    <d v="1899-12-30T00:00:00"/>
    <n v="300"/>
    <n v="2.7214"/>
    <s v="2.8044 (300)"/>
    <n v="2.8043999999999998"/>
    <n v="24.89999999999992"/>
    <n v="3.0499007863599603E-2"/>
    <n v="8.2999999999999741E-2"/>
    <s v="Bull flag at Key level next candle to make a new high"/>
  </r>
  <r>
    <s v="AMAM"/>
    <x v="130"/>
    <d v="1899-12-30T08:15:00"/>
    <d v="1899-12-30T08:17:00"/>
    <d v="1899-12-30T00:02:00"/>
    <n v="300"/>
    <n v="2.76"/>
    <s v="2.8053 (300)"/>
    <n v="2.8052999999999999"/>
    <n v="13.590000000000035"/>
    <n v="1.6413043478261002E-2"/>
    <n v="4.5300000000000118E-2"/>
    <s v="Flat top big increase in volume"/>
  </r>
  <r>
    <s v="SLNO"/>
    <x v="131"/>
    <d v="1899-12-30T06:35:00"/>
    <d v="1899-12-30T06:35:00"/>
    <d v="1899-12-30T00:00:00"/>
    <n v="500"/>
    <n v="1.2157"/>
    <s v="1.315 (500)"/>
    <n v="1.3149999999999999"/>
    <n v="49.64999999999997"/>
    <n v="8.168133585588544E-2"/>
    <n v="9.9299999999999944E-2"/>
    <s v="Dip on the pullback"/>
  </r>
  <r>
    <s v="SLNO"/>
    <x v="131"/>
    <d v="1899-12-30T06:34:00"/>
    <d v="1899-12-30T06:34:00"/>
    <d v="1899-12-30T00:00:00"/>
    <n v="300"/>
    <n v="1.2457"/>
    <s v="1.2 (300)"/>
    <n v="1.2"/>
    <n v="-13.710000000000022"/>
    <n v="-3.6686200529822632E-2"/>
    <n v="-4.5700000000000074E-2"/>
    <s v="Break of VWAP (other)"/>
  </r>
  <r>
    <s v="ICCM"/>
    <x v="132"/>
    <d v="1899-12-30T06:35:00"/>
    <d v="1899-12-30T06:36:00"/>
    <d v="1899-12-30T00:01:00"/>
    <n v="200"/>
    <n v="3.7593999999999999"/>
    <s v="3.6605 (200)"/>
    <n v="3.6604999999999999"/>
    <n v="-19.779999999999998"/>
    <n v="-2.6307389477044252E-2"/>
    <n v="-9.8899999999999988E-2"/>
    <s v="DIP thought it was going to be a micro pullback into pop"/>
  </r>
  <r>
    <s v="ICCM"/>
    <x v="132"/>
    <d v="1899-12-30T06:37:00"/>
    <d v="1899-12-30T06:38:00"/>
    <d v="1899-12-30T00:01:00"/>
    <n v="200"/>
    <n v="3.7164999999999999"/>
    <s v="3.59 (200)"/>
    <n v="3.59"/>
    <n v="-25.300000000000011"/>
    <n v="-3.4037400780304039E-2"/>
    <n v="-0.12650000000000006"/>
    <s v="DIP at same level, it was holding looked like it was going to go"/>
  </r>
  <r>
    <s v="LASE"/>
    <x v="133"/>
    <d v="1899-12-30T06:31:00"/>
    <d v="1899-12-30T06:31:00"/>
    <d v="1899-12-30T00:00:00"/>
    <n v="300"/>
    <n v="1.9950000000000001"/>
    <s v="1.95 (300)"/>
    <n v="1.95"/>
    <n v="-13.500000000000046"/>
    <n v="-2.2556390977443663E-2"/>
    <n v="-4.5000000000000151E-2"/>
    <s v="Breakout that chopped me out but actually it was me having a tight stop that would have worked if I had a normal stop (other)"/>
  </r>
  <r>
    <s v="APE"/>
    <x v="134"/>
    <d v="1899-12-30T06:40:00"/>
    <d v="1899-12-30T06:40:00"/>
    <d v="1899-12-30T00:00:00"/>
    <n v="400"/>
    <n v="1.3674999999999999"/>
    <s v="1.32 (400)"/>
    <n v="1.32"/>
    <n v="-18.99999999999995"/>
    <n v="-3.4734917733089454E-2"/>
    <n v="-4.7499999999999876E-2"/>
    <s v="Dip that kept dipping just off timed it "/>
  </r>
  <r>
    <s v="APE"/>
    <x v="134"/>
    <d v="1899-12-30T06:41:00"/>
    <d v="1899-12-30T06:41:00"/>
    <d v="1899-12-30T00:00:00"/>
    <n v="400"/>
    <n v="1.3136000000000001"/>
    <s v="1.2566 (400)"/>
    <n v="1.2565999999999999"/>
    <n v="-22.800000000000065"/>
    <n v="-4.3392204628501907E-2"/>
    <n v="-5.7000000000000162E-2"/>
    <s v="Dip that kept dipping just off timed it "/>
  </r>
  <r>
    <s v="APE"/>
    <x v="134"/>
    <d v="1899-12-30T06:42:00"/>
    <d v="1899-12-30T06:50:00"/>
    <d v="1899-12-30T00:08:00"/>
    <n v="500"/>
    <n v="1.3"/>
    <s v="1.25 (500)"/>
    <n v="1.25"/>
    <n v="-25.000000000000021"/>
    <n v="-3.8461538461538547E-2"/>
    <n v="-5.0000000000000044E-2"/>
    <s v="Dip that kept dipping just off timed it "/>
  </r>
  <r>
    <s v="IMRN"/>
    <x v="135"/>
    <d v="1899-12-30T06:39:00"/>
    <d v="1899-12-30T06:42:00"/>
    <d v="1899-12-30T00:03:00"/>
    <n v="200"/>
    <n v="2.6949999999999998"/>
    <s v="2.6538 (200)"/>
    <n v="2.6537999999999999"/>
    <n v="-8.2399999999999807"/>
    <n v="-1.528756957328381E-2"/>
    <n v="-4.1199999999999903E-2"/>
    <s v="Bull flag "/>
  </r>
  <r>
    <s v="ATNF"/>
    <x v="136"/>
    <d v="1899-12-30T06:54:00"/>
    <d v="1899-12-30T06:55:00"/>
    <d v="1899-12-30T00:01:00"/>
    <n v="400"/>
    <n v="2.1899000000000002"/>
    <s v="2.235 (100), 2.2301 (300)"/>
    <n v="2.23115"/>
    <n v="16.499999999999915"/>
    <n v="1.8836476551440606E-2"/>
    <n v="4.1249999999999787E-2"/>
    <s v="red to green pullback at support "/>
  </r>
  <r>
    <s v="JNCE"/>
    <x v="137"/>
    <d v="1899-12-30T06:43:00"/>
    <d v="1899-12-30T06:43:00"/>
    <d v="1899-12-30T00:00:00"/>
    <n v="300"/>
    <n v="1.1599999999999999"/>
    <s v="1.16 (300)"/>
    <n v="1.1599999999999999"/>
    <n v="0"/>
    <n v="0"/>
    <n v="0"/>
    <s v="Dip"/>
  </r>
  <r>
    <s v="JNCE"/>
    <x v="137"/>
    <d v="1899-12-30T06:38:00"/>
    <d v="1899-12-30T06:39:00"/>
    <d v="1899-12-30T00:01:00"/>
    <n v="500"/>
    <n v="1.2599"/>
    <s v="1.22 (500)"/>
    <n v="1.22"/>
    <n v="-19.950000000000024"/>
    <n v="-3.1669180093658267E-2"/>
    <n v="-3.9900000000000047E-2"/>
    <s v="Dip that kept dipping"/>
  </r>
  <r>
    <s v="JNCE"/>
    <x v="137"/>
    <d v="1899-12-30T06:40:00"/>
    <d v="1899-12-30T06:42:00"/>
    <d v="1899-12-30T00:02:00"/>
    <n v="500"/>
    <n v="1.2350000000000001"/>
    <s v="1.18 (500)"/>
    <n v="1.18"/>
    <n v="-27.500000000000078"/>
    <n v="-4.4534412955465674E-2"/>
    <n v="-5.500000000000016E-2"/>
    <s v="Dip that kept dipping"/>
  </r>
  <r>
    <s v="ATNF"/>
    <x v="138"/>
    <d v="1899-12-30T08:36:00"/>
    <d v="1899-12-30T08:37:00"/>
    <d v="1899-12-30T00:01:00"/>
    <n v="500"/>
    <n v="3.17"/>
    <s v="3.2648 (500)"/>
    <n v="3.2648000000000001"/>
    <n v="47.400000000000105"/>
    <n v="2.990536277602529E-2"/>
    <n v="9.4800000000000217E-2"/>
    <s v="Red to green, hammer candle (other)"/>
  </r>
  <r>
    <s v="ATNF"/>
    <x v="139"/>
    <d v="1899-12-30T07:07:00"/>
    <d v="1899-12-30T07:08:00"/>
    <d v="1899-12-30T00:01:00"/>
    <n v="200"/>
    <n v="4.3611000000000004"/>
    <s v="4.31 (200)"/>
    <n v="4.3099999999999996"/>
    <n v="-10.220000000000162"/>
    <n v="-1.1717227305037881E-2"/>
    <n v="-5.1100000000000811E-2"/>
    <s v="Test of VWAP (other)"/>
  </r>
  <r>
    <s v="KALA"/>
    <x v="140"/>
    <d v="1899-12-30T12:19:00"/>
    <d v="1899-12-30T12:19:00"/>
    <d v="1899-12-30T00:00:00"/>
    <n v="30"/>
    <n v="54.305666700000003"/>
    <s v="53.22 (30)"/>
    <n v="53.22"/>
    <n v="-32.570001000000133"/>
    <n v="-1.9991775554428548E-2"/>
    <n v="-1.0856667000000044"/>
    <s v="FOMO"/>
  </r>
  <r>
    <s v="BLPH"/>
    <x v="141"/>
    <d v="1899-12-30T06:34:00"/>
    <d v="1899-12-30T06:35:00"/>
    <d v="1899-12-30T00:01:00"/>
    <n v="300"/>
    <n v="2.9216000000000002"/>
    <s v="2.82 (300)"/>
    <n v="2.82"/>
    <n v="-30.480000000000107"/>
    <n v="-3.4775465498357194E-2"/>
    <n v="-0.10160000000000036"/>
    <s v="KL flushed on me red to green"/>
  </r>
  <r>
    <s v="ATNF"/>
    <x v="142"/>
    <d v="1899-12-30T06:38:00"/>
    <d v="1899-12-30T06:39:00"/>
    <d v="1899-12-30T00:01:00"/>
    <n v="100"/>
    <n v="5.2454999999999998"/>
    <s v="5.14 (100)"/>
    <n v="5.14"/>
    <n v="-10.550000000000015"/>
    <n v="-2.0112477361547976E-2"/>
    <n v="-0.10550000000000015"/>
    <s v="Bull flag"/>
  </r>
  <r>
    <s v="APGN"/>
    <x v="143"/>
    <d v="1899-12-30T07:04:00"/>
    <d v="1899-12-30T07:07:00"/>
    <d v="1899-12-30T00:03:00"/>
    <n v="200"/>
    <n v="2.1052"/>
    <s v="2.1064 (200)"/>
    <n v="2.1063999999999998"/>
    <n v="0.23999999999997357"/>
    <n v="5.7001710051296506E-4"/>
    <n v="1.1999999999998678E-3"/>
    <s v="Pivot"/>
  </r>
  <r>
    <s v="APGN"/>
    <x v="143"/>
    <d v="1899-12-30T06:39:00"/>
    <d v="1899-12-30T06:39:00"/>
    <d v="1899-12-30T00:00:00"/>
    <n v="300"/>
    <n v="1.5002"/>
    <s v="1.6001 (300)"/>
    <n v="1.6001000000000001"/>
    <n v="29.970000000000031"/>
    <n v="6.6591121183842139E-2"/>
    <n v="9.99000000000001E-2"/>
    <s v="KL"/>
  </r>
  <r>
    <s v="BBBY"/>
    <x v="144"/>
    <d v="1899-12-30T07:04:00"/>
    <d v="1899-12-30T07:19:00"/>
    <d v="1899-12-30T00:15:00"/>
    <n v="400"/>
    <n v="2.145"/>
    <s v="2.0701 (400)"/>
    <n v="2.0701000000000001"/>
    <n v="-29.959999999999987"/>
    <n v="-3.4918414918414853E-2"/>
    <n v="-7.4899999999999967E-2"/>
    <s v="Pivot point "/>
  </r>
  <r>
    <s v="SIDU"/>
    <x v="144"/>
    <d v="1899-12-30T07:21:00"/>
    <d v="1899-12-30T07:22:00"/>
    <d v="1899-12-30T00:01:00"/>
    <n v="300"/>
    <n v="1.4311"/>
    <s v="1.3905 (300)"/>
    <n v="1.3905000000000001"/>
    <n v="-12.179999999999991"/>
    <n v="-2.8369785479700926E-2"/>
    <n v="-4.0599999999999969E-2"/>
    <s v="Pull back dip failed"/>
  </r>
  <r>
    <s v="BWEN"/>
    <x v="145"/>
    <d v="1899-12-30T06:46:00"/>
    <d v="1899-12-30T06:48:00"/>
    <d v="1899-12-30T00:02:00"/>
    <n v="300"/>
    <n v="3.8166000000000002"/>
    <s v="3.935 (300)"/>
    <n v="3.9350000000000001"/>
    <n v="35.519999999999953"/>
    <n v="3.1022375936697433E-2"/>
    <n v="0.11839999999999984"/>
    <s v="Bought on the breakout of VWAP and looked good to me (other)"/>
  </r>
  <r>
    <s v="MNTS"/>
    <x v="146"/>
    <d v="1899-12-30T08:54:00"/>
    <d v="1899-12-30T08:54:00"/>
    <d v="1899-12-30T00:00:00"/>
    <n v="900"/>
    <n v="1.4147000000000001"/>
    <s v="1.3901 (900)"/>
    <n v="1.3900999999999999"/>
    <n v="-22.14000000000016"/>
    <n v="-1.738884569166621E-2"/>
    <n v="-2.4600000000000177E-2"/>
    <s v="KL that was resistance, got flushed on"/>
  </r>
  <r>
    <s v="JSPR"/>
    <x v="147"/>
    <d v="1899-12-30T07:03:00"/>
    <d v="1899-12-30T07:03:00"/>
    <d v="1899-12-30T00:00:00"/>
    <n v="400"/>
    <n v="2.6749999999999998"/>
    <s v="2.6307 (300)"/>
    <n v="2.6307"/>
    <n v="-17.719999999999914"/>
    <n v="-1.6560747663551312E-2"/>
    <n v="-4.4299999999999784E-2"/>
    <s v="Bought at a KL from a previous runup that was now acting as support"/>
  </r>
  <r>
    <s v="DCFC"/>
    <x v="148"/>
    <d v="1899-12-30T06:33:00"/>
    <d v="1899-12-30T06:35:00"/>
    <d v="1899-12-30T00:02:00"/>
    <n v="200"/>
    <n v="2.0179499999999999"/>
    <s v="2.1101 (200)"/>
    <n v="2.1101000000000001"/>
    <n v="18.430000000000035"/>
    <n v="4.5665155231794818E-2"/>
    <n v="9.2150000000000176E-2"/>
    <s v="Dip"/>
  </r>
  <r>
    <s v="ATXI"/>
    <x v="148"/>
    <d v="1899-12-30T12:11:00"/>
    <d v="1899-12-30T12:11:00"/>
    <d v="1899-12-30T00:00:00"/>
    <n v="100"/>
    <n v="2.1941000000000002"/>
    <s v="2.15 (100)"/>
    <n v="2.15"/>
    <n v="-4.410000000000025"/>
    <n v="-2.0099357367485693E-2"/>
    <n v="-4.410000000000025E-2"/>
    <s v="Dip that kept dipping, wide range got chopped out"/>
  </r>
  <r>
    <s v="ATXI"/>
    <x v="148"/>
    <d v="1899-12-30T12:13:00"/>
    <d v="1899-12-30T12:16:00"/>
    <d v="1899-12-30T00:03:00"/>
    <n v="200"/>
    <n v="2.1775000000000002"/>
    <s v="2.154 (200)"/>
    <n v="2.1539999999999999"/>
    <n v="-4.7000000000000597"/>
    <n v="-1.0792192881745266E-2"/>
    <n v="-2.3500000000000298E-2"/>
    <s v="Dip that kept dipping, wide range got chopped out"/>
  </r>
  <r>
    <s v="OTRK"/>
    <x v="149"/>
    <d v="1899-12-30T06:38:00"/>
    <d v="1899-12-30T06:40:00"/>
    <d v="1899-12-30T00:02:00"/>
    <n v="400"/>
    <n v="1.0449999999999999"/>
    <s v="1.0801 (400)"/>
    <n v="1.0801000000000001"/>
    <n v="14.040000000000052"/>
    <n v="3.3588516746411612E-2"/>
    <n v="3.5100000000000131E-2"/>
    <s v="Dip"/>
  </r>
  <r>
    <s v="OTRK"/>
    <x v="149"/>
    <d v="1899-12-30T07:17:00"/>
    <d v="1899-12-30T07:17:00"/>
    <d v="1899-12-30T00:00:00"/>
    <n v="200"/>
    <n v="1.1598999999999999"/>
    <s v="1.13 (200)"/>
    <n v="1.1299999999999999"/>
    <n v="-5.9800000000000075"/>
    <n v="-2.5778084317613637E-2"/>
    <n v="-2.9900000000000038E-2"/>
    <s v="Down trend break but failed (other)"/>
  </r>
  <r>
    <s v="OTRK"/>
    <x v="149"/>
    <d v="1899-12-30T07:19:00"/>
    <d v="1899-12-30T07:25:00"/>
    <d v="1899-12-30T00:06:00"/>
    <n v="400"/>
    <n v="1.1850000000000001"/>
    <s v="1.1404 (400)"/>
    <n v="1.1404000000000001"/>
    <n v="-17.839999999999989"/>
    <n v="-3.7637130801687735E-2"/>
    <n v="-4.4599999999999973E-2"/>
    <s v="Down trend break but failed (other)"/>
  </r>
  <r>
    <s v="NRSN"/>
    <x v="150"/>
    <d v="1899-12-30T06:32:00"/>
    <d v="1899-12-30T06:34:00"/>
    <d v="1899-12-30T00:02:00"/>
    <n v="300"/>
    <n v="2.3290000000000002"/>
    <s v="2.3653 (300)"/>
    <n v="2.3653"/>
    <n v="10.889999999999933"/>
    <n v="1.558608844997833E-2"/>
    <n v="3.6299999999999777E-2"/>
    <s v="DIP"/>
  </r>
  <r>
    <s v="NRSN"/>
    <x v="150"/>
    <d v="1899-12-30T06:31:00"/>
    <d v="1899-12-30T06:31:00"/>
    <d v="1899-12-30T00:00:00"/>
    <n v="200"/>
    <n v="2.1899000000000002"/>
    <s v="2.15 (200)"/>
    <n v="2.15"/>
    <n v="-7.9800000000000537"/>
    <n v="-1.8220010046120949E-2"/>
    <n v="-3.9900000000000269E-2"/>
    <s v="KL from premarket"/>
  </r>
  <r>
    <s v="LYT"/>
    <x v="151"/>
    <d v="1899-12-30T06:50:00"/>
    <d v="1899-12-30T06:50:00"/>
    <d v="1899-12-30T00:00:00"/>
    <n v="400"/>
    <n v="1.2825"/>
    <s v="1.240025 (400)"/>
    <n v="1.2400249999999999"/>
    <n v="-16.990000000000016"/>
    <n v="-3.3118908382066325E-2"/>
    <n v="-4.2475000000000041E-2"/>
    <s v="Support buy on previous KL breakout"/>
  </r>
  <r>
    <s v="LYT"/>
    <x v="151"/>
    <d v="1899-12-30T06:50:00"/>
    <d v="1899-12-30T06:50:00"/>
    <d v="1899-12-30T00:00:00"/>
    <n v="400"/>
    <n v="1.2658"/>
    <s v="1.2209 (500)"/>
    <n v="1.2209000000000001"/>
    <n v="-17.959999999999976"/>
    <n v="-3.5471638489492752E-2"/>
    <n v="-4.489999999999994E-2"/>
    <s v="Support buy on previous KL breakout"/>
  </r>
  <r>
    <s v="MARK"/>
    <x v="152"/>
    <d v="1899-12-30T06:45:00"/>
    <d v="1899-12-30T06:48:00"/>
    <d v="1899-12-30T00:03:00"/>
    <n v="300"/>
    <n v="2.2932000000000001"/>
    <s v="2.2208 (300)"/>
    <n v="2.2208000000000001"/>
    <n v="-21.720000000000006"/>
    <n v="-3.1571603000174475E-2"/>
    <n v="-7.240000000000002E-2"/>
    <s v="flat top"/>
  </r>
  <r>
    <s v="SECO"/>
    <x v="152"/>
    <d v="1899-12-30T06:32:00"/>
    <d v="1899-12-30T06:32:00"/>
    <d v="1899-12-30T00:00:00"/>
    <n v="200"/>
    <n v="3.7381000000000002"/>
    <s v="3.64 (200)"/>
    <n v="3.64"/>
    <n v="-19.620000000000015"/>
    <n v="-2.6243278670982639E-2"/>
    <n v="-9.8100000000000076E-2"/>
    <s v="Failed dip (perfect example of poor stock selection, needed to wait for the winner to show up first)"/>
  </r>
  <r>
    <s v="SECO"/>
    <x v="152"/>
    <d v="1899-12-30T06:42:00"/>
    <d v="1899-12-30T06:42:00"/>
    <d v="1899-12-30T00:00:00"/>
    <n v="200"/>
    <n v="3.6276000000000002"/>
    <s v="3.53 (200)"/>
    <n v="3.53"/>
    <n v="-19.520000000000071"/>
    <n v="-2.6904840666005181E-2"/>
    <n v="-9.7600000000000353E-2"/>
    <s v="Tried to find the bottom but kept bottoming out (other)"/>
  </r>
  <r>
    <s v="CELZ"/>
    <x v="153"/>
    <d v="1899-12-30T07:31:00"/>
    <d v="1899-12-30T07:34:00"/>
    <d v="1899-12-30T00:03:00"/>
    <n v="1000"/>
    <n v="1.1251"/>
    <s v="1.16 (1000)"/>
    <n v="1.1599999999999999"/>
    <n v="34.899999999999935"/>
    <n v="3.1019464936450136E-2"/>
    <n v="3.4899999999999931E-2"/>
    <s v="Higher low ascending triangle (other)"/>
  </r>
  <r>
    <s v="CELZ"/>
    <x v="153"/>
    <d v="1899-12-30T06:53:00"/>
    <d v="1899-12-30T06:54:00"/>
    <d v="1899-12-30T00:01:00"/>
    <n v="300"/>
    <n v="1.1205000000000001"/>
    <s v="1.0846 (300)"/>
    <n v="1.0846"/>
    <n v="-10.770000000000014"/>
    <n v="-3.2039268183846503E-2"/>
    <n v="-3.5900000000000043E-2"/>
    <s v="Text book triangle, tight and small candles with low volume moving through the wedge/ triangle into breakout to the upside. Problem with this trade was the entry was too high which got me stopped out. I probaby talked myself out of this trade then got in late. (other)"/>
  </r>
  <r>
    <s v="CELZ"/>
    <x v="153"/>
    <d v="1899-12-30T06:55:00"/>
    <d v="1899-12-30T06:59:00"/>
    <d v="1899-12-30T00:04:00"/>
    <n v="300"/>
    <n v="1.135"/>
    <s v="1.0707 (300)"/>
    <n v="1.0707"/>
    <n v="-19.290000000000006"/>
    <n v="-5.6651982378854604E-2"/>
    <n v="-6.4300000000000024E-2"/>
    <s v="Text book triangle, tight and small candles with low volume moving through the wedge/ triangle into breakout to the upside. Problem with this trade was the entry was too high which got me stopped out. I probaby talked myself out of this trade then got in late. (other)"/>
  </r>
  <r>
    <s v="HPCO"/>
    <x v="154"/>
    <d v="1899-12-30T06:36:00"/>
    <d v="1899-12-30T06:42:00"/>
    <d v="1899-12-30T00:06:00"/>
    <n v="500"/>
    <n v="1.919"/>
    <s v="2.075 (500)"/>
    <n v="2.0750000000000002"/>
    <n v="78.000000000000071"/>
    <n v="8.1292339760291821E-2"/>
    <n v="0.15600000000000014"/>
    <s v="got in on the break of vwap (other)"/>
  </r>
  <r>
    <s v="TOPS"/>
    <x v="155"/>
    <d v="1899-12-30T06:38:00"/>
    <d v="1899-12-30T06:39:00"/>
    <d v="1899-12-30T00:01:00"/>
    <n v="500"/>
    <n v="1.6140000000000001"/>
    <s v="1.6488 (500)"/>
    <n v="1.6488"/>
    <n v="17.39999999999997"/>
    <n v="2.1561338289962872E-2"/>
    <n v="3.4799999999999942E-2"/>
    <s v="Pivot"/>
  </r>
  <r>
    <s v="HYPR"/>
    <x v="156"/>
    <d v="1899-12-30T08:17:00"/>
    <d v="1899-12-30T08:18:00"/>
    <d v="1899-12-30T00:01:00"/>
    <n v="200"/>
    <n v="1.66"/>
    <s v="1.76 (200)"/>
    <n v="1.76"/>
    <n v="20.000000000000018"/>
    <n v="6.024096385542177E-2"/>
    <n v="0.10000000000000009"/>
    <s v="dip got in at support right at the bottom of the range "/>
  </r>
  <r>
    <s v="BWV"/>
    <x v="156"/>
    <d v="1899-12-30T08:36:00"/>
    <d v="1899-12-30T08:41:00"/>
    <d v="1899-12-30T00:05:00"/>
    <n v="200"/>
    <n v="1.6498999999999999"/>
    <s v="1.5919 (200)"/>
    <n v="1.5919000000000001"/>
    <n v="-11.599999999999966"/>
    <n v="-3.5153645675495393E-2"/>
    <n v="-5.7999999999999829E-2"/>
    <s v="Pivot point but was too choppy and failed to push past the resistance level"/>
  </r>
  <r>
    <s v="SERA"/>
    <x v="157"/>
    <d v="1899-12-30T06:36:00"/>
    <d v="1899-12-30T06:36:00"/>
    <d v="1899-12-30T00:00:00"/>
    <n v="300"/>
    <n v="2.1756000000000002"/>
    <s v="2.13 (300)"/>
    <n v="2.13"/>
    <n v="-13.680000000000092"/>
    <n v="-2.0959735245449695E-2"/>
    <n v="-4.5600000000000307E-2"/>
    <s v="trendline break got chopped out. Needed to be more patient (other) "/>
  </r>
  <r>
    <s v="SERA"/>
    <x v="157"/>
    <d v="1899-12-30T06:40:00"/>
    <d v="1899-12-30T06:40:00"/>
    <d v="1899-12-30T00:00:00"/>
    <n v="400"/>
    <n v="2.0613250000000001"/>
    <s v="2.031 (400)"/>
    <n v="2.0310000000000001"/>
    <n v="-12.129999999999974"/>
    <n v="-1.4711411349496051E-2"/>
    <n v="-3.0324999999999935E-2"/>
    <s v="waited for it to pick a direction but it stopped me out before it went  (other)"/>
  </r>
  <r>
    <s v="IBIO"/>
    <x v="158"/>
    <d v="1899-12-30T06:51:00"/>
    <d v="1899-12-30T06:53:00"/>
    <d v="1899-12-30T00:02:00"/>
    <n v="500"/>
    <n v="1.5597000000000001"/>
    <s v="1.685 (500)"/>
    <n v="1.6850000000000001"/>
    <n v="62.649999999999984"/>
    <n v="8.0335962043982745E-2"/>
    <n v="0.12529999999999997"/>
    <s v="pivot"/>
  </r>
  <r>
    <s v="IBIO"/>
    <x v="159"/>
    <d v="1899-12-30T06:32:00"/>
    <d v="1899-12-30T06:32:00"/>
    <d v="1899-12-30T00:00:00"/>
    <n v="500"/>
    <n v="1.7251000000000001"/>
    <s v="1.68 (500)"/>
    <n v="1.68"/>
    <n v="-22.550000000000068"/>
    <n v="-2.6143411976117359E-2"/>
    <n v="-4.510000000000014E-2"/>
    <s v="KL"/>
  </r>
  <r>
    <s v="IBIO"/>
    <x v="159"/>
    <d v="1899-12-30T06:34:00"/>
    <d v="1899-12-30T06:39:00"/>
    <d v="1899-12-30T00:05:00"/>
    <n v="200"/>
    <n v="1.7177"/>
    <s v="1.6442 (200)"/>
    <n v="1.6442000000000001"/>
    <n v="-14.69999999999998"/>
    <n v="-4.2789777027420373E-2"/>
    <n v="-7.3499999999999899E-2"/>
    <s v="KL"/>
  </r>
  <r>
    <s v="LLAP"/>
    <x v="160"/>
    <d v="1899-12-30T07:13:00"/>
    <d v="1899-12-30T07:14:00"/>
    <d v="1899-12-30T00:01:00"/>
    <n v="300"/>
    <n v="2.7292000000000001"/>
    <s v="2.7701 (300)"/>
    <n v="2.7700999999999998"/>
    <n v="12.269999999999914"/>
    <n v="1.4986076505935753E-2"/>
    <n v="4.0899999999999714E-2"/>
    <s v="got in at the pivot, but the stock was stalling out so I sold for a small win, as I'm typing this, it goes higher and false breakout. The stock is trading below the VWAP and 200 EMA but it looked good enough for a quick scalp"/>
  </r>
  <r>
    <s v="JNCE"/>
    <x v="161"/>
    <d v="1899-12-30T06:39:00"/>
    <d v="1899-12-30T06:47:00"/>
    <d v="1899-12-30T00:08:00"/>
    <n v="800"/>
    <n v="1.314225"/>
    <s v="1.3214 (800)"/>
    <n v="1.3213999999999999"/>
    <n v="5.7399999999999451"/>
    <n v="5.4594913351975194E-3"/>
    <n v="7.1749999999999314E-3"/>
    <s v="Flat top"/>
  </r>
  <r>
    <s v="AWIN"/>
    <x v="162"/>
    <d v="1899-12-30T06:32:00"/>
    <d v="1899-12-30T06:33:00"/>
    <d v="1899-12-30T00:01:00"/>
    <n v="500"/>
    <n v="2.1661199999999998"/>
    <s v="2.218 (500)"/>
    <n v="2.218"/>
    <n v="25.940000000000076"/>
    <n v="2.3950658319945362E-2"/>
    <n v="5.1880000000000148E-2"/>
    <s v="KL"/>
  </r>
  <r>
    <s v="AWIN"/>
    <x v="162"/>
    <d v="1899-12-30T11:58:00"/>
    <d v="1899-12-30T11:58:00"/>
    <d v="1899-12-30T00:00:00"/>
    <n v="300"/>
    <n v="2.6600999999999999"/>
    <s v="2.6183333 (300)"/>
    <n v="2.6183333000000002"/>
    <n v="-12.530009999999914"/>
    <n v="-1.5701176647494375E-2"/>
    <n v="-4.1766699999999712E-2"/>
    <s v="Flat top that failed"/>
  </r>
  <r>
    <s v="LHDXQ"/>
    <x v="163"/>
    <d v="1899-12-30T06:45:00"/>
    <d v="1899-12-30T06:51:00"/>
    <d v="1899-12-30T00:06:00"/>
    <n v="1000"/>
    <n v="1.0249999999999999"/>
    <s v="1.0846 (1000)"/>
    <n v="1.0846"/>
    <n v="59.600000000000094"/>
    <n v="5.8146341463414686E-2"/>
    <n v="5.9600000000000097E-2"/>
    <s v="Dip"/>
  </r>
  <r>
    <s v="LHDXQ"/>
    <x v="163"/>
    <d v="1899-12-30T06:41:00"/>
    <d v="1899-12-30T06:44:00"/>
    <d v="1899-12-30T00:03:00"/>
    <n v="1000"/>
    <n v="1.0279"/>
    <s v="0.9945 (900)"/>
    <n v="0.99450000000000005"/>
    <n v="-33.399999999999984"/>
    <n v="-3.2493433213347633E-2"/>
    <n v="-3.3399999999999985E-2"/>
    <s v="Bounce that didn’t bounce till after it chopped me out DIP"/>
  </r>
  <r>
    <s v="HUBC"/>
    <x v="164"/>
    <d v="1899-12-30T07:37:00"/>
    <d v="1899-12-30T07:37:00"/>
    <d v="1899-12-30T00:00:00"/>
    <n v="500"/>
    <n v="1.7786999999999999"/>
    <s v="1.75 (500)"/>
    <n v="1.75"/>
    <n v="-14.349999999999973"/>
    <n v="-1.6135379771743397E-2"/>
    <n v="-2.8699999999999948E-2"/>
    <s v="instant stopped out, very choppy Break of VWAP (other)"/>
  </r>
  <r>
    <s v="HUBC"/>
    <x v="164"/>
    <d v="1899-12-30T07:37:00"/>
    <d v="1899-12-30T07:38:00"/>
    <d v="1899-12-30T00:01:00"/>
    <n v="500"/>
    <n v="1.7903"/>
    <s v="1.7701 (500)"/>
    <n v="1.7701"/>
    <n v="-10.099999999999998"/>
    <n v="-1.1283025191308749E-2"/>
    <n v="-2.0199999999999996E-2"/>
    <s v="instant stopped out, very choppy Break of VWAP (other)"/>
  </r>
  <r>
    <s v="UNCY"/>
    <x v="165"/>
    <d v="1899-12-30T06:34:00"/>
    <d v="1899-12-30T06:41:00"/>
    <d v="1899-12-30T00:07:00"/>
    <n v="1000"/>
    <n v="1.5293000000000001"/>
    <s v="1.5701 (1000)"/>
    <n v="1.5701000000000001"/>
    <n v="40.799999999999947"/>
    <n v="2.6678872686850097E-2"/>
    <n v="4.0799999999999947E-2"/>
    <s v="Dip if I was in a bit lower, I would have held, if the stock didn't flush right before my exit I probably would have held. the stock was moving so crazy with how fast it dropped in price that It was hard to hold longer. I knew this stock was a longer hold kind of stock but I Couldn't do it"/>
  </r>
  <r>
    <s v="SVRE"/>
    <x v="166"/>
    <d v="1899-12-30T06:33:00"/>
    <d v="1899-12-30T06:33:00"/>
    <d v="1899-12-30T00:00:00"/>
    <n v="300"/>
    <n v="1.9599"/>
    <s v="1.91 (300)"/>
    <n v="1.91"/>
    <n v="-14.970000000000017"/>
    <n v="-2.5460482677687635E-2"/>
    <n v="-4.9900000000000055E-2"/>
    <s v="dumbest buy all year bought a falling knife FOMO"/>
  </r>
  <r>
    <s v="HUBC"/>
    <x v="167"/>
    <d v="1899-12-30T06:45:00"/>
    <d v="1899-12-30T06:45:00"/>
    <d v="1899-12-30T00:00:00"/>
    <n v="250"/>
    <n v="1.5149999999999999"/>
    <s v="1.48 (250)"/>
    <n v="1.48"/>
    <n v="-8.7499999999999805"/>
    <n v="-2.3102310231023049E-2"/>
    <n v="-3.499999999999992E-2"/>
    <s v="KL"/>
  </r>
  <r>
    <s v="HUBC"/>
    <x v="167"/>
    <d v="1899-12-30T06:47:00"/>
    <d v="1899-12-30T06:54:00"/>
    <d v="1899-12-30T00:07:00"/>
    <n v="500"/>
    <n v="1.4950000000000001"/>
    <s v="1.4504 (500)"/>
    <n v="1.4503999999999999"/>
    <n v="-22.300000000000097"/>
    <n v="-2.9832775919732546E-2"/>
    <n v="-4.4600000000000195E-2"/>
    <s v="KL bought at support and failed"/>
  </r>
  <r>
    <s v="UNCY"/>
    <x v="167"/>
    <d v="1899-12-30T06:39:00"/>
    <d v="1899-12-30T06:39:00"/>
    <d v="1899-12-30T00:00:00"/>
    <n v="200"/>
    <n v="1.9950000000000001"/>
    <s v="1.9622 (200)"/>
    <n v="1.9621999999999999"/>
    <n v="-6.5600000000000325"/>
    <n v="-1.6441102756892256E-2"/>
    <n v="-3.2800000000000162E-2"/>
    <s v="Held the level after the flush just to flush more DIP"/>
  </r>
  <r>
    <s v="TEXN"/>
    <x v="168"/>
    <d v="1899-12-30T06:38:00"/>
    <d v="1899-12-30T06:39:00"/>
    <d v="1899-12-30T00:01:00"/>
    <n v="2000"/>
    <n v="0.713225"/>
    <s v="0.681375 (2000)"/>
    <n v="0.68137499999999995"/>
    <n v="-63.700000000000088"/>
    <n v="-4.4656314627221527E-2"/>
    <n v="-3.1850000000000045E-2"/>
    <s v="sized up on a dumb stock was my mistake. Break of VWAP failed into flush (other)"/>
  </r>
  <r>
    <s v="AIMD"/>
    <x v="169"/>
    <d v="1899-12-30T06:40:00"/>
    <d v="1899-12-30T06:40:00"/>
    <d v="1899-12-30T00:00:00"/>
    <n v="500"/>
    <n v="1.2251000000000001"/>
    <s v="1.18 (500)"/>
    <n v="1.18"/>
    <n v="-22.550000000000068"/>
    <n v="-3.68133213615216E-2"/>
    <n v="-4.510000000000014E-2"/>
    <s v="Flat top but extremely choppy, mistimed it also break of VWAP "/>
  </r>
  <r>
    <s v="DRMA"/>
    <x v="170"/>
    <d v="1899-12-30T06:51:00"/>
    <d v="1899-12-30T06:59:00"/>
    <d v="1899-12-30T00:08:00"/>
    <n v="300"/>
    <n v="2.3483999999999998"/>
    <s v="2.301 (300)"/>
    <n v="2.3010000000000002"/>
    <n v="-14.219999999999899"/>
    <n v="-2.0183955033213907E-2"/>
    <n v="-4.7399999999999665E-2"/>
    <s v="good entry horrible exit (other)"/>
  </r>
  <r>
    <s v="SI"/>
    <x v="170"/>
    <d v="1899-12-30T07:18:00"/>
    <d v="1899-12-30T07:18:00"/>
    <d v="1899-12-30T00:00:00"/>
    <n v="700"/>
    <n v="1.6281000000000001"/>
    <s v="1.58 (700)"/>
    <n v="1.58"/>
    <n v="-33.670000000000023"/>
    <n v="-2.9543639825563517E-2"/>
    <n v="-4.8100000000000032E-2"/>
    <s v="looked fine to me, but after I get stopped out it rips higher. This goes to show that my trade was a good idea but slightly mistimed. Buy off prior pivot point that turned into a support level"/>
  </r>
  <r>
    <s v="GNS"/>
    <x v="171"/>
    <d v="1899-12-30T07:10:00"/>
    <d v="1899-12-30T07:15:00"/>
    <d v="1899-12-30T00:05:00"/>
    <n v="300"/>
    <n v="2.27"/>
    <s v="2.1911333 (300)"/>
    <n v="2.1911333000000002"/>
    <n v="-23.660009999999954"/>
    <n v="-3.4743039647577079E-2"/>
    <n v="-7.8866699999999845E-2"/>
    <s v="Horrible trade (other)"/>
  </r>
  <r>
    <s v="PYXS"/>
    <x v="171"/>
    <d v="1899-12-30T06:54:00"/>
    <d v="1899-12-30T07:15:00"/>
    <d v="1899-12-30T00:21:00"/>
    <n v="200"/>
    <n v="4.0014000000000003"/>
    <s v="3.91 (200)"/>
    <n v="3.91"/>
    <n v="-18.28000000000003"/>
    <n v="-2.2842005298145729E-2"/>
    <n v="-9.1400000000000148E-2"/>
    <s v="fucked up, got stopped out to the penny then rips 30 cents up. Mistimed support KL rip"/>
  </r>
  <r>
    <s v="GMVD"/>
    <x v="172"/>
    <d v="1899-12-30T06:35:00"/>
    <d v="1899-12-30T06:36:00"/>
    <d v="1899-12-30T00:01:00"/>
    <n v="300"/>
    <n v="2.8586999999999998"/>
    <s v="3.06 (300)"/>
    <n v="3.06"/>
    <n v="60.390000000000079"/>
    <n v="7.0416622940497442E-2"/>
    <n v="0.20130000000000026"/>
    <s v="Dip"/>
  </r>
  <r>
    <s v="SECO"/>
    <x v="173"/>
    <d v="1899-12-30T06:50:00"/>
    <d v="1899-12-30T06:51:00"/>
    <d v="1899-12-30T00:01:00"/>
    <n v="500"/>
    <n v="1.4957"/>
    <s v="1.4 (500)"/>
    <n v="1.4"/>
    <n v="-47.850000000000058"/>
    <n v="-6.3983419134853281E-2"/>
    <n v="-9.5700000000000118E-2"/>
    <s v="good entry looked fine but stopped me out to the penny and ran up like I thought it would. Looks like a bull flag "/>
  </r>
  <r>
    <s v="SECO"/>
    <x v="173"/>
    <d v="1899-12-30T06:53:00"/>
    <d v="1899-12-30T06:54:00"/>
    <d v="1899-12-30T00:01:00"/>
    <n v="500"/>
    <n v="1.5349999999999999"/>
    <s v="1.4321 (500)"/>
    <n v="1.4320999999999999"/>
    <n v="-51.449999999999996"/>
    <n v="-6.7035830618892511E-2"/>
    <n v="-0.10289999999999999"/>
    <s v="Got in too high. Bull flag"/>
  </r>
  <r>
    <s v="CNSP"/>
    <x v="174"/>
    <d v="1899-12-30T06:31:00"/>
    <d v="1899-12-30T06:31:00"/>
    <d v="1899-12-30T00:00:00"/>
    <n v="200"/>
    <n v="1.405"/>
    <s v="1.36 (200)"/>
    <n v="1.36"/>
    <n v="-8.9999999999999858"/>
    <n v="-3.2028469750889577E-2"/>
    <n v="-4.4999999999999929E-2"/>
    <s v="All dip buys"/>
  </r>
  <r>
    <s v="CNSP"/>
    <x v="174"/>
    <d v="1899-12-30T06:32:00"/>
    <d v="1899-12-30T06:32:00"/>
    <d v="1899-12-30T00:00:00"/>
    <n v="1000"/>
    <n v="1.2649999999999999"/>
    <s v="1.22 (1000)"/>
    <n v="1.22"/>
    <n v="-44.999999999999929"/>
    <n v="-3.5573122529644174E-2"/>
    <n v="-4.4999999999999929E-2"/>
    <s v="all dip buys"/>
  </r>
  <r>
    <s v="CNSP"/>
    <x v="174"/>
    <d v="1899-12-30T06:35:00"/>
    <d v="1899-12-30T06:52:00"/>
    <d v="1899-12-30T00:17:00"/>
    <n v="200"/>
    <n v="1.2157"/>
    <s v="1.12 (200)"/>
    <n v="1.1200000000000001"/>
    <n v="-19.139999999999979"/>
    <n v="-7.8720078966850293E-2"/>
    <n v="-9.5699999999999896E-2"/>
    <s v="all dip buys"/>
  </r>
  <r>
    <s v="LUCY"/>
    <x v="175"/>
    <d v="1899-12-30T06:36:00"/>
    <d v="1899-12-30T06:37:00"/>
    <d v="1899-12-30T00:01:00"/>
    <n v="400"/>
    <n v="4.09"/>
    <s v="3.98 (400)"/>
    <n v="3.98"/>
    <n v="-43.99999999999995"/>
    <n v="-2.6894865525672329E-2"/>
    <n v="-0.10999999999999988"/>
    <s v="pivot point turned into support. To high of an entry"/>
  </r>
  <r>
    <s v="CXAI"/>
    <x v="176"/>
    <d v="1899-12-30T06:44:00"/>
    <d v="1899-12-30T06:47:00"/>
    <d v="1899-12-30T00:03:00"/>
    <n v="500"/>
    <n v="3.36"/>
    <s v="3.4447 (500)"/>
    <n v="3.4447000000000001"/>
    <n v="42.350000000000108"/>
    <n v="2.5208333333333499E-2"/>
    <n v="8.470000000000022E-2"/>
    <s v="FOMO"/>
  </r>
  <r>
    <s v="CFRX"/>
    <x v="177"/>
    <d v="1899-12-30T06:40:00"/>
    <d v="1899-12-30T06:40:00"/>
    <d v="1899-12-30T00:00:00"/>
    <n v="400"/>
    <n v="3.1057000000000001"/>
    <s v="3.3462 (400)"/>
    <n v="3.3462000000000001"/>
    <n v="96.199999999999974"/>
    <n v="7.743825868564258E-2"/>
    <n v="0.24049999999999994"/>
    <s v="This stock held the low twice on the red to green, got in after the small doji on low volume which indicates sellers ran out of steam. typically vcp action (other)"/>
  </r>
  <r>
    <s v="CNSP"/>
    <x v="178"/>
    <d v="1899-12-30T06:45:00"/>
    <d v="1899-12-30T06:47:00"/>
    <d v="1899-12-30T00:02:00"/>
    <n v="500"/>
    <n v="2.0457999999999998"/>
    <s v="2.09 (500)"/>
    <n v="2.09"/>
    <n v="22.100000000000009"/>
    <n v="2.1605240003910398E-2"/>
    <n v="4.4200000000000017E-2"/>
    <s v="I liked the set up it was showing VCP properties (other)"/>
  </r>
  <r>
    <s v="ADTX"/>
    <x v="179"/>
    <d v="1899-12-30T07:01:00"/>
    <d v="1899-12-30T07:01:00"/>
    <d v="1899-12-30T00:00:00"/>
    <n v="400"/>
    <n v="1.6798999999999999"/>
    <s v="1.57855 (400)"/>
    <n v="1.5785499999999999"/>
    <n v="-40.54000000000002"/>
    <n v="-6.0330972081671597E-2"/>
    <n v="-0.10135000000000005"/>
    <s v="it was holding the dip after the halt. got stopped out "/>
  </r>
  <r>
    <s v="MGRX"/>
    <x v="180"/>
    <d v="1899-12-30T07:13:00"/>
    <d v="1899-12-30T07:15:00"/>
    <d v="1899-12-30T00:02:00"/>
    <n v="400"/>
    <n v="2.9333"/>
    <s v="3.071 (400)"/>
    <n v="3.0710000000000002"/>
    <n v="55.080000000000062"/>
    <n v="4.6943715269491815E-2"/>
    <n v="0.13770000000000016"/>
    <s v="KL break of 3 dollar"/>
  </r>
  <r>
    <s v="INAB"/>
    <x v="181"/>
    <d v="1899-12-30T06:32:00"/>
    <d v="1899-12-30T06:32:00"/>
    <d v="1899-12-30T00:00:00"/>
    <n v="250"/>
    <n v="2.58"/>
    <s v="2.711 (250)"/>
    <n v="2.7109999999999999"/>
    <n v="32.749999999999943"/>
    <n v="5.0775193798449525E-2"/>
    <n v="0.13099999999999978"/>
    <s v="breakout trade on high volume and momo (other)"/>
  </r>
  <r>
    <s v="HOTH"/>
    <x v="182"/>
    <d v="1899-12-30T06:31:00"/>
    <d v="1899-12-30T06:31:00"/>
    <d v="1899-12-30T00:00:00"/>
    <n v="250"/>
    <n v="2.4397199999999999"/>
    <s v="2.32 (250)"/>
    <n v="2.3199999999999998"/>
    <n v="-29.930000000000014"/>
    <n v="-4.9071204892364717E-2"/>
    <n v="-0.11972000000000005"/>
    <s v="it looked good till it didn't anymore. Failed KL breakout that couldn’t break VWAP"/>
  </r>
  <r>
    <s v="HILS"/>
    <x v="183"/>
    <d v="1899-12-30T06:46:00"/>
    <d v="1899-12-30T06:48:00"/>
    <d v="1899-12-30T00:02:00"/>
    <n v="600"/>
    <n v="1.0294000000000001"/>
    <s v="1.0606 (600)"/>
    <n v="1.0606"/>
    <n v="18.719999999999935"/>
    <n v="3.0308917816203484E-2"/>
    <n v="3.1199999999999894E-2"/>
    <s v="DIP"/>
  </r>
  <r>
    <s v="HILS"/>
    <x v="183"/>
    <d v="1899-12-30T06:35:00"/>
    <d v="1899-12-30T06:42:00"/>
    <d v="1899-12-30T00:07:00"/>
    <n v="500"/>
    <n v="1.0885"/>
    <s v="1.04 (500)"/>
    <n v="1.04"/>
    <n v="-24.249999999999993"/>
    <n v="-4.4556729444189203E-2"/>
    <n v="-4.8499999999999988E-2"/>
    <s v="Another trade I went from green to red on. Dip that didn’t have continuation. Failed trade on my part "/>
  </r>
  <r>
    <s v="TOP"/>
    <x v="184"/>
    <d v="1899-12-30T09:11:00"/>
    <d v="1899-12-30T09:11:00"/>
    <d v="1899-12-30T00:00:00"/>
    <n v="3"/>
    <n v="179"/>
    <s v="172.51 (3)"/>
    <n v="172.51"/>
    <n v="-19.470000000000027"/>
    <n v="-3.6256983240223528E-2"/>
    <n v="-6.4900000000000091"/>
    <s v="Prior pp level as support that didn’t bounce. In actuality it was a trade that I justified as a good entry bc I missed out on the prior move bc of fear. Basically FOMO trade"/>
  </r>
  <r>
    <s v="TOP"/>
    <x v="184"/>
    <d v="1899-12-30T09:39:00"/>
    <d v="1899-12-30T09:40:00"/>
    <d v="1899-12-30T00:01:00"/>
    <n v="1"/>
    <n v="137.13999999999999"/>
    <s v="130.01 (1)"/>
    <n v="130.01"/>
    <n v="-7.1299999999999955"/>
    <n v="-5.1990666472218172E-2"/>
    <n v="-7.1299999999999955"/>
    <s v="FOMO"/>
  </r>
  <r>
    <s v="QH"/>
    <x v="185"/>
    <d v="1899-12-30T07:04:00"/>
    <d v="1899-12-30T07:04:00"/>
    <d v="1899-12-30T00:00:00"/>
    <n v="250"/>
    <n v="4.1999199999999997"/>
    <s v="4.10008 (250)"/>
    <n v="4.1000800000000002"/>
    <n v="-24.959999999999873"/>
    <n v="-2.3771881369168857E-2"/>
    <n v="-9.9839999999999485E-2"/>
    <s v="it was a good entry, but it stopped me out to the fucken penny then ran up like I thought (other)"/>
  </r>
  <r>
    <s v="SECO"/>
    <x v="186"/>
    <d v="1899-12-30T07:39:00"/>
    <d v="1899-12-30T07:40:00"/>
    <d v="1899-12-30T00:01:00"/>
    <n v="500"/>
    <n v="1.38"/>
    <s v="1.33 (500)"/>
    <n v="1.33"/>
    <n v="-24.999999999999911"/>
    <n v="-3.6231884057970842E-2"/>
    <n v="-4.9999999999999822E-2"/>
    <s v="Looked great till it didn't anymore, stopped me out. Basically missed the front side of the move, got impatient and fomo in"/>
  </r>
  <r>
    <s v="AKAN"/>
    <x v="187"/>
    <d v="1899-12-30T06:44:00"/>
    <d v="1899-12-30T06:51:00"/>
    <d v="1899-12-30T00:07:00"/>
    <n v="500"/>
    <n v="1.9699"/>
    <s v="1.865 (500)"/>
    <n v="1.865"/>
    <n v="-52.449999999999996"/>
    <n v="-5.3251434082948412E-2"/>
    <n v="-0.10489999999999999"/>
    <s v="tried to buy the bottom but I guess the timing was off. Looked like it was holding but failed to hold and go higher (other)"/>
  </r>
  <r>
    <s v="SVRE"/>
    <x v="188"/>
    <d v="1899-12-30T06:34:00"/>
    <d v="1899-12-30T06:40:00"/>
    <d v="1899-12-30T00:06:00"/>
    <n v="100"/>
    <n v="1.992"/>
    <s v="2.4215 (100)"/>
    <n v="2.4215"/>
    <n v="42.95"/>
    <n v="0.21561244979919669"/>
    <n v="0.42949999999999999"/>
    <s v="Dip on hammer doji"/>
  </r>
  <r>
    <s v="SVRE"/>
    <x v="188"/>
    <d v="1899-12-30T06:31:00"/>
    <d v="1899-12-30T06:34:00"/>
    <d v="1899-12-30T00:03:00"/>
    <n v="200"/>
    <n v="2.2275"/>
    <s v="2.02 (200)"/>
    <n v="2.02"/>
    <n v="-41.5"/>
    <n v="-9.3153759820426507E-2"/>
    <n v="-0.20750000000000002"/>
    <s v="failed breakout got in too high. Also impatient (other)"/>
  </r>
  <r>
    <s v="SMX"/>
    <x v="189"/>
    <d v="1899-12-30T06:37:00"/>
    <d v="1899-12-30T06:39:00"/>
    <d v="1899-12-30T00:02:00"/>
    <n v="500"/>
    <n v="1.8326"/>
    <s v="1.73 (500)"/>
    <n v="1.73"/>
    <n v="-51.300000000000011"/>
    <n v="-5.5986030775946771E-2"/>
    <n v="-0.10260000000000002"/>
    <s v="as soon as I get in the stock tanks. strong moves but doesn't want to move higher when I get in. (other)"/>
  </r>
  <r>
    <s v="SMX"/>
    <x v="189"/>
    <d v="1899-12-30T06:39:00"/>
    <d v="1899-12-30T06:40:00"/>
    <d v="1899-12-30T00:01:00"/>
    <n v="300"/>
    <n v="1.85"/>
    <s v="1.802 (300)"/>
    <n v="1.802"/>
    <n v="-14.400000000000013"/>
    <n v="-2.5945945945946014E-2"/>
    <n v="-4.8000000000000043E-2"/>
    <s v="Other"/>
  </r>
  <r>
    <s v="HCDI"/>
    <x v="190"/>
    <d v="1899-12-30T08:25:00"/>
    <d v="1899-12-30T08:26:00"/>
    <d v="1899-12-30T00:01:00"/>
    <n v="100"/>
    <n v="14.3424"/>
    <s v="14 (100)"/>
    <n v="14"/>
    <n v="-34.239999999999959"/>
    <n v="-2.3873270861222595E-2"/>
    <n v="-0.34239999999999959"/>
    <s v="Other"/>
  </r>
  <r>
    <s v="GSIT"/>
    <x v="191"/>
    <d v="1899-12-30T07:07:00"/>
    <d v="1899-12-30T07:10:00"/>
    <d v="1899-12-30T00:03:00"/>
    <n v="500"/>
    <n v="2.9498000000000002"/>
    <s v="3.1201 (500)"/>
    <n v="3.1200999999999999"/>
    <n v="85.149999999999835"/>
    <n v="5.7732727642551884E-2"/>
    <n v="0.17029999999999967"/>
    <s v="Dip at a level that was holding"/>
  </r>
  <r>
    <s v="MICS"/>
    <x v="192"/>
    <d v="1899-12-30T06:44:00"/>
    <d v="1899-12-30T06:45:00"/>
    <d v="1899-12-30T00:01:00"/>
    <n v="500"/>
    <n v="2.1800000000000002"/>
    <s v="2.08 (500)"/>
    <n v="2.08"/>
    <n v="-50.000000000000043"/>
    <n v="-4.5871559633027581E-2"/>
    <n v="-0.10000000000000009"/>
    <s v="Stock was holding a level and sellers were being eaten up thought it would hold and push higher (other)"/>
  </r>
  <r>
    <s v="MICS"/>
    <x v="192"/>
    <d v="1899-12-30T06:45:00"/>
    <d v="1899-12-30T06:46:00"/>
    <d v="1899-12-30T00:01:00"/>
    <n v="200"/>
    <n v="2.0587"/>
    <s v="1.96 (200)"/>
    <n v="1.96"/>
    <n v="-19.740000000000002"/>
    <n v="-4.7942876572594328E-2"/>
    <n v="-9.870000000000001E-2"/>
    <s v="Stock was holding a level and sellers were being eaten up thought it would hold and push higher. Same reason just miss timed both entries. Got to impatient and got in too high(other)"/>
  </r>
  <r>
    <s v="ENVB"/>
    <x v="193"/>
    <d v="1899-12-30T06:46:00"/>
    <d v="1899-12-30T06:47:00"/>
    <d v="1899-12-30T00:01:00"/>
    <n v="500"/>
    <n v="2.2801"/>
    <s v="2.5001 (500)"/>
    <n v="2.5001000000000002"/>
    <n v="110.0000000000001"/>
    <n v="9.6486996184377949E-2"/>
    <n v="0.2200000000000002"/>
    <s v="Got in at KL after a small consolidation after the flush"/>
  </r>
  <r>
    <s v="AVRO"/>
    <x v="194"/>
    <d v="1899-12-30T06:35:00"/>
    <d v="1899-12-30T06:36:00"/>
    <d v="1899-12-30T00:01:00"/>
    <n v="1000"/>
    <n v="1.5050699999999999"/>
    <s v="1.575 (1000)"/>
    <n v="1.575"/>
    <n v="69.930000000000049"/>
    <n v="4.6462955211385548E-2"/>
    <n v="6.9930000000000048E-2"/>
    <s v="Got in at the break of KL from PM"/>
  </r>
  <r>
    <m/>
    <x v="195"/>
    <m/>
    <m/>
    <m/>
    <m/>
    <m/>
    <m/>
    <m/>
    <n v="0"/>
    <m/>
    <m/>
    <m/>
  </r>
  <r>
    <m/>
    <x v="195"/>
    <m/>
    <m/>
    <m/>
    <m/>
    <m/>
    <m/>
    <m/>
    <m/>
    <m/>
    <m/>
    <m/>
  </r>
  <r>
    <m/>
    <x v="195"/>
    <m/>
    <m/>
    <m/>
    <m/>
    <m/>
    <m/>
    <m/>
    <m/>
    <m/>
    <m/>
    <m/>
  </r>
  <r>
    <m/>
    <x v="195"/>
    <m/>
    <m/>
    <m/>
    <m/>
    <m/>
    <m/>
    <m/>
    <m/>
    <m/>
    <m/>
    <m/>
  </r>
  <r>
    <m/>
    <x v="195"/>
    <m/>
    <m/>
    <m/>
    <m/>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5">
  <r>
    <s v="BTU"/>
    <d v="2022-01-18T00:00:00"/>
    <d v="1899-12-30T06:52:00"/>
    <d v="1899-12-30T06:53:00"/>
    <d v="1899-12-30T00:01:00"/>
    <n v="300"/>
    <n v="13.7698"/>
    <s v="13.87 (200) ,13.72 (100)"/>
    <n v="13.82"/>
    <n v="15.060000000000073"/>
    <n v="3.6456593414573302E-3"/>
    <n v="5.0200000000000244E-2"/>
    <s v="Bull flag"/>
    <n v="15.060000000000073"/>
    <n v="0"/>
    <d v="1899-12-30T00:01:00"/>
    <b v="0"/>
    <m/>
    <n v="1"/>
    <b v="0"/>
    <b v="0"/>
    <b v="0"/>
    <b v="0"/>
    <b v="0"/>
    <b v="0"/>
    <n v="15.060000000000073"/>
    <x v="0"/>
  </r>
  <r>
    <s v="BBIG"/>
    <d v="2022-01-19T00:00:00"/>
    <d v="1899-12-30T12:07:00"/>
    <d v="1899-12-30T12:16:00"/>
    <d v="1899-12-30T00:09:00"/>
    <n v="150"/>
    <n v="4.4082999999999997"/>
    <s v="4.37 (100), 4.37 (25), 4.375 (25)"/>
    <n v="4.3708"/>
    <n v="-5.6249999999999467"/>
    <n v="-8.5066805798152956E-3"/>
    <n v="-3.7499999999999645E-2"/>
    <s v="Bull flag"/>
    <n v="0"/>
    <n v="-5.6249999999999467"/>
    <b v="0"/>
    <d v="1899-12-30T00:09:00"/>
    <n v="1"/>
    <b v="0"/>
    <b v="0"/>
    <b v="0"/>
    <b v="0"/>
    <b v="0"/>
    <b v="0"/>
    <b v="0"/>
    <n v="9.4350000000001266"/>
    <x v="1"/>
  </r>
  <r>
    <s v="SOFI"/>
    <d v="2022-01-20T00:00:00"/>
    <d v="1899-12-30T06:43:00"/>
    <d v="1899-12-30T06:43:00"/>
    <d v="1899-12-30T00:00:00"/>
    <n v="200"/>
    <n v="14.657500000000001"/>
    <s v="14.81 (100) ,14.68 (100)"/>
    <n v="14.744999999999999"/>
    <n v="17.499999999999716"/>
    <n v="5.9696401159814449E-3"/>
    <n v="8.7499999999998579E-2"/>
    <s v="KL"/>
    <n v="17.499999999999716"/>
    <n v="0"/>
    <d v="1899-12-30T00:00:00"/>
    <b v="0"/>
    <b v="0"/>
    <b v="0"/>
    <b v="0"/>
    <b v="0"/>
    <b v="0"/>
    <n v="1"/>
    <b v="0"/>
    <b v="0"/>
    <n v="26.934999999999842"/>
    <x v="2"/>
  </r>
  <r>
    <s v="PTON"/>
    <d v="2022-01-24T00:00:00"/>
    <d v="1899-12-30T06:55:00"/>
    <d v="1899-12-30T06:55:00"/>
    <d v="1899-12-30T00:00:00"/>
    <n v="150"/>
    <n v="29.241070000000001"/>
    <s v="29.34 (150)"/>
    <n v="29.34"/>
    <n v="14.839499999999894"/>
    <n v="3.3832551271208988E-3"/>
    <n v="9.8929999999999296E-2"/>
    <s v="daily candle had a three bar play, bad entry. (other)"/>
    <n v="14.839499999999894"/>
    <n v="0"/>
    <d v="1899-12-30T00:00:00"/>
    <b v="0"/>
    <b v="0"/>
    <b v="0"/>
    <b v="0"/>
    <b v="0"/>
    <n v="1"/>
    <b v="0"/>
    <b v="0"/>
    <b v="0"/>
    <n v="41.774499999999733"/>
    <x v="3"/>
  </r>
  <r>
    <s v="BTU"/>
    <d v="2022-01-26T00:00:00"/>
    <d v="1899-12-30T06:40:00"/>
    <d v="1899-12-30T06:43:00"/>
    <d v="1899-12-30T00:03:00"/>
    <n v="250"/>
    <n v="11.595000000000001"/>
    <s v="11.741 (250)"/>
    <n v="11.741"/>
    <n v="36.499999999999758"/>
    <n v="1.2591634325139989E-2"/>
    <n v="0.14599999999999902"/>
    <s v="9EMA crossing VWAP, flat top breakout"/>
    <n v="36.499999999999758"/>
    <n v="0"/>
    <d v="1899-12-30T00:03:00"/>
    <b v="0"/>
    <b v="0"/>
    <b v="0"/>
    <n v="1"/>
    <b v="0"/>
    <b v="0"/>
    <b v="0"/>
    <b v="0"/>
    <b v="0"/>
    <n v="78.274499999999492"/>
    <x v="1"/>
  </r>
  <r>
    <s v="INDO"/>
    <d v="2022-01-28T00:00:00"/>
    <d v="1899-12-30T07:32:00"/>
    <d v="1899-12-30T07:32:00"/>
    <d v="1899-12-30T00:00:00"/>
    <n v="300"/>
    <n v="6.95"/>
    <s v="7.05 (300)"/>
    <n v="7.05"/>
    <n v="29.999999999999893"/>
    <n v="1.4388489208633004E-2"/>
    <n v="9.9999999999999645E-2"/>
    <s v="flat top entry"/>
    <n v="29.999999999999893"/>
    <n v="0"/>
    <d v="1899-12-30T00:00:00"/>
    <b v="0"/>
    <b v="0"/>
    <b v="0"/>
    <n v="1"/>
    <b v="0"/>
    <b v="0"/>
    <b v="0"/>
    <b v="0"/>
    <b v="0"/>
    <n v="108.27449999999939"/>
    <x v="4"/>
  </r>
  <r>
    <s v="SOFI"/>
    <d v="2022-01-31T00:00:00"/>
    <d v="1899-12-30T06:46:00"/>
    <d v="1899-12-30T06:46:00"/>
    <d v="1899-12-30T00:00:00"/>
    <n v="250"/>
    <n v="11.425000000000001"/>
    <s v="11.52 (150) ,11.635 (100)"/>
    <n v="11.566000000000001"/>
    <n v="35.25"/>
    <n v="1.2341356673960524E-2"/>
    <n v="0.14100000000000001"/>
    <s v="Significant KL"/>
    <n v="35.25"/>
    <n v="0"/>
    <d v="1899-12-30T00:00:00"/>
    <b v="0"/>
    <b v="0"/>
    <b v="0"/>
    <b v="0"/>
    <b v="0"/>
    <b v="0"/>
    <n v="1"/>
    <b v="0"/>
    <b v="0"/>
    <n v="143.52449999999939"/>
    <x v="3"/>
  </r>
  <r>
    <s v="SOFI"/>
    <d v="2022-02-01T00:00:00"/>
    <d v="1899-12-30T06:38:00"/>
    <d v="1899-12-30T06:39:00"/>
    <d v="1899-12-30T00:01:00"/>
    <n v="150"/>
    <n v="12.96"/>
    <s v="12.82 (150)"/>
    <n v="12.82"/>
    <n v="-21.000000000000085"/>
    <n v="-1.0802469135802517E-2"/>
    <n v="-0.14000000000000057"/>
    <s v="FOMO"/>
    <n v="0"/>
    <n v="-21.000000000000085"/>
    <b v="0"/>
    <d v="1899-12-30T00:01:00"/>
    <b v="0"/>
    <b v="0"/>
    <b v="0"/>
    <b v="0"/>
    <b v="0"/>
    <b v="0"/>
    <b v="0"/>
    <b v="0"/>
    <n v="122.52449999999931"/>
    <x v="0"/>
  </r>
  <r>
    <s v="BTU"/>
    <d v="2022-02-02T00:00:00"/>
    <d v="1899-12-30T06:43:00"/>
    <d v="1899-12-30T06:49:00"/>
    <d v="1899-12-30T00:06:00"/>
    <n v="250"/>
    <n v="12.025"/>
    <s v="12.215 (150), 12.15 (50), 12.16 (50)"/>
    <n v="12.191000000000001"/>
    <n v="41.500000000000092"/>
    <n v="1.3804573804573783E-2"/>
    <n v="0.16600000000000037"/>
    <s v="flat top entry"/>
    <n v="41.500000000000092"/>
    <n v="0"/>
    <d v="1899-12-30T00:06:00"/>
    <b v="0"/>
    <b v="0"/>
    <b v="0"/>
    <n v="1"/>
    <b v="0"/>
    <b v="0"/>
    <b v="0"/>
    <b v="0"/>
    <b v="0"/>
    <n v="164.02449999999939"/>
    <x v="1"/>
  </r>
  <r>
    <s v="RIOT"/>
    <d v="2022-02-07T00:00:00"/>
    <d v="1899-12-30T06:39:00"/>
    <d v="1899-12-30T06:44:00"/>
    <d v="1899-12-30T00:05:00"/>
    <n v="200"/>
    <n v="18.315000000000001"/>
    <s v="18.38 (100), 18.50 (50), 18.31 (50)"/>
    <n v="18.392499999999998"/>
    <n v="15.499999999999403"/>
    <n v="4.2315042315039797E-3"/>
    <n v="7.7499999999997016E-2"/>
    <s v="Breakout of KL/ out of a base"/>
    <n v="15.499999999999403"/>
    <n v="0"/>
    <d v="1899-12-30T00:05:00"/>
    <b v="0"/>
    <b v="0"/>
    <b v="0"/>
    <b v="0"/>
    <b v="0"/>
    <b v="0"/>
    <n v="1"/>
    <b v="0"/>
    <b v="0"/>
    <n v="179.5244999999988"/>
    <x v="3"/>
  </r>
  <r>
    <s v="DCFC"/>
    <d v="2022-02-09T00:00:00"/>
    <d v="1899-12-30T06:35:00"/>
    <d v="1899-12-30T06:36:00"/>
    <d v="1899-12-30T00:01:00"/>
    <n v="200"/>
    <n v="13.13"/>
    <s v="13.48 (100), 13.27 (50), 13.21 (50)"/>
    <n v="13.36"/>
    <n v="45.99999999999973"/>
    <n v="1.7517136329017413E-2"/>
    <n v="0.22999999999999865"/>
    <s v="Break of KL, ascending volume out of the cup"/>
    <n v="45.99999999999973"/>
    <n v="0"/>
    <d v="1899-12-30T00:01:00"/>
    <b v="0"/>
    <b v="0"/>
    <b v="0"/>
    <b v="0"/>
    <b v="0"/>
    <b v="0"/>
    <n v="1"/>
    <b v="0"/>
    <b v="0"/>
    <n v="225.52449999999851"/>
    <x v="1"/>
  </r>
  <r>
    <s v="BTU"/>
    <d v="2022-02-14T00:00:00"/>
    <d v="1899-12-30T07:09:00"/>
    <d v="1899-12-30T07:14:00"/>
    <d v="1899-12-30T00:05:00"/>
    <n v="200"/>
    <n v="17.175000000000001"/>
    <s v="17.27 (100), 17.20 (50), 17.1748 (50)"/>
    <n v="17.2287"/>
    <n v="10.739999999999839"/>
    <n v="3.1266375545850877E-3"/>
    <n v="5.3699999999999193E-2"/>
    <s v="Got in a little above the pivot point"/>
    <n v="10.739999999999839"/>
    <n v="0"/>
    <d v="1899-12-30T00:05:00"/>
    <b v="0"/>
    <b v="0"/>
    <b v="0"/>
    <b v="0"/>
    <n v="1"/>
    <b v="0"/>
    <b v="0"/>
    <b v="0"/>
    <b v="0"/>
    <n v="236.26449999999835"/>
    <x v="3"/>
  </r>
  <r>
    <s v="KAVL"/>
    <d v="2022-02-15T00:00:00"/>
    <d v="1899-12-30T06:37:00"/>
    <d v="1899-12-30T06:37:00"/>
    <d v="1899-12-30T00:00:00"/>
    <n v="300"/>
    <n v="3.1749999999999998"/>
    <s v="3.08 (300)"/>
    <n v="3.08"/>
    <n v="-28.499999999999925"/>
    <n v="-2.9921259842519587E-2"/>
    <n v="-9.4999999999999751E-2"/>
    <s v="Got in on flat top turned out to be a false breakout"/>
    <n v="0"/>
    <n v="-28.499999999999925"/>
    <b v="0"/>
    <d v="1899-12-30T00:00:00"/>
    <b v="0"/>
    <b v="0"/>
    <b v="0"/>
    <b v="0"/>
    <b v="0"/>
    <b v="0"/>
    <b v="0"/>
    <b v="0"/>
    <n v="207.76449999999843"/>
    <x v="0"/>
  </r>
  <r>
    <s v="BTU"/>
    <d v="2022-02-16T00:00:00"/>
    <d v="1899-12-30T06:35:00"/>
    <d v="1899-12-30T06:38:00"/>
    <d v="1899-12-30T00:03:00"/>
    <n v="200"/>
    <n v="17.629899999999999"/>
    <s v="17.765 (100), 17.611 (50), 17.5601 (50)"/>
    <n v="17.675775000000002"/>
    <n v="9.1750000000004661"/>
    <n v="2.6021134549829572E-3"/>
    <n v="4.5875000000002331E-2"/>
    <s v="Got in at KL on strong momo"/>
    <n v="9.1750000000004661"/>
    <n v="0"/>
    <d v="1899-12-30T00:03:00"/>
    <b v="0"/>
    <b v="0"/>
    <b v="0"/>
    <b v="0"/>
    <b v="0"/>
    <b v="0"/>
    <n v="1"/>
    <b v="0"/>
    <b v="0"/>
    <n v="216.9394999999989"/>
    <x v="1"/>
  </r>
  <r>
    <s v="INDO"/>
    <d v="2022-02-22T00:00:00"/>
    <d v="1899-12-30T07:19:00"/>
    <d v="1899-12-30T07:19:00"/>
    <d v="1899-12-30T00:00:00"/>
    <n v="400"/>
    <n v="7.6162000000000001"/>
    <s v="7.9359 (400)"/>
    <n v="7.9359000000000002"/>
    <n v="127.88000000000004"/>
    <n v="4.197631364722576E-2"/>
    <n v="0.3197000000000001"/>
    <s v="Sniped a strong MOMO stock, got in at KL"/>
    <n v="127.88000000000004"/>
    <n v="0"/>
    <d v="1899-12-30T00:00:00"/>
    <b v="0"/>
    <b v="0"/>
    <b v="0"/>
    <b v="0"/>
    <b v="0"/>
    <b v="0"/>
    <n v="1"/>
    <b v="0"/>
    <b v="0"/>
    <n v="344.81949999999892"/>
    <x v="0"/>
  </r>
  <r>
    <s v="INDO"/>
    <d v="2022-02-23T00:00:00"/>
    <d v="1899-12-30T07:24:00"/>
    <d v="1899-12-30T07:24:00"/>
    <d v="1899-12-30T00:00:00"/>
    <n v="200"/>
    <n v="8.1397399999999998"/>
    <s v="7.92 (300)"/>
    <n v="7.92"/>
    <n v="-43.947999999999965"/>
    <n v="-2.6995948273532022E-2"/>
    <n v="-0.21973999999999982"/>
    <s v="broke KL "/>
    <n v="0"/>
    <n v="-43.947999999999965"/>
    <b v="0"/>
    <d v="1899-12-30T00:00:00"/>
    <b v="0"/>
    <b v="0"/>
    <b v="0"/>
    <b v="0"/>
    <b v="0"/>
    <b v="0"/>
    <b v="0"/>
    <b v="0"/>
    <n v="300.87149999999895"/>
    <x v="1"/>
  </r>
  <r>
    <s v="INDO"/>
    <d v="2022-02-24T00:00:00"/>
    <d v="1899-12-30T07:06:00"/>
    <d v="1899-12-30T07:10:00"/>
    <d v="1899-12-30T00:04:00"/>
    <n v="200"/>
    <n v="12.6995"/>
    <s v="13.91 (200)"/>
    <n v="13.91"/>
    <n v="242.09999999999994"/>
    <n v="9.5318713335170724E-2"/>
    <n v="1.2104999999999997"/>
    <s v="Increased volume curling up into KL"/>
    <n v="242.09999999999994"/>
    <n v="0"/>
    <d v="1899-12-30T00:04:00"/>
    <b v="0"/>
    <b v="0"/>
    <b v="0"/>
    <b v="0"/>
    <b v="0"/>
    <b v="0"/>
    <n v="1"/>
    <b v="0"/>
    <b v="0"/>
    <n v="542.97149999999885"/>
    <x v="2"/>
  </r>
  <r>
    <s v="BTU"/>
    <d v="2022-02-28T00:00:00"/>
    <d v="1899-12-30T07:15:00"/>
    <d v="1899-12-30T07:18:00"/>
    <d v="1899-12-30T00:03:00"/>
    <n v="250"/>
    <n v="17.498200000000001"/>
    <s v="17.64 (200), 17.64 (25), 17.59 (25)"/>
    <n v="17.635000000000002"/>
    <n v="34.20000000000023"/>
    <n v="7.817946988833091E-3"/>
    <n v="0.13680000000000092"/>
    <s v="Significant volume/tape reading (other)"/>
    <n v="34.20000000000023"/>
    <n v="0"/>
    <d v="1899-12-30T00:03:00"/>
    <b v="0"/>
    <b v="0"/>
    <b v="0"/>
    <b v="0"/>
    <b v="0"/>
    <n v="1"/>
    <b v="0"/>
    <b v="0"/>
    <b v="0"/>
    <n v="577.17149999999913"/>
    <x v="3"/>
  </r>
  <r>
    <s v="KAVL"/>
    <d v="2022-03-02T00:00:00"/>
    <d v="1899-12-30T06:47:00"/>
    <d v="1899-12-30T07:30:00"/>
    <d v="1899-12-30T00:43:00"/>
    <n v="2000"/>
    <n v="2.7926000000000002"/>
    <s v="2.7916 (2000)"/>
    <n v="2.7915999999999999"/>
    <n v="-2.0000000000006679"/>
    <n v="-3.5808923583768859E-4"/>
    <n v="-1.000000000000334E-3"/>
    <s v="got in at the break of a KL"/>
    <n v="0"/>
    <n v="-2.0000000000006679"/>
    <b v="0"/>
    <d v="1899-12-30T00:43:00"/>
    <b v="0"/>
    <b v="0"/>
    <b v="0"/>
    <b v="0"/>
    <b v="0"/>
    <b v="0"/>
    <b v="0"/>
    <b v="0"/>
    <n v="575.17149999999845"/>
    <x v="1"/>
  </r>
  <r>
    <s v="IMPP"/>
    <d v="2022-03-04T00:00:00"/>
    <d v="1899-12-30T06:35:00"/>
    <d v="1899-12-30T06:43:00"/>
    <d v="1899-12-30T00:08:00"/>
    <n v="2000"/>
    <n v="2.2549999999999999"/>
    <s v="2.315 (1000), 2.2757 (500), 2.365 (250), 2.3432 (250)"/>
    <n v="2.3149500000000001"/>
    <n v="119.90000000000035"/>
    <n v="2.658536585365856E-2"/>
    <n v="5.995000000000017E-2"/>
    <s v="break of KL from PM, L2 was extremely bullish"/>
    <n v="119.90000000000035"/>
    <n v="0"/>
    <d v="1899-12-30T00:08:00"/>
    <b v="0"/>
    <b v="0"/>
    <b v="0"/>
    <b v="0"/>
    <b v="0"/>
    <b v="0"/>
    <n v="1"/>
    <b v="0"/>
    <b v="0"/>
    <n v="695.07149999999876"/>
    <x v="4"/>
  </r>
  <r>
    <s v="INDO"/>
    <d v="2022-03-07T00:00:00"/>
    <d v="1899-12-30T06:35:00"/>
    <d v="1899-12-30T06:47:00"/>
    <d v="1899-12-30T00:12:00"/>
    <n v="20"/>
    <n v="50.484999999999999"/>
    <s v="42.826 (20)"/>
    <n v="42.826000000000001"/>
    <n v="-153.17999999999998"/>
    <n v="-0.1517084282460136"/>
    <n v="-7.6589999999999989"/>
    <s v="break above KL, good volume"/>
    <n v="0"/>
    <n v="-153.17999999999998"/>
    <b v="0"/>
    <d v="1899-12-30T00:12:00"/>
    <b v="0"/>
    <b v="0"/>
    <b v="0"/>
    <b v="0"/>
    <b v="0"/>
    <b v="0"/>
    <b v="0"/>
    <b v="0"/>
    <n v="541.89149999999881"/>
    <x v="3"/>
  </r>
  <r>
    <s v="CEI"/>
    <d v="2022-03-08T00:00:00"/>
    <d v="1899-12-30T07:17:00"/>
    <d v="1899-12-30T08:16:00"/>
    <d v="1899-12-30T00:59:00"/>
    <n v="2000"/>
    <n v="1.93"/>
    <s v="1.135 (2000)"/>
    <n v="1.135"/>
    <n v="-1589.9999999999998"/>
    <n v="-0.41191709844559588"/>
    <n v="-0.79499999999999993"/>
    <s v="FOMO"/>
    <n v="0"/>
    <n v="-1589.9999999999998"/>
    <b v="0"/>
    <d v="1899-12-30T00:59:00"/>
    <b v="0"/>
    <b v="0"/>
    <b v="0"/>
    <b v="0"/>
    <b v="0"/>
    <b v="0"/>
    <b v="0"/>
    <b v="0"/>
    <n v="-1048.108500000001"/>
    <x v="0"/>
  </r>
  <r>
    <s v="SBFM"/>
    <d v="2022-03-09T00:00:00"/>
    <d v="1899-12-30T11:27:00"/>
    <d v="1899-12-30T11:30:00"/>
    <d v="1899-12-30T00:03:00"/>
    <n v="300"/>
    <n v="4.2350000000000003"/>
    <s v="4.124 (300)"/>
    <n v="4.1239999999999997"/>
    <n v="-33.300000000000196"/>
    <n v="-2.6210153482880916E-2"/>
    <n v="-0.11100000000000065"/>
    <s v="DIP at the bottom of the support, didn’t end up bouncing"/>
    <n v="0"/>
    <n v="-33.300000000000196"/>
    <b v="0"/>
    <d v="1899-12-30T00:03:00"/>
    <b v="0"/>
    <b v="0"/>
    <b v="0"/>
    <b v="0"/>
    <b v="0"/>
    <b v="0"/>
    <b v="0"/>
    <b v="0"/>
    <n v="-1081.4085000000011"/>
    <x v="1"/>
  </r>
  <r>
    <s v="AGRI"/>
    <d v="2022-03-10T00:00:00"/>
    <d v="1899-12-30T08:28:00"/>
    <d v="1899-12-30T08:32:00"/>
    <d v="1899-12-30T00:04:00"/>
    <n v="500"/>
    <n v="3.8"/>
    <s v="3.965 (250), 3.9065 (150), 3.81 (100)"/>
    <n v="3.9164500000000002"/>
    <n v="58.225000000000193"/>
    <n v="3.0644736842105447E-2"/>
    <n v="0.11645000000000039"/>
    <s v="Flat top breakout"/>
    <n v="58.225000000000193"/>
    <n v="0"/>
    <d v="1899-12-30T00:04:00"/>
    <b v="0"/>
    <b v="0"/>
    <b v="0"/>
    <n v="1"/>
    <b v="0"/>
    <b v="0"/>
    <b v="0"/>
    <b v="0"/>
    <b v="0"/>
    <n v="-1023.183500000001"/>
    <x v="2"/>
  </r>
  <r>
    <s v="SONM"/>
    <d v="2022-03-15T00:00:00"/>
    <d v="1899-12-30T12:38:00"/>
    <d v="1899-12-30T12:42:00"/>
    <d v="1899-12-30T00:04:00"/>
    <n v="2000"/>
    <n v="1.165"/>
    <s v="1.1811 (1000), 1.155 (1000)"/>
    <n v="1.16805"/>
    <n v="6.0999999999999943"/>
    <n v="2.6180257510730609E-3"/>
    <n v="3.0499999999999972E-3"/>
    <s v="flat top "/>
    <n v="6.0999999999999943"/>
    <n v="0"/>
    <d v="1899-12-30T00:04:00"/>
    <b v="0"/>
    <b v="0"/>
    <b v="0"/>
    <n v="1"/>
    <b v="0"/>
    <b v="0"/>
    <b v="0"/>
    <b v="0"/>
    <b v="0"/>
    <n v="-1017.083500000001"/>
    <x v="0"/>
  </r>
  <r>
    <s v="INDO"/>
    <d v="2022-03-17T00:00:00"/>
    <d v="1899-12-30T07:17:00"/>
    <d v="1899-12-30T07:27:00"/>
    <d v="1899-12-30T00:10:00"/>
    <n v="100"/>
    <n v="31.465"/>
    <s v="31.835 (50), 30.820 (50)"/>
    <n v="31.327100000000002"/>
    <n v="-13.789999999999836"/>
    <n v="-4.3826473859843729E-3"/>
    <n v="-0.13789999999999836"/>
    <s v="high of day momentum (other)"/>
    <n v="0"/>
    <n v="-13.789999999999836"/>
    <b v="0"/>
    <d v="1899-12-30T00:10:00"/>
    <b v="0"/>
    <b v="0"/>
    <b v="0"/>
    <b v="0"/>
    <b v="0"/>
    <b v="0"/>
    <b v="0"/>
    <b v="0"/>
    <n v="-1030.8735000000008"/>
    <x v="2"/>
  </r>
  <r>
    <s v="NRSN"/>
    <d v="2022-03-21T00:00:00"/>
    <d v="1899-12-30T09:19:00"/>
    <d v="1899-12-30T09:25:00"/>
    <d v="1899-12-30T00:06:00"/>
    <n v="500"/>
    <n v="7.7584999999999997"/>
    <s v="7.8909 (250), 7.75 (250)"/>
    <n v="7.8204500000000001"/>
    <n v="30.975000000000197"/>
    <n v="7.9847908745247498E-3"/>
    <n v="6.1950000000000394E-2"/>
    <s v="Flat top on good volume"/>
    <n v="30.975000000000197"/>
    <n v="0"/>
    <d v="1899-12-30T00:06:00"/>
    <b v="0"/>
    <b v="0"/>
    <b v="0"/>
    <n v="1"/>
    <b v="0"/>
    <b v="0"/>
    <b v="0"/>
    <b v="0"/>
    <b v="0"/>
    <n v="-999.89850000000058"/>
    <x v="3"/>
  </r>
  <r>
    <s v="NRSN"/>
    <d v="2022-03-23T00:00:00"/>
    <d v="1899-12-30T07:04:00"/>
    <d v="1899-12-30T07:08:00"/>
    <d v="1899-12-30T00:04:00"/>
    <n v="400"/>
    <n v="6.66"/>
    <s v="6.41 (100), 6.43 (100), 6.48 (100), 6.43 (100)"/>
    <n v="6.4373500000000003"/>
    <n v="-89.059999999999917"/>
    <n v="-3.3430930930930858E-2"/>
    <n v="-0.22264999999999979"/>
    <s v="pivot point that had fear of missing out all over this trade, bc of the location the stock was in"/>
    <n v="0"/>
    <n v="-89.059999999999917"/>
    <b v="0"/>
    <d v="1899-12-30T00:04:00"/>
    <b v="0"/>
    <b v="0"/>
    <b v="0"/>
    <b v="0"/>
    <b v="0"/>
    <b v="0"/>
    <b v="0"/>
    <b v="0"/>
    <n v="-1088.9585000000004"/>
    <x v="1"/>
  </r>
  <r>
    <s v="CLVR"/>
    <d v="2022-03-25T00:00:00"/>
    <d v="1899-12-30T12:07:00"/>
    <d v="1899-12-30T12:07:00"/>
    <d v="1899-12-30T00:00:00"/>
    <n v="1000"/>
    <n v="2.5379"/>
    <s v="2.60422 (1000)"/>
    <n v="2.6042000000000001"/>
    <n v="66.300000000000026"/>
    <n v="2.6123960754954823E-2"/>
    <n v="6.6300000000000026E-2"/>
    <s v="Flat top VCP looking price action."/>
    <n v="66.300000000000026"/>
    <n v="0"/>
    <d v="1899-12-30T00:00:00"/>
    <b v="0"/>
    <b v="0"/>
    <b v="0"/>
    <n v="1"/>
    <b v="0"/>
    <b v="0"/>
    <b v="0"/>
    <b v="0"/>
    <b v="0"/>
    <n v="-1022.6585000000003"/>
    <x v="4"/>
  </r>
  <r>
    <s v="IGMS"/>
    <d v="2022-03-29T00:00:00"/>
    <d v="1899-12-30T07:17:00"/>
    <d v="1899-12-30T07:18:00"/>
    <d v="1899-12-30T00:01:00"/>
    <n v="150"/>
    <n v="22.322669999999999"/>
    <s v="22.2 (150)"/>
    <n v="22.2"/>
    <n v="-18.400499999999909"/>
    <n v="-5.4953103728182517E-3"/>
    <n v="-0.12266999999999939"/>
    <s v="Flat top"/>
    <n v="0"/>
    <n v="-18.400499999999909"/>
    <b v="0"/>
    <d v="1899-12-30T00:01:00"/>
    <b v="0"/>
    <b v="0"/>
    <b v="0"/>
    <b v="0"/>
    <b v="0"/>
    <b v="0"/>
    <b v="0"/>
    <b v="0"/>
    <n v="-1041.0590000000002"/>
    <x v="0"/>
  </r>
  <r>
    <s v="PLX"/>
    <d v="2022-04-04T00:00:00"/>
    <d v="1899-12-30T06:50:00"/>
    <d v="1899-12-30T07:00:00"/>
    <d v="1899-12-30T00:10:00"/>
    <n v="800"/>
    <n v="1.7849999999999999"/>
    <s v="1.82 (800)"/>
    <n v="1.82"/>
    <n v="28.000000000000114"/>
    <n v="1.9607843137255054E-2"/>
    <n v="3.5000000000000142E-2"/>
    <s v="Flat top"/>
    <n v="28.000000000000114"/>
    <n v="0"/>
    <d v="1899-12-30T00:10:00"/>
    <b v="0"/>
    <b v="0"/>
    <b v="0"/>
    <n v="1"/>
    <b v="0"/>
    <b v="0"/>
    <b v="0"/>
    <b v="0"/>
    <b v="0"/>
    <n v="-1013.0590000000001"/>
    <x v="3"/>
  </r>
  <r>
    <s v="LIXT"/>
    <d v="2022-04-12T00:00:00"/>
    <d v="1899-12-30T06:36:00"/>
    <d v="1899-12-30T06:36:00"/>
    <d v="1899-12-30T00:00:00"/>
    <n v="500"/>
    <n v="2.9557000000000002"/>
    <s v="3.16 (200), 3.26 (150), 3.43 (150)"/>
    <n v="3.2709999999999999"/>
    <n v="157.64999999999984"/>
    <n v="0.10667523767635401"/>
    <n v="0.31529999999999969"/>
    <s v="strong volume/momentum/ crossing above VWAP and Moving averages (other)"/>
    <n v="157.64999999999984"/>
    <n v="0"/>
    <d v="1899-12-30T00:00:00"/>
    <b v="0"/>
    <b v="0"/>
    <b v="0"/>
    <b v="0"/>
    <b v="0"/>
    <n v="1"/>
    <b v="0"/>
    <b v="0"/>
    <b v="0"/>
    <n v="-855.40900000000022"/>
    <x v="0"/>
  </r>
  <r>
    <s v="ATER"/>
    <d v="2022-04-13T00:00:00"/>
    <d v="1899-12-30T06:42:00"/>
    <d v="1899-12-30T06:43:00"/>
    <d v="1899-12-30T00:01:00"/>
    <n v="400"/>
    <n v="5.2194000000000003"/>
    <s v="5.12 (400)"/>
    <n v="5.12"/>
    <n v="-39.760000000000062"/>
    <n v="-1.9044334597846491E-2"/>
    <n v="-9.9400000000000155E-2"/>
    <s v="flat top "/>
    <n v="0"/>
    <n v="-39.760000000000062"/>
    <b v="0"/>
    <d v="1899-12-30T00:01:00"/>
    <b v="0"/>
    <b v="0"/>
    <b v="0"/>
    <b v="0"/>
    <b v="0"/>
    <b v="0"/>
    <b v="0"/>
    <b v="0"/>
    <n v="-895.16900000000032"/>
    <x v="1"/>
  </r>
  <r>
    <s v="INDO"/>
    <d v="2022-04-14T00:00:00"/>
    <d v="1899-12-30T12:00:00"/>
    <d v="1899-12-30T12:01:00"/>
    <d v="1899-12-30T00:01:00"/>
    <n v="50"/>
    <n v="25.29"/>
    <s v="24.020 (50)"/>
    <n v="24.02"/>
    <n v="-63.499999999999979"/>
    <n v="-5.0217477263740595E-2"/>
    <n v="-1.2699999999999996"/>
    <s v="Flat top"/>
    <n v="0"/>
    <n v="-63.499999999999979"/>
    <b v="0"/>
    <d v="1899-12-30T00:01:00"/>
    <b v="0"/>
    <b v="0"/>
    <b v="0"/>
    <b v="0"/>
    <b v="0"/>
    <b v="0"/>
    <b v="0"/>
    <b v="0"/>
    <n v="-958.66900000000032"/>
    <x v="2"/>
  </r>
  <r>
    <s v="STSS"/>
    <d v="2022-04-19T00:00:00"/>
    <d v="1899-12-30T06:34:00"/>
    <d v="1899-12-30T06:39:00"/>
    <d v="1899-12-30T00:05:00"/>
    <n v="1000"/>
    <n v="2.855"/>
    <s v="2.995 (250), 2.965 (500), 2.955 (250)"/>
    <n v="2.97"/>
    <n v="115.00000000000021"/>
    <n v="4.028021015761829E-2"/>
    <n v="0.11500000000000021"/>
    <s v="pivot point break out on large volume"/>
    <n v="115.00000000000021"/>
    <n v="0"/>
    <d v="1899-12-30T00:05:00"/>
    <b v="0"/>
    <b v="0"/>
    <b v="0"/>
    <b v="0"/>
    <n v="1"/>
    <b v="0"/>
    <b v="0"/>
    <b v="0"/>
    <b v="0"/>
    <n v="-843.6690000000001"/>
    <x v="0"/>
  </r>
  <r>
    <s v="CYN"/>
    <d v="2022-04-21T00:00:00"/>
    <d v="1899-12-30T06:38:00"/>
    <d v="1899-12-30T06:41:00"/>
    <d v="1899-12-30T00:03:00"/>
    <n v="1000"/>
    <n v="2.0476000000000001"/>
    <s v="2.1274/2.065"/>
    <n v="2.0962000000000001"/>
    <n v="48.59999999999998"/>
    <n v="2.3735104512600191E-2"/>
    <n v="4.8599999999999977E-2"/>
    <s v="trendline break second green candle  (other)"/>
    <n v="48.59999999999998"/>
    <n v="0"/>
    <d v="1899-12-30T00:03:00"/>
    <b v="0"/>
    <b v="0"/>
    <b v="0"/>
    <b v="0"/>
    <b v="0"/>
    <n v="1"/>
    <b v="0"/>
    <b v="0"/>
    <b v="0"/>
    <n v="-795.06900000000007"/>
    <x v="2"/>
  </r>
  <r>
    <s v="CYN"/>
    <d v="2022-04-21T00:00:00"/>
    <d v="1899-12-30T06:50:00"/>
    <d v="1899-12-30T06:51:00"/>
    <d v="1899-12-30T00:01:00"/>
    <n v="800"/>
    <n v="2.395"/>
    <s v="2.1721 (800)"/>
    <n v="2.1720999999999999"/>
    <n v="-178.32000000000008"/>
    <n v="-9.3068893528183705E-2"/>
    <n v="-0.2229000000000001"/>
    <s v="trendline break into new highs (other)"/>
    <n v="0"/>
    <n v="-178.32000000000008"/>
    <b v="0"/>
    <d v="1899-12-30T00:01:00"/>
    <b v="0"/>
    <b v="0"/>
    <b v="0"/>
    <b v="0"/>
    <b v="0"/>
    <b v="0"/>
    <b v="0"/>
    <b v="0"/>
    <n v="-973.38900000000012"/>
    <x v="2"/>
  </r>
  <r>
    <s v="ERYP"/>
    <d v="2022-04-25T00:00:00"/>
    <d v="1899-12-30T06:39:00"/>
    <d v="1899-12-30T06:41:00"/>
    <d v="1899-12-30T00:02:00"/>
    <n v="1000"/>
    <n v="1.9399"/>
    <s v="2.0809 (500), 1.9975 (500)"/>
    <n v="2.03912"/>
    <n v="99.220000000000084"/>
    <n v="5.1146966338471156E-2"/>
    <n v="9.9220000000000086E-2"/>
    <s v="Retest at KL that pushed through, moving avg crossed VWAP"/>
    <n v="99.220000000000084"/>
    <n v="0"/>
    <d v="1899-12-30T00:02:00"/>
    <b v="0"/>
    <b v="0"/>
    <b v="0"/>
    <b v="0"/>
    <b v="0"/>
    <b v="0"/>
    <n v="1"/>
    <b v="0"/>
    <b v="0"/>
    <n v="-874.1690000000001"/>
    <x v="3"/>
  </r>
  <r>
    <s v="VIVK"/>
    <d v="2022-04-27T00:00:00"/>
    <d v="1899-12-30T06:46:00"/>
    <d v="1899-12-30T06:47:00"/>
    <d v="1899-12-30T00:01:00"/>
    <n v="1000"/>
    <n v="3.73"/>
    <s v="4.12 (500), 3.8342 (500)"/>
    <n v="3.9771000000000001"/>
    <n v="247.10000000000011"/>
    <n v="6.6246648793565788E-2"/>
    <n v="0.2471000000000001"/>
    <s v="flat top BO"/>
    <n v="247.10000000000011"/>
    <n v="0"/>
    <d v="1899-12-30T00:01:00"/>
    <b v="0"/>
    <b v="0"/>
    <b v="0"/>
    <n v="1"/>
    <b v="0"/>
    <b v="0"/>
    <b v="0"/>
    <b v="0"/>
    <b v="0"/>
    <n v="-627.06899999999996"/>
    <x v="1"/>
  </r>
  <r>
    <s v="APRN"/>
    <d v="2022-05-02T00:00:00"/>
    <d v="1899-12-30T07:05:00"/>
    <d v="1899-12-30T07:08:00"/>
    <d v="1899-12-30T00:03:00"/>
    <n v="1000"/>
    <n v="4.08"/>
    <s v="3.98 (1000)"/>
    <n v="3.98"/>
    <n v="-100.00000000000009"/>
    <n v="-2.4509803921568651E-2"/>
    <n v="-0.10000000000000009"/>
    <s v="AT KL breakout "/>
    <n v="0"/>
    <n v="-100.00000000000009"/>
    <b v="0"/>
    <d v="1899-12-30T00:03:00"/>
    <b v="0"/>
    <b v="0"/>
    <b v="0"/>
    <b v="0"/>
    <b v="0"/>
    <b v="0"/>
    <b v="0"/>
    <b v="0"/>
    <n v="-727.06900000000007"/>
    <x v="3"/>
  </r>
  <r>
    <s v="ACON"/>
    <d v="2022-05-04T00:00:00"/>
    <d v="1899-12-30T07:59:00"/>
    <d v="1899-12-30T08:00:00"/>
    <d v="1899-12-30T00:01:00"/>
    <n v="1000"/>
    <n v="2.355"/>
    <s v="2.3948 (1000)"/>
    <n v="2.3948"/>
    <n v="39.800000000000054"/>
    <n v="1.6900212314225005E-2"/>
    <n v="3.9800000000000058E-2"/>
    <s v="Trend line break into high volume (other)"/>
    <n v="39.800000000000054"/>
    <n v="0"/>
    <d v="1899-12-30T00:01:00"/>
    <b v="0"/>
    <b v="0"/>
    <b v="0"/>
    <b v="0"/>
    <b v="0"/>
    <n v="1"/>
    <b v="0"/>
    <b v="0"/>
    <b v="0"/>
    <n v="-687.26900000000001"/>
    <x v="1"/>
  </r>
  <r>
    <s v="AUST"/>
    <d v="2022-05-05T00:00:00"/>
    <d v="1899-12-30T11:12:00"/>
    <d v="1899-12-30T11:18:00"/>
    <d v="1899-12-30T00:06:00"/>
    <n v="400"/>
    <n v="4.1749999999999998"/>
    <s v="4.12 (400)"/>
    <n v="4.12"/>
    <n v="-21.999999999999886"/>
    <n v="-1.3173652694610682E-2"/>
    <n v="-5.4999999999999716E-2"/>
    <s v="Flat top breakout on high volume"/>
    <n v="0"/>
    <n v="-21.999999999999886"/>
    <b v="0"/>
    <d v="1899-12-30T00:06:00"/>
    <b v="0"/>
    <b v="0"/>
    <b v="0"/>
    <b v="0"/>
    <b v="0"/>
    <b v="0"/>
    <b v="0"/>
    <b v="0"/>
    <n v="-709.26899999999989"/>
    <x v="2"/>
  </r>
  <r>
    <s v="SOPA"/>
    <d v="2022-05-09T00:00:00"/>
    <d v="1899-12-30T07:03:00"/>
    <d v="1899-12-30T07:06:00"/>
    <d v="1899-12-30T00:03:00"/>
    <n v="1000"/>
    <n v="2.6657000000000002"/>
    <s v="2.57 (1000)"/>
    <n v="2.57"/>
    <n v="-95.700000000000344"/>
    <n v="-3.5900513936302003E-2"/>
    <n v="-9.570000000000034E-2"/>
    <s v="honestly, this trade was FOMO"/>
    <n v="0"/>
    <n v="-95.700000000000344"/>
    <b v="0"/>
    <d v="1899-12-30T00:03:00"/>
    <b v="0"/>
    <b v="0"/>
    <b v="0"/>
    <b v="0"/>
    <b v="0"/>
    <b v="0"/>
    <b v="0"/>
    <b v="0"/>
    <n v="-804.96900000000028"/>
    <x v="3"/>
  </r>
  <r>
    <s v="VRM"/>
    <d v="2022-05-10T00:00:00"/>
    <d v="1899-12-30T06:40:00"/>
    <d v="1899-12-30T06:40:00"/>
    <d v="1899-12-30T00:00:00"/>
    <n v="800"/>
    <n v="1.8682000000000001"/>
    <s v="1.82 (800)"/>
    <n v="1.82"/>
    <n v="-38.560000000000016"/>
    <n v="-2.5800235520822223E-2"/>
    <n v="-4.8200000000000021E-2"/>
    <s v="trendline break out into decent volume, bought the stock with confidence and trusted my gut (other)"/>
    <n v="0"/>
    <n v="-38.560000000000016"/>
    <b v="0"/>
    <d v="1899-12-30T00:00:00"/>
    <b v="0"/>
    <b v="0"/>
    <b v="0"/>
    <b v="0"/>
    <b v="0"/>
    <b v="0"/>
    <b v="0"/>
    <b v="0"/>
    <n v="-843.52900000000034"/>
    <x v="0"/>
  </r>
  <r>
    <s v="RDBX"/>
    <d v="2022-05-11T00:00:00"/>
    <d v="1899-12-30T06:45:00"/>
    <d v="1899-12-30T06:46:00"/>
    <d v="1899-12-30T00:01:00"/>
    <n v="700"/>
    <n v="3.66"/>
    <s v="3.87 (700)"/>
    <n v="3.87"/>
    <n v="146.99999999999997"/>
    <n v="5.7377049180327822E-2"/>
    <n v="0.20999999999999996"/>
    <s v="bounce off 10 EMA pull back buy/ no longer over EXT (other)"/>
    <n v="146.99999999999997"/>
    <n v="0"/>
    <d v="1899-12-30T00:01:00"/>
    <b v="0"/>
    <b v="0"/>
    <b v="0"/>
    <b v="0"/>
    <b v="0"/>
    <n v="1"/>
    <b v="0"/>
    <b v="0"/>
    <b v="0"/>
    <n v="-696.52900000000034"/>
    <x v="1"/>
  </r>
  <r>
    <s v="DTST"/>
    <d v="2022-05-16T00:00:00"/>
    <d v="1899-12-30T06:33:00"/>
    <d v="1899-12-30T06:33:00"/>
    <d v="1899-12-30T00:00:00"/>
    <n v="1000"/>
    <n v="3.6059999999999999"/>
    <s v="3.55 (1000)"/>
    <n v="3.55"/>
    <n v="-56.00000000000005"/>
    <n v="-1.5529672767609526E-2"/>
    <n v="-5.600000000000005E-2"/>
    <s v="good entry on a hammer reversal that brakes trend line (other)"/>
    <n v="0"/>
    <n v="-56.00000000000005"/>
    <b v="0"/>
    <d v="1899-12-30T00:00:00"/>
    <b v="0"/>
    <b v="0"/>
    <b v="0"/>
    <b v="0"/>
    <b v="0"/>
    <b v="0"/>
    <b v="0"/>
    <b v="0"/>
    <n v="-752.52900000000034"/>
    <x v="3"/>
  </r>
  <r>
    <s v="PIK"/>
    <d v="2022-05-18T00:00:00"/>
    <d v="1899-12-30T06:38:00"/>
    <d v="1899-12-30T06:43:00"/>
    <d v="1899-12-30T00:05:00"/>
    <n v="1000"/>
    <n v="2.4422000000000001"/>
    <s v="2.51 (1000)"/>
    <n v="2.5099999999999998"/>
    <n v="67.799999999999642"/>
    <n v="2.7761854066005842E-2"/>
    <n v="6.7799999999999638E-2"/>
    <s v="I liked the breakout but I got in too late, it was a flat top/ break out "/>
    <n v="67.799999999999642"/>
    <n v="0"/>
    <d v="1899-12-30T00:05:00"/>
    <b v="0"/>
    <b v="0"/>
    <b v="0"/>
    <n v="1"/>
    <b v="0"/>
    <b v="0"/>
    <b v="0"/>
    <b v="0"/>
    <b v="0"/>
    <n v="-684.72900000000072"/>
    <x v="1"/>
  </r>
  <r>
    <s v="TXMD"/>
    <d v="2022-05-20T00:00:00"/>
    <d v="1899-12-30T06:58:00"/>
    <d v="1899-12-30T06:59:00"/>
    <d v="1899-12-30T00:01:00"/>
    <n v="1000"/>
    <n v="3.0249999999999999"/>
    <s v="3.1562 (1000)"/>
    <n v="3.1562000000000001"/>
    <n v="131.20000000000022"/>
    <n v="4.3371900826446375E-2"/>
    <n v="0.13120000000000021"/>
    <s v="Trendline break (other)"/>
    <n v="131.20000000000022"/>
    <n v="0"/>
    <d v="1899-12-30T00:01:00"/>
    <b v="0"/>
    <b v="0"/>
    <b v="0"/>
    <b v="0"/>
    <b v="0"/>
    <n v="1"/>
    <b v="0"/>
    <b v="0"/>
    <b v="0"/>
    <n v="-553.52900000000045"/>
    <x v="4"/>
  </r>
  <r>
    <s v="GOVX"/>
    <d v="2022-05-25T00:00:00"/>
    <d v="1899-12-30T06:58:00"/>
    <d v="1899-12-30T07:00:00"/>
    <d v="1899-12-30T00:02:00"/>
    <n v="1000"/>
    <n v="2.5853000000000002"/>
    <s v="2.54 (1000)"/>
    <n v="2.54"/>
    <n v="-45.300000000000118"/>
    <n v="-1.7522144431980857E-2"/>
    <n v="-4.5300000000000118E-2"/>
    <s v="breakout/flat top "/>
    <n v="0"/>
    <n v="-45.300000000000118"/>
    <b v="0"/>
    <d v="1899-12-30T00:02:00"/>
    <b v="0"/>
    <b v="0"/>
    <b v="0"/>
    <b v="0"/>
    <b v="0"/>
    <b v="0"/>
    <b v="0"/>
    <b v="0"/>
    <n v="-598.82900000000052"/>
    <x v="1"/>
  </r>
  <r>
    <s v="GOVX"/>
    <d v="2022-05-25T00:00:00"/>
    <d v="1899-12-30T07:06:00"/>
    <d v="1899-12-30T07:07:00"/>
    <d v="1899-12-30T00:01:00"/>
    <n v="500"/>
    <n v="2.61"/>
    <s v="2.56 (500)"/>
    <n v="2.56"/>
    <n v="-24.999999999999911"/>
    <n v="-1.9157088122605304E-2"/>
    <n v="-4.9999999999999822E-2"/>
    <s v="Flat top"/>
    <n v="0"/>
    <n v="-24.999999999999911"/>
    <b v="0"/>
    <d v="1899-12-30T00:01:00"/>
    <b v="0"/>
    <b v="0"/>
    <b v="0"/>
    <b v="0"/>
    <b v="0"/>
    <b v="0"/>
    <b v="0"/>
    <b v="0"/>
    <n v="-623.82900000000041"/>
    <x v="1"/>
  </r>
  <r>
    <s v="AVDL"/>
    <d v="2022-05-27T00:00:00"/>
    <d v="1899-12-30T07:03:00"/>
    <d v="1899-12-30T07:03:00"/>
    <d v="1899-12-30T00:00:00"/>
    <n v="2000"/>
    <n v="1.8501000000000001"/>
    <s v="1.9007 (2000)"/>
    <n v="1.9007000000000001"/>
    <n v="101.19999999999996"/>
    <n v="2.734987297983893E-2"/>
    <n v="5.0599999999999978E-2"/>
    <s v="flat top at Key level"/>
    <n v="101.19999999999996"/>
    <n v="0"/>
    <d v="1899-12-30T00:00:00"/>
    <b v="0"/>
    <b v="0"/>
    <b v="0"/>
    <n v="1"/>
    <b v="0"/>
    <b v="0"/>
    <b v="0"/>
    <b v="0"/>
    <b v="0"/>
    <n v="-522.62900000000047"/>
    <x v="4"/>
  </r>
  <r>
    <s v="HUSA"/>
    <d v="2022-06-07T00:00:00"/>
    <d v="1899-12-30T07:06:00"/>
    <d v="1899-12-30T07:06:00"/>
    <d v="1899-12-30T00:00:00"/>
    <n v="500"/>
    <n v="5.8787000000000003"/>
    <s v="5.955 (500)"/>
    <n v="5.9550000000000001"/>
    <n v="38.149999999999906"/>
    <n v="1.2979059996257591E-2"/>
    <n v="7.6299999999999812E-2"/>
    <s v="flat top into new highs"/>
    <n v="38.149999999999906"/>
    <n v="0"/>
    <d v="1899-12-30T00:00:00"/>
    <b v="0"/>
    <b v="0"/>
    <b v="0"/>
    <n v="1"/>
    <b v="0"/>
    <b v="0"/>
    <b v="0"/>
    <b v="0"/>
    <b v="0"/>
    <n v="-484.47900000000055"/>
    <x v="0"/>
  </r>
  <r>
    <s v="CYRN"/>
    <d v="2022-06-08T00:00:00"/>
    <d v="1899-12-30T06:36:00"/>
    <d v="1899-12-30T06:40:00"/>
    <d v="1899-12-30T00:04:00"/>
    <n v="500"/>
    <n v="2.4599000000000002"/>
    <s v="2.4105 (500)"/>
    <n v="2.4104999999999999"/>
    <n v="-24.700000000000166"/>
    <n v="-2.0082117159234247E-2"/>
    <n v="-4.9400000000000333E-2"/>
    <s v="looked like a flat top breakout"/>
    <n v="0"/>
    <n v="-24.700000000000166"/>
    <b v="0"/>
    <d v="1899-12-30T00:04:00"/>
    <b v="0"/>
    <b v="0"/>
    <b v="0"/>
    <b v="0"/>
    <b v="0"/>
    <b v="0"/>
    <b v="0"/>
    <b v="0"/>
    <n v="-509.17900000000071"/>
    <x v="1"/>
  </r>
  <r>
    <s v="AUVI"/>
    <d v="2022-06-09T00:00:00"/>
    <d v="1899-12-30T06:49:00"/>
    <d v="1899-12-30T06:50:00"/>
    <d v="1899-12-30T00:01:00"/>
    <n v="1000"/>
    <n v="3.0198999999999998"/>
    <s v="3.115 (1000)"/>
    <n v="3.1150000000000002"/>
    <n v="95.100000000000406"/>
    <n v="3.1491108977118598E-2"/>
    <n v="9.5100000000000406E-2"/>
    <s v="flat top breakout on high volume into NHs"/>
    <n v="95.100000000000406"/>
    <n v="0"/>
    <d v="1899-12-30T00:01:00"/>
    <b v="0"/>
    <b v="0"/>
    <b v="0"/>
    <n v="1"/>
    <b v="0"/>
    <b v="0"/>
    <b v="0"/>
    <b v="0"/>
    <b v="0"/>
    <n v="-414.07900000000029"/>
    <x v="2"/>
  </r>
  <r>
    <s v="EKSO"/>
    <d v="2022-06-13T00:00:00"/>
    <d v="1899-12-30T08:21:00"/>
    <d v="1899-12-30T08:23:00"/>
    <d v="1899-12-30T00:02:00"/>
    <n v="1000"/>
    <n v="2.64507"/>
    <s v="2.59 (1000)"/>
    <n v="2.59"/>
    <n v="-55.070000000000178"/>
    <n v="-2.0819864880702643E-2"/>
    <n v="-5.5070000000000174E-2"/>
    <s v="Flat top breakout"/>
    <n v="0"/>
    <n v="-55.070000000000178"/>
    <b v="0"/>
    <d v="1899-12-30T00:02:00"/>
    <b v="0"/>
    <b v="0"/>
    <b v="0"/>
    <b v="0"/>
    <b v="0"/>
    <b v="0"/>
    <b v="0"/>
    <b v="0"/>
    <n v="-469.14900000000046"/>
    <x v="3"/>
  </r>
  <r>
    <s v="HILS"/>
    <d v="2022-06-13T00:00:00"/>
    <d v="1899-12-30T07:47:00"/>
    <d v="1899-12-30T07:50:00"/>
    <d v="1899-12-30T00:03:00"/>
    <n v="1000"/>
    <n v="1.5154000000000001"/>
    <s v="1.45 (1000)"/>
    <n v="1.45"/>
    <n v="-65.400000000000119"/>
    <n v="-4.3156922264748654E-2"/>
    <n v="-6.5400000000000125E-2"/>
    <s v="looked like a flat top had hard resistance at the half dollar"/>
    <n v="0"/>
    <n v="-65.400000000000119"/>
    <b v="0"/>
    <d v="1899-12-30T00:03:00"/>
    <b v="0"/>
    <b v="0"/>
    <b v="0"/>
    <b v="0"/>
    <b v="0"/>
    <b v="0"/>
    <b v="0"/>
    <b v="0"/>
    <n v="-534.54900000000055"/>
    <x v="3"/>
  </r>
  <r>
    <s v="REV"/>
    <d v="2022-06-15T00:00:00"/>
    <d v="1899-12-30T07:01:00"/>
    <d v="1899-12-30T07:03:00"/>
    <d v="1899-12-30T00:02:00"/>
    <n v="1500"/>
    <n v="2.4056999999999999"/>
    <s v="2.5213 (1500)"/>
    <n v="2.5129999999999999"/>
    <n v="160.94999999999993"/>
    <n v="4.4602402627093918E-2"/>
    <n v="0.10729999999999995"/>
    <s v="ABC like pattern, break through pivot level and on high volume"/>
    <n v="160.94999999999993"/>
    <n v="0"/>
    <d v="1899-12-30T00:02:00"/>
    <b v="0"/>
    <b v="0"/>
    <b v="0"/>
    <b v="0"/>
    <b v="0"/>
    <b v="0"/>
    <b v="0"/>
    <b v="0"/>
    <b v="0"/>
    <n v="-373.59900000000061"/>
    <x v="1"/>
  </r>
  <r>
    <s v="CEAD"/>
    <d v="2022-06-21T00:00:00"/>
    <d v="1899-12-30T06:41:00"/>
    <d v="1899-12-30T06:45:00"/>
    <d v="1899-12-30T00:04:00"/>
    <n v="1000"/>
    <n v="1.4294"/>
    <s v="1.7 (1000)"/>
    <n v="1.7"/>
    <n v="270.59999999999997"/>
    <n v="0.18931020008395127"/>
    <n v="0.27059999999999995"/>
    <s v="Looked like it found support at the bottom of the sell off. red candles had low volume followed by a small hammer reversal play into two tight candle, into the increased volume green candles that broke through the pp level. This was the best trade of the year and the best read of the year (other)"/>
    <n v="270.59999999999997"/>
    <n v="0"/>
    <d v="1899-12-30T00:04:00"/>
    <b v="0"/>
    <b v="0"/>
    <b v="0"/>
    <b v="0"/>
    <b v="0"/>
    <n v="1"/>
    <b v="0"/>
    <b v="0"/>
    <b v="0"/>
    <n v="-102.99900000000065"/>
    <x v="0"/>
  </r>
  <r>
    <s v="LLL"/>
    <d v="2022-06-22T00:00:00"/>
    <d v="1899-12-30T06:45:00"/>
    <d v="1899-12-30T06:45:00"/>
    <d v="1899-12-30T00:00:00"/>
    <n v="1300"/>
    <n v="2.1451077000000001"/>
    <s v="2.05 (1300)"/>
    <n v="2.0499999999999998"/>
    <n v="-123.64001000000032"/>
    <n v="-4.4337027926383499E-2"/>
    <n v="-9.5107700000000239E-2"/>
    <s v="Flat top breakout on a halted stock"/>
    <n v="0"/>
    <n v="-123.64001000000032"/>
    <b v="0"/>
    <d v="1899-12-30T00:00:00"/>
    <b v="0"/>
    <b v="0"/>
    <b v="0"/>
    <b v="0"/>
    <b v="0"/>
    <b v="0"/>
    <b v="0"/>
    <b v="0"/>
    <n v="-226.63901000000095"/>
    <x v="1"/>
  </r>
  <r>
    <s v="PETZ"/>
    <d v="2022-06-23T00:00:00"/>
    <d v="1899-12-30T10:22:00"/>
    <d v="1899-12-30T10:22:00"/>
    <d v="1899-12-30T00:00:00"/>
    <n v="1000"/>
    <n v="3.1999499999999999"/>
    <s v="3.4 (1000)"/>
    <n v="3.4"/>
    <n v="200.05000000000007"/>
    <n v="6.2516601821903439E-2"/>
    <n v="0.20005000000000006"/>
    <s v="flat top"/>
    <n v="200.05000000000007"/>
    <n v="0"/>
    <d v="1899-12-30T00:00:00"/>
    <b v="0"/>
    <b v="0"/>
    <b v="0"/>
    <n v="1"/>
    <b v="0"/>
    <b v="0"/>
    <b v="0"/>
    <b v="0"/>
    <b v="0"/>
    <n v="-26.589010000000883"/>
    <x v="2"/>
  </r>
  <r>
    <s v="PETZ"/>
    <d v="2022-06-23T00:00:00"/>
    <d v="1899-12-30T10:34:00"/>
    <d v="1899-12-30T10:35:00"/>
    <d v="1899-12-30T00:01:00"/>
    <n v="1000"/>
    <n v="3.4466000000000001"/>
    <s v="3.55 (1000)"/>
    <n v="3.55"/>
    <n v="103.39999999999972"/>
    <n v="3.0000580282016909E-2"/>
    <n v="0.10339999999999971"/>
    <s v="flat top/ micro pullback"/>
    <n v="103.39999999999972"/>
    <n v="0"/>
    <d v="1899-12-30T00:01:00"/>
    <b v="0"/>
    <b v="0"/>
    <b v="0"/>
    <n v="1"/>
    <b v="0"/>
    <b v="0"/>
    <b v="0"/>
    <b v="0"/>
    <b v="0"/>
    <n v="76.810989999998839"/>
    <x v="2"/>
  </r>
  <r>
    <s v="AGRX"/>
    <d v="2022-06-28T00:00:00"/>
    <d v="1899-12-30T07:09:00"/>
    <d v="1899-12-30T07:16:00"/>
    <d v="1899-12-30T00:07:00"/>
    <n v="2000"/>
    <n v="2.2799999999999998"/>
    <s v="2.230455 (2000)"/>
    <n v="2.2304550000000001"/>
    <n v="-99.089999999999463"/>
    <n v="-2.1730263157894614E-2"/>
    <n v="-4.9544999999999728E-2"/>
    <s v="Flat top/ red to green"/>
    <n v="0"/>
    <n v="-99.089999999999463"/>
    <b v="0"/>
    <d v="1899-12-30T00:07:00"/>
    <b v="0"/>
    <b v="0"/>
    <b v="0"/>
    <b v="0"/>
    <b v="0"/>
    <b v="0"/>
    <b v="0"/>
    <b v="0"/>
    <n v="-22.279010000000625"/>
    <x v="0"/>
  </r>
  <r>
    <s v="REV"/>
    <d v="2022-06-30T00:00:00"/>
    <d v="1899-12-30T07:26:00"/>
    <d v="1899-12-30T07:27:00"/>
    <d v="1899-12-30T00:01:00"/>
    <n v="1500"/>
    <n v="5.4638799999999996"/>
    <s v="5.452 (1500)"/>
    <n v="5.452"/>
    <n v="-17.819999999999503"/>
    <n v="-2.1742790837280257E-3"/>
    <n v="-1.1879999999999669E-2"/>
    <s v="flat top"/>
    <n v="0"/>
    <n v="-17.819999999999503"/>
    <b v="0"/>
    <d v="1899-12-30T00:01:00"/>
    <b v="0"/>
    <b v="0"/>
    <b v="0"/>
    <b v="0"/>
    <b v="0"/>
    <b v="0"/>
    <b v="0"/>
    <b v="0"/>
    <n v="-40.099010000000128"/>
    <x v="2"/>
  </r>
  <r>
    <s v="BRQS"/>
    <d v="2022-07-01T00:00:00"/>
    <d v="1899-12-30T06:46:00"/>
    <d v="1899-12-30T06:50:00"/>
    <d v="1899-12-30T00:04:00"/>
    <n v="2000"/>
    <n v="1.9650000000000001"/>
    <s v="1.941 (2000)"/>
    <n v="1.9410000000000001"/>
    <n v="-48.000000000000043"/>
    <n v="-1.2213740458015265E-2"/>
    <n v="-2.4000000000000021E-2"/>
    <s v="Was a beautiful set up but I took the trade late which was bad bc it was in a consolidation and got chopped out then it set up perfectly for a higher breakout. This was a trade showing lack of experience and confidence. (other)"/>
    <n v="0"/>
    <n v="-48.000000000000043"/>
    <b v="0"/>
    <d v="1899-12-30T00:04:00"/>
    <b v="0"/>
    <b v="0"/>
    <b v="0"/>
    <b v="0"/>
    <b v="0"/>
    <b v="0"/>
    <b v="0"/>
    <b v="0"/>
    <n v="-88.099010000000163"/>
    <x v="4"/>
  </r>
  <r>
    <s v="IINN"/>
    <d v="2022-07-06T00:00:00"/>
    <d v="1899-12-30T06:37:00"/>
    <d v="1899-12-30T06:38:00"/>
    <d v="1899-12-30T00:01:00"/>
    <n v="1500"/>
    <n v="2.52766"/>
    <s v="2.5257 (1000), 2.57 (500)"/>
    <n v="2.5700666700000001"/>
    <n v="63.610005000000136"/>
    <n v="1.6777046754705927E-2"/>
    <n v="4.2406670000000091E-2"/>
    <s v="hammer reversal into new high pivot"/>
    <n v="63.610005000000136"/>
    <n v="0"/>
    <d v="1899-12-30T00:01:00"/>
    <b v="0"/>
    <b v="0"/>
    <b v="0"/>
    <b v="0"/>
    <b v="0"/>
    <b v="0"/>
    <b v="0"/>
    <b v="0"/>
    <b v="0"/>
    <n v="-24.489005000000027"/>
    <x v="1"/>
  </r>
  <r>
    <s v="CLVS"/>
    <d v="2022-07-08T00:00:00"/>
    <d v="1899-12-30T07:04:00"/>
    <d v="1899-12-30T07:06:00"/>
    <d v="1899-12-30T00:02:00"/>
    <n v="1500"/>
    <n v="2.7688999999999999"/>
    <s v="2.75 (1500)"/>
    <n v="2.75"/>
    <n v="-28.349999999999874"/>
    <n v="-6.8258153057170201E-3"/>
    <n v="-1.8899999999999917E-2"/>
    <s v="break into HOD "/>
    <n v="0"/>
    <n v="-28.349999999999874"/>
    <b v="0"/>
    <d v="1899-12-30T00:02:00"/>
    <b v="0"/>
    <b v="0"/>
    <b v="0"/>
    <b v="0"/>
    <b v="0"/>
    <b v="0"/>
    <b v="0"/>
    <b v="0"/>
    <n v="-52.839004999999901"/>
    <x v="4"/>
  </r>
  <r>
    <s v="KSPN"/>
    <d v="2022-07-11T00:00:00"/>
    <d v="1899-12-30T12:33:00"/>
    <d v="1899-12-30T12:33:00"/>
    <d v="1899-12-30T00:00:00"/>
    <n v="600"/>
    <n v="6.4340000000000002"/>
    <s v="6.23 (600)"/>
    <n v="6.23"/>
    <n v="-122.39999999999984"/>
    <n v="-3.1706558905812865E-2"/>
    <n v="-0.20399999999999974"/>
    <s v="Pivot point breakout that was miss timed and got in way to high"/>
    <n v="0"/>
    <n v="-122.39999999999984"/>
    <b v="0"/>
    <d v="1899-12-30T00:00:00"/>
    <b v="0"/>
    <b v="0"/>
    <b v="0"/>
    <b v="0"/>
    <b v="0"/>
    <b v="0"/>
    <b v="0"/>
    <b v="0"/>
    <n v="-175.23900499999974"/>
    <x v="3"/>
  </r>
  <r>
    <s v="XRTX"/>
    <d v="2022-07-13T00:00:00"/>
    <d v="1899-12-30T06:33:00"/>
    <d v="1899-12-30T06:34:00"/>
    <d v="1899-12-30T00:01:00"/>
    <n v="2000"/>
    <n v="2.145715"/>
    <s v="2.18 (2000)"/>
    <n v="2.1800000000000002"/>
    <n v="68.570000000000249"/>
    <n v="1.5978356864728038E-2"/>
    <n v="3.4285000000000121E-2"/>
    <s v="break of significant KL from premarket on high volume"/>
    <n v="68.570000000000249"/>
    <n v="0"/>
    <d v="1899-12-30T00:01:00"/>
    <b v="0"/>
    <b v="0"/>
    <b v="0"/>
    <b v="0"/>
    <b v="0"/>
    <b v="0"/>
    <n v="1"/>
    <b v="0"/>
    <b v="0"/>
    <n v="-106.66900499999949"/>
    <x v="1"/>
  </r>
  <r>
    <s v="EVTL"/>
    <d v="2022-07-15T00:00:00"/>
    <d v="1899-12-30T06:38:00"/>
    <d v="1899-12-30T06:39:00"/>
    <d v="1899-12-30T00:01:00"/>
    <n v="1000"/>
    <n v="3.69"/>
    <s v="3.56 (1000)"/>
    <n v="3.56"/>
    <n v="-129.99999999999989"/>
    <n v="-3.5230352303523005E-2"/>
    <n v="-0.12999999999999989"/>
    <s v="trying to break out into new high, break of KL"/>
    <n v="0"/>
    <n v="-129.99999999999989"/>
    <b v="0"/>
    <d v="1899-12-30T00:01:00"/>
    <b v="0"/>
    <b v="0"/>
    <b v="0"/>
    <b v="0"/>
    <b v="0"/>
    <b v="0"/>
    <b v="0"/>
    <b v="0"/>
    <n v="-236.66900499999937"/>
    <x v="4"/>
  </r>
  <r>
    <s v="HUSA"/>
    <d v="2022-07-19T00:00:00"/>
    <d v="1899-12-30T10:09:00"/>
    <d v="1899-12-30T10:14:00"/>
    <d v="1899-12-30T00:05:00"/>
    <n v="900"/>
    <n v="4.6157000000000004"/>
    <s v="4.57 (900)"/>
    <n v="4.57"/>
    <n v="-41.130000000000067"/>
    <n v="-9.9009900990099098E-3"/>
    <n v="-4.5700000000000074E-2"/>
    <s v="break of KL into in highs"/>
    <n v="0"/>
    <n v="-41.130000000000067"/>
    <b v="0"/>
    <d v="1899-12-30T00:05:00"/>
    <b v="0"/>
    <b v="0"/>
    <b v="0"/>
    <b v="0"/>
    <b v="0"/>
    <b v="0"/>
    <b v="0"/>
    <b v="0"/>
    <n v="-277.79900499999945"/>
    <x v="0"/>
  </r>
  <r>
    <s v="DRCT"/>
    <d v="2022-07-20T00:00:00"/>
    <d v="1899-12-30T06:33:00"/>
    <d v="1899-12-30T06:37:00"/>
    <d v="1899-12-30T00:04:00"/>
    <n v="1300"/>
    <n v="2.9714999999999998"/>
    <s v="3.0918 (1300)"/>
    <n v="3.0918000000000001"/>
    <n v="156.39000000000038"/>
    <n v="4.0484603735487124E-2"/>
    <n v="0.1203000000000003"/>
    <s v="looked like a flat top breakout into new highs with good momentum from premarket"/>
    <n v="156.39000000000038"/>
    <n v="0"/>
    <d v="1899-12-30T00:04:00"/>
    <b v="0"/>
    <b v="0"/>
    <b v="0"/>
    <n v="1"/>
    <b v="0"/>
    <b v="0"/>
    <b v="0"/>
    <b v="0"/>
    <b v="0"/>
    <n v="-121.40900499999907"/>
    <x v="1"/>
  </r>
  <r>
    <s v="PGY"/>
    <d v="2022-07-22T00:00:00"/>
    <d v="1899-12-30T06:39:00"/>
    <d v="1899-12-30T06:39:00"/>
    <d v="1899-12-30T00:00:00"/>
    <n v="600"/>
    <n v="6.4349999999999996"/>
    <s v="6.71 (600)"/>
    <n v="6.71"/>
    <n v="165.00000000000023"/>
    <n v="4.2735042735042805E-2"/>
    <n v="0.27500000000000036"/>
    <s v="mini ABCD flat top break out on high volume"/>
    <n v="165.00000000000023"/>
    <n v="0"/>
    <d v="1899-12-30T00:00:00"/>
    <b v="0"/>
    <b v="0"/>
    <b v="0"/>
    <n v="1"/>
    <b v="0"/>
    <b v="0"/>
    <b v="0"/>
    <b v="0"/>
    <b v="0"/>
    <n v="43.590995000001158"/>
    <x v="4"/>
  </r>
  <r>
    <s v="USEA"/>
    <d v="2022-07-26T00:00:00"/>
    <d v="1899-12-30T06:50:00"/>
    <d v="1899-12-30T06:53:00"/>
    <d v="1899-12-30T00:03:00"/>
    <n v="1500"/>
    <n v="2.4350000000000001"/>
    <s v="2.36 (1500)"/>
    <n v="2.36"/>
    <n v="-112.50000000000027"/>
    <n v="-3.0800821355236208E-2"/>
    <n v="-7.5000000000000178E-2"/>
    <s v="Missed the red to green bottom and took it high at the top of the bull trap. Missed the good part of the trade then got caught with my pants down. Not fear of missing out. The trade just didn’t work out. (other)"/>
    <n v="0"/>
    <n v="-112.50000000000027"/>
    <b v="0"/>
    <d v="1899-12-30T00:03:00"/>
    <b v="0"/>
    <b v="0"/>
    <b v="0"/>
    <b v="0"/>
    <b v="0"/>
    <b v="0"/>
    <b v="0"/>
    <b v="0"/>
    <n v="-68.909004999999112"/>
    <x v="0"/>
  </r>
  <r>
    <s v="BWV"/>
    <d v="2022-07-27T00:00:00"/>
    <d v="1899-12-30T06:35:00"/>
    <d v="1899-12-30T06:35:00"/>
    <d v="1899-12-30T00:00:00"/>
    <n v="1000"/>
    <n v="3.8258999999999999"/>
    <s v="3.7365 (1000)"/>
    <n v="3.7364999999999999"/>
    <n v="-89.39999999999992"/>
    <n v="-2.3367050889986696E-2"/>
    <n v="-8.9399999999999924E-2"/>
    <s v="looked like a flat top that was trading in a range, consistently hitting the resistance level after every drop. Off timing and probably should have been a DP trade instead"/>
    <n v="0"/>
    <n v="-89.39999999999992"/>
    <b v="0"/>
    <d v="1899-12-30T00:00:00"/>
    <b v="0"/>
    <b v="0"/>
    <b v="0"/>
    <b v="0"/>
    <b v="0"/>
    <b v="0"/>
    <b v="0"/>
    <b v="0"/>
    <n v="-158.30900499999905"/>
    <x v="1"/>
  </r>
  <r>
    <s v="GOVX"/>
    <d v="2022-07-29T00:00:00"/>
    <d v="1899-12-30T06:37:00"/>
    <d v="1899-12-30T06:39:00"/>
    <d v="1899-12-30T00:02:00"/>
    <n v="1500"/>
    <n v="2.3799000000000001"/>
    <s v="2.38 (1500)"/>
    <n v="2.38"/>
    <n v="0.14999999999965041"/>
    <n v="4.2018572208757377E-5"/>
    <n v="9.9999999999766942E-5"/>
    <s v="flat top ABCD after a pullback"/>
    <n v="0.14999999999965041"/>
    <n v="0"/>
    <d v="1899-12-30T00:02:00"/>
    <b v="0"/>
    <b v="0"/>
    <b v="0"/>
    <n v="1"/>
    <b v="0"/>
    <b v="0"/>
    <b v="0"/>
    <b v="0"/>
    <b v="0"/>
    <n v="-158.15900499999941"/>
    <x v="4"/>
  </r>
  <r>
    <s v="AMTD"/>
    <d v="2022-08-02T00:00:00"/>
    <d v="1899-12-30T06:32:00"/>
    <d v="1899-12-30T06:32:00"/>
    <d v="1899-12-30T00:00:00"/>
    <n v="300"/>
    <n v="12.664199999999999"/>
    <s v="12.59 (300)"/>
    <n v="12.59"/>
    <n v="-22.259999999999813"/>
    <n v="-5.8590357069534527E-3"/>
    <n v="-7.4199999999999378E-2"/>
    <s v="got in on strong momentum had a close stop (other)"/>
    <n v="0"/>
    <n v="-22.259999999999813"/>
    <b v="0"/>
    <d v="1899-12-30T00:00:00"/>
    <b v="0"/>
    <b v="0"/>
    <b v="0"/>
    <b v="0"/>
    <b v="0"/>
    <b v="0"/>
    <b v="0"/>
    <b v="0"/>
    <n v="-180.41900499999923"/>
    <x v="0"/>
  </r>
  <r>
    <s v="KSPN"/>
    <d v="2022-08-03T00:00:00"/>
    <d v="1899-12-30T07:28:00"/>
    <d v="1899-12-30T07:29:00"/>
    <d v="1899-12-30T00:01:00"/>
    <n v="1000"/>
    <n v="3.9241000000000001"/>
    <s v="3.88 (1000)"/>
    <n v="3.88"/>
    <n v="-44.10000000000025"/>
    <n v="-1.1238245712392736E-2"/>
    <n v="-4.410000000000025E-2"/>
    <s v="had a rise in volume and strong momentum (other)"/>
    <n v="0"/>
    <n v="-44.10000000000025"/>
    <b v="0"/>
    <d v="1899-12-30T00:01:00"/>
    <b v="0"/>
    <b v="0"/>
    <b v="0"/>
    <b v="0"/>
    <b v="0"/>
    <b v="0"/>
    <b v="0"/>
    <b v="0"/>
    <n v="-224.51900499999948"/>
    <x v="1"/>
  </r>
  <r>
    <s v="IONM"/>
    <d v="2022-08-05T00:00:00"/>
    <d v="1899-12-30T06:30:00"/>
    <d v="1899-12-30T06:30:00"/>
    <d v="1899-12-30T00:00:00"/>
    <n v="700"/>
    <n v="5.4298999999999999"/>
    <s v="5.64 (700)"/>
    <n v="5.64"/>
    <n v="147.06999999999982"/>
    <n v="3.8693161936683929E-2"/>
    <n v="0.21009999999999973"/>
    <s v="played the break of the pp from the premarket, got in on high volume and planned for it to break the VWAP. BULL FLAG"/>
    <n v="147.06999999999982"/>
    <n v="0"/>
    <d v="1899-12-30T00:00:00"/>
    <b v="0"/>
    <b v="0"/>
    <n v="1"/>
    <b v="0"/>
    <b v="0"/>
    <b v="0"/>
    <b v="0"/>
    <b v="0"/>
    <b v="0"/>
    <n v="-77.449004999999659"/>
    <x v="4"/>
  </r>
  <r>
    <s v="MRSN"/>
    <d v="2022-08-09T00:00:00"/>
    <d v="1899-12-30T07:01:00"/>
    <d v="1899-12-30T07:01:00"/>
    <d v="1899-12-30T00:00:00"/>
    <n v="500"/>
    <n v="7.4351000000000003"/>
    <s v="7.23 (500)"/>
    <n v="7.23"/>
    <n v="-102.54999999999993"/>
    <n v="-2.7585372086454729E-2"/>
    <n v="-0.20509999999999984"/>
    <s v="flat top breakout"/>
    <n v="0"/>
    <n v="-102.54999999999993"/>
    <b v="0"/>
    <d v="1899-12-30T00:00:00"/>
    <b v="0"/>
    <b v="0"/>
    <b v="0"/>
    <b v="0"/>
    <b v="0"/>
    <b v="0"/>
    <b v="0"/>
    <b v="0"/>
    <n v="-179.99900499999958"/>
    <x v="0"/>
  </r>
  <r>
    <s v="CLWT"/>
    <d v="2022-08-10T00:00:00"/>
    <d v="1899-12-30T06:30:00"/>
    <d v="1899-12-30T06:30:00"/>
    <d v="1899-12-30T00:00:00"/>
    <n v="1500"/>
    <n v="2.2320000000000002"/>
    <s v="2.23 (1500)"/>
    <n v="2.23"/>
    <n v="-3.0000000000003357"/>
    <n v="-8.9605734767039813E-4"/>
    <n v="-2.0000000000002238E-3"/>
    <s v="pivot level holding over VWAP"/>
    <n v="0"/>
    <n v="-3.0000000000003357"/>
    <b v="0"/>
    <d v="1899-12-30T00:00:00"/>
    <b v="0"/>
    <b v="0"/>
    <b v="0"/>
    <b v="0"/>
    <b v="0"/>
    <b v="0"/>
    <b v="0"/>
    <b v="0"/>
    <n v="-182.99900499999993"/>
    <x v="1"/>
  </r>
  <r>
    <s v="VLCN"/>
    <d v="2022-08-12T00:00:00"/>
    <d v="1899-12-30T06:32:00"/>
    <d v="1899-12-30T06:33:00"/>
    <d v="1899-12-30T00:01:00"/>
    <n v="1500"/>
    <n v="2.476"/>
    <s v="2.39 (1500)"/>
    <n v="2.39"/>
    <n v="-128.99999999999977"/>
    <n v="-3.4733441033925616E-2"/>
    <n v="-8.5999999999999854E-2"/>
    <s v="break of VWAP and KL"/>
    <n v="0"/>
    <n v="-128.99999999999977"/>
    <b v="0"/>
    <d v="1899-12-30T00:01:00"/>
    <b v="0"/>
    <b v="0"/>
    <b v="0"/>
    <b v="0"/>
    <b v="0"/>
    <b v="0"/>
    <b v="0"/>
    <b v="0"/>
    <n v="-311.99900499999967"/>
    <x v="4"/>
  </r>
  <r>
    <s v="GBOX"/>
    <d v="2022-08-16T00:00:00"/>
    <d v="1899-12-30T06:53:00"/>
    <d v="1899-12-30T06:53:00"/>
    <d v="1899-12-30T00:00:00"/>
    <n v="2000"/>
    <n v="1.915"/>
    <s v="1.820055 (2000)"/>
    <n v="1.820055"/>
    <n v="-189.8900000000001"/>
    <n v="-4.9579634464751998E-2"/>
    <n v="-9.4945000000000057E-2"/>
    <s v="breakout to new highs, looked like it had high volume"/>
    <n v="0"/>
    <n v="-189.8900000000001"/>
    <b v="0"/>
    <d v="1899-12-30T00:00:00"/>
    <b v="0"/>
    <b v="0"/>
    <b v="0"/>
    <b v="0"/>
    <b v="0"/>
    <b v="0"/>
    <b v="0"/>
    <b v="0"/>
    <n v="-501.88900499999977"/>
    <x v="0"/>
  </r>
  <r>
    <s v="BWV"/>
    <d v="2022-08-17T00:00:00"/>
    <d v="1899-12-30T06:34:00"/>
    <d v="1899-12-30T06:34:00"/>
    <d v="1899-12-30T00:00:00"/>
    <n v="500"/>
    <n v="4.4757999999999996"/>
    <s v="4.37 (500)"/>
    <n v="4.37"/>
    <n v="-52.899999999999721"/>
    <n v="-2.3638232271325665E-2"/>
    <n v="-0.10579999999999945"/>
    <s v="flat top breakout"/>
    <n v="0"/>
    <n v="-52.899999999999721"/>
    <b v="0"/>
    <d v="1899-12-30T00:00:00"/>
    <b v="0"/>
    <b v="0"/>
    <b v="0"/>
    <b v="0"/>
    <b v="0"/>
    <b v="0"/>
    <b v="0"/>
    <b v="0"/>
    <n v="-554.78900499999952"/>
    <x v="1"/>
  </r>
  <r>
    <s v="BWV"/>
    <d v="2022-08-19T00:00:00"/>
    <d v="1899-12-30T06:34:00"/>
    <d v="1899-12-30T06:34:00"/>
    <d v="1899-12-30T00:00:00"/>
    <n v="500"/>
    <n v="4.5792000000000002"/>
    <s v="4.47 (500)"/>
    <n v="4.47"/>
    <n v="-54.600000000000207"/>
    <n v="-2.3846960167714926E-2"/>
    <n v="-0.10920000000000041"/>
    <s v="flat top, false break out though"/>
    <n v="0"/>
    <n v="-54.600000000000207"/>
    <b v="0"/>
    <d v="1899-12-30T00:00:00"/>
    <b v="0"/>
    <b v="0"/>
    <b v="0"/>
    <b v="0"/>
    <b v="0"/>
    <b v="0"/>
    <b v="0"/>
    <b v="0"/>
    <n v="-609.38900499999977"/>
    <x v="4"/>
  </r>
  <r>
    <s v="APE"/>
    <d v="2022-08-23T00:00:00"/>
    <d v="1899-12-30T06:47:00"/>
    <d v="1899-12-30T06:48:00"/>
    <d v="1899-12-30T00:01:00"/>
    <n v="500"/>
    <n v="7.3696999999999999"/>
    <s v="7.25 (500)"/>
    <n v="7.25"/>
    <n v="-59.849999999999959"/>
    <n v="-1.6242180821471663E-2"/>
    <n v="-0.11969999999999992"/>
    <s v="FOMO"/>
    <n v="0"/>
    <n v="-59.849999999999959"/>
    <b v="0"/>
    <d v="1899-12-30T00:01:00"/>
    <b v="0"/>
    <b v="0"/>
    <b v="0"/>
    <b v="0"/>
    <b v="0"/>
    <b v="0"/>
    <b v="0"/>
    <b v="0"/>
    <n v="-669.23900499999968"/>
    <x v="0"/>
  </r>
  <r>
    <s v="DRUG"/>
    <d v="2022-08-24T00:00:00"/>
    <d v="1899-12-30T06:35:00"/>
    <d v="1899-12-30T06:38:00"/>
    <d v="1899-12-30T00:03:00"/>
    <n v="500"/>
    <n v="1.9757"/>
    <s v="1.8801 (500)"/>
    <n v="1.8801000000000001"/>
    <n v="-47.799999999999955"/>
    <n v="-4.8387913144708139E-2"/>
    <n v="-9.5599999999999907E-2"/>
    <s v="looked like it found the bottom, hammer reversal into high volume (other)"/>
    <n v="0"/>
    <n v="-47.799999999999955"/>
    <b v="0"/>
    <d v="1899-12-30T00:03:00"/>
    <b v="0"/>
    <b v="0"/>
    <b v="0"/>
    <b v="0"/>
    <b v="0"/>
    <b v="0"/>
    <b v="0"/>
    <b v="0"/>
    <n v="-717.03900499999963"/>
    <x v="1"/>
  </r>
  <r>
    <s v="CMRX"/>
    <d v="2022-08-29T00:00:00"/>
    <d v="1899-12-30T06:43:00"/>
    <d v="1899-12-30T06:43:00"/>
    <d v="1899-12-30T00:00:00"/>
    <n v="500"/>
    <n v="2.4110999999999998"/>
    <s v="2.3201 (500)"/>
    <n v="2.3201000000000001"/>
    <n v="-45.499999999999872"/>
    <n v="-3.7742109410642377E-2"/>
    <n v="-9.0999999999999748E-2"/>
    <s v="bull flag on the 1 min"/>
    <n v="0"/>
    <n v="-45.499999999999872"/>
    <b v="0"/>
    <d v="1899-12-30T00:00:00"/>
    <b v="0"/>
    <b v="0"/>
    <b v="0"/>
    <b v="0"/>
    <b v="0"/>
    <b v="0"/>
    <b v="0"/>
    <b v="0"/>
    <n v="-762.53900499999952"/>
    <x v="3"/>
  </r>
  <r>
    <s v="INAB"/>
    <d v="2022-08-30T00:00:00"/>
    <d v="1899-12-30T07:00:00"/>
    <d v="1899-12-30T07:01:00"/>
    <d v="1899-12-30T00:01:00"/>
    <n v="1000"/>
    <n v="2.8191999999999999"/>
    <s v="2.93 (1000)"/>
    <n v="2.93"/>
    <n v="110.80000000000024"/>
    <n v="3.930192962542578E-2"/>
    <n v="0.11080000000000023"/>
    <s v="cup and handle on the 5 min, with the 1 min handle pullback (other)"/>
    <n v="110.80000000000024"/>
    <n v="0"/>
    <d v="1899-12-30T00:01:00"/>
    <b v="0"/>
    <b v="0"/>
    <b v="0"/>
    <b v="0"/>
    <b v="0"/>
    <n v="1"/>
    <b v="0"/>
    <b v="0"/>
    <b v="0"/>
    <n v="-651.73900499999922"/>
    <x v="0"/>
  </r>
  <r>
    <s v="DRUG"/>
    <d v="2022-09-02T00:00:00"/>
    <d v="1899-12-30T06:46:00"/>
    <d v="1899-12-30T06:46:00"/>
    <d v="1899-12-30T00:00:00"/>
    <n v="1000"/>
    <n v="2.1694"/>
    <s v="2.1201 (1000)"/>
    <n v="2.1200999999999999"/>
    <n v="-49.300000000000125"/>
    <n v="-2.2725177468424507E-2"/>
    <n v="-4.9300000000000122E-2"/>
    <s v="red to green, at significant support level, it also broke the VWAP and 9EMA (other)"/>
    <n v="0"/>
    <n v="-49.300000000000125"/>
    <b v="0"/>
    <d v="1899-12-30T00:00:00"/>
    <b v="0"/>
    <b v="0"/>
    <b v="0"/>
    <b v="0"/>
    <b v="0"/>
    <b v="0"/>
    <b v="0"/>
    <b v="0"/>
    <n v="-701.03900499999941"/>
    <x v="4"/>
  </r>
  <r>
    <s v="HYRE"/>
    <d v="2022-09-06T00:00:00"/>
    <d v="1899-12-30T07:47:00"/>
    <d v="1899-12-30T07:47:00"/>
    <d v="1899-12-30T00:00:00"/>
    <n v="2000"/>
    <n v="1.3756999999999999"/>
    <s v="1.35 (2000)"/>
    <n v="1.35"/>
    <n v="-51.399999999999665"/>
    <n v="-1.8681398560732587E-2"/>
    <n v="-2.5699999999999834E-2"/>
    <s v="Got in for the break of a KL, reason for getting in was the increase in volume and momo"/>
    <n v="0"/>
    <n v="-51.399999999999665"/>
    <b v="0"/>
    <d v="1899-12-30T00:00:00"/>
    <b v="0"/>
    <b v="0"/>
    <b v="0"/>
    <b v="0"/>
    <b v="0"/>
    <b v="0"/>
    <b v="0"/>
    <b v="0"/>
    <n v="-752.43900499999904"/>
    <x v="0"/>
  </r>
  <r>
    <s v="ATXG"/>
    <d v="2022-09-07T00:00:00"/>
    <d v="1899-12-30T10:38:00"/>
    <d v="1899-12-30T10:39:00"/>
    <d v="1899-12-30T00:01:00"/>
    <n v="600"/>
    <n v="5.2895000000000003"/>
    <s v="5.31 (600)"/>
    <n v="5.31"/>
    <n v="12.299999999999578"/>
    <n v="3.8756026089421525E-3"/>
    <n v="2.0499999999999297E-2"/>
    <s v="huge increase in volume, with he break out KL"/>
    <n v="12.299999999999578"/>
    <n v="0"/>
    <d v="1899-12-30T00:01:00"/>
    <b v="0"/>
    <b v="0"/>
    <b v="0"/>
    <b v="0"/>
    <b v="0"/>
    <b v="0"/>
    <n v="1"/>
    <b v="0"/>
    <b v="0"/>
    <n v="-740.13900499999943"/>
    <x v="1"/>
  </r>
  <r>
    <s v="PXMD"/>
    <d v="2022-09-12T00:00:00"/>
    <d v="1899-12-30T07:42:00"/>
    <d v="1899-12-30T07:43:00"/>
    <d v="1899-12-30T00:01:00"/>
    <n v="700"/>
    <n v="4.05"/>
    <s v="4.15 (700)"/>
    <n v="4.1500000000000004"/>
    <n v="70.000000000000369"/>
    <n v="2.4691358024691468E-2"/>
    <n v="0.10000000000000053"/>
    <s v="dip buy at  support level"/>
    <n v="70.000000000000369"/>
    <n v="0"/>
    <d v="1899-12-30T00:01:00"/>
    <b v="0"/>
    <b v="0"/>
    <b v="0"/>
    <b v="0"/>
    <b v="0"/>
    <b v="0"/>
    <b v="0"/>
    <n v="1"/>
    <b v="0"/>
    <n v="-670.13900499999909"/>
    <x v="3"/>
  </r>
  <r>
    <s v="CMRA"/>
    <d v="2022-09-13T00:00:00"/>
    <d v="1899-12-30T06:53:00"/>
    <d v="1899-12-30T06:53:00"/>
    <d v="1899-12-30T00:00:00"/>
    <n v="1000"/>
    <n v="2.8096000000000001"/>
    <s v="2.75 (1000)"/>
    <n v="2.75"/>
    <n v="-59.600000000000094"/>
    <n v="-2.1212984054669759E-2"/>
    <n v="-5.9600000000000097E-2"/>
    <s v="FOMO, thought it was going to start curling up"/>
    <n v="0"/>
    <n v="-59.600000000000094"/>
    <b v="0"/>
    <d v="1899-12-30T00:00:00"/>
    <b v="0"/>
    <b v="0"/>
    <b v="0"/>
    <b v="0"/>
    <b v="0"/>
    <b v="0"/>
    <b v="0"/>
    <b v="0"/>
    <n v="-729.73900499999922"/>
    <x v="0"/>
  </r>
  <r>
    <s v="BIAF"/>
    <d v="2022-09-14T00:00:00"/>
    <d v="1899-12-30T06:30:00"/>
    <d v="1899-12-30T06:31:00"/>
    <d v="1899-12-30T00:01:00"/>
    <n v="500"/>
    <n v="5.82"/>
    <s v="5.73 (500)"/>
    <n v="5.73"/>
    <n v="-44.999999999999929"/>
    <n v="-1.5463917525773141E-2"/>
    <n v="-8.9999999999999858E-2"/>
    <s v="Used momo and volume to get in (other)"/>
    <n v="0"/>
    <n v="-44.999999999999929"/>
    <b v="0"/>
    <d v="1899-12-30T00:01:00"/>
    <b v="0"/>
    <b v="0"/>
    <b v="0"/>
    <b v="0"/>
    <b v="0"/>
    <b v="0"/>
    <b v="0"/>
    <b v="0"/>
    <n v="-774.73900499999911"/>
    <x v="1"/>
  </r>
  <r>
    <s v="SNTI"/>
    <d v="2022-09-19T00:00:00"/>
    <d v="1899-12-30T06:39:00"/>
    <d v="1899-12-30T06:43:00"/>
    <d v="1899-12-30T00:04:00"/>
    <n v="500"/>
    <n v="2.355"/>
    <s v="2.30786 (500)"/>
    <n v="2.3078599999999998"/>
    <n v="-23.570000000000093"/>
    <n v="-2.0016985138004317E-2"/>
    <n v="-4.7140000000000182E-2"/>
    <s v="KL breakout"/>
    <n v="0"/>
    <n v="-23.570000000000093"/>
    <b v="0"/>
    <d v="1899-12-30T00:04:00"/>
    <b v="0"/>
    <b v="0"/>
    <b v="0"/>
    <b v="0"/>
    <b v="0"/>
    <b v="0"/>
    <b v="0"/>
    <b v="0"/>
    <n v="-798.30900499999916"/>
    <x v="3"/>
  </r>
  <r>
    <s v="SOBR"/>
    <d v="2022-09-20T00:00:00"/>
    <d v="1899-12-30T12:42:00"/>
    <d v="1899-12-30T12:45:00"/>
    <d v="1899-12-30T00:03:00"/>
    <n v="1000"/>
    <n v="1.9650000000000001"/>
    <s v="2.05 (1000)"/>
    <n v="2.0499999999999998"/>
    <n v="84.999999999999744"/>
    <n v="4.3256997455470625E-2"/>
    <n v="8.4999999999999742E-2"/>
    <s v="technically a dip buy at a strong support level"/>
    <n v="84.999999999999744"/>
    <n v="0"/>
    <d v="1899-12-30T00:03:00"/>
    <b v="0"/>
    <b v="0"/>
    <b v="0"/>
    <b v="0"/>
    <b v="0"/>
    <b v="0"/>
    <b v="0"/>
    <n v="1"/>
    <b v="0"/>
    <n v="-713.30900499999939"/>
    <x v="0"/>
  </r>
  <r>
    <s v="SOBR"/>
    <d v="2022-09-21T00:00:00"/>
    <d v="1899-12-30T11:32:00"/>
    <d v="1899-12-30T11:33:00"/>
    <d v="1899-12-30T00:01:00"/>
    <n v="1000"/>
    <n v="3.11"/>
    <s v="3.0615 (1000)"/>
    <n v="3.0615000000000001"/>
    <n v="-48.499999999999766"/>
    <n v="-1.5594855305466115E-2"/>
    <n v="-4.8499999999999766E-2"/>
    <s v="Bought at support/Dip"/>
    <n v="0"/>
    <n v="-48.499999999999766"/>
    <b v="0"/>
    <d v="1899-12-30T00:01:00"/>
    <b v="0"/>
    <b v="0"/>
    <b v="0"/>
    <b v="0"/>
    <b v="0"/>
    <b v="0"/>
    <b v="0"/>
    <b v="0"/>
    <n v="-761.80900499999916"/>
    <x v="1"/>
  </r>
  <r>
    <s v="ADTX"/>
    <d v="2022-09-26T00:00:00"/>
    <d v="1899-12-30T06:34:00"/>
    <d v="1899-12-30T06:34:00"/>
    <d v="1899-12-30T00:00:00"/>
    <n v="500"/>
    <n v="3.3254999999999999"/>
    <s v="3.3699 (500)"/>
    <n v="3.3698999999999999"/>
    <n v="22.199999999999996"/>
    <n v="1.3351375732972404E-2"/>
    <n v="4.4399999999999995E-2"/>
    <s v="KL breakout/ 9ema crossing VWAP/ increase in volume"/>
    <n v="22.199999999999996"/>
    <n v="0"/>
    <d v="1899-12-30T00:00:00"/>
    <b v="0"/>
    <b v="0"/>
    <b v="0"/>
    <b v="0"/>
    <b v="0"/>
    <b v="0"/>
    <n v="1"/>
    <b v="0"/>
    <b v="0"/>
    <n v="-739.60900499999912"/>
    <x v="3"/>
  </r>
  <r>
    <s v="ATXI"/>
    <d v="2022-09-27T00:00:00"/>
    <d v="1899-12-30T06:54:00"/>
    <d v="1899-12-30T06:54:00"/>
    <d v="1899-12-30T00:00:00"/>
    <n v="300"/>
    <n v="9.1593999999999998"/>
    <s v="8.91 (300)"/>
    <n v="8.91"/>
    <n v="-74.819999999999879"/>
    <n v="-2.7228857785444371E-2"/>
    <n v="-0.24939999999999962"/>
    <s v="Looked for the stock to make new highs on strong momo FOMO"/>
    <n v="0"/>
    <n v="-74.819999999999879"/>
    <b v="0"/>
    <d v="1899-12-30T00:00:00"/>
    <b v="0"/>
    <b v="0"/>
    <b v="0"/>
    <b v="0"/>
    <b v="0"/>
    <b v="0"/>
    <b v="0"/>
    <b v="0"/>
    <n v="-814.42900499999905"/>
    <x v="0"/>
  </r>
  <r>
    <s v="ABOS"/>
    <d v="2022-09-28T00:00:00"/>
    <d v="1899-12-30T09:27:00"/>
    <d v="1899-12-30T09:32:00"/>
    <d v="1899-12-30T00:05:00"/>
    <n v="300"/>
    <n v="8.91"/>
    <s v="9.0928 (300)"/>
    <n v="9.0928000000000004"/>
    <n v="54.840000000000089"/>
    <n v="2.0516273849607192E-2"/>
    <n v="0.1828000000000003"/>
    <s v="DIP buy at support level"/>
    <n v="54.840000000000089"/>
    <n v="0"/>
    <d v="1899-12-30T00:05:00"/>
    <b v="0"/>
    <b v="0"/>
    <b v="0"/>
    <b v="0"/>
    <b v="0"/>
    <b v="0"/>
    <b v="0"/>
    <n v="1"/>
    <b v="0"/>
    <n v="-759.58900499999891"/>
    <x v="1"/>
  </r>
  <r>
    <s v="ATXI"/>
    <d v="2022-10-03T00:00:00"/>
    <d v="1899-12-30T07:47:00"/>
    <d v="1899-12-30T07:50:00"/>
    <d v="1899-12-30T00:03:00"/>
    <n v="100"/>
    <n v="14.38"/>
    <s v="14.975 (100)"/>
    <n v="14.975"/>
    <n v="59.499999999999886"/>
    <n v="4.137691237830321E-2"/>
    <n v="0.59499999999999886"/>
    <s v="Dip at the descending top resistance"/>
    <n v="59.499999999999886"/>
    <n v="0"/>
    <d v="1899-12-30T00:03:00"/>
    <b v="0"/>
    <b v="0"/>
    <b v="0"/>
    <b v="0"/>
    <b v="0"/>
    <b v="0"/>
    <b v="0"/>
    <n v="1"/>
    <b v="0"/>
    <n v="-700.08900499999902"/>
    <x v="3"/>
  </r>
  <r>
    <s v="FNGR"/>
    <d v="2022-10-03T00:00:00"/>
    <d v="1899-12-30T07:15:00"/>
    <d v="1899-12-30T07:17:00"/>
    <d v="1899-12-30T00:02:00"/>
    <n v="300"/>
    <n v="5.0999999999999996"/>
    <s v="4.94 (300)"/>
    <n v="4.9400000000000004"/>
    <n v="-47.999999999999773"/>
    <n v="-3.1372549019607732E-2"/>
    <n v="-0.15999999999999925"/>
    <s v="Dip but it was a hard spot to buy the dip."/>
    <n v="0"/>
    <n v="-47.999999999999773"/>
    <b v="0"/>
    <d v="1899-12-30T00:02:00"/>
    <b v="0"/>
    <b v="0"/>
    <b v="0"/>
    <b v="0"/>
    <b v="0"/>
    <b v="0"/>
    <b v="0"/>
    <b v="0"/>
    <n v="-748.08900499999879"/>
    <x v="3"/>
  </r>
  <r>
    <s v="PEGY"/>
    <d v="2022-10-05T00:00:00"/>
    <d v="1899-12-30T06:53:00"/>
    <d v="1899-12-30T07:01:00"/>
    <d v="1899-12-30T00:08:00"/>
    <n v="300"/>
    <n v="2.4049999999999998"/>
    <s v="2.6642 (68), 2.6601 (232)"/>
    <n v="2.6610293299999999"/>
    <n v="76.808799000000022"/>
    <n v="0.1064571018711018"/>
    <n v="0.25602933000000005"/>
    <s v="DIP at the bottom of the flush"/>
    <n v="76.808799000000022"/>
    <n v="0"/>
    <d v="1899-12-30T00:08:00"/>
    <b v="0"/>
    <b v="0"/>
    <b v="0"/>
    <b v="0"/>
    <b v="0"/>
    <b v="0"/>
    <b v="0"/>
    <n v="1"/>
    <b v="0"/>
    <n v="-671.28020599999877"/>
    <x v="1"/>
  </r>
  <r>
    <s v="PEGY"/>
    <d v="2022-10-05T00:00:00"/>
    <d v="1899-12-30T06:53:00"/>
    <d v="1899-12-30T07:01:00"/>
    <d v="1899-12-30T00:08:00"/>
    <n v="300"/>
    <n v="2.5249999999999999"/>
    <s v="2.43 (300)"/>
    <n v="2.4300000000000002"/>
    <n v="-28.499999999999925"/>
    <n v="-3.7623762376237546E-2"/>
    <n v="-9.4999999999999751E-2"/>
    <s v="Candle to make a new high, with momo and volume (other)"/>
    <n v="0"/>
    <n v="-28.499999999999925"/>
    <b v="0"/>
    <d v="1899-12-30T00:08:00"/>
    <b v="0"/>
    <b v="0"/>
    <b v="0"/>
    <b v="0"/>
    <b v="0"/>
    <b v="0"/>
    <b v="0"/>
    <b v="0"/>
    <n v="-699.78020599999866"/>
    <x v="1"/>
  </r>
  <r>
    <s v="SHFS"/>
    <d v="2022-10-05T00:00:00"/>
    <d v="1899-12-30T09:57:00"/>
    <d v="1899-12-30T10:05:00"/>
    <d v="1899-12-30T00:08:00"/>
    <n v="150"/>
    <n v="11.41"/>
    <s v="10.65 (100), 10.9042 (50)"/>
    <n v="10.734400000000001"/>
    <n v="-101.33999999999989"/>
    <n v="-5.9211218229623053E-2"/>
    <n v="-0.67559999999999931"/>
    <s v="FOMO"/>
    <n v="0"/>
    <n v="-101.33999999999989"/>
    <b v="0"/>
    <d v="1899-12-30T00:08:00"/>
    <b v="0"/>
    <b v="0"/>
    <b v="0"/>
    <b v="0"/>
    <b v="0"/>
    <b v="0"/>
    <b v="0"/>
    <b v="0"/>
    <n v="-801.12020599999857"/>
    <x v="1"/>
  </r>
  <r>
    <s v="LUCY"/>
    <d v="2022-10-07T00:00:00"/>
    <d v="1899-12-30T07:09:00"/>
    <d v="1899-12-30T07:14:00"/>
    <d v="1899-12-30T00:05:00"/>
    <n v="400"/>
    <n v="3.19"/>
    <s v="3.3 (400)"/>
    <n v="3.3"/>
    <n v="43.99999999999995"/>
    <n v="3.4482758620689724E-2"/>
    <n v="0.10999999999999988"/>
    <s v="Dip at support level"/>
    <n v="43.99999999999995"/>
    <n v="0"/>
    <d v="1899-12-30T00:05:00"/>
    <b v="0"/>
    <b v="0"/>
    <b v="0"/>
    <b v="0"/>
    <b v="0"/>
    <b v="0"/>
    <b v="0"/>
    <n v="1"/>
    <b v="0"/>
    <n v="-757.12020599999857"/>
    <x v="4"/>
  </r>
  <r>
    <s v="GGE"/>
    <d v="2022-10-07T00:00:00"/>
    <d v="1899-12-30T08:42:00"/>
    <d v="1899-12-30T08:42:00"/>
    <d v="1899-12-30T00:00:00"/>
    <n v="700"/>
    <n v="2.1"/>
    <s v="2.01 (300), 1.98 (400)"/>
    <n v="1.9926857099999999"/>
    <n v="-75.120003000000096"/>
    <n v="-5.1102042857142926E-2"/>
    <n v="-0.10731429000000015"/>
    <s v="DIP at breakout level"/>
    <n v="0"/>
    <n v="-75.120003000000096"/>
    <b v="0"/>
    <d v="1899-12-30T00:00:00"/>
    <b v="0"/>
    <b v="0"/>
    <b v="0"/>
    <b v="0"/>
    <b v="0"/>
    <b v="0"/>
    <b v="0"/>
    <b v="0"/>
    <n v="-832.24020899999869"/>
    <x v="4"/>
  </r>
  <r>
    <s v="HALL"/>
    <d v="2022-10-07T00:00:00"/>
    <d v="1899-12-30T09:10:00"/>
    <d v="1899-12-30T09:11:00"/>
    <d v="1899-12-30T00:01:00"/>
    <n v="300"/>
    <n v="1.6"/>
    <s v="1.481 (300)"/>
    <n v="1.4810000000000001"/>
    <n v="-35.699999999999996"/>
    <n v="-7.4374999999999969E-2"/>
    <n v="-0.11899999999999999"/>
    <s v="DIP"/>
    <n v="0"/>
    <n v="-35.699999999999996"/>
    <b v="0"/>
    <d v="1899-12-30T00:01:00"/>
    <b v="0"/>
    <b v="0"/>
    <b v="0"/>
    <b v="0"/>
    <b v="0"/>
    <b v="0"/>
    <b v="0"/>
    <b v="0"/>
    <n v="-867.94020899999873"/>
    <x v="4"/>
  </r>
  <r>
    <s v="ADTX"/>
    <d v="2022-10-12T00:00:00"/>
    <d v="1899-12-30T06:36:00"/>
    <d v="1899-12-30T06:46:00"/>
    <d v="1899-12-30T00:10:00"/>
    <n v="300"/>
    <n v="3.32"/>
    <s v="3.3399 (300)"/>
    <n v="3.3399000000000001"/>
    <n v="5.9700000000000752"/>
    <n v="5.9939759036145013E-3"/>
    <n v="1.9900000000000251E-2"/>
    <s v="DIP at support level, it kept bouncing off of it"/>
    <n v="5.9700000000000752"/>
    <n v="0"/>
    <d v="1899-12-30T00:10:00"/>
    <b v="0"/>
    <b v="0"/>
    <b v="0"/>
    <b v="0"/>
    <b v="0"/>
    <b v="0"/>
    <b v="0"/>
    <n v="1"/>
    <b v="0"/>
    <n v="-861.9702089999987"/>
    <x v="1"/>
  </r>
  <r>
    <s v="LASE"/>
    <d v="2022-10-13T00:00:00"/>
    <d v="1899-12-30T06:49:00"/>
    <d v="1899-12-30T06:52:00"/>
    <d v="1899-12-30T00:03:00"/>
    <n v="300"/>
    <n v="4.3998999999999997"/>
    <s v="4.29 (300)"/>
    <n v="4.29"/>
    <n v="-32.969999999999899"/>
    <n v="-2.4977840405463692E-2"/>
    <n v="-0.10989999999999966"/>
    <s v="Breakout at KL"/>
    <n v="0"/>
    <n v="-32.969999999999899"/>
    <b v="0"/>
    <d v="1899-12-30T00:03:00"/>
    <b v="0"/>
    <b v="0"/>
    <b v="0"/>
    <b v="0"/>
    <b v="0"/>
    <b v="0"/>
    <b v="0"/>
    <b v="0"/>
    <n v="-894.94020899999862"/>
    <x v="2"/>
  </r>
  <r>
    <s v="LASE"/>
    <d v="2022-10-13T00:00:00"/>
    <d v="1899-12-30T06:56:00"/>
    <d v="1899-12-30T06:56:00"/>
    <d v="1899-12-30T00:00:00"/>
    <n v="200"/>
    <n v="4.3650000000000002"/>
    <s v="4.27 (200)"/>
    <n v="4.2699999999999996"/>
    <n v="-19.000000000000128"/>
    <n v="-2.1764032073310569E-2"/>
    <n v="-9.5000000000000639E-2"/>
    <s v="Wedge pattern breakout (other)"/>
    <n v="0"/>
    <n v="-19.000000000000128"/>
    <b v="0"/>
    <d v="1899-12-30T00:00:00"/>
    <b v="0"/>
    <b v="0"/>
    <b v="0"/>
    <b v="0"/>
    <b v="0"/>
    <b v="0"/>
    <b v="0"/>
    <b v="0"/>
    <n v="-913.94020899999873"/>
    <x v="2"/>
  </r>
  <r>
    <s v="ATXI"/>
    <d v="2022-10-14T00:00:00"/>
    <d v="1899-12-30T06:31:00"/>
    <d v="1899-12-30T06:32:00"/>
    <d v="1899-12-30T00:01:00"/>
    <n v="300"/>
    <n v="3.4649999999999999"/>
    <s v="3.5716 (300)"/>
    <n v="3.5716000000000001"/>
    <n v="31.980000000000075"/>
    <n v="3.0764790764790773E-2"/>
    <n v="0.10660000000000025"/>
    <s v="Flat top breakout from PM highs"/>
    <n v="31.980000000000075"/>
    <n v="0"/>
    <d v="1899-12-30T00:01:00"/>
    <b v="0"/>
    <b v="0"/>
    <b v="0"/>
    <n v="1"/>
    <b v="0"/>
    <b v="0"/>
    <b v="0"/>
    <b v="0"/>
    <b v="0"/>
    <n v="-881.96020899999871"/>
    <x v="4"/>
  </r>
  <r>
    <s v="ATXI"/>
    <d v="2022-10-17T00:00:00"/>
    <d v="1899-12-30T06:31:00"/>
    <d v="1899-12-30T06:32:00"/>
    <d v="1899-12-30T00:01:00"/>
    <n v="300"/>
    <n v="3.4874999999999998"/>
    <s v="3.6028 (300)"/>
    <n v="3.6027999999999998"/>
    <n v="34.589999999999989"/>
    <n v="3.3060931899641544E-2"/>
    <n v="0.11529999999999996"/>
    <s v="Flat top from PM level"/>
    <n v="34.589999999999989"/>
    <n v="0"/>
    <d v="1899-12-30T00:01:00"/>
    <b v="0"/>
    <b v="0"/>
    <b v="0"/>
    <n v="1"/>
    <b v="0"/>
    <b v="0"/>
    <b v="0"/>
    <b v="0"/>
    <b v="0"/>
    <n v="-847.37020899999868"/>
    <x v="3"/>
  </r>
  <r>
    <s v="QNRX"/>
    <d v="2022-10-18T00:00:00"/>
    <d v="1899-12-30T06:47:00"/>
    <d v="1899-12-30T06:48:00"/>
    <d v="1899-12-30T00:01:00"/>
    <n v="300"/>
    <n v="2.5"/>
    <s v="2.39 (300)"/>
    <n v="2.39"/>
    <n v="-32.999999999999964"/>
    <n v="-4.3999999999999928E-2"/>
    <n v="-0.10999999999999988"/>
    <s v="Dip on the pullback of the halt"/>
    <n v="0"/>
    <n v="-32.999999999999964"/>
    <b v="0"/>
    <d v="1899-12-30T00:01:00"/>
    <b v="0"/>
    <b v="0"/>
    <b v="0"/>
    <b v="0"/>
    <b v="0"/>
    <b v="0"/>
    <b v="0"/>
    <b v="0"/>
    <n v="-880.37020899999868"/>
    <x v="0"/>
  </r>
  <r>
    <s v="FNHC"/>
    <d v="2022-10-18T00:00:00"/>
    <d v="1899-12-30T06:57:00"/>
    <d v="1899-12-30T07:05:00"/>
    <d v="1899-12-30T00:08:00"/>
    <n v="1000"/>
    <n v="1.0489999999999999"/>
    <s v="1.045 (1000)"/>
    <n v="1.0449999999999999"/>
    <n v="-4.0000000000000036"/>
    <n v="-3.8131553860819567E-3"/>
    <n v="-4.0000000000000036E-3"/>
    <s v="Flat top breakout looked like an ABCD"/>
    <n v="0"/>
    <n v="-4.0000000000000036"/>
    <b v="0"/>
    <d v="1899-12-30T00:08:00"/>
    <b v="0"/>
    <b v="0"/>
    <b v="0"/>
    <b v="0"/>
    <b v="0"/>
    <b v="0"/>
    <b v="0"/>
    <b v="0"/>
    <n v="-884.37020899999868"/>
    <x v="0"/>
  </r>
  <r>
    <s v="RDHL"/>
    <d v="2022-10-19T00:00:00"/>
    <d v="1899-12-30T07:58:00"/>
    <d v="1899-12-30T08:02:00"/>
    <d v="1899-12-30T00:04:00"/>
    <n v="1000"/>
    <n v="0.77480000000000004"/>
    <s v="0.7947 (1000)"/>
    <n v="0.79469999999999996"/>
    <n v="19.899999999999917"/>
    <n v="2.568404749612796E-2"/>
    <n v="1.9899999999999918E-2"/>
    <s v="Bull flag, backed with institutional buying power. Had a large amount of volume and momo, hopped in late but I liked the set up"/>
    <n v="19.899999999999917"/>
    <n v="0"/>
    <d v="1899-12-30T00:04:00"/>
    <b v="0"/>
    <b v="0"/>
    <n v="1"/>
    <b v="0"/>
    <b v="0"/>
    <b v="0"/>
    <b v="0"/>
    <b v="0"/>
    <b v="0"/>
    <n v="-864.47020899999882"/>
    <x v="1"/>
  </r>
  <r>
    <s v="AGFY"/>
    <d v="2022-10-20T00:00:00"/>
    <d v="1899-12-30T06:50:00"/>
    <d v="1899-12-30T06:58:00"/>
    <d v="1899-12-30T00:08:00"/>
    <n v="900"/>
    <n v="2.5550000000000002"/>
    <s v="2.52 (900)"/>
    <n v="2.52"/>
    <n v="-31.500000000000128"/>
    <n v="-1.3698630136986356E-2"/>
    <n v="-3.5000000000000142E-2"/>
    <s v="tried to play the break of VWAP but it got rejected. Horrible trade bc the sell was ass (other)"/>
    <n v="0"/>
    <n v="-31.500000000000128"/>
    <b v="0"/>
    <d v="1899-12-30T00:08:00"/>
    <b v="0"/>
    <b v="0"/>
    <b v="0"/>
    <b v="0"/>
    <b v="0"/>
    <b v="0"/>
    <b v="0"/>
    <b v="0"/>
    <n v="-895.97020899999893"/>
    <x v="2"/>
  </r>
  <r>
    <s v="MVST"/>
    <d v="2022-10-21T00:00:00"/>
    <d v="1899-12-30T06:54:00"/>
    <d v="1899-12-30T07:04:00"/>
    <d v="1899-12-30T00:10:00"/>
    <n v="400"/>
    <n v="2.4211"/>
    <s v="2.4527 (400)"/>
    <n v="2.4527000000000001"/>
    <n v="12.640000000000029"/>
    <n v="1.3051918549419783E-2"/>
    <n v="3.1600000000000072E-2"/>
    <s v="Ascending triangle, it popped up then pulled back to the breakout point where I bought for a dip"/>
    <n v="12.640000000000029"/>
    <n v="0"/>
    <d v="1899-12-30T00:10:00"/>
    <b v="0"/>
    <b v="0"/>
    <b v="0"/>
    <b v="0"/>
    <b v="0"/>
    <b v="0"/>
    <b v="0"/>
    <n v="1"/>
    <b v="0"/>
    <n v="-883.33020899999894"/>
    <x v="4"/>
  </r>
  <r>
    <s v="MOTS"/>
    <d v="2022-10-24T00:00:00"/>
    <d v="1899-12-30T06:32:00"/>
    <d v="1899-12-30T06:34:00"/>
    <d v="1899-12-30T00:02:00"/>
    <n v="1000"/>
    <n v="2.0796000000000001"/>
    <s v="2.145 (1000)"/>
    <n v="2.145"/>
    <n v="65.399999999999906"/>
    <n v="3.1448355452971644E-2"/>
    <n v="6.5399999999999903E-2"/>
    <s v="Broke descending resistance with strong news and strong MOMO, broke a Key level from PM. This trade had plenty of reasons to get in which gave me a reason to get in. The L2 looked very good "/>
    <n v="65.399999999999906"/>
    <n v="0"/>
    <d v="1899-12-30T00:02:00"/>
    <b v="0"/>
    <b v="0"/>
    <b v="0"/>
    <b v="0"/>
    <b v="0"/>
    <b v="0"/>
    <b v="0"/>
    <b v="0"/>
    <b v="0"/>
    <n v="-817.93020899999908"/>
    <x v="3"/>
  </r>
  <r>
    <s v="DUO"/>
    <d v="2022-10-25T00:00:00"/>
    <d v="1899-12-30T12:20:00"/>
    <d v="1899-12-30T12:21:00"/>
    <d v="1899-12-30T00:01:00"/>
    <n v="900"/>
    <n v="1.2749999999999999"/>
    <s v="1.2234556 (900)"/>
    <n v="1.2234556000000001"/>
    <n v="-46.389959999999839"/>
    <n v="-4.0426980392156753E-2"/>
    <n v="-5.1544399999999824E-2"/>
    <s v="FOMO"/>
    <n v="0"/>
    <n v="-46.389959999999839"/>
    <b v="0"/>
    <d v="1899-12-30T00:01:00"/>
    <b v="0"/>
    <b v="0"/>
    <b v="0"/>
    <b v="0"/>
    <b v="0"/>
    <b v="0"/>
    <b v="0"/>
    <b v="0"/>
    <n v="-864.32016899999894"/>
    <x v="0"/>
  </r>
  <r>
    <s v="QNGY"/>
    <d v="2022-10-28T00:00:00"/>
    <d v="1899-12-30T06:34:00"/>
    <d v="1899-12-30T06:35:00"/>
    <d v="1899-12-30T00:01:00"/>
    <n v="1000"/>
    <n v="2.3180000000000001"/>
    <s v="2.405 (1000)"/>
    <n v="2.4049999999999998"/>
    <n v="86.999999999999744"/>
    <n v="3.7532355478860913E-2"/>
    <n v="8.6999999999999744E-2"/>
    <s v="next candle to make a new high, had strong momo and volume, also had news"/>
    <n v="86.999999999999744"/>
    <n v="0"/>
    <d v="1899-12-30T00:01:00"/>
    <b v="0"/>
    <b v="0"/>
    <b v="0"/>
    <b v="0"/>
    <b v="0"/>
    <b v="0"/>
    <b v="0"/>
    <b v="0"/>
    <b v="0"/>
    <n v="-777.32016899999917"/>
    <x v="4"/>
  </r>
  <r>
    <s v="SONN"/>
    <d v="2022-10-31T00:00:00"/>
    <d v="1899-12-30T06:42:00"/>
    <d v="1899-12-30T06:43:00"/>
    <d v="1899-12-30T00:01:00"/>
    <n v="500"/>
    <n v="1.6"/>
    <s v="1.58 (500)"/>
    <n v="1.58"/>
    <n v="-10.000000000000009"/>
    <n v="-1.2499999999999956E-2"/>
    <n v="-2.0000000000000018E-2"/>
    <s v="DIP at consistent support level"/>
    <n v="0"/>
    <n v="-10.000000000000009"/>
    <b v="0"/>
    <d v="1899-12-30T00:01:00"/>
    <b v="0"/>
    <b v="0"/>
    <b v="0"/>
    <b v="0"/>
    <b v="0"/>
    <b v="0"/>
    <b v="0"/>
    <b v="0"/>
    <n v="-787.32016899999917"/>
    <x v="3"/>
  </r>
  <r>
    <s v="SONN"/>
    <d v="2022-11-01T00:00:00"/>
    <d v="1899-12-30T06:54:00"/>
    <d v="1899-12-30T06:56:00"/>
    <d v="1899-12-30T00:02:00"/>
    <n v="1000"/>
    <n v="2.3613"/>
    <s v="2.427 (1000)"/>
    <n v="2.427"/>
    <n v="65.700000000000088"/>
    <n v="2.7823656460424395E-2"/>
    <n v="6.5700000000000092E-2"/>
    <s v="Flat top red to green on a micro pullback"/>
    <n v="65.700000000000088"/>
    <n v="0"/>
    <d v="1899-12-30T00:02:00"/>
    <b v="0"/>
    <b v="0"/>
    <b v="0"/>
    <n v="1"/>
    <b v="0"/>
    <b v="0"/>
    <b v="0"/>
    <b v="0"/>
    <b v="0"/>
    <n v="-721.62016899999912"/>
    <x v="0"/>
  </r>
  <r>
    <s v="SONN"/>
    <d v="2022-11-02T00:00:00"/>
    <d v="1899-12-30T06:42:00"/>
    <d v="1899-12-30T06:43:00"/>
    <d v="1899-12-30T00:01:00"/>
    <n v="400"/>
    <n v="2.3698999999999999"/>
    <s v="2.32 (400)"/>
    <n v="2.3199999999999998"/>
    <n v="-19.960000000000022"/>
    <n v="-2.1055740748554763E-2"/>
    <n v="-4.9900000000000055E-2"/>
    <s v="Micro pullback into breakout DIP"/>
    <n v="0"/>
    <n v="-19.960000000000022"/>
    <b v="0"/>
    <d v="1899-12-30T00:01:00"/>
    <b v="0"/>
    <b v="0"/>
    <b v="0"/>
    <b v="0"/>
    <b v="0"/>
    <b v="0"/>
    <b v="0"/>
    <b v="0"/>
    <n v="-741.58016899999916"/>
    <x v="1"/>
  </r>
  <r>
    <s v="NURO"/>
    <d v="2022-11-03T00:00:00"/>
    <d v="1899-12-30T06:31:00"/>
    <d v="1899-12-30T06:32:00"/>
    <d v="1899-12-30T00:01:00"/>
    <n v="1000"/>
    <n v="2.0299999999999998"/>
    <s v="1.95 (1000)"/>
    <n v="1.95"/>
    <n v="-79.999999999999844"/>
    <n v="-3.9408866995073843E-2"/>
    <n v="-7.9999999999999849E-2"/>
    <s v="First entry was 200 shares on the dip where it showed to hold up. second entry was the break of $2.00"/>
    <n v="0"/>
    <n v="-79.999999999999844"/>
    <b v="0"/>
    <d v="1899-12-30T00:01:00"/>
    <b v="0"/>
    <b v="0"/>
    <b v="0"/>
    <b v="0"/>
    <b v="0"/>
    <b v="0"/>
    <b v="0"/>
    <b v="0"/>
    <n v="-821.58016899999905"/>
    <x v="2"/>
  </r>
  <r>
    <s v="DUO"/>
    <d v="2022-11-04T00:00:00"/>
    <d v="1899-12-30T06:36:00"/>
    <d v="1899-12-30T06:38:00"/>
    <d v="1899-12-30T00:02:00"/>
    <n v="900"/>
    <n v="1.4489000000000001"/>
    <s v="1.4501 (900)"/>
    <n v="1.4500999999999999"/>
    <n v="1.0799999999998811"/>
    <n v="8.2821450755732329E-4"/>
    <n v="1.1999999999998678E-3"/>
    <s v="Red to green, candle to break through VWAP"/>
    <n v="1.0799999999998811"/>
    <n v="0"/>
    <d v="1899-12-30T00:02:00"/>
    <b v="0"/>
    <b v="0"/>
    <b v="0"/>
    <b v="0"/>
    <b v="0"/>
    <b v="0"/>
    <b v="0"/>
    <b v="0"/>
    <b v="0"/>
    <n v="-820.50016899999912"/>
    <x v="4"/>
  </r>
  <r>
    <s v="SONN"/>
    <d v="2022-11-07T00:00:00"/>
    <d v="1899-12-30T06:35:00"/>
    <d v="1899-12-30T06:36:00"/>
    <d v="1899-12-30T00:01:00"/>
    <n v="1000"/>
    <n v="1.5895999999999999"/>
    <s v="1.6155 (1000)"/>
    <n v="1.6154999999999999"/>
    <n v="25.900000000000034"/>
    <n v="1.6293407146451999E-2"/>
    <n v="2.5900000000000034E-2"/>
    <s v="Micro pullback flat top"/>
    <n v="25.900000000000034"/>
    <n v="0"/>
    <d v="1899-12-30T00:01:00"/>
    <b v="0"/>
    <b v="0"/>
    <b v="0"/>
    <n v="1"/>
    <b v="0"/>
    <b v="0"/>
    <b v="0"/>
    <b v="0"/>
    <b v="0"/>
    <n v="-794.60016899999914"/>
    <x v="3"/>
  </r>
  <r>
    <s v="NRBO"/>
    <d v="2022-11-09T00:00:00"/>
    <d v="1899-12-30T06:43:00"/>
    <d v="1899-12-30T06:44:00"/>
    <d v="1899-12-30T00:01:00"/>
    <n v="500"/>
    <n v="1.7990999999999999"/>
    <s v="1.775 (500)"/>
    <n v="1.7749999999999999"/>
    <n v="-12.050000000000004"/>
    <n v="-1.3395586682230065E-2"/>
    <n v="-2.410000000000001E-2"/>
    <s v="Dip at support level"/>
    <n v="0"/>
    <n v="-12.050000000000004"/>
    <b v="0"/>
    <d v="1899-12-30T00:01:00"/>
    <b v="0"/>
    <b v="0"/>
    <b v="0"/>
    <b v="0"/>
    <b v="0"/>
    <b v="0"/>
    <b v="0"/>
    <b v="0"/>
    <n v="-806.6501689999991"/>
    <x v="1"/>
  </r>
  <r>
    <s v="NRBO"/>
    <d v="2022-11-09T00:00:00"/>
    <d v="1899-12-30T06:51:00"/>
    <d v="1899-12-30T06:51:00"/>
    <d v="1899-12-30T00:00:00"/>
    <n v="1000"/>
    <n v="1.8495999999999999"/>
    <s v="1.81 (1000)"/>
    <n v="1.81"/>
    <n v="-39.599999999999859"/>
    <n v="-2.1410034602076022E-2"/>
    <n v="-3.9599999999999858E-2"/>
    <s v="looked like a breakout red to green but bought the dip"/>
    <n v="0"/>
    <n v="-39.599999999999859"/>
    <b v="0"/>
    <d v="1899-12-30T00:00:00"/>
    <b v="0"/>
    <b v="0"/>
    <b v="0"/>
    <b v="0"/>
    <b v="0"/>
    <b v="0"/>
    <b v="0"/>
    <b v="0"/>
    <n v="-846.250168999999"/>
    <x v="1"/>
  </r>
  <r>
    <s v="NRBO"/>
    <d v="2022-11-09T00:00:00"/>
    <d v="1899-12-30T06:53:00"/>
    <d v="1899-12-30T06:55:00"/>
    <d v="1899-12-30T00:02:00"/>
    <n v="300"/>
    <n v="1.845"/>
    <s v="1.78 (300)"/>
    <n v="1.78"/>
    <n v="-19.499999999999986"/>
    <n v="-3.5230352303523005E-2"/>
    <n v="-6.4999999999999947E-2"/>
    <s v="Flat top breakout"/>
    <n v="0"/>
    <n v="-19.499999999999986"/>
    <b v="0"/>
    <d v="1899-12-30T00:02:00"/>
    <b v="0"/>
    <b v="0"/>
    <b v="0"/>
    <b v="0"/>
    <b v="0"/>
    <b v="0"/>
    <b v="0"/>
    <b v="0"/>
    <n v="-865.750168999999"/>
    <x v="1"/>
  </r>
  <r>
    <s v="TBLT"/>
    <d v="2022-11-14T00:00:00"/>
    <d v="1899-12-30T06:32:00"/>
    <d v="1899-12-30T06:33:00"/>
    <d v="1899-12-30T00:01:00"/>
    <n v="500"/>
    <n v="2.65"/>
    <s v="2.64 (500)"/>
    <n v="2.64"/>
    <n v="-4.9999999999998934"/>
    <n v="-3.7735849056602655E-3"/>
    <n v="-9.9999999999997868E-3"/>
    <s v="DIP at breakout/ new support level"/>
    <n v="0"/>
    <n v="-4.9999999999998934"/>
    <b v="0"/>
    <d v="1899-12-30T00:01:00"/>
    <b v="0"/>
    <b v="0"/>
    <b v="0"/>
    <b v="0"/>
    <b v="0"/>
    <b v="0"/>
    <b v="0"/>
    <b v="0"/>
    <n v="-870.75016899999889"/>
    <x v="3"/>
  </r>
  <r>
    <s v="TBLT"/>
    <d v="2022-11-14T00:00:00"/>
    <d v="1899-12-30T06:34:00"/>
    <d v="1899-12-30T06:34:00"/>
    <d v="1899-12-30T00:00:00"/>
    <n v="500"/>
    <n v="2.7549999999999999"/>
    <s v="2.71108 (500)"/>
    <n v="2.7110799999999999"/>
    <n v="-21.95999999999998"/>
    <n v="-1.5941923774954625E-2"/>
    <n v="-4.3919999999999959E-2"/>
    <s v="breakout flat top"/>
    <n v="0"/>
    <n v="-21.95999999999998"/>
    <b v="0"/>
    <d v="1899-12-30T00:00:00"/>
    <b v="0"/>
    <b v="0"/>
    <b v="0"/>
    <b v="0"/>
    <b v="0"/>
    <b v="0"/>
    <b v="0"/>
    <b v="0"/>
    <n v="-892.71016899999881"/>
    <x v="3"/>
  </r>
  <r>
    <s v="ARDX"/>
    <d v="2022-11-14T00:00:00"/>
    <d v="1899-12-30T06:46:00"/>
    <d v="1899-12-30T06:48:00"/>
    <d v="1899-12-30T00:02:00"/>
    <n v="300"/>
    <n v="1.8391999999999999"/>
    <s v="1.77 (300)"/>
    <n v="1.77"/>
    <n v="-20.759999999999977"/>
    <n v="-3.7625054371465794E-2"/>
    <n v="-6.9199999999999928E-2"/>
    <s v="breakout red to green over KL"/>
    <n v="0"/>
    <n v="-20.759999999999977"/>
    <b v="0"/>
    <d v="1899-12-30T00:02:00"/>
    <b v="0"/>
    <b v="0"/>
    <b v="0"/>
    <b v="0"/>
    <b v="0"/>
    <b v="0"/>
    <b v="0"/>
    <b v="0"/>
    <n v="-913.4701689999988"/>
    <x v="3"/>
  </r>
  <r>
    <s v="ENSC"/>
    <d v="2022-11-16T00:00:00"/>
    <d v="1899-12-30T10:48:00"/>
    <d v="1899-12-30T10:48:00"/>
    <d v="1899-12-30T00:00:00"/>
    <n v="1000"/>
    <n v="3.0861000000000001"/>
    <s v="2.9404 (1000)"/>
    <n v="2.9403999999999999"/>
    <n v="-145.70000000000016"/>
    <n v="-4.7211691131201272E-2"/>
    <n v="-0.14570000000000016"/>
    <s v="Tried to buy the dip but got filled much higher"/>
    <n v="0"/>
    <n v="-145.70000000000016"/>
    <b v="0"/>
    <d v="1899-12-30T00:00:00"/>
    <b v="0"/>
    <b v="0"/>
    <b v="0"/>
    <b v="0"/>
    <b v="0"/>
    <b v="0"/>
    <b v="0"/>
    <b v="0"/>
    <n v="-1059.1701689999991"/>
    <x v="1"/>
  </r>
  <r>
    <s v="PXMD"/>
    <d v="2022-11-18T00:00:00"/>
    <d v="1899-12-30T06:31:00"/>
    <d v="1899-12-30T06:31:00"/>
    <d v="1899-12-30T00:00:00"/>
    <n v="500"/>
    <n v="2.5049999999999999"/>
    <s v="2.46 (500)"/>
    <n v="2.46"/>
    <n v="-22.499999999999964"/>
    <n v="-1.7964071856287345E-2"/>
    <n v="-4.4999999999999929E-2"/>
    <s v="DIP at the half dollar on the pullback"/>
    <n v="0"/>
    <n v="-22.499999999999964"/>
    <b v="0"/>
    <d v="1899-12-30T00:00:00"/>
    <b v="0"/>
    <b v="0"/>
    <b v="0"/>
    <b v="0"/>
    <b v="0"/>
    <b v="0"/>
    <b v="0"/>
    <b v="0"/>
    <n v="-1081.6701689999991"/>
    <x v="4"/>
  </r>
  <r>
    <s v="NXL"/>
    <d v="2022-11-21T00:00:00"/>
    <d v="1899-12-30T07:17:00"/>
    <d v="1899-12-30T07:17:00"/>
    <d v="1899-12-30T00:00:00"/>
    <n v="500"/>
    <n v="2.64"/>
    <s v="2.79 (500)"/>
    <n v="2.79"/>
    <n v="74.999999999999957"/>
    <n v="5.6818181818181879E-2"/>
    <n v="0.14999999999999991"/>
    <s v="Dip buy at the top of the breakout candle"/>
    <n v="74.999999999999957"/>
    <n v="0"/>
    <d v="1899-12-30T00:00:00"/>
    <b v="0"/>
    <b v="0"/>
    <b v="0"/>
    <b v="0"/>
    <b v="0"/>
    <b v="0"/>
    <b v="0"/>
    <n v="1"/>
    <b v="0"/>
    <n v="-1006.6701689999991"/>
    <x v="3"/>
  </r>
  <r>
    <s v="PALI"/>
    <d v="2022-11-22T00:00:00"/>
    <d v="1899-12-30T06:54:00"/>
    <d v="1899-12-30T06:55:00"/>
    <d v="1899-12-30T00:01:00"/>
    <n v="300"/>
    <n v="5.7108999999999996"/>
    <s v="4.96 (300)"/>
    <n v="4.96"/>
    <n v="-225.2699999999999"/>
    <n v="-0.13148540510252316"/>
    <n v="-0.75089999999999968"/>
    <s v="FOMO tried to buy the dip but missed the whole move and got in"/>
    <n v="0"/>
    <n v="-225.2699999999999"/>
    <b v="0"/>
    <d v="1899-12-30T00:01:00"/>
    <b v="0"/>
    <b v="0"/>
    <b v="0"/>
    <b v="0"/>
    <b v="0"/>
    <b v="0"/>
    <b v="0"/>
    <b v="0"/>
    <n v="-1231.9401689999991"/>
    <x v="0"/>
  </r>
  <r>
    <s v="TBLA"/>
    <d v="2022-11-28T00:00:00"/>
    <d v="1899-12-30T06:32:00"/>
    <d v="1899-12-30T06:32:00"/>
    <d v="1899-12-30T00:00:00"/>
    <n v="400"/>
    <n v="3.0150000000000001"/>
    <s v="2.9808 (400)"/>
    <n v="2.9807999999999999"/>
    <n v="-13.680000000000092"/>
    <n v="-1.1343283582089581E-2"/>
    <n v="-3.420000000000023E-2"/>
    <s v="DIP level with a lot of buyers on the tape/L2"/>
    <n v="0"/>
    <n v="-13.680000000000092"/>
    <b v="0"/>
    <d v="1899-12-30T00:00:00"/>
    <b v="0"/>
    <b v="0"/>
    <b v="0"/>
    <b v="0"/>
    <b v="0"/>
    <b v="0"/>
    <b v="0"/>
    <b v="0"/>
    <n v="-1245.6201689999991"/>
    <x v="3"/>
  </r>
  <r>
    <s v="ONCS"/>
    <d v="2022-11-29T00:00:00"/>
    <d v="1899-12-30T06:35:00"/>
    <d v="1899-12-30T06:37:00"/>
    <d v="1899-12-30T00:02:00"/>
    <n v="500"/>
    <n v="3.36"/>
    <s v="3.30004 (500)"/>
    <n v="3.3000400000000001"/>
    <n v="-29.979999999999897"/>
    <n v="-1.7845238095238081E-2"/>
    <n v="-5.9959999999999791E-2"/>
    <s v="DIP but the dip was bought too high"/>
    <n v="0"/>
    <n v="-29.979999999999897"/>
    <b v="0"/>
    <d v="1899-12-30T00:02:00"/>
    <b v="0"/>
    <b v="0"/>
    <b v="0"/>
    <b v="0"/>
    <b v="0"/>
    <b v="0"/>
    <b v="0"/>
    <b v="0"/>
    <n v="-1275.6001689999989"/>
    <x v="0"/>
  </r>
  <r>
    <s v="TOPS"/>
    <d v="2022-12-01T00:00:00"/>
    <d v="1899-12-30T09:46:00"/>
    <d v="1899-12-30T10:12:00"/>
    <d v="1899-12-30T00:26:00"/>
    <n v="500"/>
    <n v="4.7798999999999996"/>
    <s v="4.7003 (500)"/>
    <n v="4.7003000000000004"/>
    <n v="-39.799999999999613"/>
    <n v="-1.66530680558169E-2"/>
    <n v="-7.9599999999999227E-2"/>
    <s v="Breakout trade, it looked really good Flat top"/>
    <n v="0"/>
    <n v="-39.799999999999613"/>
    <b v="0"/>
    <d v="1899-12-30T00:26:00"/>
    <b v="0"/>
    <b v="0"/>
    <b v="0"/>
    <b v="0"/>
    <b v="0"/>
    <b v="0"/>
    <b v="0"/>
    <b v="0"/>
    <n v="-1315.4001689999986"/>
    <x v="2"/>
  </r>
  <r>
    <s v="DBGI"/>
    <d v="2022-12-05T00:00:00"/>
    <d v="1899-12-30T06:43:00"/>
    <d v="1899-12-30T06:44:00"/>
    <d v="1899-12-30T00:01:00"/>
    <n v="300"/>
    <n v="4.5"/>
    <s v="4.4 (300)"/>
    <n v="4.4000000000000004"/>
    <n v="-29.999999999999893"/>
    <n v="-2.2222222222222143E-2"/>
    <n v="-9.9999999999999645E-2"/>
    <s v="Tried to buy at the dip of .50 level on the pullback"/>
    <n v="0"/>
    <n v="-29.999999999999893"/>
    <b v="0"/>
    <d v="1899-12-30T00:01:00"/>
    <b v="0"/>
    <b v="0"/>
    <b v="0"/>
    <b v="0"/>
    <b v="0"/>
    <b v="0"/>
    <b v="0"/>
    <b v="0"/>
    <n v="-1345.4001689999986"/>
    <x v="3"/>
  </r>
  <r>
    <s v="BNGO"/>
    <d v="2022-12-06T00:00:00"/>
    <d v="1899-12-30T06:43:00"/>
    <d v="1899-12-30T06:46:00"/>
    <d v="1899-12-30T00:03:00"/>
    <n v="300"/>
    <n v="2.2578999999999998"/>
    <s v="2.2231 (300)"/>
    <n v="2.2231000000000001"/>
    <n v="-10.439999999999916"/>
    <n v="-1.5412551485893822E-2"/>
    <n v="-3.479999999999972E-2"/>
    <s v="Micro pullback at Sig KL DIP"/>
    <n v="0"/>
    <n v="-10.439999999999916"/>
    <b v="0"/>
    <d v="1899-12-30T00:03:00"/>
    <b v="0"/>
    <b v="0"/>
    <b v="0"/>
    <b v="0"/>
    <b v="0"/>
    <b v="0"/>
    <b v="0"/>
    <b v="0"/>
    <n v="-1355.8401689999985"/>
    <x v="0"/>
  </r>
  <r>
    <s v="SMMT"/>
    <d v="2022-12-06T00:00:00"/>
    <d v="1899-12-30T06:54:00"/>
    <d v="1899-12-30T06:58:00"/>
    <d v="1899-12-30T00:04:00"/>
    <n v="500"/>
    <n v="1.345"/>
    <s v="1.3 (500)"/>
    <n v="1.3"/>
    <n v="-22.499999999999964"/>
    <n v="-3.3457249070631967E-2"/>
    <n v="-4.4999999999999929E-2"/>
    <s v="Standard breakout that failed to have continuation (other)"/>
    <n v="0"/>
    <n v="-22.499999999999964"/>
    <b v="0"/>
    <d v="1899-12-30T00:04:00"/>
    <b v="0"/>
    <b v="0"/>
    <b v="0"/>
    <b v="0"/>
    <b v="0"/>
    <b v="0"/>
    <b v="0"/>
    <b v="0"/>
    <n v="-1378.3401689999985"/>
    <x v="0"/>
  </r>
  <r>
    <s v="EXPR"/>
    <d v="2022-12-08T00:00:00"/>
    <d v="1899-12-30T06:51:00"/>
    <d v="1899-12-30T06:52:00"/>
    <d v="1899-12-30T00:01:00"/>
    <n v="500"/>
    <n v="2.0482999999999998"/>
    <s v="2.104 (500)"/>
    <n v="2.1040000000000001"/>
    <n v="27.850000000000151"/>
    <n v="2.7193282234047933E-2"/>
    <n v="5.5700000000000305E-2"/>
    <s v="trend break, sig volume, red to green"/>
    <n v="27.850000000000151"/>
    <n v="0"/>
    <d v="1899-12-30T00:01:00"/>
    <b v="0"/>
    <b v="0"/>
    <b v="0"/>
    <b v="0"/>
    <b v="0"/>
    <b v="0"/>
    <b v="0"/>
    <b v="0"/>
    <b v="0"/>
    <n v="-1350.4901689999983"/>
    <x v="2"/>
  </r>
  <r>
    <s v="RENT"/>
    <d v="2022-12-08T00:00:00"/>
    <d v="1899-12-30T06:36:00"/>
    <d v="1899-12-30T06:41:00"/>
    <d v="1899-12-30T00:05:00"/>
    <n v="400"/>
    <n v="1.7490000000000001"/>
    <s v="1.7001 (400)"/>
    <n v="1.7000999999999999"/>
    <n v="-19.560000000000066"/>
    <n v="-2.7958833619211032E-2"/>
    <n v="-4.8900000000000166E-2"/>
    <s v="pullback but at the breakout level DIP"/>
    <n v="0"/>
    <n v="-19.560000000000066"/>
    <b v="0"/>
    <d v="1899-12-30T00:05:00"/>
    <b v="0"/>
    <b v="0"/>
    <b v="0"/>
    <b v="0"/>
    <b v="0"/>
    <b v="0"/>
    <b v="0"/>
    <b v="0"/>
    <n v="-1370.0501689999985"/>
    <x v="2"/>
  </r>
  <r>
    <s v="SMMT"/>
    <d v="2022-12-08T00:00:00"/>
    <d v="1899-12-30T09:26:00"/>
    <d v="1899-12-30T09:26:00"/>
    <d v="1899-12-30T00:00:00"/>
    <n v="200"/>
    <n v="4.1550000000000002"/>
    <s v="4.05 (200)"/>
    <n v="4.05"/>
    <n v="-21.000000000000085"/>
    <n v="-2.5270758122743819E-2"/>
    <n v="-0.10500000000000043"/>
    <s v="Pullback thought it would hold DIP"/>
    <n v="0"/>
    <n v="-21.000000000000085"/>
    <b v="0"/>
    <d v="1899-12-30T00:00:00"/>
    <b v="0"/>
    <b v="0"/>
    <b v="0"/>
    <b v="0"/>
    <b v="0"/>
    <b v="0"/>
    <b v="0"/>
    <b v="0"/>
    <n v="-1391.0501689999985"/>
    <x v="2"/>
  </r>
  <r>
    <s v="HARP"/>
    <d v="2022-12-12T00:00:00"/>
    <d v="1899-12-30T06:50:00"/>
    <d v="1899-12-30T06:52:00"/>
    <d v="1899-12-30T00:02:00"/>
    <n v="300"/>
    <n v="1.7649999999999999"/>
    <s v="1.8601 (300)"/>
    <n v="1.8601000000000001"/>
    <n v="28.530000000000054"/>
    <n v="5.3881019830028354E-2"/>
    <n v="9.5100000000000184E-2"/>
    <s v="Dip on the halt resumption "/>
    <n v="28.530000000000054"/>
    <n v="0"/>
    <d v="1899-12-30T00:02:00"/>
    <b v="0"/>
    <b v="0"/>
    <b v="0"/>
    <b v="0"/>
    <b v="0"/>
    <b v="0"/>
    <b v="0"/>
    <n v="1"/>
    <b v="0"/>
    <n v="-1362.5201689999985"/>
    <x v="3"/>
  </r>
  <r>
    <s v="HTGM"/>
    <d v="2022-12-12T00:00:00"/>
    <d v="1899-12-30T06:36:00"/>
    <d v="1899-12-30T06:36:00"/>
    <d v="1899-12-30T00:00:00"/>
    <n v="300"/>
    <n v="1.845"/>
    <s v="1.8001 (300)"/>
    <n v="1.8001"/>
    <n v="-13.469999999999981"/>
    <n v="-2.4336043360433601E-2"/>
    <n v="-4.489999999999994E-2"/>
    <s v="Dip"/>
    <n v="0"/>
    <n v="-13.469999999999981"/>
    <b v="0"/>
    <d v="1899-12-30T00:00:00"/>
    <b v="0"/>
    <b v="0"/>
    <b v="0"/>
    <b v="0"/>
    <b v="0"/>
    <b v="0"/>
    <b v="0"/>
    <b v="0"/>
    <n v="-1375.9901689999986"/>
    <x v="3"/>
  </r>
  <r>
    <s v="HTGM"/>
    <d v="2022-12-12T00:00:00"/>
    <d v="1899-12-30T06:41:00"/>
    <d v="1899-12-30T06:41:00"/>
    <d v="1899-12-30T00:00:00"/>
    <n v="300"/>
    <n v="1.7250000000000001"/>
    <s v="1.63 (300)"/>
    <n v="1.63"/>
    <n v="-28.500000000000057"/>
    <n v="-5.5072463768116031E-2"/>
    <n v="-9.5000000000000195E-2"/>
    <s v="Dip"/>
    <n v="0"/>
    <n v="-28.500000000000057"/>
    <b v="0"/>
    <d v="1899-12-30T00:00:00"/>
    <b v="0"/>
    <b v="0"/>
    <b v="0"/>
    <b v="0"/>
    <b v="0"/>
    <b v="0"/>
    <b v="0"/>
    <b v="0"/>
    <n v="-1404.4901689999986"/>
    <x v="3"/>
  </r>
  <r>
    <s v="HTGM"/>
    <d v="2022-12-12T00:00:00"/>
    <d v="1899-12-30T06:42:00"/>
    <d v="1899-12-30T06:42:00"/>
    <d v="1899-12-30T00:00:00"/>
    <n v="300"/>
    <n v="1.6851"/>
    <s v="1.59 (300)"/>
    <n v="1.59"/>
    <n v="-28.529999999999987"/>
    <n v="-5.6435819832650891E-2"/>
    <n v="-9.5099999999999962E-2"/>
    <s v="Dip"/>
    <n v="0"/>
    <n v="-28.529999999999987"/>
    <b v="0"/>
    <d v="1899-12-30T00:00:00"/>
    <b v="0"/>
    <b v="0"/>
    <b v="0"/>
    <b v="0"/>
    <b v="0"/>
    <b v="0"/>
    <b v="0"/>
    <b v="0"/>
    <n v="-1433.0201689999985"/>
    <x v="3"/>
  </r>
  <r>
    <s v="HARP"/>
    <d v="2022-12-12T00:00:00"/>
    <d v="1899-12-30T07:09:00"/>
    <d v="1899-12-30T07:12:00"/>
    <d v="1899-12-30T00:03:00"/>
    <n v="200"/>
    <n v="2.56"/>
    <s v="2.45 (200)"/>
    <n v="2.4500000000000002"/>
    <n v="-21.999999999999975"/>
    <n v="-4.296875E-2"/>
    <n v="-0.10999999999999988"/>
    <s v="Dip"/>
    <n v="0"/>
    <n v="-21.999999999999975"/>
    <b v="0"/>
    <d v="1899-12-30T00:03:00"/>
    <b v="0"/>
    <b v="0"/>
    <b v="0"/>
    <b v="0"/>
    <b v="0"/>
    <b v="0"/>
    <b v="0"/>
    <b v="0"/>
    <n v="-1455.0201689999985"/>
    <x v="3"/>
  </r>
  <r>
    <s v="AMAM"/>
    <d v="2022-12-14T00:00:00"/>
    <d v="1899-12-30T06:35:00"/>
    <d v="1899-12-30T06:36:00"/>
    <d v="1899-12-30T00:01:00"/>
    <n v="400"/>
    <n v="2.198175"/>
    <s v="2.325 (400)"/>
    <n v="2.3250000000000002"/>
    <n v="50.730000000000075"/>
    <n v="5.7695588385820118E-2"/>
    <n v="0.12682500000000019"/>
    <s v="Breakout at KL on good volume, had a clean pullback holding its level"/>
    <n v="50.730000000000075"/>
    <n v="0"/>
    <d v="1899-12-30T00:01:00"/>
    <b v="0"/>
    <b v="0"/>
    <b v="0"/>
    <b v="0"/>
    <b v="0"/>
    <b v="0"/>
    <n v="1"/>
    <b v="0"/>
    <b v="0"/>
    <n v="-1404.2901689999985"/>
    <x v="1"/>
  </r>
  <r>
    <s v="AMAM"/>
    <d v="2022-12-16T00:00:00"/>
    <d v="1899-12-30T07:08:00"/>
    <d v="1899-12-30T07:08:00"/>
    <d v="1899-12-30T00:00:00"/>
    <n v="300"/>
    <n v="2.7214"/>
    <s v="2.8044 (300)"/>
    <n v="2.8043999999999998"/>
    <n v="24.89999999999992"/>
    <n v="3.0499007863599603E-2"/>
    <n v="8.2999999999999741E-2"/>
    <s v="Bull flag at Key level next candle to make a new high"/>
    <n v="24.89999999999992"/>
    <n v="0"/>
    <d v="1899-12-30T00:00:00"/>
    <b v="0"/>
    <b v="0"/>
    <n v="1"/>
    <b v="0"/>
    <b v="0"/>
    <b v="0"/>
    <b v="0"/>
    <b v="0"/>
    <b v="0"/>
    <n v="-1379.3901689999987"/>
    <x v="4"/>
  </r>
  <r>
    <s v="AMAM"/>
    <d v="2022-12-16T00:00:00"/>
    <d v="1899-12-30T08:15:00"/>
    <d v="1899-12-30T08:17:00"/>
    <d v="1899-12-30T00:02:00"/>
    <n v="300"/>
    <n v="2.76"/>
    <s v="2.8053 (300)"/>
    <n v="2.8052999999999999"/>
    <n v="13.590000000000035"/>
    <n v="1.6413043478261002E-2"/>
    <n v="4.5300000000000118E-2"/>
    <s v="Flat top big increase in volume"/>
    <n v="13.590000000000035"/>
    <n v="0"/>
    <d v="1899-12-30T00:02:00"/>
    <b v="0"/>
    <b v="0"/>
    <b v="0"/>
    <n v="1"/>
    <b v="0"/>
    <b v="0"/>
    <b v="0"/>
    <b v="0"/>
    <b v="0"/>
    <n v="-1365.8001689999985"/>
    <x v="4"/>
  </r>
  <r>
    <s v="SLNO"/>
    <d v="2022-12-19T00:00:00"/>
    <d v="1899-12-30T06:35:00"/>
    <d v="1899-12-30T06:35:00"/>
    <d v="1899-12-30T00:00:00"/>
    <n v="500"/>
    <n v="1.2157"/>
    <s v="1.315 (500)"/>
    <n v="1.3149999999999999"/>
    <n v="49.64999999999997"/>
    <n v="8.168133585588544E-2"/>
    <n v="9.9299999999999944E-2"/>
    <s v="Dip on the pullback"/>
    <n v="49.64999999999997"/>
    <n v="0"/>
    <d v="1899-12-30T00:00:00"/>
    <b v="0"/>
    <b v="0"/>
    <b v="0"/>
    <b v="0"/>
    <b v="0"/>
    <b v="0"/>
    <b v="0"/>
    <n v="1"/>
    <b v="0"/>
    <n v="-1316.1501689999986"/>
    <x v="3"/>
  </r>
  <r>
    <s v="SLNO"/>
    <d v="2022-12-19T00:00:00"/>
    <d v="1899-12-30T06:34:00"/>
    <d v="1899-12-30T06:34:00"/>
    <d v="1899-12-30T00:00:00"/>
    <n v="300"/>
    <n v="1.2457"/>
    <s v="1.2 (300)"/>
    <n v="1.2"/>
    <n v="-13.710000000000022"/>
    <n v="-3.6686200529822632E-2"/>
    <n v="-4.5700000000000074E-2"/>
    <s v="Break of VWAP (other)"/>
    <n v="0"/>
    <n v="-13.710000000000022"/>
    <b v="0"/>
    <d v="1899-12-30T00:00:00"/>
    <b v="0"/>
    <b v="0"/>
    <b v="0"/>
    <b v="0"/>
    <b v="0"/>
    <b v="0"/>
    <b v="0"/>
    <b v="0"/>
    <n v="-1329.8601689999987"/>
    <x v="3"/>
  </r>
  <r>
    <s v="ICCM"/>
    <d v="2022-12-20T00:00:00"/>
    <d v="1899-12-30T06:35:00"/>
    <d v="1899-12-30T06:36:00"/>
    <d v="1899-12-30T00:01:00"/>
    <n v="200"/>
    <n v="3.7593999999999999"/>
    <s v="3.6605 (200)"/>
    <n v="3.6604999999999999"/>
    <n v="-19.779999999999998"/>
    <n v="-2.6307389477044252E-2"/>
    <n v="-9.8899999999999988E-2"/>
    <s v="DIP thought it was going to be a micro pullback into pop"/>
    <n v="0"/>
    <n v="-19.779999999999998"/>
    <b v="0"/>
    <d v="1899-12-30T00:01:00"/>
    <b v="0"/>
    <b v="0"/>
    <b v="0"/>
    <b v="0"/>
    <b v="0"/>
    <b v="0"/>
    <b v="0"/>
    <b v="0"/>
    <n v="-1349.6401689999987"/>
    <x v="0"/>
  </r>
  <r>
    <s v="ICCM"/>
    <d v="2022-12-20T00:00:00"/>
    <d v="1899-12-30T06:37:00"/>
    <d v="1899-12-30T06:38:00"/>
    <d v="1899-12-30T00:01:00"/>
    <n v="200"/>
    <n v="3.7164999999999999"/>
    <s v="3.59 (200)"/>
    <n v="3.59"/>
    <n v="-25.300000000000011"/>
    <n v="-3.4037400780304039E-2"/>
    <n v="-0.12650000000000006"/>
    <s v="DIP at same level, it was holding looked like it was going to go"/>
    <n v="0"/>
    <n v="-25.300000000000011"/>
    <b v="0"/>
    <d v="1899-12-30T00:01:00"/>
    <b v="0"/>
    <b v="0"/>
    <b v="0"/>
    <b v="0"/>
    <b v="0"/>
    <b v="0"/>
    <b v="0"/>
    <b v="0"/>
    <n v="-1374.9401689999986"/>
    <x v="0"/>
  </r>
  <r>
    <s v="LASE"/>
    <d v="2022-12-21T00:00:00"/>
    <d v="1899-12-30T06:31:00"/>
    <d v="1899-12-30T06:31:00"/>
    <d v="1899-12-30T00:00:00"/>
    <n v="300"/>
    <n v="1.9950000000000001"/>
    <s v="1.95 (300)"/>
    <n v="1.95"/>
    <n v="-13.500000000000046"/>
    <n v="-2.2556390977443663E-2"/>
    <n v="-4.5000000000000151E-2"/>
    <s v="Breakout that chopped me out but actually it was me having a tight stop that would have worked if I had a normal stop (other)"/>
    <n v="0"/>
    <n v="-13.500000000000046"/>
    <b v="0"/>
    <d v="1899-12-30T00:00:00"/>
    <b v="0"/>
    <b v="0"/>
    <b v="0"/>
    <b v="0"/>
    <b v="0"/>
    <b v="0"/>
    <b v="0"/>
    <b v="0"/>
    <n v="-1388.4401689999986"/>
    <x v="1"/>
  </r>
  <r>
    <s v="APE"/>
    <d v="2022-12-22T00:00:00"/>
    <d v="1899-12-30T06:40:00"/>
    <d v="1899-12-30T06:40:00"/>
    <d v="1899-12-30T00:00:00"/>
    <n v="400"/>
    <n v="1.3674999999999999"/>
    <s v="1.32 (400)"/>
    <n v="1.32"/>
    <n v="-18.99999999999995"/>
    <n v="-3.4734917733089454E-2"/>
    <n v="-4.7499999999999876E-2"/>
    <s v="Dip that kept dipping just off timed it "/>
    <n v="0"/>
    <n v="-18.99999999999995"/>
    <b v="0"/>
    <d v="1899-12-30T00:00:00"/>
    <b v="0"/>
    <b v="0"/>
    <b v="0"/>
    <b v="0"/>
    <b v="0"/>
    <b v="0"/>
    <b v="0"/>
    <b v="0"/>
    <n v="-1407.4401689999986"/>
    <x v="2"/>
  </r>
  <r>
    <s v="APE"/>
    <d v="2022-12-22T00:00:00"/>
    <d v="1899-12-30T06:41:00"/>
    <d v="1899-12-30T06:41:00"/>
    <d v="1899-12-30T00:00:00"/>
    <n v="400"/>
    <n v="1.3136000000000001"/>
    <s v="1.2566 (400)"/>
    <n v="1.2565999999999999"/>
    <n v="-22.800000000000065"/>
    <n v="-4.3392204628501907E-2"/>
    <n v="-5.7000000000000162E-2"/>
    <s v="Dip that kept dipping just off timed it "/>
    <n v="0"/>
    <n v="-22.800000000000065"/>
    <b v="0"/>
    <d v="1899-12-30T00:00:00"/>
    <b v="0"/>
    <b v="0"/>
    <b v="0"/>
    <b v="0"/>
    <b v="0"/>
    <b v="0"/>
    <b v="0"/>
    <b v="0"/>
    <n v="-1430.2401689999986"/>
    <x v="2"/>
  </r>
  <r>
    <s v="APE"/>
    <d v="2022-12-22T00:00:00"/>
    <d v="1899-12-30T06:42:00"/>
    <d v="1899-12-30T06:50:00"/>
    <d v="1899-12-30T00:08:00"/>
    <n v="500"/>
    <n v="1.3"/>
    <s v="1.25 (500)"/>
    <n v="1.25"/>
    <n v="-25.000000000000021"/>
    <n v="-3.8461538461538547E-2"/>
    <n v="-5.0000000000000044E-2"/>
    <s v="Dip that kept dipping just off timed it "/>
    <n v="0"/>
    <n v="-25.000000000000021"/>
    <b v="0"/>
    <d v="1899-12-30T00:08:00"/>
    <b v="0"/>
    <b v="0"/>
    <b v="0"/>
    <b v="0"/>
    <b v="0"/>
    <b v="0"/>
    <b v="0"/>
    <b v="0"/>
    <n v="-1455.2401689999986"/>
    <x v="2"/>
  </r>
  <r>
    <s v="IMRN"/>
    <d v="2022-12-23T00:00:00"/>
    <d v="1899-12-30T06:39:00"/>
    <d v="1899-12-30T06:42:00"/>
    <d v="1899-12-30T00:03:00"/>
    <n v="200"/>
    <n v="2.6949999999999998"/>
    <s v="2.6538 (200)"/>
    <n v="2.6537999999999999"/>
    <n v="-8.2399999999999807"/>
    <n v="-1.528756957328381E-2"/>
    <n v="-4.1199999999999903E-2"/>
    <s v="Bull flag "/>
    <n v="0"/>
    <n v="-8.2399999999999807"/>
    <b v="0"/>
    <d v="1899-12-30T00:03:00"/>
    <b v="0"/>
    <b v="0"/>
    <b v="0"/>
    <b v="0"/>
    <b v="0"/>
    <b v="0"/>
    <b v="0"/>
    <b v="0"/>
    <n v="-1463.4801689999986"/>
    <x v="4"/>
  </r>
  <r>
    <s v="ATNF"/>
    <d v="2022-12-27T00:00:00"/>
    <d v="1899-12-30T06:54:00"/>
    <d v="1899-12-30T06:55:00"/>
    <d v="1899-12-30T00:01:00"/>
    <n v="400"/>
    <n v="2.1899000000000002"/>
    <s v="2.235 (100), 2.2301 (300)"/>
    <n v="2.23115"/>
    <n v="16.499999999999915"/>
    <n v="1.8836476551440606E-2"/>
    <n v="4.1249999999999787E-2"/>
    <s v="red to green pullback at support "/>
    <n v="16.499999999999915"/>
    <n v="0"/>
    <d v="1899-12-30T00:01:00"/>
    <b v="0"/>
    <b v="0"/>
    <b v="0"/>
    <b v="0"/>
    <b v="0"/>
    <b v="0"/>
    <b v="0"/>
    <b v="0"/>
    <b v="0"/>
    <n v="-1446.9801689999986"/>
    <x v="0"/>
  </r>
  <r>
    <s v="JNCE"/>
    <d v="2022-12-28T00:00:00"/>
    <d v="1899-12-30T06:43:00"/>
    <d v="1899-12-30T06:43:00"/>
    <d v="1899-12-30T00:00:00"/>
    <n v="300"/>
    <n v="1.1599999999999999"/>
    <s v="1.16 (300)"/>
    <n v="1.1599999999999999"/>
    <n v="0"/>
    <n v="0"/>
    <n v="0"/>
    <s v="Dip"/>
    <n v="0"/>
    <n v="0"/>
    <b v="0"/>
    <b v="0"/>
    <b v="0"/>
    <b v="0"/>
    <b v="0"/>
    <b v="0"/>
    <b v="0"/>
    <b v="0"/>
    <b v="0"/>
    <b v="0"/>
    <n v="-1446.9801689999986"/>
    <x v="1"/>
  </r>
  <r>
    <s v="JNCE"/>
    <d v="2022-12-28T00:00:00"/>
    <d v="1899-12-30T06:38:00"/>
    <d v="1899-12-30T06:39:00"/>
    <d v="1899-12-30T00:01:00"/>
    <n v="500"/>
    <n v="1.2599"/>
    <s v="1.22 (500)"/>
    <n v="1.22"/>
    <n v="-19.950000000000024"/>
    <n v="-3.1669180093658267E-2"/>
    <n v="-3.9900000000000047E-2"/>
    <s v="Dip that kept dipping"/>
    <n v="0"/>
    <n v="-19.950000000000024"/>
    <b v="0"/>
    <d v="1899-12-30T00:01:00"/>
    <b v="0"/>
    <b v="0"/>
    <b v="0"/>
    <b v="0"/>
    <b v="0"/>
    <b v="0"/>
    <b v="0"/>
    <b v="0"/>
    <n v="-1466.9301689999986"/>
    <x v="1"/>
  </r>
  <r>
    <s v="JNCE"/>
    <d v="2022-12-28T00:00:00"/>
    <d v="1899-12-30T06:40:00"/>
    <d v="1899-12-30T06:42:00"/>
    <d v="1899-12-30T00:02:00"/>
    <n v="500"/>
    <n v="1.2350000000000001"/>
    <s v="1.18 (500)"/>
    <n v="1.18"/>
    <n v="-27.500000000000078"/>
    <n v="-4.4534412955465674E-2"/>
    <n v="-5.500000000000016E-2"/>
    <s v="Dip that kept dipping"/>
    <n v="0"/>
    <n v="-27.500000000000078"/>
    <b v="0"/>
    <d v="1899-12-30T00:02:00"/>
    <b v="0"/>
    <b v="0"/>
    <b v="0"/>
    <b v="0"/>
    <b v="0"/>
    <b v="0"/>
    <b v="0"/>
    <b v="0"/>
    <n v="-1494.4301689999986"/>
    <x v="1"/>
  </r>
  <r>
    <s v="ATNF"/>
    <d v="2022-12-30T00:00:00"/>
    <d v="1899-12-30T08:36:00"/>
    <d v="1899-12-30T08:37:00"/>
    <d v="1899-12-30T00:01:00"/>
    <n v="500"/>
    <n v="3.17"/>
    <s v="3.2648 (500)"/>
    <n v="3.2648000000000001"/>
    <n v="47.400000000000105"/>
    <n v="2.990536277602529E-2"/>
    <n v="9.4800000000000217E-2"/>
    <s v="Red to green, hammer candle (other)"/>
    <n v="47.400000000000105"/>
    <n v="0"/>
    <d v="1899-12-30T00:01:00"/>
    <b v="0"/>
    <b v="0"/>
    <b v="0"/>
    <b v="0"/>
    <b v="0"/>
    <n v="1"/>
    <b v="0"/>
    <b v="0"/>
    <b v="0"/>
    <n v="-1447.0301689999985"/>
    <x v="4"/>
  </r>
  <r>
    <s v="ATNF"/>
    <d v="2023-01-03T00:00:00"/>
    <d v="1899-12-30T07:07:00"/>
    <d v="1899-12-30T07:08:00"/>
    <d v="1899-12-30T00:01:00"/>
    <n v="200"/>
    <n v="4.3611000000000004"/>
    <s v="4.31 (200)"/>
    <n v="4.3099999999999996"/>
    <n v="-10.220000000000162"/>
    <n v="-1.1717227305037881E-2"/>
    <n v="-5.1100000000000811E-2"/>
    <s v="Test of VWAP (other)"/>
    <n v="0"/>
    <n v="-10.220000000000162"/>
    <b v="0"/>
    <d v="1899-12-30T00:01:00"/>
    <b v="0"/>
    <b v="0"/>
    <b v="0"/>
    <b v="0"/>
    <b v="0"/>
    <b v="0"/>
    <b v="0"/>
    <b v="0"/>
    <n v="-1457.2501689999988"/>
    <x v="0"/>
  </r>
  <r>
    <s v="KALA"/>
    <d v="2023-01-04T00:00:00"/>
    <d v="1899-12-30T12:19:00"/>
    <d v="1899-12-30T12:19:00"/>
    <d v="1899-12-30T00:00:00"/>
    <n v="30"/>
    <n v="54.305666700000003"/>
    <s v="53.22 (30)"/>
    <n v="53.22"/>
    <n v="-32.570001000000133"/>
    <n v="-1.9991775554428548E-2"/>
    <n v="-1.0856667000000044"/>
    <s v="FOMO"/>
    <n v="0"/>
    <n v="-32.570001000000133"/>
    <b v="0"/>
    <d v="1899-12-30T00:00:00"/>
    <b v="0"/>
    <b v="0"/>
    <b v="0"/>
    <b v="0"/>
    <b v="0"/>
    <b v="0"/>
    <b v="0"/>
    <b v="0"/>
    <n v="-1489.8201699999988"/>
    <x v="1"/>
  </r>
  <r>
    <s v="BLPH"/>
    <d v="2023-01-05T00:00:00"/>
    <d v="1899-12-30T06:34:00"/>
    <d v="1899-12-30T06:35:00"/>
    <d v="1899-12-30T00:01:00"/>
    <n v="300"/>
    <n v="2.9216000000000002"/>
    <s v="2.82 (300)"/>
    <n v="2.82"/>
    <n v="-30.480000000000107"/>
    <n v="-3.4775465498357194E-2"/>
    <n v="-0.10160000000000036"/>
    <s v="KL flushed on me red to green"/>
    <n v="0"/>
    <n v="-30.480000000000107"/>
    <b v="0"/>
    <d v="1899-12-30T00:01:00"/>
    <b v="0"/>
    <b v="0"/>
    <b v="0"/>
    <b v="0"/>
    <b v="0"/>
    <b v="0"/>
    <b v="0"/>
    <b v="0"/>
    <n v="-1520.3001699999988"/>
    <x v="2"/>
  </r>
  <r>
    <s v="ATNF"/>
    <d v="2023-01-06T00:00:00"/>
    <d v="1899-12-30T06:38:00"/>
    <d v="1899-12-30T06:39:00"/>
    <d v="1899-12-30T00:01:00"/>
    <n v="100"/>
    <n v="5.2454999999999998"/>
    <s v="5.14 (100)"/>
    <n v="5.14"/>
    <n v="-10.550000000000015"/>
    <n v="-2.0112477361547976E-2"/>
    <n v="-0.10550000000000015"/>
    <s v="Bull flag"/>
    <n v="0"/>
    <n v="-10.550000000000015"/>
    <b v="0"/>
    <d v="1899-12-30T00:01:00"/>
    <n v="1"/>
    <b v="0"/>
    <b v="0"/>
    <b v="0"/>
    <b v="0"/>
    <b v="0"/>
    <b v="0"/>
    <b v="0"/>
    <n v="-1530.8501699999988"/>
    <x v="4"/>
  </r>
  <r>
    <s v="APGN"/>
    <d v="2023-01-09T00:00:00"/>
    <d v="1899-12-30T07:04:00"/>
    <d v="1899-12-30T07:07:00"/>
    <d v="1899-12-30T00:03:00"/>
    <n v="200"/>
    <n v="2.1052"/>
    <s v="2.1064 (200)"/>
    <n v="2.1063999999999998"/>
    <n v="0.23999999999997357"/>
    <n v="5.7001710051296506E-4"/>
    <n v="1.1999999999998678E-3"/>
    <s v="Pivot"/>
    <n v="0.23999999999997357"/>
    <n v="0"/>
    <d v="1899-12-30T00:03:00"/>
    <b v="0"/>
    <b v="0"/>
    <b v="0"/>
    <b v="0"/>
    <b v="0"/>
    <b v="0"/>
    <b v="0"/>
    <b v="0"/>
    <b v="0"/>
    <n v="-1530.6101699999988"/>
    <x v="3"/>
  </r>
  <r>
    <s v="APGN"/>
    <d v="2023-01-09T00:00:00"/>
    <d v="1899-12-30T06:39:00"/>
    <d v="1899-12-30T06:39:00"/>
    <d v="1899-12-30T00:00:00"/>
    <n v="300"/>
    <n v="1.5002"/>
    <s v="1.6001 (300)"/>
    <n v="1.6001000000000001"/>
    <n v="29.970000000000031"/>
    <n v="6.6591121183842139E-2"/>
    <n v="9.99000000000001E-2"/>
    <s v="KL"/>
    <n v="29.970000000000031"/>
    <n v="0"/>
    <d v="1899-12-30T00:00:00"/>
    <b v="0"/>
    <b v="0"/>
    <b v="0"/>
    <b v="0"/>
    <b v="0"/>
    <b v="0"/>
    <n v="1"/>
    <b v="0"/>
    <b v="0"/>
    <n v="-1500.6401699999988"/>
    <x v="3"/>
  </r>
  <r>
    <s v="BBBY"/>
    <d v="2023-01-10T00:00:00"/>
    <d v="1899-12-30T07:04:00"/>
    <d v="1899-12-30T07:19:00"/>
    <d v="1899-12-30T00:15:00"/>
    <n v="400"/>
    <n v="2.145"/>
    <s v="2.0701 (400)"/>
    <n v="2.0701000000000001"/>
    <n v="-29.959999999999987"/>
    <n v="-3.4918414918414853E-2"/>
    <n v="-7.4899999999999967E-2"/>
    <s v="Pivot point "/>
    <n v="0"/>
    <n v="-29.959999999999987"/>
    <b v="0"/>
    <d v="1899-12-30T00:15:00"/>
    <b v="0"/>
    <b v="0"/>
    <b v="0"/>
    <b v="0"/>
    <b v="0"/>
    <b v="0"/>
    <b v="0"/>
    <b v="0"/>
    <n v="-1530.6001699999988"/>
    <x v="0"/>
  </r>
  <r>
    <s v="SIDU"/>
    <d v="2023-01-10T00:00:00"/>
    <d v="1899-12-30T07:21:00"/>
    <d v="1899-12-30T07:22:00"/>
    <d v="1899-12-30T00:01:00"/>
    <n v="300"/>
    <n v="1.4311"/>
    <s v="1.3905 (300)"/>
    <n v="1.3905000000000001"/>
    <n v="-12.179999999999991"/>
    <n v="-2.8369785479700926E-2"/>
    <n v="-4.0599999999999969E-2"/>
    <s v="Pull back dip failed"/>
    <n v="0"/>
    <n v="-12.179999999999991"/>
    <b v="0"/>
    <d v="1899-12-30T00:01:00"/>
    <b v="0"/>
    <b v="0"/>
    <b v="0"/>
    <b v="0"/>
    <b v="0"/>
    <b v="0"/>
    <b v="0"/>
    <b v="0"/>
    <n v="-1542.7801699999989"/>
    <x v="0"/>
  </r>
  <r>
    <s v="BWEN"/>
    <d v="2023-01-11T00:00:00"/>
    <d v="1899-12-30T06:46:00"/>
    <d v="1899-12-30T06:48:00"/>
    <d v="1899-12-30T00:02:00"/>
    <n v="300"/>
    <n v="3.8166000000000002"/>
    <s v="3.935 (300)"/>
    <n v="3.9350000000000001"/>
    <n v="35.519999999999953"/>
    <n v="3.1022375936697433E-2"/>
    <n v="0.11839999999999984"/>
    <s v="Bought on the breakout of VWAP and looked good to me (other)"/>
    <n v="35.519999999999953"/>
    <n v="0"/>
    <d v="1899-12-30T00:02:00"/>
    <b v="0"/>
    <b v="0"/>
    <b v="0"/>
    <b v="0"/>
    <b v="0"/>
    <n v="1"/>
    <b v="0"/>
    <b v="0"/>
    <b v="0"/>
    <n v="-1507.2601699999989"/>
    <x v="1"/>
  </r>
  <r>
    <s v="MNTS"/>
    <d v="2023-01-12T00:00:00"/>
    <d v="1899-12-30T08:54:00"/>
    <d v="1899-12-30T08:54:00"/>
    <d v="1899-12-30T00:00:00"/>
    <n v="900"/>
    <n v="1.4147000000000001"/>
    <s v="1.3901 (900)"/>
    <n v="1.3900999999999999"/>
    <n v="-22.14000000000016"/>
    <n v="-1.738884569166621E-2"/>
    <n v="-2.4600000000000177E-2"/>
    <s v="KL that was resistance, got flushed on"/>
    <n v="0"/>
    <n v="-22.14000000000016"/>
    <b v="0"/>
    <d v="1899-12-30T00:00:00"/>
    <b v="0"/>
    <b v="0"/>
    <b v="0"/>
    <b v="0"/>
    <b v="0"/>
    <b v="0"/>
    <b v="0"/>
    <b v="0"/>
    <n v="-1529.400169999999"/>
    <x v="2"/>
  </r>
  <r>
    <s v="JSPR"/>
    <d v="2023-01-13T00:00:00"/>
    <d v="1899-12-30T07:03:00"/>
    <d v="1899-12-30T07:03:00"/>
    <d v="1899-12-30T00:00:00"/>
    <n v="400"/>
    <n v="2.6749999999999998"/>
    <s v="2.6307 (300)"/>
    <n v="2.6307"/>
    <n v="-17.719999999999914"/>
    <n v="-1.6560747663551312E-2"/>
    <n v="-4.4299999999999784E-2"/>
    <s v="Bought at a KL from a previous runup that was now acting as support"/>
    <n v="0"/>
    <n v="-17.719999999999914"/>
    <b v="0"/>
    <d v="1899-12-30T00:00:00"/>
    <b v="0"/>
    <b v="0"/>
    <b v="0"/>
    <b v="0"/>
    <b v="0"/>
    <b v="0"/>
    <b v="0"/>
    <b v="0"/>
    <n v="-1547.1201699999988"/>
    <x v="4"/>
  </r>
  <r>
    <s v="DCFC"/>
    <d v="2023-01-17T00:00:00"/>
    <d v="1899-12-30T06:33:00"/>
    <d v="1899-12-30T06:35:00"/>
    <d v="1899-12-30T00:02:00"/>
    <n v="200"/>
    <n v="2.0179499999999999"/>
    <s v="2.1101 (200)"/>
    <n v="2.1101000000000001"/>
    <n v="18.430000000000035"/>
    <n v="4.5665155231794818E-2"/>
    <n v="9.2150000000000176E-2"/>
    <s v="Dip"/>
    <n v="18.430000000000035"/>
    <n v="0"/>
    <d v="1899-12-30T00:02:00"/>
    <b v="0"/>
    <b v="0"/>
    <b v="0"/>
    <b v="0"/>
    <b v="0"/>
    <b v="0"/>
    <b v="0"/>
    <n v="1"/>
    <b v="0"/>
    <n v="-1528.6901699999987"/>
    <x v="0"/>
  </r>
  <r>
    <s v="ATXI"/>
    <d v="2023-01-17T00:00:00"/>
    <d v="1899-12-30T12:11:00"/>
    <d v="1899-12-30T12:11:00"/>
    <d v="1899-12-30T00:00:00"/>
    <n v="100"/>
    <n v="2.1941000000000002"/>
    <s v="2.15 (100)"/>
    <n v="2.15"/>
    <n v="-4.410000000000025"/>
    <n v="-2.0099357367485693E-2"/>
    <n v="-4.410000000000025E-2"/>
    <s v="Dip that kept dipping, wide range got chopped out"/>
    <n v="0"/>
    <n v="-4.410000000000025"/>
    <b v="0"/>
    <d v="1899-12-30T00:00:00"/>
    <b v="0"/>
    <b v="0"/>
    <b v="0"/>
    <b v="0"/>
    <b v="0"/>
    <b v="0"/>
    <b v="0"/>
    <b v="0"/>
    <n v="-1533.1001699999988"/>
    <x v="0"/>
  </r>
  <r>
    <s v="ATXI"/>
    <d v="2023-01-17T00:00:00"/>
    <d v="1899-12-30T12:13:00"/>
    <d v="1899-12-30T12:16:00"/>
    <d v="1899-12-30T00:03:00"/>
    <n v="200"/>
    <n v="2.1775000000000002"/>
    <s v="2.154 (200)"/>
    <n v="2.1539999999999999"/>
    <n v="-4.7000000000000597"/>
    <n v="-1.0792192881745266E-2"/>
    <n v="-2.3500000000000298E-2"/>
    <s v="Dip that kept dipping, wide range got chopped out"/>
    <n v="0"/>
    <n v="-4.7000000000000597"/>
    <b v="0"/>
    <d v="1899-12-30T00:03:00"/>
    <b v="0"/>
    <b v="0"/>
    <b v="0"/>
    <b v="0"/>
    <b v="0"/>
    <b v="0"/>
    <b v="0"/>
    <b v="0"/>
    <n v="-1537.8001699999988"/>
    <x v="0"/>
  </r>
  <r>
    <s v="OTRK"/>
    <d v="2023-01-18T00:00:00"/>
    <d v="1899-12-30T06:38:00"/>
    <d v="1899-12-30T06:40:00"/>
    <d v="1899-12-30T00:02:00"/>
    <n v="400"/>
    <n v="1.0449999999999999"/>
    <s v="1.0801 (400)"/>
    <n v="1.0801000000000001"/>
    <n v="14.040000000000052"/>
    <n v="3.3588516746411612E-2"/>
    <n v="3.5100000000000131E-2"/>
    <s v="Dip"/>
    <n v="14.040000000000052"/>
    <n v="0"/>
    <d v="1899-12-30T00:02:00"/>
    <b v="0"/>
    <b v="0"/>
    <b v="0"/>
    <b v="0"/>
    <b v="0"/>
    <b v="0"/>
    <b v="0"/>
    <n v="1"/>
    <b v="0"/>
    <n v="-1523.7601699999989"/>
    <x v="1"/>
  </r>
  <r>
    <s v="OTRK"/>
    <d v="2023-01-18T00:00:00"/>
    <d v="1899-12-30T07:17:00"/>
    <d v="1899-12-30T07:17:00"/>
    <d v="1899-12-30T00:00:00"/>
    <n v="200"/>
    <n v="1.1598999999999999"/>
    <s v="1.13 (200)"/>
    <n v="1.1299999999999999"/>
    <n v="-5.9800000000000075"/>
    <n v="-2.5778084317613637E-2"/>
    <n v="-2.9900000000000038E-2"/>
    <s v="Down trend break but failed (other)"/>
    <n v="0"/>
    <n v="-5.9800000000000075"/>
    <b v="0"/>
    <d v="1899-12-30T00:00:00"/>
    <b v="0"/>
    <b v="0"/>
    <b v="0"/>
    <b v="0"/>
    <b v="0"/>
    <b v="0"/>
    <b v="0"/>
    <b v="0"/>
    <n v="-1529.7401699999989"/>
    <x v="1"/>
  </r>
  <r>
    <s v="OTRK"/>
    <d v="2023-01-18T00:00:00"/>
    <d v="1899-12-30T07:19:00"/>
    <d v="1899-12-30T07:25:00"/>
    <d v="1899-12-30T00:06:00"/>
    <n v="400"/>
    <n v="1.1850000000000001"/>
    <s v="1.1404 (400)"/>
    <n v="1.1404000000000001"/>
    <n v="-17.839999999999989"/>
    <n v="-3.7637130801687735E-2"/>
    <n v="-4.4599999999999973E-2"/>
    <s v="Down trend break but failed (other)"/>
    <n v="0"/>
    <n v="-17.839999999999989"/>
    <b v="0"/>
    <d v="1899-12-30T00:06:00"/>
    <b v="0"/>
    <b v="0"/>
    <b v="0"/>
    <b v="0"/>
    <b v="0"/>
    <b v="0"/>
    <b v="0"/>
    <b v="0"/>
    <n v="-1547.5801699999988"/>
    <x v="1"/>
  </r>
  <r>
    <s v="NRSN"/>
    <d v="2023-01-19T00:00:00"/>
    <d v="1899-12-30T06:32:00"/>
    <d v="1899-12-30T06:34:00"/>
    <d v="1899-12-30T00:02:00"/>
    <n v="300"/>
    <n v="2.3290000000000002"/>
    <s v="2.3653 (300)"/>
    <n v="2.3653"/>
    <n v="10.889999999999933"/>
    <n v="1.558608844997833E-2"/>
    <n v="3.6299999999999777E-2"/>
    <s v="DIP"/>
    <n v="10.889999999999933"/>
    <n v="0"/>
    <d v="1899-12-30T00:02:00"/>
    <b v="0"/>
    <b v="0"/>
    <b v="0"/>
    <b v="0"/>
    <b v="0"/>
    <b v="0"/>
    <b v="0"/>
    <n v="1"/>
    <b v="0"/>
    <n v="-1536.6901699999989"/>
    <x v="2"/>
  </r>
  <r>
    <s v="NRSN"/>
    <d v="2023-01-19T00:00:00"/>
    <d v="1899-12-30T06:31:00"/>
    <d v="1899-12-30T06:31:00"/>
    <d v="1899-12-30T00:00:00"/>
    <n v="200"/>
    <n v="2.1899000000000002"/>
    <s v="2.15 (200)"/>
    <n v="2.15"/>
    <n v="-7.9800000000000537"/>
    <n v="-1.8220010046120949E-2"/>
    <n v="-3.9900000000000269E-2"/>
    <s v="KL from premarket"/>
    <n v="0"/>
    <n v="-7.9800000000000537"/>
    <b v="0"/>
    <d v="1899-12-30T00:00:00"/>
    <b v="0"/>
    <b v="0"/>
    <b v="0"/>
    <b v="0"/>
    <b v="0"/>
    <b v="0"/>
    <b v="0"/>
    <b v="0"/>
    <n v="-1544.670169999999"/>
    <x v="2"/>
  </r>
  <r>
    <s v="LYT"/>
    <d v="2023-01-20T00:00:00"/>
    <d v="1899-12-30T06:50:00"/>
    <d v="1899-12-30T06:50:00"/>
    <d v="1899-12-30T00:00:00"/>
    <n v="400"/>
    <n v="1.2825"/>
    <s v="1.240025 (400)"/>
    <n v="1.2400249999999999"/>
    <n v="-16.990000000000016"/>
    <n v="-3.3118908382066325E-2"/>
    <n v="-4.2475000000000041E-2"/>
    <s v="Support buy on previous KL breakout"/>
    <n v="0"/>
    <n v="-16.990000000000016"/>
    <b v="0"/>
    <d v="1899-12-30T00:00:00"/>
    <b v="0"/>
    <b v="0"/>
    <b v="0"/>
    <b v="0"/>
    <b v="0"/>
    <b v="0"/>
    <b v="0"/>
    <b v="0"/>
    <n v="-1561.660169999999"/>
    <x v="4"/>
  </r>
  <r>
    <s v="LYT"/>
    <d v="2023-01-20T00:00:00"/>
    <d v="1899-12-30T06:50:00"/>
    <d v="1899-12-30T06:50:00"/>
    <d v="1899-12-30T00:00:00"/>
    <n v="400"/>
    <n v="1.2658"/>
    <s v="1.2209 (500)"/>
    <n v="1.2209000000000001"/>
    <n v="-17.959999999999976"/>
    <n v="-3.5471638489492752E-2"/>
    <n v="-4.489999999999994E-2"/>
    <s v="Support buy on previous KL breakout"/>
    <n v="0"/>
    <n v="-17.959999999999976"/>
    <b v="0"/>
    <d v="1899-12-30T00:00:00"/>
    <b v="0"/>
    <b v="0"/>
    <b v="0"/>
    <b v="0"/>
    <b v="0"/>
    <b v="0"/>
    <b v="0"/>
    <b v="0"/>
    <n v="-1579.620169999999"/>
    <x v="4"/>
  </r>
  <r>
    <s v="MARK"/>
    <d v="2023-02-06T00:00:00"/>
    <d v="1899-12-30T06:45:00"/>
    <d v="1899-12-30T06:48:00"/>
    <d v="1899-12-30T00:03:00"/>
    <n v="300"/>
    <n v="2.2932000000000001"/>
    <s v="2.2208 (300)"/>
    <n v="2.2208000000000001"/>
    <n v="-21.720000000000006"/>
    <n v="-3.1571603000174475E-2"/>
    <n v="-7.240000000000002E-2"/>
    <s v="flat top"/>
    <n v="0"/>
    <n v="-21.720000000000006"/>
    <b v="0"/>
    <d v="1899-12-30T00:03:00"/>
    <b v="0"/>
    <b v="0"/>
    <b v="0"/>
    <b v="0"/>
    <b v="0"/>
    <b v="0"/>
    <b v="0"/>
    <b v="0"/>
    <n v="-1601.340169999999"/>
    <x v="3"/>
  </r>
  <r>
    <s v="SECO"/>
    <d v="2023-02-06T00:00:00"/>
    <d v="1899-12-30T06:32:00"/>
    <d v="1899-12-30T06:32:00"/>
    <d v="1899-12-30T00:00:00"/>
    <n v="200"/>
    <n v="3.7381000000000002"/>
    <s v="3.64 (200)"/>
    <n v="3.64"/>
    <n v="-19.620000000000015"/>
    <n v="-2.6243278670982639E-2"/>
    <n v="-9.8100000000000076E-2"/>
    <s v="Failed dip (perfect example of poor stock selection, needed to wait for the winner to show up first)"/>
    <n v="0"/>
    <n v="-19.620000000000015"/>
    <b v="0"/>
    <d v="1899-12-30T00:00:00"/>
    <b v="0"/>
    <b v="0"/>
    <b v="0"/>
    <b v="0"/>
    <b v="0"/>
    <b v="0"/>
    <b v="0"/>
    <b v="0"/>
    <n v="-1620.9601699999992"/>
    <x v="3"/>
  </r>
  <r>
    <s v="SECO"/>
    <d v="2023-02-06T00:00:00"/>
    <d v="1899-12-30T06:42:00"/>
    <d v="1899-12-30T06:42:00"/>
    <d v="1899-12-30T00:00:00"/>
    <n v="200"/>
    <n v="3.6276000000000002"/>
    <s v="3.53 (200)"/>
    <n v="3.53"/>
    <n v="-19.520000000000071"/>
    <n v="-2.6904840666005181E-2"/>
    <n v="-9.7600000000000353E-2"/>
    <s v="Tried to find the bottom but kept bottoming out (other)"/>
    <n v="0"/>
    <n v="-19.520000000000071"/>
    <b v="0"/>
    <d v="1899-12-30T00:00:00"/>
    <b v="0"/>
    <b v="0"/>
    <b v="0"/>
    <b v="0"/>
    <b v="0"/>
    <b v="0"/>
    <b v="0"/>
    <b v="0"/>
    <n v="-1640.4801699999991"/>
    <x v="3"/>
  </r>
  <r>
    <s v="CELZ"/>
    <d v="2023-02-08T00:00:00"/>
    <d v="1899-12-30T07:31:00"/>
    <d v="1899-12-30T07:34:00"/>
    <d v="1899-12-30T00:03:00"/>
    <n v="1000"/>
    <n v="1.1251"/>
    <s v="1.16 (1000)"/>
    <n v="1.1599999999999999"/>
    <n v="34.899999999999935"/>
    <n v="3.1019464936450136E-2"/>
    <n v="3.4899999999999931E-2"/>
    <s v="Higher low ascending triangle (other)"/>
    <n v="34.899999999999935"/>
    <n v="0"/>
    <d v="1899-12-30T00:03:00"/>
    <b v="0"/>
    <b v="0"/>
    <b v="0"/>
    <b v="0"/>
    <b v="0"/>
    <n v="1"/>
    <b v="0"/>
    <b v="0"/>
    <b v="0"/>
    <n v="-1605.5801699999993"/>
    <x v="1"/>
  </r>
  <r>
    <s v="CELZ"/>
    <d v="2023-02-08T00:00:00"/>
    <d v="1899-12-30T06:53:00"/>
    <d v="1899-12-30T06:54:00"/>
    <d v="1899-12-30T00:01:00"/>
    <n v="300"/>
    <n v="1.1205000000000001"/>
    <s v="1.0846 (300)"/>
    <n v="1.0846"/>
    <n v="-10.770000000000014"/>
    <n v="-3.2039268183846503E-2"/>
    <n v="-3.5900000000000043E-2"/>
    <s v="Text book triangle, tight and small candles with low volume moving through the wedge/ triangle into breakout to the upside. Problem with this trade was the entry was too high which got me stopped out. I probaby talked myself out of this trade then got in late. (other)"/>
    <n v="0"/>
    <n v="-10.770000000000014"/>
    <b v="0"/>
    <d v="1899-12-30T00:01:00"/>
    <b v="0"/>
    <b v="0"/>
    <b v="0"/>
    <b v="0"/>
    <b v="0"/>
    <b v="0"/>
    <b v="0"/>
    <b v="0"/>
    <n v="-1616.3501699999993"/>
    <x v="1"/>
  </r>
  <r>
    <s v="CELZ"/>
    <d v="2023-02-08T00:00:00"/>
    <d v="1899-12-30T06:55:00"/>
    <d v="1899-12-30T06:59:00"/>
    <d v="1899-12-30T00:04:00"/>
    <n v="300"/>
    <n v="1.135"/>
    <s v="1.0707 (300)"/>
    <n v="1.0707"/>
    <n v="-19.290000000000006"/>
    <n v="-5.6651982378854604E-2"/>
    <n v="-6.4300000000000024E-2"/>
    <s v="Text book triangle, tight and small candles with low volume moving through the wedge/ triangle into breakout to the upside. Problem with this trade was the entry was too high which got me stopped out. I probaby talked myself out of this trade then got in late. (other)"/>
    <n v="0"/>
    <n v="-19.290000000000006"/>
    <b v="0"/>
    <d v="1899-12-30T00:04:00"/>
    <b v="0"/>
    <b v="0"/>
    <b v="0"/>
    <b v="0"/>
    <b v="0"/>
    <b v="0"/>
    <b v="0"/>
    <b v="0"/>
    <n v="-1635.6401699999992"/>
    <x v="1"/>
  </r>
  <r>
    <s v="HPCO"/>
    <d v="2023-02-10T00:00:00"/>
    <d v="1899-12-30T06:36:00"/>
    <d v="1899-12-30T06:42:00"/>
    <d v="1899-12-30T00:06:00"/>
    <n v="500"/>
    <n v="1.919"/>
    <s v="2.075 (500)"/>
    <n v="2.0750000000000002"/>
    <n v="78.000000000000071"/>
    <n v="8.1292339760291821E-2"/>
    <n v="0.15600000000000014"/>
    <s v="got in on the break of vwap (other)"/>
    <n v="78.000000000000071"/>
    <n v="0"/>
    <d v="1899-12-30T00:06:00"/>
    <b v="0"/>
    <b v="0"/>
    <b v="0"/>
    <b v="0"/>
    <b v="0"/>
    <n v="1"/>
    <b v="0"/>
    <b v="0"/>
    <b v="0"/>
    <n v="-1557.6401699999992"/>
    <x v="4"/>
  </r>
  <r>
    <s v="TOPS"/>
    <d v="2023-02-13T00:00:00"/>
    <d v="1899-12-30T06:38:00"/>
    <d v="1899-12-30T06:39:00"/>
    <d v="1899-12-30T00:01:00"/>
    <n v="500"/>
    <n v="1.6140000000000001"/>
    <s v="1.6488 (500)"/>
    <n v="1.6488"/>
    <n v="17.39999999999997"/>
    <n v="2.1561338289962872E-2"/>
    <n v="3.4799999999999942E-2"/>
    <s v="Pivot"/>
    <n v="17.39999999999997"/>
    <n v="0"/>
    <d v="1899-12-30T00:01:00"/>
    <b v="0"/>
    <b v="0"/>
    <b v="0"/>
    <b v="0"/>
    <b v="0"/>
    <b v="0"/>
    <b v="0"/>
    <b v="0"/>
    <b v="0"/>
    <n v="-1540.2401699999994"/>
    <x v="3"/>
  </r>
  <r>
    <s v="HYPR"/>
    <d v="2023-02-14T00:00:00"/>
    <d v="1899-12-30T08:17:00"/>
    <d v="1899-12-30T08:18:00"/>
    <d v="1899-12-30T00:01:00"/>
    <n v="200"/>
    <n v="1.66"/>
    <s v="1.76 (200)"/>
    <n v="1.76"/>
    <n v="20.000000000000018"/>
    <n v="6.024096385542177E-2"/>
    <n v="0.10000000000000009"/>
    <s v="dip got in at support right at the bottom of the range "/>
    <n v="20.000000000000018"/>
    <n v="0"/>
    <d v="1899-12-30T00:01:00"/>
    <b v="0"/>
    <b v="0"/>
    <b v="0"/>
    <b v="0"/>
    <b v="0"/>
    <b v="0"/>
    <b v="0"/>
    <n v="1"/>
    <b v="0"/>
    <n v="-1520.2401699999994"/>
    <x v="0"/>
  </r>
  <r>
    <s v="BWV"/>
    <d v="2023-02-14T00:00:00"/>
    <d v="1899-12-30T08:36:00"/>
    <d v="1899-12-30T08:41:00"/>
    <d v="1899-12-30T00:05:00"/>
    <n v="200"/>
    <n v="1.6498999999999999"/>
    <s v="1.5919 (200)"/>
    <n v="1.5919000000000001"/>
    <n v="-11.599999999999966"/>
    <n v="-3.5153645675495393E-2"/>
    <n v="-5.7999999999999829E-2"/>
    <s v="Pivot point but was too choppy and failed to push past the resistance level"/>
    <n v="0"/>
    <n v="-11.599999999999966"/>
    <b v="0"/>
    <d v="1899-12-30T00:05:00"/>
    <b v="0"/>
    <b v="0"/>
    <b v="0"/>
    <b v="0"/>
    <b v="0"/>
    <b v="0"/>
    <b v="0"/>
    <b v="0"/>
    <n v="-1531.8401699999993"/>
    <x v="0"/>
  </r>
  <r>
    <s v="SERA"/>
    <d v="2023-02-15T00:00:00"/>
    <d v="1899-12-30T06:36:00"/>
    <d v="1899-12-30T06:36:00"/>
    <d v="1899-12-30T00:00:00"/>
    <n v="300"/>
    <n v="2.1756000000000002"/>
    <s v="2.13 (300)"/>
    <n v="2.13"/>
    <n v="-13.680000000000092"/>
    <n v="-2.0959735245449695E-2"/>
    <n v="-4.5600000000000307E-2"/>
    <s v="trendline break got chopped out. Needed to be more patient (other) "/>
    <n v="0"/>
    <n v="-13.680000000000092"/>
    <b v="0"/>
    <d v="1899-12-30T00:00:00"/>
    <b v="0"/>
    <b v="0"/>
    <b v="0"/>
    <b v="0"/>
    <b v="0"/>
    <b v="0"/>
    <b v="0"/>
    <b v="0"/>
    <n v="-1545.5201699999993"/>
    <x v="1"/>
  </r>
  <r>
    <s v="SERA"/>
    <d v="2023-02-15T00:00:00"/>
    <d v="1899-12-30T06:40:00"/>
    <d v="1899-12-30T06:40:00"/>
    <d v="1899-12-30T00:00:00"/>
    <n v="400"/>
    <n v="2.0613250000000001"/>
    <s v="2.031 (400)"/>
    <n v="2.0310000000000001"/>
    <n v="-12.129999999999974"/>
    <n v="-1.4711411349496051E-2"/>
    <n v="-3.0324999999999935E-2"/>
    <s v="waited for it to pick a direction but it stopped me out before it went  (other)"/>
    <n v="0"/>
    <n v="-12.129999999999974"/>
    <b v="0"/>
    <d v="1899-12-30T00:00:00"/>
    <b v="0"/>
    <b v="0"/>
    <b v="0"/>
    <b v="0"/>
    <b v="0"/>
    <b v="0"/>
    <b v="0"/>
    <b v="0"/>
    <n v="-1557.6501699999992"/>
    <x v="1"/>
  </r>
  <r>
    <s v="IBIO"/>
    <d v="2023-02-17T00:00:00"/>
    <d v="1899-12-30T06:51:00"/>
    <d v="1899-12-30T06:53:00"/>
    <d v="1899-12-30T00:02:00"/>
    <n v="500"/>
    <n v="1.5597000000000001"/>
    <s v="1.685 (500)"/>
    <n v="1.6850000000000001"/>
    <n v="62.649999999999984"/>
    <n v="8.0335962043982745E-2"/>
    <n v="0.12529999999999997"/>
    <s v="pivot"/>
    <n v="62.649999999999984"/>
    <n v="0"/>
    <d v="1899-12-30T00:02:00"/>
    <b v="0"/>
    <b v="0"/>
    <b v="0"/>
    <b v="0"/>
    <b v="0"/>
    <b v="0"/>
    <b v="0"/>
    <b v="0"/>
    <b v="0"/>
    <n v="-1495.0001699999991"/>
    <x v="4"/>
  </r>
  <r>
    <s v="IBIO"/>
    <d v="2023-02-21T00:00:00"/>
    <d v="1899-12-30T06:32:00"/>
    <d v="1899-12-30T06:32:00"/>
    <d v="1899-12-30T00:00:00"/>
    <n v="500"/>
    <n v="1.7251000000000001"/>
    <s v="1.68 (500)"/>
    <n v="1.68"/>
    <n v="-22.550000000000068"/>
    <n v="-2.6143411976117359E-2"/>
    <n v="-4.510000000000014E-2"/>
    <s v="KL"/>
    <n v="0"/>
    <n v="-22.550000000000068"/>
    <b v="0"/>
    <d v="1899-12-30T00:00:00"/>
    <b v="0"/>
    <b v="0"/>
    <b v="0"/>
    <b v="0"/>
    <b v="0"/>
    <b v="0"/>
    <b v="0"/>
    <b v="0"/>
    <n v="-1517.5501699999991"/>
    <x v="0"/>
  </r>
  <r>
    <s v="IBIO"/>
    <d v="2023-02-21T00:00:00"/>
    <d v="1899-12-30T06:34:00"/>
    <d v="1899-12-30T06:39:00"/>
    <d v="1899-12-30T00:05:00"/>
    <n v="200"/>
    <n v="1.7177"/>
    <s v="1.6442 (200)"/>
    <n v="1.6442000000000001"/>
    <n v="-14.69999999999998"/>
    <n v="-4.2789777027420373E-2"/>
    <n v="-7.3499999999999899E-2"/>
    <s v="KL"/>
    <n v="0"/>
    <n v="-14.69999999999998"/>
    <b v="0"/>
    <d v="1899-12-30T00:05:00"/>
    <b v="0"/>
    <b v="0"/>
    <b v="0"/>
    <b v="0"/>
    <b v="0"/>
    <b v="0"/>
    <b v="0"/>
    <b v="0"/>
    <n v="-1532.2501699999991"/>
    <x v="0"/>
  </r>
  <r>
    <s v="LLAP"/>
    <d v="2023-02-22T00:00:00"/>
    <d v="1899-12-30T07:13:00"/>
    <d v="1899-12-30T07:14:00"/>
    <d v="1899-12-30T00:01:00"/>
    <n v="300"/>
    <n v="2.7292000000000001"/>
    <s v="2.7701 (300)"/>
    <n v="2.7700999999999998"/>
    <n v="12.269999999999914"/>
    <n v="1.4986076505935753E-2"/>
    <n v="4.0899999999999714E-2"/>
    <s v="got in at the pivot, but the stock was stalling out so I sold for a small win, as I'm typing this, it goes higher and false breakout. The stock is trading below the VWAP and 200 EMA but it looked good enough for a quick scalp"/>
    <n v="12.269999999999914"/>
    <n v="0"/>
    <d v="1899-12-30T00:01:00"/>
    <b v="0"/>
    <b v="0"/>
    <b v="0"/>
    <b v="0"/>
    <b v="0"/>
    <b v="0"/>
    <b v="0"/>
    <b v="0"/>
    <b v="0"/>
    <n v="-1519.9801699999991"/>
    <x v="1"/>
  </r>
  <r>
    <s v="JNCE"/>
    <d v="2023-02-23T00:00:00"/>
    <d v="1899-12-30T06:39:00"/>
    <d v="1899-12-30T06:47:00"/>
    <d v="1899-12-30T00:08:00"/>
    <n v="800"/>
    <n v="1.314225"/>
    <s v="1.3214 (800)"/>
    <n v="1.3213999999999999"/>
    <n v="5.7399999999999451"/>
    <n v="5.4594913351975194E-3"/>
    <n v="7.1749999999999314E-3"/>
    <s v="Flat top"/>
    <n v="5.7399999999999451"/>
    <n v="0"/>
    <d v="1899-12-30T00:08:00"/>
    <b v="0"/>
    <b v="0"/>
    <b v="0"/>
    <n v="1"/>
    <b v="0"/>
    <b v="0"/>
    <b v="0"/>
    <b v="0"/>
    <b v="0"/>
    <n v="-1514.2401699999991"/>
    <x v="2"/>
  </r>
  <r>
    <s v="AWIN"/>
    <d v="2023-02-27T00:00:00"/>
    <d v="1899-12-30T06:32:00"/>
    <d v="1899-12-30T06:33:00"/>
    <d v="1899-12-30T00:01:00"/>
    <n v="500"/>
    <n v="2.1661199999999998"/>
    <s v="2.218 (500)"/>
    <n v="2.218"/>
    <n v="25.940000000000076"/>
    <n v="2.3950658319945362E-2"/>
    <n v="5.1880000000000148E-2"/>
    <s v="KL"/>
    <n v="25.940000000000076"/>
    <n v="0"/>
    <d v="1899-12-30T00:01:00"/>
    <b v="0"/>
    <b v="0"/>
    <b v="0"/>
    <b v="0"/>
    <b v="0"/>
    <b v="0"/>
    <n v="1"/>
    <b v="0"/>
    <b v="0"/>
    <n v="-1488.3001699999991"/>
    <x v="3"/>
  </r>
  <r>
    <s v="AWIN"/>
    <d v="2023-02-27T00:00:00"/>
    <d v="1899-12-30T11:58:00"/>
    <d v="1899-12-30T11:58:00"/>
    <d v="1899-12-30T00:00:00"/>
    <n v="300"/>
    <n v="2.6600999999999999"/>
    <s v="2.6183333 (300)"/>
    <n v="2.6183333000000002"/>
    <n v="-12.530009999999914"/>
    <n v="-1.5701176647494375E-2"/>
    <n v="-4.1766699999999712E-2"/>
    <s v="Flat top that failed"/>
    <n v="0"/>
    <n v="-12.530009999999914"/>
    <b v="0"/>
    <d v="1899-12-30T00:00:00"/>
    <b v="0"/>
    <b v="0"/>
    <b v="0"/>
    <b v="0"/>
    <b v="0"/>
    <b v="0"/>
    <b v="0"/>
    <b v="0"/>
    <n v="-1500.830179999999"/>
    <x v="3"/>
  </r>
  <r>
    <s v="LHDXQ"/>
    <d v="2023-03-01T00:00:00"/>
    <d v="1899-12-30T06:45:00"/>
    <d v="1899-12-30T06:51:00"/>
    <d v="1899-12-30T00:06:00"/>
    <n v="1000"/>
    <n v="1.0249999999999999"/>
    <s v="1.0846 (1000)"/>
    <n v="1.0846"/>
    <n v="59.600000000000094"/>
    <n v="5.8146341463414686E-2"/>
    <n v="5.9600000000000097E-2"/>
    <s v="Dip"/>
    <n v="59.600000000000094"/>
    <n v="0"/>
    <d v="1899-12-30T00:06:00"/>
    <b v="0"/>
    <b v="0"/>
    <b v="0"/>
    <b v="0"/>
    <b v="0"/>
    <b v="0"/>
    <b v="0"/>
    <n v="1"/>
    <b v="0"/>
    <n v="-1441.2301799999989"/>
    <x v="1"/>
  </r>
  <r>
    <s v="LHDXQ"/>
    <d v="2023-03-01T00:00:00"/>
    <d v="1899-12-30T06:41:00"/>
    <d v="1899-12-30T06:44:00"/>
    <d v="1899-12-30T00:03:00"/>
    <n v="1000"/>
    <n v="1.0279"/>
    <s v="0.9945 (900)"/>
    <n v="0.99450000000000005"/>
    <n v="-33.399999999999984"/>
    <n v="-3.2493433213347633E-2"/>
    <n v="-3.3399999999999985E-2"/>
    <s v="Bounce that didn’t bounce till after it chopped me out DIP"/>
    <n v="0"/>
    <n v="-33.399999999999984"/>
    <b v="0"/>
    <d v="1899-12-30T00:03:00"/>
    <b v="0"/>
    <b v="0"/>
    <b v="0"/>
    <b v="0"/>
    <b v="0"/>
    <b v="0"/>
    <b v="0"/>
    <b v="0"/>
    <n v="-1474.630179999999"/>
    <x v="1"/>
  </r>
  <r>
    <s v="HUBC"/>
    <d v="2023-03-03T00:00:00"/>
    <d v="1899-12-30T07:37:00"/>
    <d v="1899-12-30T07:37:00"/>
    <d v="1899-12-30T00:00:00"/>
    <n v="500"/>
    <n v="1.7786999999999999"/>
    <s v="1.75 (500)"/>
    <n v="1.75"/>
    <n v="-14.349999999999973"/>
    <n v="-1.6135379771743397E-2"/>
    <n v="-2.8699999999999948E-2"/>
    <s v="instant stopped out, very choppy Break of VWAP (other)"/>
    <n v="0"/>
    <n v="-14.349999999999973"/>
    <b v="0"/>
    <d v="1899-12-30T00:00:00"/>
    <b v="0"/>
    <b v="0"/>
    <b v="0"/>
    <b v="0"/>
    <b v="0"/>
    <b v="0"/>
    <b v="0"/>
    <b v="0"/>
    <n v="-1488.9801799999989"/>
    <x v="4"/>
  </r>
  <r>
    <s v="HUBC"/>
    <d v="2023-03-03T00:00:00"/>
    <d v="1899-12-30T07:37:00"/>
    <d v="1899-12-30T07:38:00"/>
    <d v="1899-12-30T00:01:00"/>
    <n v="500"/>
    <n v="1.7903"/>
    <s v="1.7701 (500)"/>
    <n v="1.7701"/>
    <n v="-10.099999999999998"/>
    <n v="-1.1283025191308749E-2"/>
    <n v="-2.0199999999999996E-2"/>
    <s v="instant stopped out, very choppy Break of VWAP (other)"/>
    <n v="0"/>
    <n v="-10.099999999999998"/>
    <b v="0"/>
    <d v="1899-12-30T00:01:00"/>
    <b v="0"/>
    <b v="0"/>
    <b v="0"/>
    <b v="0"/>
    <b v="0"/>
    <b v="0"/>
    <b v="0"/>
    <b v="0"/>
    <n v="-1499.0801799999988"/>
    <x v="4"/>
  </r>
  <r>
    <s v="UNCY"/>
    <d v="2023-03-07T00:00:00"/>
    <d v="1899-12-30T06:34:00"/>
    <d v="1899-12-30T06:41:00"/>
    <d v="1899-12-30T00:07:00"/>
    <n v="1000"/>
    <n v="1.5293000000000001"/>
    <s v="1.5701 (1000)"/>
    <n v="1.5701000000000001"/>
    <n v="40.799999999999947"/>
    <n v="2.6678872686850097E-2"/>
    <n v="4.0799999999999947E-2"/>
    <s v="Dip if I was in a bit lower, I would have held, if the stock didn't flush right before my exit I probably would have held. the stock was moving so crazy with how fast it dropped in price that It was hard to hold longer. I knew this stock was a longer hold kind of stock but I Couldn't do it"/>
    <n v="40.799999999999947"/>
    <n v="0"/>
    <d v="1899-12-30T00:07:00"/>
    <b v="0"/>
    <b v="0"/>
    <b v="0"/>
    <b v="0"/>
    <b v="0"/>
    <b v="0"/>
    <b v="0"/>
    <n v="1"/>
    <b v="0"/>
    <n v="-1458.2801799999988"/>
    <x v="0"/>
  </r>
  <r>
    <s v="SVRE"/>
    <d v="2023-03-08T00:00:00"/>
    <d v="1899-12-30T06:33:00"/>
    <d v="1899-12-30T06:33:00"/>
    <d v="1899-12-30T00:00:00"/>
    <n v="300"/>
    <n v="1.9599"/>
    <s v="1.91 (300)"/>
    <n v="1.91"/>
    <n v="-14.970000000000017"/>
    <n v="-2.5460482677687635E-2"/>
    <n v="-4.9900000000000055E-2"/>
    <s v="dumbest buy all year bought a falling knife FOMO"/>
    <n v="0"/>
    <n v="-14.970000000000017"/>
    <b v="0"/>
    <d v="1899-12-30T00:00:00"/>
    <b v="0"/>
    <b v="0"/>
    <b v="0"/>
    <b v="0"/>
    <b v="0"/>
    <b v="0"/>
    <b v="0"/>
    <b v="0"/>
    <n v="-1473.2501799999989"/>
    <x v="1"/>
  </r>
  <r>
    <s v="HUBC"/>
    <d v="2023-03-09T00:00:00"/>
    <d v="1899-12-30T06:45:00"/>
    <d v="1899-12-30T06:45:00"/>
    <d v="1899-12-30T00:00:00"/>
    <n v="250"/>
    <n v="1.5149999999999999"/>
    <s v="1.48 (250)"/>
    <n v="1.48"/>
    <n v="-8.7499999999999805"/>
    <n v="-2.3102310231023049E-2"/>
    <n v="-3.499999999999992E-2"/>
    <s v="KL"/>
    <n v="0"/>
    <n v="-8.7499999999999805"/>
    <b v="0"/>
    <d v="1899-12-30T00:00:00"/>
    <b v="0"/>
    <b v="0"/>
    <b v="0"/>
    <b v="0"/>
    <b v="0"/>
    <b v="0"/>
    <b v="0"/>
    <b v="0"/>
    <n v="-1482.0001799999989"/>
    <x v="2"/>
  </r>
  <r>
    <s v="HUBC"/>
    <d v="2023-03-09T00:00:00"/>
    <d v="1899-12-30T06:47:00"/>
    <d v="1899-12-30T06:54:00"/>
    <d v="1899-12-30T00:07:00"/>
    <n v="500"/>
    <n v="1.4950000000000001"/>
    <s v="1.4504 (500)"/>
    <n v="1.4503999999999999"/>
    <n v="-22.300000000000097"/>
    <n v="-2.9832775919732546E-2"/>
    <n v="-4.4600000000000195E-2"/>
    <s v="KL bought at support and failed"/>
    <n v="0"/>
    <n v="-22.300000000000097"/>
    <b v="0"/>
    <d v="1899-12-30T00:07:00"/>
    <b v="0"/>
    <b v="0"/>
    <b v="0"/>
    <b v="0"/>
    <b v="0"/>
    <b v="0"/>
    <b v="0"/>
    <b v="0"/>
    <n v="-1504.300179999999"/>
    <x v="2"/>
  </r>
  <r>
    <s v="UNCY"/>
    <d v="2023-03-09T00:00:00"/>
    <d v="1899-12-30T06:39:00"/>
    <d v="1899-12-30T06:39:00"/>
    <d v="1899-12-30T00:00:00"/>
    <n v="200"/>
    <n v="1.9950000000000001"/>
    <s v="1.9622 (200)"/>
    <n v="1.9621999999999999"/>
    <n v="-6.5600000000000325"/>
    <n v="-1.6441102756892256E-2"/>
    <n v="-3.2800000000000162E-2"/>
    <s v="Held the level after the flush just to flush more DIP"/>
    <n v="0"/>
    <n v="-6.5600000000000325"/>
    <b v="0"/>
    <d v="1899-12-30T00:00:00"/>
    <b v="0"/>
    <b v="0"/>
    <b v="0"/>
    <b v="0"/>
    <b v="0"/>
    <b v="0"/>
    <b v="0"/>
    <b v="0"/>
    <n v="-1510.860179999999"/>
    <x v="2"/>
  </r>
  <r>
    <s v="TEXN"/>
    <d v="2023-03-13T00:00:00"/>
    <d v="1899-12-30T06:38:00"/>
    <d v="1899-12-30T06:39:00"/>
    <d v="1899-12-30T00:01:00"/>
    <n v="2000"/>
    <n v="0.713225"/>
    <s v="0.681375 (2000)"/>
    <n v="0.68137499999999995"/>
    <n v="-63.700000000000088"/>
    <n v="-4.4656314627221527E-2"/>
    <n v="-3.1850000000000045E-2"/>
    <s v="sized up on a dumb stock was my mistake. Break of VWAP failed into flush (other)"/>
    <n v="0"/>
    <n v="-63.700000000000088"/>
    <b v="0"/>
    <d v="1899-12-30T00:01:00"/>
    <b v="0"/>
    <b v="0"/>
    <b v="0"/>
    <b v="0"/>
    <b v="0"/>
    <b v="0"/>
    <b v="0"/>
    <b v="0"/>
    <n v="-1574.560179999999"/>
    <x v="3"/>
  </r>
  <r>
    <s v="AIMD"/>
    <d v="2023-03-14T00:00:00"/>
    <d v="1899-12-30T06:40:00"/>
    <d v="1899-12-30T06:40:00"/>
    <d v="1899-12-30T00:00:00"/>
    <n v="500"/>
    <n v="1.2251000000000001"/>
    <s v="1.18 (500)"/>
    <n v="1.18"/>
    <n v="-22.550000000000068"/>
    <n v="-3.68133213615216E-2"/>
    <n v="-4.510000000000014E-2"/>
    <s v="Flat top but extremely choppy, mistimed it also break of VWAP "/>
    <n v="0"/>
    <n v="-22.550000000000068"/>
    <b v="0"/>
    <d v="1899-12-30T00:00:00"/>
    <b v="0"/>
    <b v="0"/>
    <b v="0"/>
    <b v="0"/>
    <b v="0"/>
    <b v="0"/>
    <b v="0"/>
    <b v="0"/>
    <n v="-1597.1101799999992"/>
    <x v="0"/>
  </r>
  <r>
    <s v="DRMA"/>
    <d v="2023-03-24T00:00:00"/>
    <d v="1899-12-30T06:51:00"/>
    <d v="1899-12-30T06:59:00"/>
    <d v="1899-12-30T00:08:00"/>
    <n v="300"/>
    <n v="2.3483999999999998"/>
    <s v="2.301 (300)"/>
    <n v="2.3010000000000002"/>
    <n v="-14.219999999999899"/>
    <n v="-2.0183955033213907E-2"/>
    <n v="-4.7399999999999665E-2"/>
    <s v="good entry horrible exit (other)"/>
    <n v="0"/>
    <n v="-14.219999999999899"/>
    <b v="0"/>
    <d v="1899-12-30T00:08:00"/>
    <b v="0"/>
    <b v="0"/>
    <b v="0"/>
    <b v="0"/>
    <b v="0"/>
    <b v="0"/>
    <b v="0"/>
    <b v="0"/>
    <n v="-1611.330179999999"/>
    <x v="4"/>
  </r>
  <r>
    <s v="SI"/>
    <d v="2023-03-24T00:00:00"/>
    <d v="1899-12-30T07:18:00"/>
    <d v="1899-12-30T07:18:00"/>
    <d v="1899-12-30T00:00:00"/>
    <n v="700"/>
    <n v="1.6281000000000001"/>
    <s v="1.58 (700)"/>
    <n v="1.58"/>
    <n v="-33.670000000000023"/>
    <n v="-2.9543639825563517E-2"/>
    <n v="-4.8100000000000032E-2"/>
    <s v="looked fine to me, but after I get stopped out it rips higher. This goes to show that my trade was a good idea but slightly mistimed. Buy off prior pivot point that turned into a support level"/>
    <n v="0"/>
    <n v="-33.670000000000023"/>
    <b v="0"/>
    <d v="1899-12-30T00:00:00"/>
    <b v="0"/>
    <b v="0"/>
    <b v="0"/>
    <b v="0"/>
    <b v="0"/>
    <b v="0"/>
    <b v="0"/>
    <b v="0"/>
    <n v="-1645.0001799999991"/>
    <x v="4"/>
  </r>
  <r>
    <s v="GNS"/>
    <d v="2023-03-29T00:00:00"/>
    <d v="1899-12-30T07:10:00"/>
    <d v="1899-12-30T07:15:00"/>
    <d v="1899-12-30T00:05:00"/>
    <n v="300"/>
    <n v="2.27"/>
    <s v="2.1911333 (300)"/>
    <n v="2.1911333000000002"/>
    <n v="-23.660009999999954"/>
    <n v="-3.4743039647577079E-2"/>
    <n v="-7.8866699999999845E-2"/>
    <s v="Horrible trade (other)"/>
    <n v="0"/>
    <n v="-23.660009999999954"/>
    <b v="0"/>
    <d v="1899-12-30T00:05:00"/>
    <b v="0"/>
    <b v="0"/>
    <b v="0"/>
    <b v="0"/>
    <b v="0"/>
    <b v="0"/>
    <b v="0"/>
    <b v="0"/>
    <n v="-1668.6601899999991"/>
    <x v="1"/>
  </r>
  <r>
    <s v="PYXS"/>
    <d v="2023-03-29T00:00:00"/>
    <d v="1899-12-30T06:54:00"/>
    <d v="1899-12-30T07:15:00"/>
    <d v="1899-12-30T00:21:00"/>
    <n v="200"/>
    <n v="4.0014000000000003"/>
    <s v="3.91 (200)"/>
    <n v="3.91"/>
    <n v="-18.28000000000003"/>
    <n v="-2.2842005298145729E-2"/>
    <n v="-9.1400000000000148E-2"/>
    <s v="fucked up, got stopped out to the penny then rips 30 cents up. Mistimed support KL rip"/>
    <n v="0"/>
    <n v="-18.28000000000003"/>
    <b v="0"/>
    <d v="1899-12-30T00:21:00"/>
    <b v="0"/>
    <b v="0"/>
    <b v="0"/>
    <b v="0"/>
    <b v="0"/>
    <b v="0"/>
    <b v="0"/>
    <b v="0"/>
    <n v="-1686.9401899999991"/>
    <x v="1"/>
  </r>
  <r>
    <s v="GMVD"/>
    <d v="2023-03-31T00:00:00"/>
    <d v="1899-12-30T06:35:00"/>
    <d v="1899-12-30T06:36:00"/>
    <d v="1899-12-30T00:01:00"/>
    <n v="300"/>
    <n v="2.8586999999999998"/>
    <s v="3.06 (300)"/>
    <n v="3.06"/>
    <n v="60.390000000000079"/>
    <n v="7.0416622940497442E-2"/>
    <n v="0.20130000000000026"/>
    <s v="Dip"/>
    <n v="60.390000000000079"/>
    <n v="0"/>
    <d v="1899-12-30T00:01:00"/>
    <b v="0"/>
    <b v="0"/>
    <b v="0"/>
    <b v="0"/>
    <b v="0"/>
    <b v="0"/>
    <b v="0"/>
    <n v="1"/>
    <b v="0"/>
    <n v="-1626.550189999999"/>
    <x v="4"/>
  </r>
  <r>
    <s v="SECO"/>
    <d v="2023-04-04T00:00:00"/>
    <d v="1899-12-30T06:50:00"/>
    <d v="1899-12-30T06:51:00"/>
    <d v="1899-12-30T00:01:00"/>
    <n v="500"/>
    <n v="1.4957"/>
    <s v="1.4 (500)"/>
    <n v="1.4"/>
    <n v="-47.850000000000058"/>
    <n v="-6.3983419134853281E-2"/>
    <n v="-9.5700000000000118E-2"/>
    <s v="good entry looked fine but stopped me out to the penny and ran up like I thought it would. Looks like a bull flag "/>
    <n v="0"/>
    <n v="-47.850000000000058"/>
    <b v="0"/>
    <d v="1899-12-30T00:01:00"/>
    <b v="0"/>
    <b v="0"/>
    <b v="0"/>
    <b v="0"/>
    <b v="0"/>
    <b v="0"/>
    <b v="0"/>
    <b v="0"/>
    <n v="-1674.4001899999992"/>
    <x v="0"/>
  </r>
  <r>
    <s v="SECO"/>
    <d v="2023-04-04T00:00:00"/>
    <d v="1899-12-30T06:53:00"/>
    <d v="1899-12-30T06:54:00"/>
    <d v="1899-12-30T00:01:00"/>
    <n v="500"/>
    <n v="1.5349999999999999"/>
    <s v="1.4321 (500)"/>
    <n v="1.4320999999999999"/>
    <n v="-51.449999999999996"/>
    <n v="-6.7035830618892511E-2"/>
    <n v="-0.10289999999999999"/>
    <s v="Got in too high. Bull flag"/>
    <n v="0"/>
    <n v="-51.449999999999996"/>
    <b v="0"/>
    <d v="1899-12-30T00:01:00"/>
    <b v="0"/>
    <b v="0"/>
    <b v="0"/>
    <b v="0"/>
    <b v="0"/>
    <b v="0"/>
    <b v="0"/>
    <b v="0"/>
    <n v="-1725.8501899999992"/>
    <x v="0"/>
  </r>
  <r>
    <s v="CNSP"/>
    <d v="2023-04-06T00:00:00"/>
    <d v="1899-12-30T06:31:00"/>
    <d v="1899-12-30T06:31:00"/>
    <d v="1899-12-30T00:00:00"/>
    <n v="200"/>
    <n v="1.405"/>
    <s v="1.36 (200)"/>
    <n v="1.36"/>
    <n v="-8.9999999999999858"/>
    <n v="-3.2028469750889577E-2"/>
    <n v="-4.4999999999999929E-2"/>
    <s v="All dip buys"/>
    <n v="0"/>
    <n v="-8.9999999999999858"/>
    <b v="0"/>
    <d v="1899-12-30T00:00:00"/>
    <b v="0"/>
    <b v="0"/>
    <b v="0"/>
    <b v="0"/>
    <b v="0"/>
    <b v="0"/>
    <b v="0"/>
    <b v="0"/>
    <n v="-1734.8501899999992"/>
    <x v="2"/>
  </r>
  <r>
    <s v="CNSP"/>
    <d v="2023-04-06T00:00:00"/>
    <d v="1899-12-30T06:32:00"/>
    <d v="1899-12-30T06:32:00"/>
    <d v="1899-12-30T00:00:00"/>
    <n v="1000"/>
    <n v="1.2649999999999999"/>
    <s v="1.22 (1000)"/>
    <n v="1.22"/>
    <n v="-44.999999999999929"/>
    <n v="-3.5573122529644174E-2"/>
    <n v="-4.4999999999999929E-2"/>
    <s v="all dip buys"/>
    <n v="0"/>
    <n v="-44.999999999999929"/>
    <b v="0"/>
    <d v="1899-12-30T00:00:00"/>
    <b v="0"/>
    <b v="0"/>
    <b v="0"/>
    <b v="0"/>
    <b v="0"/>
    <b v="0"/>
    <b v="0"/>
    <b v="0"/>
    <n v="-1779.8501899999992"/>
    <x v="2"/>
  </r>
  <r>
    <s v="CNSP"/>
    <d v="2023-04-06T00:00:00"/>
    <d v="1899-12-30T06:35:00"/>
    <d v="1899-12-30T06:52:00"/>
    <d v="1899-12-30T00:17:00"/>
    <n v="200"/>
    <n v="1.2157"/>
    <s v="1.12 (200)"/>
    <n v="1.1200000000000001"/>
    <n v="-19.139999999999979"/>
    <n v="-7.8720078966850293E-2"/>
    <n v="-9.5699999999999896E-2"/>
    <s v="all dip buys"/>
    <n v="0"/>
    <n v="-19.139999999999979"/>
    <b v="0"/>
    <d v="1899-12-30T00:17:00"/>
    <b v="0"/>
    <b v="0"/>
    <b v="0"/>
    <b v="0"/>
    <b v="0"/>
    <b v="0"/>
    <b v="0"/>
    <b v="0"/>
    <n v="-1798.9901899999991"/>
    <x v="2"/>
  </r>
  <r>
    <s v="LUCY"/>
    <d v="2023-04-11T00:00:00"/>
    <d v="1899-12-30T06:36:00"/>
    <d v="1899-12-30T06:37:00"/>
    <d v="1899-12-30T00:01:00"/>
    <n v="400"/>
    <n v="4.09"/>
    <s v="3.98 (400)"/>
    <n v="3.98"/>
    <n v="-43.99999999999995"/>
    <n v="-2.6894865525672329E-2"/>
    <n v="-0.10999999999999988"/>
    <s v="pivot point turned into support. To high of an entry"/>
    <n v="0"/>
    <n v="-43.99999999999995"/>
    <b v="0"/>
    <d v="1899-12-30T00:01:00"/>
    <b v="0"/>
    <b v="0"/>
    <b v="0"/>
    <b v="0"/>
    <b v="0"/>
    <b v="0"/>
    <b v="0"/>
    <b v="0"/>
    <n v="-1842.9901899999991"/>
    <x v="0"/>
  </r>
  <r>
    <s v="CXAI"/>
    <d v="2023-04-13T00:00:00"/>
    <d v="1899-12-30T06:44:00"/>
    <d v="1899-12-30T06:47:00"/>
    <d v="1899-12-30T00:03:00"/>
    <n v="500"/>
    <n v="3.36"/>
    <s v="3.4447 (500)"/>
    <n v="3.4447000000000001"/>
    <n v="42.350000000000108"/>
    <n v="2.5208333333333499E-2"/>
    <n v="8.470000000000022E-2"/>
    <s v="FOMO"/>
    <n v="42.350000000000108"/>
    <n v="0"/>
    <d v="1899-12-30T00:03:00"/>
    <b v="0"/>
    <b v="0"/>
    <b v="0"/>
    <b v="0"/>
    <b v="0"/>
    <b v="0"/>
    <b v="0"/>
    <b v="0"/>
    <n v="1"/>
    <n v="-1800.6401899999989"/>
    <x v="2"/>
  </r>
  <r>
    <s v="CFRX"/>
    <d v="2023-04-17T00:00:00"/>
    <d v="1899-12-30T06:40:00"/>
    <d v="1899-12-30T06:40:00"/>
    <d v="1899-12-30T00:00:00"/>
    <n v="400"/>
    <n v="3.1057000000000001"/>
    <s v="3.3462 (400)"/>
    <n v="3.3462000000000001"/>
    <n v="96.199999999999974"/>
    <n v="7.743825868564258E-2"/>
    <n v="0.24049999999999994"/>
    <s v="This stock held the low twice on the red to green, got in after the small doji on low volume which indicates sellers ran out of steam. typically vcp action (other)"/>
    <n v="96.199999999999974"/>
    <n v="0"/>
    <d v="1899-12-30T00:00:00"/>
    <b v="0"/>
    <b v="0"/>
    <b v="0"/>
    <b v="0"/>
    <b v="0"/>
    <n v="1"/>
    <b v="0"/>
    <b v="0"/>
    <b v="0"/>
    <n v="-1704.4401899999989"/>
    <x v="3"/>
  </r>
  <r>
    <s v="CNSP"/>
    <d v="2023-04-19T00:00:00"/>
    <d v="1899-12-30T06:45:00"/>
    <d v="1899-12-30T06:47:00"/>
    <d v="1899-12-30T00:02:00"/>
    <n v="500"/>
    <n v="2.0457999999999998"/>
    <s v="2.09 (500)"/>
    <n v="2.09"/>
    <n v="22.100000000000009"/>
    <n v="2.1605240003910398E-2"/>
    <n v="4.4200000000000017E-2"/>
    <s v="I liked the set up it was showing VCP properties (other)"/>
    <n v="22.100000000000009"/>
    <n v="0"/>
    <d v="1899-12-30T00:02:00"/>
    <b v="0"/>
    <b v="0"/>
    <b v="0"/>
    <b v="0"/>
    <b v="0"/>
    <n v="1"/>
    <b v="0"/>
    <b v="0"/>
    <b v="0"/>
    <n v="-1682.340189999999"/>
    <x v="1"/>
  </r>
  <r>
    <s v="ADTX"/>
    <d v="2023-04-20T00:00:00"/>
    <d v="1899-12-30T07:01:00"/>
    <d v="1899-12-30T07:01:00"/>
    <d v="1899-12-30T00:00:00"/>
    <n v="400"/>
    <n v="1.6798999999999999"/>
    <s v="1.57855 (400)"/>
    <n v="1.5785499999999999"/>
    <n v="-40.54000000000002"/>
    <n v="-6.0330972081671597E-2"/>
    <n v="-0.10135000000000005"/>
    <s v="it was holding the dip after the halt. got stopped out "/>
    <n v="0"/>
    <n v="-40.54000000000002"/>
    <b v="0"/>
    <d v="1899-12-30T00:00:00"/>
    <b v="0"/>
    <b v="0"/>
    <b v="0"/>
    <b v="0"/>
    <b v="0"/>
    <b v="0"/>
    <b v="0"/>
    <b v="0"/>
    <n v="-1722.8801899999989"/>
    <x v="2"/>
  </r>
  <r>
    <s v="MGRX"/>
    <d v="2023-04-21T00:00:00"/>
    <d v="1899-12-30T07:13:00"/>
    <d v="1899-12-30T07:15:00"/>
    <d v="1899-12-30T00:02:00"/>
    <n v="400"/>
    <n v="2.9333"/>
    <s v="3.071 (400)"/>
    <n v="3.0710000000000002"/>
    <n v="55.080000000000062"/>
    <n v="4.6943715269491815E-2"/>
    <n v="0.13770000000000016"/>
    <s v="KL break of 3 dollar"/>
    <n v="55.080000000000062"/>
    <n v="0"/>
    <d v="1899-12-30T00:02:00"/>
    <b v="0"/>
    <b v="0"/>
    <b v="0"/>
    <b v="0"/>
    <b v="0"/>
    <b v="0"/>
    <n v="1"/>
    <b v="0"/>
    <b v="0"/>
    <n v="-1667.8001899999988"/>
    <x v="4"/>
  </r>
  <r>
    <s v="INAB"/>
    <d v="2023-04-24T00:00:00"/>
    <d v="1899-12-30T06:32:00"/>
    <d v="1899-12-30T06:32:00"/>
    <d v="1899-12-30T00:00:00"/>
    <n v="250"/>
    <n v="2.58"/>
    <s v="2.711 (250)"/>
    <n v="2.7109999999999999"/>
    <n v="32.749999999999943"/>
    <n v="5.0775193798449525E-2"/>
    <n v="0.13099999999999978"/>
    <s v="breakout trade on high volume and momo (other)"/>
    <n v="32.749999999999943"/>
    <n v="0"/>
    <d v="1899-12-30T00:00:00"/>
    <b v="0"/>
    <b v="0"/>
    <b v="0"/>
    <b v="0"/>
    <b v="0"/>
    <n v="1"/>
    <b v="0"/>
    <b v="0"/>
    <b v="0"/>
    <n v="-1635.0501899999988"/>
    <x v="3"/>
  </r>
  <r>
    <s v="HOTH"/>
    <d v="2023-04-26T00:00:00"/>
    <d v="1899-12-30T06:31:00"/>
    <d v="1899-12-30T06:31:00"/>
    <d v="1899-12-30T00:00:00"/>
    <n v="250"/>
    <n v="2.4397199999999999"/>
    <s v="2.32 (250)"/>
    <n v="2.3199999999999998"/>
    <n v="-29.930000000000014"/>
    <n v="-4.9071204892364717E-2"/>
    <n v="-0.11972000000000005"/>
    <s v="it looked good till it didn't anymore. Failed KL breakout that couldn’t break VWAP"/>
    <n v="0"/>
    <n v="-29.930000000000014"/>
    <b v="0"/>
    <d v="1899-12-30T00:00:00"/>
    <b v="0"/>
    <b v="0"/>
    <b v="0"/>
    <b v="0"/>
    <b v="0"/>
    <b v="0"/>
    <b v="0"/>
    <b v="0"/>
    <n v="-1664.9801899999989"/>
    <x v="1"/>
  </r>
  <r>
    <s v="HILS"/>
    <d v="2023-04-27T00:00:00"/>
    <d v="1899-12-30T06:46:00"/>
    <d v="1899-12-30T06:48:00"/>
    <d v="1899-12-30T00:02:00"/>
    <n v="600"/>
    <n v="1.0294000000000001"/>
    <s v="1.0606 (600)"/>
    <n v="1.0606"/>
    <n v="18.719999999999935"/>
    <n v="3.0308917816203484E-2"/>
    <n v="3.1199999999999894E-2"/>
    <s v="DIP"/>
    <n v="18.719999999999935"/>
    <n v="0"/>
    <d v="1899-12-30T00:02:00"/>
    <b v="0"/>
    <b v="0"/>
    <b v="0"/>
    <b v="0"/>
    <b v="0"/>
    <b v="0"/>
    <b v="0"/>
    <n v="1"/>
    <b v="0"/>
    <n v="-1646.2601899999988"/>
    <x v="2"/>
  </r>
  <r>
    <s v="HILS"/>
    <d v="2023-04-27T00:00:00"/>
    <d v="1899-12-30T06:35:00"/>
    <d v="1899-12-30T06:42:00"/>
    <d v="1899-12-30T00:07:00"/>
    <n v="500"/>
    <n v="1.0885"/>
    <s v="1.04 (500)"/>
    <n v="1.04"/>
    <n v="-24.249999999999993"/>
    <n v="-4.4556729444189203E-2"/>
    <n v="-4.8499999999999988E-2"/>
    <s v="Another trade I went from green to red on. Dip that didn’t have continuation. Failed trade on my part "/>
    <n v="0"/>
    <n v="-24.249999999999993"/>
    <b v="0"/>
    <d v="1899-12-30T00:07:00"/>
    <b v="0"/>
    <b v="0"/>
    <b v="0"/>
    <b v="0"/>
    <b v="0"/>
    <b v="0"/>
    <b v="0"/>
    <b v="0"/>
    <n v="-1670.5101899999988"/>
    <x v="2"/>
  </r>
  <r>
    <s v="TOP"/>
    <d v="2023-04-28T00:00:00"/>
    <d v="1899-12-30T09:11:00"/>
    <d v="1899-12-30T09:11:00"/>
    <d v="1899-12-30T00:00:00"/>
    <n v="3"/>
    <n v="179"/>
    <s v="172.51 (3)"/>
    <n v="172.51"/>
    <n v="-19.470000000000027"/>
    <n v="-3.6256983240223528E-2"/>
    <n v="-6.4900000000000091"/>
    <s v="Prior pp level as support that didn’t bounce. In actuality it was a trade that I justified as a good entry bc I missed out on the prior move bc of fear. Basically FOMO trade"/>
    <n v="0"/>
    <n v="-19.470000000000027"/>
    <b v="0"/>
    <d v="1899-12-30T00:00:00"/>
    <b v="0"/>
    <b v="0"/>
    <b v="0"/>
    <b v="0"/>
    <b v="0"/>
    <b v="0"/>
    <b v="0"/>
    <b v="0"/>
    <n v="-1689.9801899999989"/>
    <x v="4"/>
  </r>
  <r>
    <s v="TOP"/>
    <d v="2023-04-28T00:00:00"/>
    <d v="1899-12-30T09:39:00"/>
    <d v="1899-12-30T09:40:00"/>
    <d v="1899-12-30T00:01:00"/>
    <n v="1"/>
    <n v="137.13999999999999"/>
    <s v="130.01 (1)"/>
    <n v="130.01"/>
    <n v="-7.1299999999999955"/>
    <n v="-5.1990666472218172E-2"/>
    <n v="-7.1299999999999955"/>
    <s v="FOMO"/>
    <n v="0"/>
    <n v="-7.1299999999999955"/>
    <b v="0"/>
    <d v="1899-12-30T00:01:00"/>
    <b v="0"/>
    <b v="0"/>
    <b v="0"/>
    <b v="0"/>
    <b v="0"/>
    <b v="0"/>
    <b v="0"/>
    <b v="0"/>
    <n v="-1697.110189999999"/>
    <x v="4"/>
  </r>
  <r>
    <s v="QH"/>
    <d v="2023-05-01T00:00:00"/>
    <d v="1899-12-30T07:04:00"/>
    <d v="1899-12-30T07:04:00"/>
    <d v="1899-12-30T00:00:00"/>
    <n v="250"/>
    <n v="4.1999199999999997"/>
    <s v="4.10008 (250)"/>
    <n v="4.1000800000000002"/>
    <n v="-24.959999999999873"/>
    <n v="-2.3771881369168857E-2"/>
    <n v="-9.9839999999999485E-2"/>
    <s v="it was a good entry, but it stopped me out to the fucken penny then ran up like I thought (other)"/>
    <n v="0"/>
    <n v="-24.959999999999873"/>
    <b v="0"/>
    <d v="1899-12-30T00:00:00"/>
    <b v="0"/>
    <b v="0"/>
    <b v="0"/>
    <b v="0"/>
    <b v="0"/>
    <b v="0"/>
    <b v="0"/>
    <b v="0"/>
    <n v="-1722.0701899999988"/>
    <x v="3"/>
  </r>
  <r>
    <s v="SECO"/>
    <d v="2023-05-02T00:00:00"/>
    <d v="1899-12-30T07:39:00"/>
    <d v="1899-12-30T07:40:00"/>
    <d v="1899-12-30T00:01:00"/>
    <n v="500"/>
    <n v="1.38"/>
    <s v="1.33 (500)"/>
    <n v="1.33"/>
    <n v="-24.999999999999911"/>
    <n v="-3.6231884057970842E-2"/>
    <n v="-4.9999999999999822E-2"/>
    <s v="Looked great till it didn't anymore, stopped me out. Basically missed the front side of the move, got impatient and fomo in"/>
    <n v="0"/>
    <n v="-24.999999999999911"/>
    <b v="0"/>
    <d v="1899-12-30T00:01:00"/>
    <b v="0"/>
    <b v="0"/>
    <b v="0"/>
    <b v="0"/>
    <b v="0"/>
    <b v="0"/>
    <b v="0"/>
    <b v="0"/>
    <n v="-1747.0701899999988"/>
    <x v="0"/>
  </r>
  <r>
    <s v="AKAN"/>
    <d v="2023-05-03T00:00:00"/>
    <d v="1899-12-30T06:44:00"/>
    <d v="1899-12-30T06:51:00"/>
    <d v="1899-12-30T00:07:00"/>
    <n v="500"/>
    <n v="1.9699"/>
    <s v="1.865 (500)"/>
    <n v="1.865"/>
    <n v="-52.449999999999996"/>
    <n v="-5.3251434082948412E-2"/>
    <n v="-0.10489999999999999"/>
    <s v="tried to buy the bottom but I guess the timing was off. Looked like it was holding but failed to hold and go higher (other)"/>
    <n v="0"/>
    <n v="-52.449999999999996"/>
    <b v="0"/>
    <d v="1899-12-30T00:07:00"/>
    <b v="0"/>
    <b v="0"/>
    <b v="0"/>
    <b v="0"/>
    <b v="0"/>
    <b v="0"/>
    <b v="0"/>
    <b v="0"/>
    <n v="-1799.5201899999988"/>
    <x v="1"/>
  </r>
  <r>
    <s v="SVRE"/>
    <d v="2023-05-04T00:00:00"/>
    <d v="1899-12-30T06:34:00"/>
    <d v="1899-12-30T06:40:00"/>
    <d v="1899-12-30T00:06:00"/>
    <n v="100"/>
    <n v="1.992"/>
    <s v="2.4215 (100)"/>
    <n v="2.4215"/>
    <n v="42.95"/>
    <n v="0.21561244979919669"/>
    <n v="0.42949999999999999"/>
    <s v="Dip on hammer doji"/>
    <n v="42.95"/>
    <n v="0"/>
    <d v="1899-12-30T00:06:00"/>
    <b v="0"/>
    <b v="0"/>
    <b v="0"/>
    <b v="0"/>
    <b v="0"/>
    <b v="0"/>
    <b v="0"/>
    <n v="1"/>
    <b v="0"/>
    <n v="-1756.5701899999988"/>
    <x v="2"/>
  </r>
  <r>
    <s v="SVRE"/>
    <d v="2023-05-04T00:00:00"/>
    <d v="1899-12-30T06:31:00"/>
    <d v="1899-12-30T06:34:00"/>
    <d v="1899-12-30T00:03:00"/>
    <n v="200"/>
    <n v="2.2275"/>
    <s v="2.02 (200)"/>
    <n v="2.02"/>
    <n v="-41.5"/>
    <n v="-9.3153759820426507E-2"/>
    <n v="-0.20750000000000002"/>
    <s v="failed breakout got in too high. Also impatient (other)"/>
    <n v="0"/>
    <n v="-41.5"/>
    <b v="0"/>
    <d v="1899-12-30T00:03:00"/>
    <b v="0"/>
    <b v="0"/>
    <b v="0"/>
    <b v="0"/>
    <b v="0"/>
    <b v="0"/>
    <b v="0"/>
    <b v="0"/>
    <n v="-1798.0701899999988"/>
    <x v="2"/>
  </r>
  <r>
    <s v="SMX"/>
    <d v="2023-05-08T00:00:00"/>
    <d v="1899-12-30T06:37:00"/>
    <d v="1899-12-30T06:39:00"/>
    <d v="1899-12-30T00:02:00"/>
    <n v="500"/>
    <n v="1.8326"/>
    <s v="1.73 (500)"/>
    <n v="1.73"/>
    <n v="-51.300000000000011"/>
    <n v="-5.5986030775946771E-2"/>
    <n v="-0.10260000000000002"/>
    <s v="as soon as I get in the stock tanks. strong moves but doesn't want to move higher when I get in. (other)"/>
    <n v="0"/>
    <n v="-51.300000000000011"/>
    <b v="0"/>
    <d v="1899-12-30T00:02:00"/>
    <b v="0"/>
    <b v="0"/>
    <b v="0"/>
    <b v="0"/>
    <b v="0"/>
    <b v="0"/>
    <b v="0"/>
    <b v="0"/>
    <n v="-1849.3701899999987"/>
    <x v="3"/>
  </r>
  <r>
    <s v="SMX"/>
    <d v="2023-05-08T00:00:00"/>
    <d v="1899-12-30T06:39:00"/>
    <d v="1899-12-30T06:40:00"/>
    <d v="1899-12-30T00:01:00"/>
    <n v="300"/>
    <n v="1.85"/>
    <s v="1.802 (300)"/>
    <n v="1.802"/>
    <n v="-14.400000000000013"/>
    <n v="-2.5945945945946014E-2"/>
    <n v="-4.8000000000000043E-2"/>
    <s v="Other"/>
    <n v="0"/>
    <n v="-14.400000000000013"/>
    <b v="0"/>
    <d v="1899-12-30T00:01:00"/>
    <b v="0"/>
    <b v="0"/>
    <b v="0"/>
    <b v="0"/>
    <b v="0"/>
    <b v="0"/>
    <b v="0"/>
    <b v="0"/>
    <n v="-1863.7701899999988"/>
    <x v="3"/>
  </r>
  <r>
    <s v="HCDI"/>
    <d v="2023-05-10T00:00:00"/>
    <d v="1899-12-30T08:25:00"/>
    <d v="1899-12-30T08:26:00"/>
    <d v="1899-12-30T00:01:00"/>
    <n v="100"/>
    <n v="14.3424"/>
    <s v="14 (100)"/>
    <n v="14"/>
    <n v="-34.239999999999959"/>
    <n v="-2.3873270861222595E-2"/>
    <n v="-0.34239999999999959"/>
    <s v="Other"/>
    <n v="0"/>
    <n v="-34.239999999999959"/>
    <b v="0"/>
    <d v="1899-12-30T00:01:00"/>
    <b v="0"/>
    <b v="0"/>
    <b v="0"/>
    <b v="0"/>
    <b v="0"/>
    <b v="0"/>
    <b v="0"/>
    <b v="0"/>
    <n v="-1898.0101899999988"/>
    <x v="1"/>
  </r>
  <r>
    <s v="GSIT"/>
    <d v="2023-05-12T00:00:00"/>
    <d v="1899-12-30T07:07:00"/>
    <d v="1899-12-30T07:10:00"/>
    <d v="1899-12-30T00:03:00"/>
    <n v="500"/>
    <n v="2.9498000000000002"/>
    <s v="3.1201 (500)"/>
    <n v="3.1200999999999999"/>
    <n v="85.149999999999835"/>
    <n v="5.7732727642551884E-2"/>
    <n v="0.17029999999999967"/>
    <s v="Dip at a level that was holding"/>
    <n v="85.149999999999835"/>
    <n v="0"/>
    <d v="1899-12-30T00:03:00"/>
    <b v="0"/>
    <b v="0"/>
    <b v="0"/>
    <b v="0"/>
    <b v="0"/>
    <b v="0"/>
    <b v="0"/>
    <n v="1"/>
    <b v="0"/>
    <n v="-1812.860189999999"/>
    <x v="4"/>
  </r>
  <r>
    <s v="MICS"/>
    <d v="2023-05-16T00:00:00"/>
    <d v="1899-12-30T06:44:00"/>
    <d v="1899-12-30T06:45:00"/>
    <d v="1899-12-30T00:01:00"/>
    <n v="500"/>
    <n v="2.1800000000000002"/>
    <s v="2.08 (500)"/>
    <n v="2.08"/>
    <n v="-50.000000000000043"/>
    <n v="-4.5871559633027581E-2"/>
    <n v="-0.10000000000000009"/>
    <s v="Stock was holding a level and sellers were being eaten up thought it would hold and push higher (other)"/>
    <n v="0"/>
    <n v="-50.000000000000043"/>
    <b v="0"/>
    <d v="1899-12-30T00:01:00"/>
    <b v="0"/>
    <b v="0"/>
    <b v="0"/>
    <b v="0"/>
    <b v="0"/>
    <b v="0"/>
    <b v="0"/>
    <b v="0"/>
    <n v="-1862.860189999999"/>
    <x v="0"/>
  </r>
  <r>
    <s v="MICS"/>
    <d v="2023-05-16T00:00:00"/>
    <d v="1899-12-30T06:45:00"/>
    <d v="1899-12-30T06:46:00"/>
    <d v="1899-12-30T00:01:00"/>
    <n v="200"/>
    <n v="2.0587"/>
    <s v="1.96 (200)"/>
    <n v="1.96"/>
    <n v="-19.740000000000002"/>
    <n v="-4.7942876572594328E-2"/>
    <n v="-9.870000000000001E-2"/>
    <s v="Stock was holding a level and sellers were being eaten up thought it would hold and push higher. Same reason just miss timed both entries. Got to impatient and got in too high(other)"/>
    <n v="0"/>
    <n v="-19.740000000000002"/>
    <b v="0"/>
    <d v="1899-12-30T00:01:00"/>
    <b v="0"/>
    <b v="0"/>
    <b v="0"/>
    <b v="0"/>
    <b v="0"/>
    <b v="0"/>
    <b v="0"/>
    <b v="0"/>
    <n v="-1882.600189999999"/>
    <x v="0"/>
  </r>
  <r>
    <s v="ENVB"/>
    <d v="2023-05-18T00:00:00"/>
    <d v="1899-12-30T06:46:00"/>
    <d v="1899-12-30T06:47:00"/>
    <d v="1899-12-30T00:01:00"/>
    <n v="500"/>
    <n v="2.2801"/>
    <s v="2.5001 (500)"/>
    <n v="2.5001000000000002"/>
    <n v="110.0000000000001"/>
    <n v="9.6486996184377949E-2"/>
    <n v="0.2200000000000002"/>
    <s v="Got in at KL after a small consolidation after the flush"/>
    <n v="110.0000000000001"/>
    <n v="0"/>
    <d v="1899-12-30T00:01:00"/>
    <b v="0"/>
    <b v="0"/>
    <b v="0"/>
    <b v="0"/>
    <b v="0"/>
    <b v="0"/>
    <n v="1"/>
    <b v="0"/>
    <b v="0"/>
    <n v="-1772.600189999999"/>
    <x v="2"/>
  </r>
  <r>
    <s v="AVRO"/>
    <d v="2023-05-22T00:00:00"/>
    <d v="1899-12-30T06:35:00"/>
    <d v="1899-12-30T06:36:00"/>
    <d v="1899-12-30T00:01:00"/>
    <n v="1000"/>
    <n v="1.5050699999999999"/>
    <s v="1.575 (1000)"/>
    <n v="1.575"/>
    <n v="69.930000000000049"/>
    <n v="4.6462955211385548E-2"/>
    <n v="6.9930000000000048E-2"/>
    <s v="Got in at the break of KL from PM"/>
    <n v="69.930000000000049"/>
    <n v="0"/>
    <d v="1899-12-30T00:01:00"/>
    <b v="0"/>
    <b v="0"/>
    <b v="0"/>
    <b v="0"/>
    <b v="0"/>
    <b v="0"/>
    <n v="1"/>
    <b v="0"/>
    <b v="0"/>
    <n v="-1702.6701899999989"/>
    <x v="3"/>
  </r>
  <r>
    <m/>
    <m/>
    <m/>
    <m/>
    <m/>
    <m/>
    <m/>
    <m/>
    <m/>
    <n v="0"/>
    <m/>
    <m/>
    <m/>
    <m/>
    <m/>
    <m/>
    <m/>
    <m/>
    <m/>
    <m/>
    <m/>
    <m/>
    <m/>
    <m/>
    <m/>
    <m/>
    <x v="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6">
  <r>
    <x v="0"/>
    <d v="2022-01-18T00:00:00"/>
    <d v="1899-12-30T06:52:00"/>
    <d v="1899-12-30T06:53:00"/>
    <d v="1899-12-30T00:01:00"/>
    <n v="300"/>
    <n v="13.7698"/>
    <s v="13.87 (200) ,13.72 (100)"/>
    <n v="13.82"/>
    <x v="0"/>
    <n v="3.6456593414573302E-3"/>
    <n v="5.0200000000000244E-2"/>
    <s v="Bull flag"/>
    <n v="15.060000000000073"/>
    <n v="0"/>
    <d v="1899-12-30T00:01:00"/>
    <b v="0"/>
    <m/>
    <n v="1"/>
    <b v="0"/>
    <b v="0"/>
    <b v="0"/>
    <b v="0"/>
    <b v="0"/>
    <b v="0"/>
    <n v="15.060000000000073"/>
    <s v="Tuesday"/>
    <x v="0"/>
  </r>
  <r>
    <x v="1"/>
    <d v="2022-01-19T00:00:00"/>
    <d v="1899-12-30T12:07:00"/>
    <d v="1899-12-30T12:16:00"/>
    <d v="1899-12-30T00:09:00"/>
    <n v="150"/>
    <n v="4.4082999999999997"/>
    <s v="4.37 (100), 4.37 (25), 4.375 (25)"/>
    <n v="4.3708"/>
    <x v="1"/>
    <n v="-8.5066805798152956E-3"/>
    <n v="-3.7499999999999645E-2"/>
    <s v="Bull flag"/>
    <n v="0"/>
    <n v="-5.6249999999999467"/>
    <b v="0"/>
    <d v="1899-12-30T00:09:00"/>
    <n v="1"/>
    <b v="0"/>
    <b v="0"/>
    <b v="0"/>
    <b v="0"/>
    <b v="0"/>
    <b v="0"/>
    <b v="0"/>
    <n v="9.4350000000001266"/>
    <s v="Wednesday"/>
    <x v="1"/>
  </r>
  <r>
    <x v="2"/>
    <d v="2022-01-20T00:00:00"/>
    <d v="1899-12-30T06:43:00"/>
    <d v="1899-12-30T06:43:00"/>
    <d v="1899-12-30T00:00:00"/>
    <n v="200"/>
    <n v="14.657500000000001"/>
    <s v="14.81 (100) ,14.68 (100)"/>
    <n v="14.744999999999999"/>
    <x v="2"/>
    <n v="5.9696401159814449E-3"/>
    <n v="8.7499999999998579E-2"/>
    <s v="KL"/>
    <n v="17.499999999999716"/>
    <n v="0"/>
    <d v="1899-12-30T00:00:00"/>
    <b v="0"/>
    <b v="0"/>
    <b v="0"/>
    <b v="0"/>
    <b v="0"/>
    <b v="0"/>
    <n v="1"/>
    <b v="0"/>
    <b v="0"/>
    <n v="26.934999999999842"/>
    <s v="Thursday"/>
    <x v="0"/>
  </r>
  <r>
    <x v="3"/>
    <d v="2022-01-24T00:00:00"/>
    <d v="1899-12-30T06:55:00"/>
    <d v="1899-12-30T06:55:00"/>
    <d v="1899-12-30T00:00:00"/>
    <n v="150"/>
    <n v="29.241070000000001"/>
    <s v="29.34 (150)"/>
    <n v="29.34"/>
    <x v="3"/>
    <n v="3.3832551271208988E-3"/>
    <n v="9.8929999999999296E-2"/>
    <s v="daily candle had a three bar play, bad entry. (other)"/>
    <n v="14.839499999999894"/>
    <n v="0"/>
    <d v="1899-12-30T00:00:00"/>
    <b v="0"/>
    <b v="0"/>
    <b v="0"/>
    <b v="0"/>
    <b v="0"/>
    <n v="1"/>
    <b v="0"/>
    <b v="0"/>
    <b v="0"/>
    <n v="41.774499999999733"/>
    <s v="Monday"/>
    <x v="0"/>
  </r>
  <r>
    <x v="0"/>
    <d v="2022-01-26T00:00:00"/>
    <d v="1899-12-30T06:40:00"/>
    <d v="1899-12-30T06:43:00"/>
    <d v="1899-12-30T00:03:00"/>
    <n v="250"/>
    <n v="11.595000000000001"/>
    <s v="11.741 (250)"/>
    <n v="11.741"/>
    <x v="4"/>
    <n v="1.2591634325139989E-2"/>
    <n v="0.14599999999999902"/>
    <s v="9EMA crossing VWAP, flat top breakout"/>
    <n v="36.499999999999758"/>
    <n v="0"/>
    <d v="1899-12-30T00:03:00"/>
    <b v="0"/>
    <b v="0"/>
    <b v="0"/>
    <n v="1"/>
    <b v="0"/>
    <b v="0"/>
    <b v="0"/>
    <b v="0"/>
    <b v="0"/>
    <n v="78.274499999999492"/>
    <s v="Wednesday"/>
    <x v="0"/>
  </r>
  <r>
    <x v="4"/>
    <d v="2022-01-28T00:00:00"/>
    <d v="1899-12-30T07:32:00"/>
    <d v="1899-12-30T07:32:00"/>
    <d v="1899-12-30T00:00:00"/>
    <n v="300"/>
    <n v="6.95"/>
    <s v="7.05 (300)"/>
    <n v="7.05"/>
    <x v="5"/>
    <n v="1.4388489208633004E-2"/>
    <n v="9.9999999999999645E-2"/>
    <s v="flat top entry"/>
    <n v="29.999999999999893"/>
    <n v="0"/>
    <d v="1899-12-30T00:00:00"/>
    <b v="0"/>
    <b v="0"/>
    <b v="0"/>
    <n v="1"/>
    <b v="0"/>
    <b v="0"/>
    <b v="0"/>
    <b v="0"/>
    <b v="0"/>
    <n v="108.27449999999939"/>
    <s v="Friday"/>
    <x v="2"/>
  </r>
  <r>
    <x v="2"/>
    <d v="2022-01-31T00:00:00"/>
    <d v="1899-12-30T06:46:00"/>
    <d v="1899-12-30T06:46:00"/>
    <d v="1899-12-30T00:00:00"/>
    <n v="250"/>
    <n v="11.425000000000001"/>
    <s v="11.52 (150) ,11.635 (100)"/>
    <n v="11.566000000000001"/>
    <x v="6"/>
    <n v="1.2341356673960524E-2"/>
    <n v="0.14100000000000001"/>
    <s v="Significant KL"/>
    <n v="35.25"/>
    <n v="0"/>
    <d v="1899-12-30T00:00:00"/>
    <b v="0"/>
    <b v="0"/>
    <b v="0"/>
    <b v="0"/>
    <b v="0"/>
    <b v="0"/>
    <n v="1"/>
    <b v="0"/>
    <b v="0"/>
    <n v="143.52449999999939"/>
    <s v="Monday"/>
    <x v="0"/>
  </r>
  <r>
    <x v="2"/>
    <d v="2022-02-01T00:00:00"/>
    <d v="1899-12-30T06:38:00"/>
    <d v="1899-12-30T06:39:00"/>
    <d v="1899-12-30T00:01:00"/>
    <n v="150"/>
    <n v="12.96"/>
    <s v="12.82 (150)"/>
    <n v="12.82"/>
    <x v="7"/>
    <n v="-1.0802469135802517E-2"/>
    <n v="-0.14000000000000057"/>
    <s v="FOMO"/>
    <n v="0"/>
    <n v="-21.000000000000085"/>
    <b v="0"/>
    <d v="1899-12-30T00:01:00"/>
    <b v="0"/>
    <b v="0"/>
    <b v="0"/>
    <b v="0"/>
    <b v="0"/>
    <b v="0"/>
    <b v="0"/>
    <b v="0"/>
    <n v="122.52449999999931"/>
    <s v="Tuesday"/>
    <x v="0"/>
  </r>
  <r>
    <x v="0"/>
    <d v="2022-02-02T00:00:00"/>
    <d v="1899-12-30T06:43:00"/>
    <d v="1899-12-30T06:49:00"/>
    <d v="1899-12-30T00:06:00"/>
    <n v="250"/>
    <n v="12.025"/>
    <s v="12.215 (150), 12.15 (50), 12.16 (50)"/>
    <n v="12.191000000000001"/>
    <x v="8"/>
    <n v="1.3804573804573783E-2"/>
    <n v="0.16600000000000037"/>
    <s v="flat top entry"/>
    <n v="41.500000000000092"/>
    <n v="0"/>
    <d v="1899-12-30T00:06:00"/>
    <b v="0"/>
    <b v="0"/>
    <b v="0"/>
    <n v="1"/>
    <b v="0"/>
    <b v="0"/>
    <b v="0"/>
    <b v="0"/>
    <b v="0"/>
    <n v="164.02449999999939"/>
    <s v="Wednesday"/>
    <x v="0"/>
  </r>
  <r>
    <x v="5"/>
    <d v="2022-02-07T00:00:00"/>
    <d v="1899-12-30T06:39:00"/>
    <d v="1899-12-30T06:44:00"/>
    <d v="1899-12-30T00:05:00"/>
    <n v="200"/>
    <n v="18.315000000000001"/>
    <s v="18.38 (100), 18.50 (50), 18.31 (50)"/>
    <n v="18.392499999999998"/>
    <x v="9"/>
    <n v="4.2315042315039797E-3"/>
    <n v="7.7499999999997016E-2"/>
    <s v="Breakout of KL/ out of a base"/>
    <n v="15.499999999999403"/>
    <n v="0"/>
    <d v="1899-12-30T00:05:00"/>
    <b v="0"/>
    <b v="0"/>
    <b v="0"/>
    <b v="0"/>
    <b v="0"/>
    <b v="0"/>
    <n v="1"/>
    <b v="0"/>
    <b v="0"/>
    <n v="179.5244999999988"/>
    <s v="Monday"/>
    <x v="0"/>
  </r>
  <r>
    <x v="6"/>
    <d v="2022-02-09T00:00:00"/>
    <d v="1899-12-30T06:35:00"/>
    <d v="1899-12-30T06:36:00"/>
    <d v="1899-12-30T00:01:00"/>
    <n v="200"/>
    <n v="13.13"/>
    <s v="13.48 (100), 13.27 (50), 13.21 (50)"/>
    <n v="13.36"/>
    <x v="10"/>
    <n v="1.7517136329017413E-2"/>
    <n v="0.22999999999999865"/>
    <s v="Break of KL, ascending volume out of the cup"/>
    <n v="45.99999999999973"/>
    <n v="0"/>
    <d v="1899-12-30T00:01:00"/>
    <b v="0"/>
    <b v="0"/>
    <b v="0"/>
    <b v="0"/>
    <b v="0"/>
    <b v="0"/>
    <n v="1"/>
    <b v="0"/>
    <b v="0"/>
    <n v="225.52449999999851"/>
    <s v="Wednesday"/>
    <x v="0"/>
  </r>
  <r>
    <x v="0"/>
    <d v="2022-02-14T00:00:00"/>
    <d v="1899-12-30T07:09:00"/>
    <d v="1899-12-30T07:14:00"/>
    <d v="1899-12-30T00:05:00"/>
    <n v="200"/>
    <n v="17.175000000000001"/>
    <s v="17.27 (100), 17.20 (50), 17.1748 (50)"/>
    <n v="17.2287"/>
    <x v="11"/>
    <n v="3.1266375545850877E-3"/>
    <n v="5.3699999999999193E-2"/>
    <s v="Got in a little above the pivot point"/>
    <n v="10.739999999999839"/>
    <n v="0"/>
    <d v="1899-12-30T00:05:00"/>
    <b v="0"/>
    <b v="0"/>
    <b v="0"/>
    <b v="0"/>
    <n v="1"/>
    <b v="0"/>
    <b v="0"/>
    <b v="0"/>
    <b v="0"/>
    <n v="236.26449999999835"/>
    <s v="Monday"/>
    <x v="2"/>
  </r>
  <r>
    <x v="7"/>
    <d v="2022-02-15T00:00:00"/>
    <d v="1899-12-30T06:37:00"/>
    <d v="1899-12-30T06:37:00"/>
    <d v="1899-12-30T00:00:00"/>
    <n v="300"/>
    <n v="3.1749999999999998"/>
    <s v="3.08 (300)"/>
    <n v="3.08"/>
    <x v="12"/>
    <n v="-2.9921259842519587E-2"/>
    <n v="-9.4999999999999751E-2"/>
    <s v="Got in on flat top turned out to be a false breakout"/>
    <n v="0"/>
    <n v="-28.499999999999925"/>
    <b v="0"/>
    <d v="1899-12-30T00:00:00"/>
    <b v="0"/>
    <b v="0"/>
    <b v="0"/>
    <b v="0"/>
    <b v="0"/>
    <b v="0"/>
    <b v="0"/>
    <b v="0"/>
    <n v="207.76449999999843"/>
    <s v="Tuesday"/>
    <x v="0"/>
  </r>
  <r>
    <x v="0"/>
    <d v="2022-02-16T00:00:00"/>
    <d v="1899-12-30T06:35:00"/>
    <d v="1899-12-30T06:38:00"/>
    <d v="1899-12-30T00:03:00"/>
    <n v="200"/>
    <n v="17.629899999999999"/>
    <s v="17.765 (100), 17.611 (50), 17.5601 (50)"/>
    <n v="17.675775000000002"/>
    <x v="13"/>
    <n v="2.6021134549829572E-3"/>
    <n v="4.5875000000002331E-2"/>
    <s v="Got in at KL on strong momo"/>
    <n v="9.1750000000004661"/>
    <n v="0"/>
    <d v="1899-12-30T00:03:00"/>
    <b v="0"/>
    <b v="0"/>
    <b v="0"/>
    <b v="0"/>
    <b v="0"/>
    <b v="0"/>
    <n v="1"/>
    <b v="0"/>
    <b v="0"/>
    <n v="216.9394999999989"/>
    <s v="Wednesday"/>
    <x v="0"/>
  </r>
  <r>
    <x v="4"/>
    <d v="2022-02-22T00:00:00"/>
    <d v="1899-12-30T07:19:00"/>
    <d v="1899-12-30T07:19:00"/>
    <d v="1899-12-30T00:00:00"/>
    <n v="400"/>
    <n v="7.6162000000000001"/>
    <s v="7.9359 (400)"/>
    <n v="7.9359000000000002"/>
    <x v="14"/>
    <n v="4.197631364722576E-2"/>
    <n v="0.3197000000000001"/>
    <s v="Sniped a strong MOMO stock, got in at KL"/>
    <n v="127.88000000000004"/>
    <n v="0"/>
    <d v="1899-12-30T00:00:00"/>
    <b v="0"/>
    <b v="0"/>
    <b v="0"/>
    <b v="0"/>
    <b v="0"/>
    <b v="0"/>
    <n v="1"/>
    <b v="0"/>
    <b v="0"/>
    <n v="344.81949999999892"/>
    <s v="Tuesday"/>
    <x v="2"/>
  </r>
  <r>
    <x v="4"/>
    <d v="2022-02-23T00:00:00"/>
    <d v="1899-12-30T07:24:00"/>
    <d v="1899-12-30T07:24:00"/>
    <d v="1899-12-30T00:00:00"/>
    <n v="200"/>
    <n v="8.1397399999999998"/>
    <s v="7.92 (300)"/>
    <n v="7.92"/>
    <x v="15"/>
    <n v="-2.6995948273532022E-2"/>
    <n v="-0.21973999999999982"/>
    <s v="broke KL "/>
    <n v="0"/>
    <n v="-43.947999999999965"/>
    <b v="0"/>
    <d v="1899-12-30T00:00:00"/>
    <b v="0"/>
    <b v="0"/>
    <b v="0"/>
    <b v="0"/>
    <b v="0"/>
    <b v="0"/>
    <b v="0"/>
    <b v="0"/>
    <n v="300.87149999999895"/>
    <s v="Wednesday"/>
    <x v="2"/>
  </r>
  <r>
    <x v="4"/>
    <d v="2022-02-24T00:00:00"/>
    <d v="1899-12-30T07:06:00"/>
    <d v="1899-12-30T07:10:00"/>
    <d v="1899-12-30T00:04:00"/>
    <n v="200"/>
    <n v="12.6995"/>
    <s v="13.91 (200)"/>
    <n v="13.91"/>
    <x v="16"/>
    <n v="9.5318713335170724E-2"/>
    <n v="1.2104999999999997"/>
    <s v="Increased volume curling up into KL"/>
    <n v="242.09999999999994"/>
    <n v="0"/>
    <d v="1899-12-30T00:04:00"/>
    <b v="0"/>
    <b v="0"/>
    <b v="0"/>
    <b v="0"/>
    <b v="0"/>
    <b v="0"/>
    <n v="1"/>
    <b v="0"/>
    <b v="0"/>
    <n v="542.97149999999885"/>
    <s v="Thursday"/>
    <x v="2"/>
  </r>
  <r>
    <x v="0"/>
    <d v="2022-02-28T00:00:00"/>
    <d v="1899-12-30T07:15:00"/>
    <d v="1899-12-30T07:18:00"/>
    <d v="1899-12-30T00:03:00"/>
    <n v="250"/>
    <n v="17.498200000000001"/>
    <s v="17.64 (200), 17.64 (25), 17.59 (25)"/>
    <n v="17.635000000000002"/>
    <x v="17"/>
    <n v="7.817946988833091E-3"/>
    <n v="0.13680000000000092"/>
    <s v="Significant volume/tape reading (other)"/>
    <n v="34.20000000000023"/>
    <n v="0"/>
    <d v="1899-12-30T00:03:00"/>
    <b v="0"/>
    <b v="0"/>
    <b v="0"/>
    <b v="0"/>
    <b v="0"/>
    <n v="1"/>
    <b v="0"/>
    <b v="0"/>
    <b v="0"/>
    <n v="577.17149999999913"/>
    <s v="Monday"/>
    <x v="2"/>
  </r>
  <r>
    <x v="7"/>
    <d v="2022-03-02T00:00:00"/>
    <d v="1899-12-30T06:47:00"/>
    <d v="1899-12-30T07:30:00"/>
    <d v="1899-12-30T00:43:00"/>
    <n v="2000"/>
    <n v="2.7926000000000002"/>
    <s v="2.7916 (2000)"/>
    <n v="2.7915999999999999"/>
    <x v="18"/>
    <n v="-3.5808923583768859E-4"/>
    <n v="-1.000000000000334E-3"/>
    <s v="got in at the break of a KL"/>
    <n v="0"/>
    <n v="-2.0000000000006679"/>
    <b v="0"/>
    <d v="1899-12-30T00:43:00"/>
    <b v="0"/>
    <b v="0"/>
    <b v="0"/>
    <b v="0"/>
    <b v="0"/>
    <b v="0"/>
    <b v="0"/>
    <b v="0"/>
    <n v="575.17149999999845"/>
    <s v="Wednesday"/>
    <x v="0"/>
  </r>
  <r>
    <x v="8"/>
    <d v="2022-03-04T00:00:00"/>
    <d v="1899-12-30T06:35:00"/>
    <d v="1899-12-30T06:43:00"/>
    <d v="1899-12-30T00:08:00"/>
    <n v="2000"/>
    <n v="2.2549999999999999"/>
    <s v="2.315 (1000), 2.2757 (500), 2.365 (250), 2.3432 (250)"/>
    <n v="2.3149500000000001"/>
    <x v="19"/>
    <n v="2.658536585365856E-2"/>
    <n v="5.995000000000017E-2"/>
    <s v="break of KL from PM, L2 was extremely bullish"/>
    <n v="119.90000000000035"/>
    <n v="0"/>
    <d v="1899-12-30T00:08:00"/>
    <b v="0"/>
    <b v="0"/>
    <b v="0"/>
    <b v="0"/>
    <b v="0"/>
    <b v="0"/>
    <n v="1"/>
    <b v="0"/>
    <b v="0"/>
    <n v="695.07149999999876"/>
    <s v="Friday"/>
    <x v="0"/>
  </r>
  <r>
    <x v="4"/>
    <d v="2022-03-07T00:00:00"/>
    <d v="1899-12-30T06:35:00"/>
    <d v="1899-12-30T06:47:00"/>
    <d v="1899-12-30T00:12:00"/>
    <n v="20"/>
    <n v="50.484999999999999"/>
    <s v="42.826 (20)"/>
    <n v="42.826000000000001"/>
    <x v="20"/>
    <n v="-0.1517084282460136"/>
    <n v="-7.6589999999999989"/>
    <s v="break above KL, good volume"/>
    <n v="0"/>
    <n v="-153.17999999999998"/>
    <b v="0"/>
    <d v="1899-12-30T00:12:00"/>
    <b v="0"/>
    <b v="0"/>
    <b v="0"/>
    <b v="0"/>
    <b v="0"/>
    <b v="0"/>
    <b v="0"/>
    <b v="0"/>
    <n v="541.89149999999881"/>
    <s v="Monday"/>
    <x v="0"/>
  </r>
  <r>
    <x v="9"/>
    <d v="2022-03-08T00:00:00"/>
    <d v="1899-12-30T07:17:00"/>
    <d v="1899-12-30T08:16:00"/>
    <d v="1899-12-30T00:59:00"/>
    <n v="2000"/>
    <n v="1.93"/>
    <s v="1.135 (2000)"/>
    <n v="1.135"/>
    <x v="21"/>
    <n v="-0.41191709844559588"/>
    <n v="-0.79499999999999993"/>
    <s v="FOMO"/>
    <n v="0"/>
    <n v="-1589.9999999999998"/>
    <b v="0"/>
    <d v="1899-12-30T00:59:00"/>
    <b v="0"/>
    <b v="0"/>
    <b v="0"/>
    <b v="0"/>
    <b v="0"/>
    <b v="0"/>
    <b v="0"/>
    <b v="0"/>
    <n v="-1048.108500000001"/>
    <s v="Tuesday"/>
    <x v="2"/>
  </r>
  <r>
    <x v="10"/>
    <d v="2022-03-09T00:00:00"/>
    <d v="1899-12-30T11:27:00"/>
    <d v="1899-12-30T11:30:00"/>
    <d v="1899-12-30T00:03:00"/>
    <n v="300"/>
    <n v="4.2350000000000003"/>
    <s v="4.124 (300)"/>
    <n v="4.1239999999999997"/>
    <x v="22"/>
    <n v="-2.6210153482880916E-2"/>
    <n v="-0.11100000000000065"/>
    <s v="DIP at the bottom of the support, didn’t end up bouncing"/>
    <n v="0"/>
    <n v="-33.300000000000196"/>
    <b v="0"/>
    <d v="1899-12-30T00:03:00"/>
    <b v="0"/>
    <b v="0"/>
    <b v="0"/>
    <b v="0"/>
    <b v="0"/>
    <b v="0"/>
    <b v="0"/>
    <b v="0"/>
    <n v="-1081.4085000000011"/>
    <s v="Wednesday"/>
    <x v="3"/>
  </r>
  <r>
    <x v="11"/>
    <d v="2022-03-10T00:00:00"/>
    <d v="1899-12-30T08:28:00"/>
    <d v="1899-12-30T08:32:00"/>
    <d v="1899-12-30T00:04:00"/>
    <n v="500"/>
    <n v="3.8"/>
    <s v="3.965 (250), 3.9065 (150), 3.81 (100)"/>
    <n v="3.9164500000000002"/>
    <x v="23"/>
    <n v="3.0644736842105447E-2"/>
    <n v="0.11645000000000039"/>
    <s v="Flat top breakout"/>
    <n v="58.225000000000193"/>
    <n v="0"/>
    <d v="1899-12-30T00:04:00"/>
    <b v="0"/>
    <b v="0"/>
    <b v="0"/>
    <n v="1"/>
    <b v="0"/>
    <b v="0"/>
    <b v="0"/>
    <b v="0"/>
    <b v="0"/>
    <n v="-1023.183500000001"/>
    <s v="Thursday"/>
    <x v="4"/>
  </r>
  <r>
    <x v="12"/>
    <d v="2022-03-15T00:00:00"/>
    <d v="1899-12-30T12:38:00"/>
    <d v="1899-12-30T12:42:00"/>
    <d v="1899-12-30T00:04:00"/>
    <n v="2000"/>
    <n v="1.165"/>
    <s v="1.1811 (1000), 1.155 (1000)"/>
    <n v="1.16805"/>
    <x v="24"/>
    <n v="2.6180257510730609E-3"/>
    <n v="3.0499999999999972E-3"/>
    <s v="flat top "/>
    <n v="6.0999999999999943"/>
    <n v="0"/>
    <d v="1899-12-30T00:04:00"/>
    <b v="0"/>
    <b v="0"/>
    <b v="0"/>
    <n v="1"/>
    <b v="0"/>
    <b v="0"/>
    <b v="0"/>
    <b v="0"/>
    <b v="0"/>
    <n v="-1017.083500000001"/>
    <s v="Tuesday"/>
    <x v="1"/>
  </r>
  <r>
    <x v="4"/>
    <d v="2022-03-17T00:00:00"/>
    <d v="1899-12-30T07:17:00"/>
    <d v="1899-12-30T07:27:00"/>
    <d v="1899-12-30T00:10:00"/>
    <n v="100"/>
    <n v="31.465"/>
    <s v="31.835 (50), 30.820 (50)"/>
    <n v="31.327100000000002"/>
    <x v="25"/>
    <n v="-4.3826473859843729E-3"/>
    <n v="-0.13789999999999836"/>
    <s v="high of day momentum (other)"/>
    <n v="0"/>
    <n v="-13.789999999999836"/>
    <b v="0"/>
    <d v="1899-12-30T00:10:00"/>
    <b v="0"/>
    <b v="0"/>
    <b v="0"/>
    <b v="0"/>
    <b v="0"/>
    <b v="0"/>
    <b v="0"/>
    <b v="0"/>
    <n v="-1030.8735000000008"/>
    <s v="Thursday"/>
    <x v="2"/>
  </r>
  <r>
    <x v="13"/>
    <d v="2022-03-21T00:00:00"/>
    <d v="1899-12-30T09:19:00"/>
    <d v="1899-12-30T09:25:00"/>
    <d v="1899-12-30T00:06:00"/>
    <n v="500"/>
    <n v="7.7584999999999997"/>
    <s v="7.8909 (250), 7.75 (250)"/>
    <n v="7.8204500000000001"/>
    <x v="26"/>
    <n v="7.9847908745247498E-3"/>
    <n v="6.1950000000000394E-2"/>
    <s v="Flat top on good volume"/>
    <n v="30.975000000000197"/>
    <n v="0"/>
    <d v="1899-12-30T00:06:00"/>
    <b v="0"/>
    <b v="0"/>
    <b v="0"/>
    <n v="1"/>
    <b v="0"/>
    <b v="0"/>
    <b v="0"/>
    <b v="0"/>
    <b v="0"/>
    <n v="-999.89850000000058"/>
    <s v="Monday"/>
    <x v="5"/>
  </r>
  <r>
    <x v="13"/>
    <d v="2022-03-23T00:00:00"/>
    <d v="1899-12-30T07:04:00"/>
    <d v="1899-12-30T07:08:00"/>
    <d v="1899-12-30T00:04:00"/>
    <n v="400"/>
    <n v="6.66"/>
    <s v="6.41 (100), 6.43 (100), 6.48 (100), 6.43 (100)"/>
    <n v="6.4373500000000003"/>
    <x v="27"/>
    <n v="-3.3430930930930858E-2"/>
    <n v="-0.22264999999999979"/>
    <s v="pivot point that had fear of missing out all over this trade, bc of the location the stock was in"/>
    <n v="0"/>
    <n v="-89.059999999999917"/>
    <b v="0"/>
    <d v="1899-12-30T00:04:00"/>
    <b v="0"/>
    <b v="0"/>
    <b v="0"/>
    <b v="0"/>
    <b v="0"/>
    <b v="0"/>
    <b v="0"/>
    <b v="0"/>
    <n v="-1088.9585000000004"/>
    <s v="Wednesday"/>
    <x v="2"/>
  </r>
  <r>
    <x v="14"/>
    <d v="2022-03-25T00:00:00"/>
    <d v="1899-12-30T12:07:00"/>
    <d v="1899-12-30T12:07:00"/>
    <d v="1899-12-30T00:00:00"/>
    <n v="1000"/>
    <n v="2.5379"/>
    <s v="2.60422 (1000)"/>
    <n v="2.6042000000000001"/>
    <x v="28"/>
    <n v="2.6123960754954823E-2"/>
    <n v="6.6300000000000026E-2"/>
    <s v="Flat top VCP looking price action."/>
    <n v="66.300000000000026"/>
    <n v="0"/>
    <d v="1899-12-30T00:00:00"/>
    <b v="0"/>
    <b v="0"/>
    <b v="0"/>
    <n v="1"/>
    <b v="0"/>
    <b v="0"/>
    <b v="0"/>
    <b v="0"/>
    <b v="0"/>
    <n v="-1022.6585000000003"/>
    <s v="Friday"/>
    <x v="1"/>
  </r>
  <r>
    <x v="15"/>
    <d v="2022-03-29T00:00:00"/>
    <d v="1899-12-30T07:17:00"/>
    <d v="1899-12-30T07:18:00"/>
    <d v="1899-12-30T00:01:00"/>
    <n v="150"/>
    <n v="22.322669999999999"/>
    <s v="22.2 (150)"/>
    <n v="22.2"/>
    <x v="29"/>
    <n v="-5.4953103728182517E-3"/>
    <n v="-0.12266999999999939"/>
    <s v="Flat top"/>
    <n v="0"/>
    <n v="-18.400499999999909"/>
    <b v="0"/>
    <d v="1899-12-30T00:01:00"/>
    <b v="0"/>
    <b v="0"/>
    <b v="0"/>
    <b v="0"/>
    <b v="0"/>
    <b v="0"/>
    <b v="0"/>
    <b v="0"/>
    <n v="-1041.0590000000002"/>
    <s v="Tuesday"/>
    <x v="2"/>
  </r>
  <r>
    <x v="16"/>
    <d v="2022-04-04T00:00:00"/>
    <d v="1899-12-30T06:50:00"/>
    <d v="1899-12-30T07:00:00"/>
    <d v="1899-12-30T00:10:00"/>
    <n v="800"/>
    <n v="1.7849999999999999"/>
    <s v="1.82 (800)"/>
    <n v="1.82"/>
    <x v="30"/>
    <n v="1.9607843137255054E-2"/>
    <n v="3.5000000000000142E-2"/>
    <s v="Flat top"/>
    <n v="28.000000000000114"/>
    <n v="0"/>
    <d v="1899-12-30T00:10:00"/>
    <b v="0"/>
    <b v="0"/>
    <b v="0"/>
    <n v="1"/>
    <b v="0"/>
    <b v="0"/>
    <b v="0"/>
    <b v="0"/>
    <b v="0"/>
    <n v="-1013.0590000000001"/>
    <s v="Monday"/>
    <x v="0"/>
  </r>
  <r>
    <x v="17"/>
    <d v="2022-04-12T00:00:00"/>
    <d v="1899-12-30T06:36:00"/>
    <d v="1899-12-30T06:36:00"/>
    <d v="1899-12-30T00:00:00"/>
    <n v="500"/>
    <n v="2.9557000000000002"/>
    <s v="3.16 (200), 3.26 (150), 3.43 (150)"/>
    <n v="3.2709999999999999"/>
    <x v="31"/>
    <n v="0.10667523767635401"/>
    <n v="0.31529999999999969"/>
    <s v="strong volume/momentum/ crossing above VWAP and Moving averages (other)"/>
    <n v="157.64999999999984"/>
    <n v="0"/>
    <d v="1899-12-30T00:00:00"/>
    <b v="0"/>
    <b v="0"/>
    <b v="0"/>
    <b v="0"/>
    <b v="0"/>
    <n v="1"/>
    <b v="0"/>
    <b v="0"/>
    <b v="0"/>
    <n v="-855.40900000000022"/>
    <s v="Tuesday"/>
    <x v="0"/>
  </r>
  <r>
    <x v="18"/>
    <d v="2022-04-13T00:00:00"/>
    <d v="1899-12-30T06:42:00"/>
    <d v="1899-12-30T06:43:00"/>
    <d v="1899-12-30T00:01:00"/>
    <n v="400"/>
    <n v="5.2194000000000003"/>
    <s v="5.12 (400)"/>
    <n v="5.12"/>
    <x v="32"/>
    <n v="-1.9044334597846491E-2"/>
    <n v="-9.9400000000000155E-2"/>
    <s v="flat top "/>
    <n v="0"/>
    <n v="-39.760000000000062"/>
    <b v="0"/>
    <d v="1899-12-30T00:01:00"/>
    <b v="0"/>
    <b v="0"/>
    <b v="0"/>
    <b v="0"/>
    <b v="0"/>
    <b v="0"/>
    <b v="0"/>
    <b v="0"/>
    <n v="-895.16900000000032"/>
    <s v="Wednesday"/>
    <x v="0"/>
  </r>
  <r>
    <x v="4"/>
    <d v="2022-04-14T00:00:00"/>
    <d v="1899-12-30T12:00:00"/>
    <d v="1899-12-30T12:01:00"/>
    <d v="1899-12-30T00:01:00"/>
    <n v="50"/>
    <n v="25.29"/>
    <s v="24.020 (50)"/>
    <n v="24.02"/>
    <x v="33"/>
    <n v="-5.0217477263740595E-2"/>
    <n v="-1.2699999999999996"/>
    <s v="Flat top"/>
    <n v="0"/>
    <n v="-63.499999999999979"/>
    <b v="0"/>
    <d v="1899-12-30T00:01:00"/>
    <b v="0"/>
    <b v="0"/>
    <b v="0"/>
    <b v="0"/>
    <b v="0"/>
    <b v="0"/>
    <b v="0"/>
    <b v="0"/>
    <n v="-958.66900000000032"/>
    <s v="Thursday"/>
    <x v="1"/>
  </r>
  <r>
    <x v="19"/>
    <d v="2022-04-19T00:00:00"/>
    <d v="1899-12-30T06:34:00"/>
    <d v="1899-12-30T06:39:00"/>
    <d v="1899-12-30T00:05:00"/>
    <n v="1000"/>
    <n v="2.855"/>
    <s v="2.995 (250), 2.965 (500), 2.955 (250)"/>
    <n v="2.97"/>
    <x v="34"/>
    <n v="4.028021015761829E-2"/>
    <n v="0.11500000000000021"/>
    <s v="pivot point break out on large volume"/>
    <n v="115.00000000000021"/>
    <n v="0"/>
    <d v="1899-12-30T00:05:00"/>
    <b v="0"/>
    <b v="0"/>
    <b v="0"/>
    <b v="0"/>
    <n v="1"/>
    <b v="0"/>
    <b v="0"/>
    <b v="0"/>
    <b v="0"/>
    <n v="-843.6690000000001"/>
    <s v="Tuesday"/>
    <x v="0"/>
  </r>
  <r>
    <x v="20"/>
    <d v="2022-04-21T00:00:00"/>
    <d v="1899-12-30T06:38:00"/>
    <d v="1899-12-30T06:41:00"/>
    <d v="1899-12-30T00:03:00"/>
    <n v="1000"/>
    <n v="2.0476000000000001"/>
    <s v="2.1274/2.065"/>
    <n v="2.0962000000000001"/>
    <x v="35"/>
    <n v="2.3735104512600191E-2"/>
    <n v="4.8599999999999977E-2"/>
    <s v="trendline break second green candle  (other)"/>
    <n v="48.59999999999998"/>
    <n v="0"/>
    <d v="1899-12-30T00:03:00"/>
    <b v="0"/>
    <b v="0"/>
    <b v="0"/>
    <b v="0"/>
    <b v="0"/>
    <n v="1"/>
    <b v="0"/>
    <b v="0"/>
    <b v="0"/>
    <n v="-795.06900000000007"/>
    <s v="Thursday"/>
    <x v="0"/>
  </r>
  <r>
    <x v="20"/>
    <d v="2022-04-21T00:00:00"/>
    <d v="1899-12-30T06:50:00"/>
    <d v="1899-12-30T06:51:00"/>
    <d v="1899-12-30T00:01:00"/>
    <n v="800"/>
    <n v="2.395"/>
    <s v="2.1721 (800)"/>
    <n v="2.1720999999999999"/>
    <x v="36"/>
    <n v="-9.3068893528183705E-2"/>
    <n v="-0.2229000000000001"/>
    <s v="trendline break into new highs (other)"/>
    <n v="0"/>
    <n v="-178.32000000000008"/>
    <b v="0"/>
    <d v="1899-12-30T00:01:00"/>
    <b v="0"/>
    <b v="0"/>
    <b v="0"/>
    <b v="0"/>
    <b v="0"/>
    <b v="0"/>
    <b v="0"/>
    <b v="0"/>
    <n v="-973.38900000000012"/>
    <s v="Thursday"/>
    <x v="0"/>
  </r>
  <r>
    <x v="21"/>
    <d v="2022-04-25T00:00:00"/>
    <d v="1899-12-30T06:39:00"/>
    <d v="1899-12-30T06:41:00"/>
    <d v="1899-12-30T00:02:00"/>
    <n v="1000"/>
    <n v="1.9399"/>
    <s v="2.0809 (500), 1.9975 (500)"/>
    <n v="2.03912"/>
    <x v="37"/>
    <n v="5.1146966338471156E-2"/>
    <n v="9.9220000000000086E-2"/>
    <s v="Retest at KL that pushed through, moving avg crossed VWAP"/>
    <n v="99.220000000000084"/>
    <n v="0"/>
    <d v="1899-12-30T00:02:00"/>
    <b v="0"/>
    <b v="0"/>
    <b v="0"/>
    <b v="0"/>
    <b v="0"/>
    <b v="0"/>
    <n v="1"/>
    <b v="0"/>
    <b v="0"/>
    <n v="-874.1690000000001"/>
    <s v="Monday"/>
    <x v="0"/>
  </r>
  <r>
    <x v="22"/>
    <d v="2022-04-27T00:00:00"/>
    <d v="1899-12-30T06:46:00"/>
    <d v="1899-12-30T06:47:00"/>
    <d v="1899-12-30T00:01:00"/>
    <n v="1000"/>
    <n v="3.73"/>
    <s v="4.12 (500), 3.8342 (500)"/>
    <n v="3.9771000000000001"/>
    <x v="38"/>
    <n v="6.6246648793565788E-2"/>
    <n v="0.2471000000000001"/>
    <s v="flat top BO"/>
    <n v="247.10000000000011"/>
    <n v="0"/>
    <d v="1899-12-30T00:01:00"/>
    <b v="0"/>
    <b v="0"/>
    <b v="0"/>
    <n v="1"/>
    <b v="0"/>
    <b v="0"/>
    <b v="0"/>
    <b v="0"/>
    <b v="0"/>
    <n v="-627.06899999999996"/>
    <s v="Wednesday"/>
    <x v="0"/>
  </r>
  <r>
    <x v="23"/>
    <d v="2022-05-02T00:00:00"/>
    <d v="1899-12-30T07:05:00"/>
    <d v="1899-12-30T07:08:00"/>
    <d v="1899-12-30T00:03:00"/>
    <n v="1000"/>
    <n v="4.08"/>
    <s v="3.98 (1000)"/>
    <n v="3.98"/>
    <x v="39"/>
    <n v="-2.4509803921568651E-2"/>
    <n v="-0.10000000000000009"/>
    <s v="AT KL breakout "/>
    <n v="0"/>
    <n v="-100.00000000000009"/>
    <b v="0"/>
    <d v="1899-12-30T00:03:00"/>
    <b v="0"/>
    <b v="0"/>
    <b v="0"/>
    <b v="0"/>
    <b v="0"/>
    <b v="0"/>
    <b v="0"/>
    <b v="0"/>
    <n v="-727.06900000000007"/>
    <s v="Monday"/>
    <x v="2"/>
  </r>
  <r>
    <x v="24"/>
    <d v="2022-05-04T00:00:00"/>
    <d v="1899-12-30T07:59:00"/>
    <d v="1899-12-30T08:00:00"/>
    <d v="1899-12-30T00:01:00"/>
    <n v="1000"/>
    <n v="2.355"/>
    <s v="2.3948 (1000)"/>
    <n v="2.3948"/>
    <x v="40"/>
    <n v="1.6900212314225005E-2"/>
    <n v="3.9800000000000058E-2"/>
    <s v="Trend line break into high volume (other)"/>
    <n v="39.800000000000054"/>
    <n v="0"/>
    <d v="1899-12-30T00:01:00"/>
    <b v="0"/>
    <b v="0"/>
    <b v="0"/>
    <b v="0"/>
    <b v="0"/>
    <n v="1"/>
    <b v="0"/>
    <b v="0"/>
    <b v="0"/>
    <n v="-687.26900000000001"/>
    <s v="Wednesday"/>
    <x v="2"/>
  </r>
  <r>
    <x v="25"/>
    <d v="2022-05-05T00:00:00"/>
    <d v="1899-12-30T11:12:00"/>
    <d v="1899-12-30T11:18:00"/>
    <d v="1899-12-30T00:06:00"/>
    <n v="400"/>
    <n v="4.1749999999999998"/>
    <s v="4.12 (400)"/>
    <n v="4.12"/>
    <x v="41"/>
    <n v="-1.3173652694610682E-2"/>
    <n v="-5.4999999999999716E-2"/>
    <s v="Flat top breakout on high volume"/>
    <n v="0"/>
    <n v="-21.999999999999886"/>
    <b v="0"/>
    <d v="1899-12-30T00:06:00"/>
    <b v="0"/>
    <b v="0"/>
    <b v="0"/>
    <b v="0"/>
    <b v="0"/>
    <b v="0"/>
    <b v="0"/>
    <b v="0"/>
    <n v="-709.26899999999989"/>
    <s v="Thursday"/>
    <x v="3"/>
  </r>
  <r>
    <x v="26"/>
    <d v="2022-05-09T00:00:00"/>
    <d v="1899-12-30T07:03:00"/>
    <d v="1899-12-30T07:06:00"/>
    <d v="1899-12-30T00:03:00"/>
    <n v="1000"/>
    <n v="2.6657000000000002"/>
    <s v="2.57 (1000)"/>
    <n v="2.57"/>
    <x v="42"/>
    <n v="-3.5900513936302003E-2"/>
    <n v="-9.570000000000034E-2"/>
    <s v="honestly, this trade was FOMO"/>
    <n v="0"/>
    <n v="-95.700000000000344"/>
    <b v="0"/>
    <d v="1899-12-30T00:03:00"/>
    <b v="0"/>
    <b v="0"/>
    <b v="0"/>
    <b v="0"/>
    <b v="0"/>
    <b v="0"/>
    <b v="0"/>
    <b v="0"/>
    <n v="-804.96900000000028"/>
    <s v="Monday"/>
    <x v="2"/>
  </r>
  <r>
    <x v="27"/>
    <d v="2022-05-10T00:00:00"/>
    <d v="1899-12-30T06:40:00"/>
    <d v="1899-12-30T06:40:00"/>
    <d v="1899-12-30T00:00:00"/>
    <n v="800"/>
    <n v="1.8682000000000001"/>
    <s v="1.82 (800)"/>
    <n v="1.82"/>
    <x v="43"/>
    <n v="-2.5800235520822223E-2"/>
    <n v="-4.8200000000000021E-2"/>
    <s v="trendline break out into decent volume, bought the stock with confidence and trusted my gut (other)"/>
    <n v="0"/>
    <n v="-38.560000000000016"/>
    <b v="0"/>
    <d v="1899-12-30T00:00:00"/>
    <b v="0"/>
    <b v="0"/>
    <b v="0"/>
    <b v="0"/>
    <b v="0"/>
    <b v="0"/>
    <b v="0"/>
    <b v="0"/>
    <n v="-843.52900000000034"/>
    <s v="Tuesday"/>
    <x v="0"/>
  </r>
  <r>
    <x v="28"/>
    <d v="2022-05-11T00:00:00"/>
    <d v="1899-12-30T06:45:00"/>
    <d v="1899-12-30T06:46:00"/>
    <d v="1899-12-30T00:01:00"/>
    <n v="700"/>
    <n v="3.66"/>
    <s v="3.87 (700)"/>
    <n v="3.87"/>
    <x v="44"/>
    <n v="5.7377049180327822E-2"/>
    <n v="0.20999999999999996"/>
    <s v="bounce off 10 EMA pull back buy/ no longer over EXT (other)"/>
    <n v="146.99999999999997"/>
    <n v="0"/>
    <d v="1899-12-30T00:01:00"/>
    <b v="0"/>
    <b v="0"/>
    <b v="0"/>
    <b v="0"/>
    <b v="0"/>
    <n v="1"/>
    <b v="0"/>
    <b v="0"/>
    <b v="0"/>
    <n v="-696.52900000000034"/>
    <s v="Wednesday"/>
    <x v="0"/>
  </r>
  <r>
    <x v="29"/>
    <d v="2022-05-16T00:00:00"/>
    <d v="1899-12-30T06:33:00"/>
    <d v="1899-12-30T06:33:00"/>
    <d v="1899-12-30T00:00:00"/>
    <n v="1000"/>
    <n v="3.6059999999999999"/>
    <s v="3.55 (1000)"/>
    <n v="3.55"/>
    <x v="45"/>
    <n v="-1.5529672767609526E-2"/>
    <n v="-5.600000000000005E-2"/>
    <s v="good entry on a hammer reversal that brakes trend line (other)"/>
    <n v="0"/>
    <n v="-56.00000000000005"/>
    <b v="0"/>
    <d v="1899-12-30T00:00:00"/>
    <b v="0"/>
    <b v="0"/>
    <b v="0"/>
    <b v="0"/>
    <b v="0"/>
    <b v="0"/>
    <b v="0"/>
    <b v="0"/>
    <n v="-752.52900000000034"/>
    <s v="Monday"/>
    <x v="0"/>
  </r>
  <r>
    <x v="30"/>
    <d v="2022-05-18T00:00:00"/>
    <d v="1899-12-30T06:38:00"/>
    <d v="1899-12-30T06:43:00"/>
    <d v="1899-12-30T00:05:00"/>
    <n v="1000"/>
    <n v="2.4422000000000001"/>
    <s v="2.51 (1000)"/>
    <n v="2.5099999999999998"/>
    <x v="46"/>
    <n v="2.7761854066005842E-2"/>
    <n v="6.7799999999999638E-2"/>
    <s v="I liked the breakout but I got in too late, it was a flat top/ break out "/>
    <n v="67.799999999999642"/>
    <n v="0"/>
    <d v="1899-12-30T00:05:00"/>
    <b v="0"/>
    <b v="0"/>
    <b v="0"/>
    <n v="1"/>
    <b v="0"/>
    <b v="0"/>
    <b v="0"/>
    <b v="0"/>
    <b v="0"/>
    <n v="-684.72900000000072"/>
    <s v="Wednesday"/>
    <x v="0"/>
  </r>
  <r>
    <x v="31"/>
    <d v="2022-05-20T00:00:00"/>
    <d v="1899-12-30T06:58:00"/>
    <d v="1899-12-30T06:59:00"/>
    <d v="1899-12-30T00:01:00"/>
    <n v="1000"/>
    <n v="3.0249999999999999"/>
    <s v="3.1562 (1000)"/>
    <n v="3.1562000000000001"/>
    <x v="47"/>
    <n v="4.3371900826446375E-2"/>
    <n v="0.13120000000000021"/>
    <s v="Trendline break (other)"/>
    <n v="131.20000000000022"/>
    <n v="0"/>
    <d v="1899-12-30T00:01:00"/>
    <b v="0"/>
    <b v="0"/>
    <b v="0"/>
    <b v="0"/>
    <b v="0"/>
    <n v="1"/>
    <b v="0"/>
    <b v="0"/>
    <b v="0"/>
    <n v="-553.52900000000045"/>
    <s v="Friday"/>
    <x v="0"/>
  </r>
  <r>
    <x v="32"/>
    <d v="2022-05-25T00:00:00"/>
    <d v="1899-12-30T06:58:00"/>
    <d v="1899-12-30T07:00:00"/>
    <d v="1899-12-30T00:02:00"/>
    <n v="1000"/>
    <n v="2.5853000000000002"/>
    <s v="2.54 (1000)"/>
    <n v="2.54"/>
    <x v="48"/>
    <n v="-1.7522144431980857E-2"/>
    <n v="-4.5300000000000118E-2"/>
    <s v="breakout/flat top "/>
    <n v="0"/>
    <n v="-45.300000000000118"/>
    <b v="0"/>
    <d v="1899-12-30T00:02:00"/>
    <b v="0"/>
    <b v="0"/>
    <b v="0"/>
    <b v="0"/>
    <b v="0"/>
    <b v="0"/>
    <b v="0"/>
    <b v="0"/>
    <n v="-598.82900000000052"/>
    <s v="Wednesday"/>
    <x v="0"/>
  </r>
  <r>
    <x v="32"/>
    <d v="2022-05-25T00:00:00"/>
    <d v="1899-12-30T07:06:00"/>
    <d v="1899-12-30T07:07:00"/>
    <d v="1899-12-30T00:01:00"/>
    <n v="500"/>
    <n v="2.61"/>
    <s v="2.56 (500)"/>
    <n v="2.56"/>
    <x v="49"/>
    <n v="-1.9157088122605304E-2"/>
    <n v="-4.9999999999999822E-2"/>
    <s v="Flat top"/>
    <n v="0"/>
    <n v="-24.999999999999911"/>
    <b v="0"/>
    <d v="1899-12-30T00:01:00"/>
    <b v="0"/>
    <b v="0"/>
    <b v="0"/>
    <b v="0"/>
    <b v="0"/>
    <b v="0"/>
    <b v="0"/>
    <b v="0"/>
    <n v="-623.82900000000041"/>
    <s v="Wednesday"/>
    <x v="2"/>
  </r>
  <r>
    <x v="33"/>
    <d v="2022-05-27T00:00:00"/>
    <d v="1899-12-30T07:03:00"/>
    <d v="1899-12-30T07:03:00"/>
    <d v="1899-12-30T00:00:00"/>
    <n v="2000"/>
    <n v="1.8501000000000001"/>
    <s v="1.9007 (2000)"/>
    <n v="1.9007000000000001"/>
    <x v="50"/>
    <n v="2.734987297983893E-2"/>
    <n v="5.0599999999999978E-2"/>
    <s v="flat top at Key level"/>
    <n v="101.19999999999996"/>
    <n v="0"/>
    <d v="1899-12-30T00:00:00"/>
    <b v="0"/>
    <b v="0"/>
    <b v="0"/>
    <n v="1"/>
    <b v="0"/>
    <b v="0"/>
    <b v="0"/>
    <b v="0"/>
    <b v="0"/>
    <n v="-522.62900000000047"/>
    <s v="Friday"/>
    <x v="2"/>
  </r>
  <r>
    <x v="34"/>
    <d v="2022-06-07T00:00:00"/>
    <d v="1899-12-30T07:06:00"/>
    <d v="1899-12-30T07:06:00"/>
    <d v="1899-12-30T00:00:00"/>
    <n v="500"/>
    <n v="5.8787000000000003"/>
    <s v="5.955 (500)"/>
    <n v="5.9550000000000001"/>
    <x v="51"/>
    <n v="1.2979059996257591E-2"/>
    <n v="7.6299999999999812E-2"/>
    <s v="flat top into new highs"/>
    <n v="38.149999999999906"/>
    <n v="0"/>
    <d v="1899-12-30T00:00:00"/>
    <b v="0"/>
    <b v="0"/>
    <b v="0"/>
    <n v="1"/>
    <b v="0"/>
    <b v="0"/>
    <b v="0"/>
    <b v="0"/>
    <b v="0"/>
    <n v="-484.47900000000055"/>
    <s v="Tuesday"/>
    <x v="2"/>
  </r>
  <r>
    <x v="35"/>
    <d v="2022-06-08T00:00:00"/>
    <d v="1899-12-30T06:36:00"/>
    <d v="1899-12-30T06:40:00"/>
    <d v="1899-12-30T00:04:00"/>
    <n v="500"/>
    <n v="2.4599000000000002"/>
    <s v="2.4105 (500)"/>
    <n v="2.4104999999999999"/>
    <x v="52"/>
    <n v="-2.0082117159234247E-2"/>
    <n v="-4.9400000000000333E-2"/>
    <s v="looked like a flat top breakout"/>
    <n v="0"/>
    <n v="-24.700000000000166"/>
    <b v="0"/>
    <d v="1899-12-30T00:04:00"/>
    <b v="0"/>
    <b v="0"/>
    <b v="0"/>
    <b v="0"/>
    <b v="0"/>
    <b v="0"/>
    <b v="0"/>
    <b v="0"/>
    <n v="-509.17900000000071"/>
    <s v="Wednesday"/>
    <x v="0"/>
  </r>
  <r>
    <x v="36"/>
    <d v="2022-06-09T00:00:00"/>
    <d v="1899-12-30T06:49:00"/>
    <d v="1899-12-30T06:50:00"/>
    <d v="1899-12-30T00:01:00"/>
    <n v="1000"/>
    <n v="3.0198999999999998"/>
    <s v="3.115 (1000)"/>
    <n v="3.1150000000000002"/>
    <x v="53"/>
    <n v="3.1491108977118598E-2"/>
    <n v="9.5100000000000406E-2"/>
    <s v="flat top breakout on high volume into NHs"/>
    <n v="95.100000000000406"/>
    <n v="0"/>
    <d v="1899-12-30T00:01:00"/>
    <b v="0"/>
    <b v="0"/>
    <b v="0"/>
    <n v="1"/>
    <b v="0"/>
    <b v="0"/>
    <b v="0"/>
    <b v="0"/>
    <b v="0"/>
    <n v="-414.07900000000029"/>
    <s v="Thursday"/>
    <x v="0"/>
  </r>
  <r>
    <x v="37"/>
    <d v="2022-06-13T00:00:00"/>
    <d v="1899-12-30T08:21:00"/>
    <d v="1899-12-30T08:23:00"/>
    <d v="1899-12-30T00:02:00"/>
    <n v="1000"/>
    <n v="2.64507"/>
    <s v="2.59 (1000)"/>
    <n v="2.59"/>
    <x v="54"/>
    <n v="-2.0819864880702643E-2"/>
    <n v="-5.5070000000000174E-2"/>
    <s v="Flat top breakout"/>
    <n v="0"/>
    <n v="-55.070000000000178"/>
    <b v="0"/>
    <d v="1899-12-30T00:02:00"/>
    <b v="0"/>
    <b v="0"/>
    <b v="0"/>
    <b v="0"/>
    <b v="0"/>
    <b v="0"/>
    <b v="0"/>
    <b v="0"/>
    <n v="-469.14900000000046"/>
    <s v="Monday"/>
    <x v="4"/>
  </r>
  <r>
    <x v="38"/>
    <d v="2022-06-13T00:00:00"/>
    <d v="1899-12-30T07:47:00"/>
    <d v="1899-12-30T07:50:00"/>
    <d v="1899-12-30T00:03:00"/>
    <n v="1000"/>
    <n v="1.5154000000000001"/>
    <s v="1.45 (1000)"/>
    <n v="1.45"/>
    <x v="55"/>
    <n v="-4.3156922264748654E-2"/>
    <n v="-6.5400000000000125E-2"/>
    <s v="looked like a flat top had hard resistance at the half dollar"/>
    <n v="0"/>
    <n v="-65.400000000000119"/>
    <b v="0"/>
    <d v="1899-12-30T00:03:00"/>
    <b v="0"/>
    <b v="0"/>
    <b v="0"/>
    <b v="0"/>
    <b v="0"/>
    <b v="0"/>
    <b v="0"/>
    <b v="0"/>
    <n v="-534.54900000000055"/>
    <s v="Monday"/>
    <x v="2"/>
  </r>
  <r>
    <x v="39"/>
    <d v="2022-06-15T00:00:00"/>
    <d v="1899-12-30T07:01:00"/>
    <d v="1899-12-30T07:03:00"/>
    <d v="1899-12-30T00:02:00"/>
    <n v="1500"/>
    <n v="2.4056999999999999"/>
    <s v="2.5213 (1500)"/>
    <n v="2.5129999999999999"/>
    <x v="56"/>
    <n v="4.4602402627093918E-2"/>
    <n v="0.10729999999999995"/>
    <s v="ABC like pattern, break through pivot level and on high volume"/>
    <n v="160.94999999999993"/>
    <n v="0"/>
    <d v="1899-12-30T00:02:00"/>
    <b v="0"/>
    <b v="0"/>
    <b v="0"/>
    <b v="0"/>
    <b v="0"/>
    <b v="0"/>
    <b v="0"/>
    <b v="0"/>
    <b v="0"/>
    <n v="-373.59900000000061"/>
    <s v="Wednesday"/>
    <x v="2"/>
  </r>
  <r>
    <x v="40"/>
    <d v="2022-06-21T00:00:00"/>
    <d v="1899-12-30T06:41:00"/>
    <d v="1899-12-30T06:45:00"/>
    <d v="1899-12-30T00:04:00"/>
    <n v="1000"/>
    <n v="1.4294"/>
    <s v="1.7 (1000)"/>
    <n v="1.7"/>
    <x v="57"/>
    <n v="0.18931020008395127"/>
    <n v="0.27059999999999995"/>
    <s v="Looked like it found support at the bottom of the sell off. red candles had low volume followed by a small hammer reversal play into two tight candle, into the increased volume green candles that broke through the pp level. This was the best trade of the year and the best read of the year (other)"/>
    <n v="270.59999999999997"/>
    <n v="0"/>
    <d v="1899-12-30T00:04:00"/>
    <b v="0"/>
    <b v="0"/>
    <b v="0"/>
    <b v="0"/>
    <b v="0"/>
    <n v="1"/>
    <b v="0"/>
    <b v="0"/>
    <b v="0"/>
    <n v="-102.99900000000065"/>
    <s v="Tuesday"/>
    <x v="0"/>
  </r>
  <r>
    <x v="41"/>
    <d v="2022-06-22T00:00:00"/>
    <d v="1899-12-30T06:45:00"/>
    <d v="1899-12-30T06:45:00"/>
    <d v="1899-12-30T00:00:00"/>
    <n v="1300"/>
    <n v="2.1451077000000001"/>
    <s v="2.05 (1300)"/>
    <n v="2.0499999999999998"/>
    <x v="58"/>
    <n v="-4.4337027926383499E-2"/>
    <n v="-9.5107700000000239E-2"/>
    <s v="Flat top breakout on a halted stock"/>
    <n v="0"/>
    <n v="-123.64001000000032"/>
    <b v="0"/>
    <d v="1899-12-30T00:00:00"/>
    <b v="0"/>
    <b v="0"/>
    <b v="0"/>
    <b v="0"/>
    <b v="0"/>
    <b v="0"/>
    <b v="0"/>
    <b v="0"/>
    <n v="-226.63901000000095"/>
    <s v="Wednesday"/>
    <x v="0"/>
  </r>
  <r>
    <x v="42"/>
    <d v="2022-06-23T00:00:00"/>
    <d v="1899-12-30T10:22:00"/>
    <d v="1899-12-30T10:22:00"/>
    <d v="1899-12-30T00:00:00"/>
    <n v="1000"/>
    <n v="3.1999499999999999"/>
    <s v="3.4 (1000)"/>
    <n v="3.4"/>
    <x v="59"/>
    <n v="6.2516601821903439E-2"/>
    <n v="0.20005000000000006"/>
    <s v="flat top"/>
    <n v="200.05000000000007"/>
    <n v="0"/>
    <d v="1899-12-30T00:00:00"/>
    <b v="0"/>
    <b v="0"/>
    <b v="0"/>
    <n v="1"/>
    <b v="0"/>
    <b v="0"/>
    <b v="0"/>
    <b v="0"/>
    <b v="0"/>
    <n v="-26.589010000000883"/>
    <s v="Thursday"/>
    <x v="6"/>
  </r>
  <r>
    <x v="42"/>
    <d v="2022-06-23T00:00:00"/>
    <d v="1899-12-30T10:34:00"/>
    <d v="1899-12-30T10:35:00"/>
    <d v="1899-12-30T00:01:00"/>
    <n v="1000"/>
    <n v="3.4466000000000001"/>
    <s v="3.55 (1000)"/>
    <n v="3.55"/>
    <x v="60"/>
    <n v="3.0000580282016909E-2"/>
    <n v="0.10339999999999971"/>
    <s v="flat top/ micro pullback"/>
    <n v="103.39999999999972"/>
    <n v="0"/>
    <d v="1899-12-30T00:01:00"/>
    <b v="0"/>
    <b v="0"/>
    <b v="0"/>
    <n v="1"/>
    <b v="0"/>
    <b v="0"/>
    <b v="0"/>
    <b v="0"/>
    <b v="0"/>
    <n v="76.810989999998839"/>
    <s v="Thursday"/>
    <x v="6"/>
  </r>
  <r>
    <x v="43"/>
    <d v="2022-06-28T00:00:00"/>
    <d v="1899-12-30T07:09:00"/>
    <d v="1899-12-30T07:16:00"/>
    <d v="1899-12-30T00:07:00"/>
    <n v="2000"/>
    <n v="2.2799999999999998"/>
    <s v="2.230455 (2000)"/>
    <n v="2.2304550000000001"/>
    <x v="61"/>
    <n v="-2.1730263157894614E-2"/>
    <n v="-4.9544999999999728E-2"/>
    <s v="Flat top/ red to green"/>
    <n v="0"/>
    <n v="-99.089999999999463"/>
    <b v="0"/>
    <d v="1899-12-30T00:07:00"/>
    <b v="0"/>
    <b v="0"/>
    <b v="0"/>
    <b v="0"/>
    <b v="0"/>
    <b v="0"/>
    <b v="0"/>
    <b v="0"/>
    <n v="-22.279010000000625"/>
    <s v="Tuesday"/>
    <x v="2"/>
  </r>
  <r>
    <x v="39"/>
    <d v="2022-06-30T00:00:00"/>
    <d v="1899-12-30T07:26:00"/>
    <d v="1899-12-30T07:27:00"/>
    <d v="1899-12-30T00:01:00"/>
    <n v="1500"/>
    <n v="5.4638799999999996"/>
    <s v="5.452 (1500)"/>
    <n v="5.452"/>
    <x v="62"/>
    <n v="-2.1742790837280257E-3"/>
    <n v="-1.1879999999999669E-2"/>
    <s v="flat top"/>
    <n v="0"/>
    <n v="-17.819999999999503"/>
    <b v="0"/>
    <d v="1899-12-30T00:01:00"/>
    <b v="0"/>
    <b v="0"/>
    <b v="0"/>
    <b v="0"/>
    <b v="0"/>
    <b v="0"/>
    <b v="0"/>
    <b v="0"/>
    <n v="-40.099010000000128"/>
    <s v="Thursday"/>
    <x v="2"/>
  </r>
  <r>
    <x v="44"/>
    <d v="2022-07-01T00:00:00"/>
    <d v="1899-12-30T06:46:00"/>
    <d v="1899-12-30T06:50:00"/>
    <d v="1899-12-30T00:04:00"/>
    <n v="2000"/>
    <n v="1.9650000000000001"/>
    <s v="1.941 (2000)"/>
    <n v="1.9410000000000001"/>
    <x v="63"/>
    <n v="-1.2213740458015265E-2"/>
    <n v="-2.4000000000000021E-2"/>
    <s v="Was a beautiful set up but I took the trade late which was bad bc it was in a consolidation and got chopped out then it set up perfectly for a higher breakout. This was a trade showing lack of experience and confidence. (other)"/>
    <n v="0"/>
    <n v="-48.000000000000043"/>
    <b v="0"/>
    <d v="1899-12-30T00:04:00"/>
    <b v="0"/>
    <b v="0"/>
    <b v="0"/>
    <b v="0"/>
    <b v="0"/>
    <b v="0"/>
    <b v="0"/>
    <b v="0"/>
    <n v="-88.099010000000163"/>
    <s v="Friday"/>
    <x v="0"/>
  </r>
  <r>
    <x v="45"/>
    <d v="2022-07-06T00:00:00"/>
    <d v="1899-12-30T06:37:00"/>
    <d v="1899-12-30T06:38:00"/>
    <d v="1899-12-30T00:01:00"/>
    <n v="1500"/>
    <n v="2.52766"/>
    <s v="2.5257 (1000), 2.57 (500)"/>
    <n v="2.5700666700000001"/>
    <x v="64"/>
    <n v="1.6777046754705927E-2"/>
    <n v="4.2406670000000091E-2"/>
    <s v="hammer reversal into new high pivot"/>
    <n v="63.610005000000136"/>
    <n v="0"/>
    <d v="1899-12-30T00:01:00"/>
    <b v="0"/>
    <b v="0"/>
    <b v="0"/>
    <b v="0"/>
    <b v="0"/>
    <b v="0"/>
    <b v="0"/>
    <b v="0"/>
    <b v="0"/>
    <n v="-24.489005000000027"/>
    <s v="Wednesday"/>
    <x v="0"/>
  </r>
  <r>
    <x v="46"/>
    <d v="2022-07-08T00:00:00"/>
    <d v="1899-12-30T07:04:00"/>
    <d v="1899-12-30T07:06:00"/>
    <d v="1899-12-30T00:02:00"/>
    <n v="1500"/>
    <n v="2.7688999999999999"/>
    <s v="2.75 (1500)"/>
    <n v="2.75"/>
    <x v="65"/>
    <n v="-6.8258153057170201E-3"/>
    <n v="-1.8899999999999917E-2"/>
    <s v="break into HOD "/>
    <n v="0"/>
    <n v="-28.349999999999874"/>
    <b v="0"/>
    <d v="1899-12-30T00:02:00"/>
    <b v="0"/>
    <b v="0"/>
    <b v="0"/>
    <b v="0"/>
    <b v="0"/>
    <b v="0"/>
    <b v="0"/>
    <b v="0"/>
    <n v="-52.839004999999901"/>
    <s v="Friday"/>
    <x v="2"/>
  </r>
  <r>
    <x v="47"/>
    <d v="2022-07-11T00:00:00"/>
    <d v="1899-12-30T12:33:00"/>
    <d v="1899-12-30T12:33:00"/>
    <d v="1899-12-30T00:00:00"/>
    <n v="600"/>
    <n v="6.4340000000000002"/>
    <s v="6.23 (600)"/>
    <n v="6.23"/>
    <x v="66"/>
    <n v="-3.1706558905812865E-2"/>
    <n v="-0.20399999999999974"/>
    <s v="Pivot point breakout that was miss timed and got in way to high"/>
    <n v="0"/>
    <n v="-122.39999999999984"/>
    <b v="0"/>
    <d v="1899-12-30T00:00:00"/>
    <b v="0"/>
    <b v="0"/>
    <b v="0"/>
    <b v="0"/>
    <b v="0"/>
    <b v="0"/>
    <b v="0"/>
    <b v="0"/>
    <n v="-175.23900499999974"/>
    <s v="Monday"/>
    <x v="1"/>
  </r>
  <r>
    <x v="48"/>
    <d v="2022-07-13T00:00:00"/>
    <d v="1899-12-30T06:33:00"/>
    <d v="1899-12-30T06:34:00"/>
    <d v="1899-12-30T00:01:00"/>
    <n v="2000"/>
    <n v="2.145715"/>
    <s v="2.18 (2000)"/>
    <n v="2.1800000000000002"/>
    <x v="67"/>
    <n v="1.5978356864728038E-2"/>
    <n v="3.4285000000000121E-2"/>
    <s v="break of significant KL from premarket on high volume"/>
    <n v="68.570000000000249"/>
    <n v="0"/>
    <d v="1899-12-30T00:01:00"/>
    <b v="0"/>
    <b v="0"/>
    <b v="0"/>
    <b v="0"/>
    <b v="0"/>
    <b v="0"/>
    <n v="1"/>
    <b v="0"/>
    <b v="0"/>
    <n v="-106.66900499999949"/>
    <s v="Wednesday"/>
    <x v="0"/>
  </r>
  <r>
    <x v="49"/>
    <d v="2022-07-15T00:00:00"/>
    <d v="1899-12-30T06:38:00"/>
    <d v="1899-12-30T06:39:00"/>
    <d v="1899-12-30T00:01:00"/>
    <n v="1000"/>
    <n v="3.69"/>
    <s v="3.56 (1000)"/>
    <n v="3.56"/>
    <x v="68"/>
    <n v="-3.5230352303523005E-2"/>
    <n v="-0.12999999999999989"/>
    <s v="trying to break out into new high, break of KL"/>
    <n v="0"/>
    <n v="-129.99999999999989"/>
    <b v="0"/>
    <d v="1899-12-30T00:01:00"/>
    <b v="0"/>
    <b v="0"/>
    <b v="0"/>
    <b v="0"/>
    <b v="0"/>
    <b v="0"/>
    <b v="0"/>
    <b v="0"/>
    <n v="-236.66900499999937"/>
    <s v="Friday"/>
    <x v="0"/>
  </r>
  <r>
    <x v="34"/>
    <d v="2022-07-19T00:00:00"/>
    <d v="1899-12-30T10:09:00"/>
    <d v="1899-12-30T10:14:00"/>
    <d v="1899-12-30T00:05:00"/>
    <n v="900"/>
    <n v="4.6157000000000004"/>
    <s v="4.57 (900)"/>
    <n v="4.57"/>
    <x v="69"/>
    <n v="-9.9009900990099098E-3"/>
    <n v="-4.5700000000000074E-2"/>
    <s v="break of KL into in highs"/>
    <n v="0"/>
    <n v="-41.130000000000067"/>
    <b v="0"/>
    <d v="1899-12-30T00:05:00"/>
    <b v="0"/>
    <b v="0"/>
    <b v="0"/>
    <b v="0"/>
    <b v="0"/>
    <b v="0"/>
    <b v="0"/>
    <b v="0"/>
    <n v="-277.79900499999945"/>
    <s v="Tuesday"/>
    <x v="6"/>
  </r>
  <r>
    <x v="50"/>
    <d v="2022-07-20T00:00:00"/>
    <d v="1899-12-30T06:33:00"/>
    <d v="1899-12-30T06:37:00"/>
    <d v="1899-12-30T00:04:00"/>
    <n v="1300"/>
    <n v="2.9714999999999998"/>
    <s v="3.0918 (1300)"/>
    <n v="3.0918000000000001"/>
    <x v="70"/>
    <n v="4.0484603735487124E-2"/>
    <n v="0.1203000000000003"/>
    <s v="looked like a flat top breakout into new highs with good momentum from premarket"/>
    <n v="156.39000000000038"/>
    <n v="0"/>
    <d v="1899-12-30T00:04:00"/>
    <b v="0"/>
    <b v="0"/>
    <b v="0"/>
    <n v="1"/>
    <b v="0"/>
    <b v="0"/>
    <b v="0"/>
    <b v="0"/>
    <b v="0"/>
    <n v="-121.40900499999907"/>
    <s v="Wednesday"/>
    <x v="0"/>
  </r>
  <r>
    <x v="51"/>
    <d v="2022-07-22T00:00:00"/>
    <d v="1899-12-30T06:39:00"/>
    <d v="1899-12-30T06:39:00"/>
    <d v="1899-12-30T00:00:00"/>
    <n v="600"/>
    <n v="6.4349999999999996"/>
    <s v="6.71 (600)"/>
    <n v="6.71"/>
    <x v="71"/>
    <n v="4.2735042735042805E-2"/>
    <n v="0.27500000000000036"/>
    <s v="mini ABCD flat top break out on high volume"/>
    <n v="165.00000000000023"/>
    <n v="0"/>
    <d v="1899-12-30T00:00:00"/>
    <b v="0"/>
    <b v="0"/>
    <b v="0"/>
    <n v="1"/>
    <b v="0"/>
    <b v="0"/>
    <b v="0"/>
    <b v="0"/>
    <b v="0"/>
    <n v="43.590995000001158"/>
    <s v="Friday"/>
    <x v="0"/>
  </r>
  <r>
    <x v="52"/>
    <d v="2022-07-26T00:00:00"/>
    <d v="1899-12-30T06:50:00"/>
    <d v="1899-12-30T06:53:00"/>
    <d v="1899-12-30T00:03:00"/>
    <n v="1500"/>
    <n v="2.4350000000000001"/>
    <s v="2.36 (1500)"/>
    <n v="2.36"/>
    <x v="72"/>
    <n v="-3.0800821355236208E-2"/>
    <n v="-7.5000000000000178E-2"/>
    <s v="Missed the red to green bottom and took it high at the top of the bull trap. Missed the good part of the trade then got caught with my pants down. Not fear of missing out. The trade just didn’t work out. (other)"/>
    <n v="0"/>
    <n v="-112.50000000000027"/>
    <b v="0"/>
    <d v="1899-12-30T00:03:00"/>
    <b v="0"/>
    <b v="0"/>
    <b v="0"/>
    <b v="0"/>
    <b v="0"/>
    <b v="0"/>
    <b v="0"/>
    <b v="0"/>
    <n v="-68.909004999999112"/>
    <s v="Tuesday"/>
    <x v="0"/>
  </r>
  <r>
    <x v="53"/>
    <d v="2022-07-27T00:00:00"/>
    <d v="1899-12-30T06:35:00"/>
    <d v="1899-12-30T06:35:00"/>
    <d v="1899-12-30T00:00:00"/>
    <n v="1000"/>
    <n v="3.8258999999999999"/>
    <s v="3.7365 (1000)"/>
    <n v="3.7364999999999999"/>
    <x v="73"/>
    <n v="-2.3367050889986696E-2"/>
    <n v="-8.9399999999999924E-2"/>
    <s v="looked like a flat top that was trading in a range, consistently hitting the resistance level after every drop. Off timing and probably should have been a DP trade instead"/>
    <n v="0"/>
    <n v="-89.39999999999992"/>
    <b v="0"/>
    <d v="1899-12-30T00:00:00"/>
    <b v="0"/>
    <b v="0"/>
    <b v="0"/>
    <b v="0"/>
    <b v="0"/>
    <b v="0"/>
    <b v="0"/>
    <b v="0"/>
    <n v="-158.30900499999905"/>
    <s v="Wednesday"/>
    <x v="0"/>
  </r>
  <r>
    <x v="32"/>
    <d v="2022-07-29T00:00:00"/>
    <d v="1899-12-30T06:37:00"/>
    <d v="1899-12-30T06:39:00"/>
    <d v="1899-12-30T00:02:00"/>
    <n v="1500"/>
    <n v="2.3799000000000001"/>
    <s v="2.38 (1500)"/>
    <n v="2.38"/>
    <x v="74"/>
    <n v="4.2018572208757377E-5"/>
    <n v="9.9999999999766942E-5"/>
    <s v="flat top ABCD after a pullback"/>
    <n v="0.14999999999965041"/>
    <n v="0"/>
    <d v="1899-12-30T00:02:00"/>
    <b v="0"/>
    <b v="0"/>
    <b v="0"/>
    <n v="1"/>
    <b v="0"/>
    <b v="0"/>
    <b v="0"/>
    <b v="0"/>
    <b v="0"/>
    <n v="-158.15900499999941"/>
    <s v="Friday"/>
    <x v="0"/>
  </r>
  <r>
    <x v="54"/>
    <d v="2022-08-02T00:00:00"/>
    <d v="1899-12-30T06:32:00"/>
    <d v="1899-12-30T06:32:00"/>
    <d v="1899-12-30T00:00:00"/>
    <n v="300"/>
    <n v="12.664199999999999"/>
    <s v="12.59 (300)"/>
    <n v="12.59"/>
    <x v="75"/>
    <n v="-5.8590357069534527E-3"/>
    <n v="-7.4199999999999378E-2"/>
    <s v="got in on strong momentum had a close stop (other)"/>
    <n v="0"/>
    <n v="-22.259999999999813"/>
    <b v="0"/>
    <d v="1899-12-30T00:00:00"/>
    <b v="0"/>
    <b v="0"/>
    <b v="0"/>
    <b v="0"/>
    <b v="0"/>
    <b v="0"/>
    <b v="0"/>
    <b v="0"/>
    <n v="-180.41900499999923"/>
    <s v="Tuesday"/>
    <x v="0"/>
  </r>
  <r>
    <x v="47"/>
    <d v="2022-08-03T00:00:00"/>
    <d v="1899-12-30T07:28:00"/>
    <d v="1899-12-30T07:29:00"/>
    <d v="1899-12-30T00:01:00"/>
    <n v="1000"/>
    <n v="3.9241000000000001"/>
    <s v="3.88 (1000)"/>
    <n v="3.88"/>
    <x v="76"/>
    <n v="-1.1238245712392736E-2"/>
    <n v="-4.410000000000025E-2"/>
    <s v="had a rise in volume and strong momentum (other)"/>
    <n v="0"/>
    <n v="-44.10000000000025"/>
    <b v="0"/>
    <d v="1899-12-30T00:01:00"/>
    <b v="0"/>
    <b v="0"/>
    <b v="0"/>
    <b v="0"/>
    <b v="0"/>
    <b v="0"/>
    <b v="0"/>
    <b v="0"/>
    <n v="-224.51900499999948"/>
    <s v="Wednesday"/>
    <x v="2"/>
  </r>
  <r>
    <x v="55"/>
    <d v="2022-08-05T00:00:00"/>
    <d v="1899-12-30T06:30:00"/>
    <d v="1899-12-30T06:30:00"/>
    <d v="1899-12-30T00:00:00"/>
    <n v="700"/>
    <n v="5.4298999999999999"/>
    <s v="5.64 (700)"/>
    <n v="5.64"/>
    <x v="77"/>
    <n v="3.8693161936683929E-2"/>
    <n v="0.21009999999999973"/>
    <s v="played the break of the pp from the premarket, got in on high volume and planned for it to break the VWAP. BULL FLAG"/>
    <n v="147.06999999999982"/>
    <n v="0"/>
    <d v="1899-12-30T00:00:00"/>
    <b v="0"/>
    <b v="0"/>
    <n v="1"/>
    <b v="0"/>
    <b v="0"/>
    <b v="0"/>
    <b v="0"/>
    <b v="0"/>
    <b v="0"/>
    <n v="-77.449004999999659"/>
    <s v="Friday"/>
    <x v="0"/>
  </r>
  <r>
    <x v="56"/>
    <d v="2022-08-09T00:00:00"/>
    <d v="1899-12-30T07:01:00"/>
    <d v="1899-12-30T07:01:00"/>
    <d v="1899-12-30T00:00:00"/>
    <n v="500"/>
    <n v="7.4351000000000003"/>
    <s v="7.23 (500)"/>
    <n v="7.23"/>
    <x v="78"/>
    <n v="-2.7585372086454729E-2"/>
    <n v="-0.20509999999999984"/>
    <s v="flat top breakout"/>
    <n v="0"/>
    <n v="-102.54999999999993"/>
    <b v="0"/>
    <d v="1899-12-30T00:00:00"/>
    <b v="0"/>
    <b v="0"/>
    <b v="0"/>
    <b v="0"/>
    <b v="0"/>
    <b v="0"/>
    <b v="0"/>
    <b v="0"/>
    <n v="-179.99900499999958"/>
    <s v="Tuesday"/>
    <x v="2"/>
  </r>
  <r>
    <x v="57"/>
    <d v="2022-08-10T00:00:00"/>
    <d v="1899-12-30T06:30:00"/>
    <d v="1899-12-30T06:30:00"/>
    <d v="1899-12-30T00:00:00"/>
    <n v="1500"/>
    <n v="2.2320000000000002"/>
    <s v="2.23 (1500)"/>
    <n v="2.23"/>
    <x v="79"/>
    <n v="-8.9605734767039813E-4"/>
    <n v="-2.0000000000002238E-3"/>
    <s v="pivot level holding over VWAP"/>
    <n v="0"/>
    <n v="-3.0000000000003357"/>
    <b v="0"/>
    <d v="1899-12-30T00:00:00"/>
    <b v="0"/>
    <b v="0"/>
    <b v="0"/>
    <b v="0"/>
    <b v="0"/>
    <b v="0"/>
    <b v="0"/>
    <b v="0"/>
    <n v="-182.99900499999993"/>
    <s v="Wednesday"/>
    <x v="0"/>
  </r>
  <r>
    <x v="58"/>
    <d v="2022-08-12T00:00:00"/>
    <d v="1899-12-30T06:32:00"/>
    <d v="1899-12-30T06:33:00"/>
    <d v="1899-12-30T00:01:00"/>
    <n v="1500"/>
    <n v="2.476"/>
    <s v="2.39 (1500)"/>
    <n v="2.39"/>
    <x v="80"/>
    <n v="-3.4733441033925616E-2"/>
    <n v="-8.5999999999999854E-2"/>
    <s v="break of VWAP and KL"/>
    <n v="0"/>
    <n v="-128.99999999999977"/>
    <b v="0"/>
    <d v="1899-12-30T00:01:00"/>
    <b v="0"/>
    <b v="0"/>
    <b v="0"/>
    <b v="0"/>
    <b v="0"/>
    <b v="0"/>
    <b v="0"/>
    <b v="0"/>
    <n v="-311.99900499999967"/>
    <s v="Friday"/>
    <x v="0"/>
  </r>
  <r>
    <x v="59"/>
    <d v="2022-08-16T00:00:00"/>
    <d v="1899-12-30T06:53:00"/>
    <d v="1899-12-30T06:53:00"/>
    <d v="1899-12-30T00:00:00"/>
    <n v="2000"/>
    <n v="1.915"/>
    <s v="1.820055 (2000)"/>
    <n v="1.820055"/>
    <x v="81"/>
    <n v="-4.9579634464751998E-2"/>
    <n v="-9.4945000000000057E-2"/>
    <s v="breakout to new highs, looked like it had high volume"/>
    <n v="0"/>
    <n v="-189.8900000000001"/>
    <b v="0"/>
    <d v="1899-12-30T00:00:00"/>
    <b v="0"/>
    <b v="0"/>
    <b v="0"/>
    <b v="0"/>
    <b v="0"/>
    <b v="0"/>
    <b v="0"/>
    <b v="0"/>
    <n v="-501.88900499999977"/>
    <s v="Tuesday"/>
    <x v="0"/>
  </r>
  <r>
    <x v="53"/>
    <d v="2022-08-17T00:00:00"/>
    <d v="1899-12-30T06:34:00"/>
    <d v="1899-12-30T06:34:00"/>
    <d v="1899-12-30T00:00:00"/>
    <n v="500"/>
    <n v="4.4757999999999996"/>
    <s v="4.37 (500)"/>
    <n v="4.37"/>
    <x v="82"/>
    <n v="-2.3638232271325665E-2"/>
    <n v="-0.10579999999999945"/>
    <s v="flat top breakout"/>
    <n v="0"/>
    <n v="-52.899999999999721"/>
    <b v="0"/>
    <d v="1899-12-30T00:00:00"/>
    <b v="0"/>
    <b v="0"/>
    <b v="0"/>
    <b v="0"/>
    <b v="0"/>
    <b v="0"/>
    <b v="0"/>
    <b v="0"/>
    <n v="-554.78900499999952"/>
    <s v="Wednesday"/>
    <x v="0"/>
  </r>
  <r>
    <x v="53"/>
    <d v="2022-08-19T00:00:00"/>
    <d v="1899-12-30T06:34:00"/>
    <d v="1899-12-30T06:34:00"/>
    <d v="1899-12-30T00:00:00"/>
    <n v="500"/>
    <n v="4.5792000000000002"/>
    <s v="4.47 (500)"/>
    <n v="4.47"/>
    <x v="83"/>
    <n v="-2.3846960167714926E-2"/>
    <n v="-0.10920000000000041"/>
    <s v="flat top, false break out though"/>
    <n v="0"/>
    <n v="-54.600000000000207"/>
    <b v="0"/>
    <d v="1899-12-30T00:00:00"/>
    <b v="0"/>
    <b v="0"/>
    <b v="0"/>
    <b v="0"/>
    <b v="0"/>
    <b v="0"/>
    <b v="0"/>
    <b v="0"/>
    <n v="-609.38900499999977"/>
    <s v="Friday"/>
    <x v="0"/>
  </r>
  <r>
    <x v="60"/>
    <d v="2022-08-23T00:00:00"/>
    <d v="1899-12-30T06:47:00"/>
    <d v="1899-12-30T06:48:00"/>
    <d v="1899-12-30T00:01:00"/>
    <n v="500"/>
    <n v="7.3696999999999999"/>
    <s v="7.25 (500)"/>
    <n v="7.25"/>
    <x v="84"/>
    <n v="-1.6242180821471663E-2"/>
    <n v="-0.11969999999999992"/>
    <s v="FOMO"/>
    <n v="0"/>
    <n v="-59.849999999999959"/>
    <b v="0"/>
    <d v="1899-12-30T00:01:00"/>
    <b v="0"/>
    <b v="0"/>
    <b v="0"/>
    <b v="0"/>
    <b v="0"/>
    <b v="0"/>
    <b v="0"/>
    <b v="0"/>
    <n v="-669.23900499999968"/>
    <s v="Tuesday"/>
    <x v="0"/>
  </r>
  <r>
    <x v="61"/>
    <d v="2022-08-24T00:00:00"/>
    <d v="1899-12-30T06:35:00"/>
    <d v="1899-12-30T06:38:00"/>
    <d v="1899-12-30T00:03:00"/>
    <n v="500"/>
    <n v="1.9757"/>
    <s v="1.8801 (500)"/>
    <n v="1.8801000000000001"/>
    <x v="85"/>
    <n v="-4.8387913144708139E-2"/>
    <n v="-9.5599999999999907E-2"/>
    <s v="looked like it found the bottom, hammer reversal into high volume (other)"/>
    <n v="0"/>
    <n v="-47.799999999999955"/>
    <b v="0"/>
    <d v="1899-12-30T00:03:00"/>
    <b v="0"/>
    <b v="0"/>
    <b v="0"/>
    <b v="0"/>
    <b v="0"/>
    <b v="0"/>
    <b v="0"/>
    <b v="0"/>
    <n v="-717.03900499999963"/>
    <s v="Wednesday"/>
    <x v="0"/>
  </r>
  <r>
    <x v="62"/>
    <d v="2022-08-29T00:00:00"/>
    <d v="1899-12-30T06:43:00"/>
    <d v="1899-12-30T06:43:00"/>
    <d v="1899-12-30T00:00:00"/>
    <n v="500"/>
    <n v="2.4110999999999998"/>
    <s v="2.3201 (500)"/>
    <n v="2.3201000000000001"/>
    <x v="86"/>
    <n v="-3.7742109410642377E-2"/>
    <n v="-9.0999999999999748E-2"/>
    <s v="bull flag on the 1 min"/>
    <n v="0"/>
    <n v="-45.499999999999872"/>
    <b v="0"/>
    <d v="1899-12-30T00:00:00"/>
    <b v="0"/>
    <b v="0"/>
    <b v="0"/>
    <b v="0"/>
    <b v="0"/>
    <b v="0"/>
    <b v="0"/>
    <b v="0"/>
    <n v="-762.53900499999952"/>
    <s v="Monday"/>
    <x v="0"/>
  </r>
  <r>
    <x v="63"/>
    <d v="2022-08-30T00:00:00"/>
    <d v="1899-12-30T07:00:00"/>
    <d v="1899-12-30T07:01:00"/>
    <d v="1899-12-30T00:01:00"/>
    <n v="1000"/>
    <n v="2.8191999999999999"/>
    <s v="2.93 (1000)"/>
    <n v="2.93"/>
    <x v="87"/>
    <n v="3.930192962542578E-2"/>
    <n v="0.11080000000000023"/>
    <s v="cup and handle on the 5 min, with the 1 min handle pullback (other)"/>
    <n v="110.80000000000024"/>
    <n v="0"/>
    <d v="1899-12-30T00:01:00"/>
    <b v="0"/>
    <b v="0"/>
    <b v="0"/>
    <b v="0"/>
    <b v="0"/>
    <n v="1"/>
    <b v="0"/>
    <b v="0"/>
    <b v="0"/>
    <n v="-651.73900499999922"/>
    <s v="Tuesday"/>
    <x v="2"/>
  </r>
  <r>
    <x v="61"/>
    <d v="2022-09-02T00:00:00"/>
    <d v="1899-12-30T06:46:00"/>
    <d v="1899-12-30T06:46:00"/>
    <d v="1899-12-30T00:00:00"/>
    <n v="1000"/>
    <n v="2.1694"/>
    <s v="2.1201 (1000)"/>
    <n v="2.1200999999999999"/>
    <x v="88"/>
    <n v="-2.2725177468424507E-2"/>
    <n v="-4.9300000000000122E-2"/>
    <s v="red to green, at significant support level, it also broke the VWAP and 9EMA (other)"/>
    <n v="0"/>
    <n v="-49.300000000000125"/>
    <b v="0"/>
    <d v="1899-12-30T00:00:00"/>
    <b v="0"/>
    <b v="0"/>
    <b v="0"/>
    <b v="0"/>
    <b v="0"/>
    <b v="0"/>
    <b v="0"/>
    <b v="0"/>
    <n v="-701.03900499999941"/>
    <s v="Friday"/>
    <x v="0"/>
  </r>
  <r>
    <x v="64"/>
    <d v="2022-09-06T00:00:00"/>
    <d v="1899-12-30T07:47:00"/>
    <d v="1899-12-30T07:47:00"/>
    <d v="1899-12-30T00:00:00"/>
    <n v="2000"/>
    <n v="1.3756999999999999"/>
    <s v="1.35 (2000)"/>
    <n v="1.35"/>
    <x v="89"/>
    <n v="-1.8681398560732587E-2"/>
    <n v="-2.5699999999999834E-2"/>
    <s v="Got in for the break of a KL, reason for getting in was the increase in volume and momo"/>
    <n v="0"/>
    <n v="-51.399999999999665"/>
    <b v="0"/>
    <d v="1899-12-30T00:00:00"/>
    <b v="0"/>
    <b v="0"/>
    <b v="0"/>
    <b v="0"/>
    <b v="0"/>
    <b v="0"/>
    <b v="0"/>
    <b v="0"/>
    <n v="-752.43900499999904"/>
    <s v="Tuesday"/>
    <x v="2"/>
  </r>
  <r>
    <x v="65"/>
    <d v="2022-09-07T00:00:00"/>
    <d v="1899-12-30T10:38:00"/>
    <d v="1899-12-30T10:39:00"/>
    <d v="1899-12-30T00:01:00"/>
    <n v="600"/>
    <n v="5.2895000000000003"/>
    <s v="5.31 (600)"/>
    <n v="5.31"/>
    <x v="90"/>
    <n v="3.8756026089421525E-3"/>
    <n v="2.0499999999999297E-2"/>
    <s v="huge increase in volume, with he break out KL"/>
    <n v="12.299999999999578"/>
    <n v="0"/>
    <d v="1899-12-30T00:01:00"/>
    <b v="0"/>
    <b v="0"/>
    <b v="0"/>
    <b v="0"/>
    <b v="0"/>
    <b v="0"/>
    <n v="1"/>
    <b v="0"/>
    <b v="0"/>
    <n v="-740.13900499999943"/>
    <s v="Wednesday"/>
    <x v="6"/>
  </r>
  <r>
    <x v="66"/>
    <d v="2022-09-12T00:00:00"/>
    <d v="1899-12-30T07:42:00"/>
    <d v="1899-12-30T07:43:00"/>
    <d v="1899-12-30T00:01:00"/>
    <n v="700"/>
    <n v="4.05"/>
    <s v="4.15 (700)"/>
    <n v="4.1500000000000004"/>
    <x v="91"/>
    <n v="2.4691358024691468E-2"/>
    <n v="0.10000000000000053"/>
    <s v="dip buy at  support level"/>
    <n v="70.000000000000369"/>
    <n v="0"/>
    <d v="1899-12-30T00:01:00"/>
    <b v="0"/>
    <b v="0"/>
    <b v="0"/>
    <b v="0"/>
    <b v="0"/>
    <b v="0"/>
    <b v="0"/>
    <n v="1"/>
    <b v="0"/>
    <n v="-670.13900499999909"/>
    <s v="Monday"/>
    <x v="2"/>
  </r>
  <r>
    <x v="67"/>
    <d v="2022-09-13T00:00:00"/>
    <d v="1899-12-30T06:53:00"/>
    <d v="1899-12-30T06:53:00"/>
    <d v="1899-12-30T00:00:00"/>
    <n v="1000"/>
    <n v="2.8096000000000001"/>
    <s v="2.75 (1000)"/>
    <n v="2.75"/>
    <x v="92"/>
    <n v="-2.1212984054669759E-2"/>
    <n v="-5.9600000000000097E-2"/>
    <s v="FOMO, thought it was going to start curling up"/>
    <n v="0"/>
    <n v="-59.600000000000094"/>
    <b v="0"/>
    <d v="1899-12-30T00:00:00"/>
    <b v="0"/>
    <b v="0"/>
    <b v="0"/>
    <b v="0"/>
    <b v="0"/>
    <b v="0"/>
    <b v="0"/>
    <b v="0"/>
    <n v="-729.73900499999922"/>
    <s v="Tuesday"/>
    <x v="0"/>
  </r>
  <r>
    <x v="68"/>
    <d v="2022-09-14T00:00:00"/>
    <d v="1899-12-30T06:30:00"/>
    <d v="1899-12-30T06:31:00"/>
    <d v="1899-12-30T00:01:00"/>
    <n v="500"/>
    <n v="5.82"/>
    <s v="5.73 (500)"/>
    <n v="5.73"/>
    <x v="93"/>
    <n v="-1.5463917525773141E-2"/>
    <n v="-8.9999999999999858E-2"/>
    <s v="Used momo and volume to get in (other)"/>
    <n v="0"/>
    <n v="-44.999999999999929"/>
    <b v="0"/>
    <d v="1899-12-30T00:01:00"/>
    <b v="0"/>
    <b v="0"/>
    <b v="0"/>
    <b v="0"/>
    <b v="0"/>
    <b v="0"/>
    <b v="0"/>
    <b v="0"/>
    <n v="-774.73900499999911"/>
    <s v="Wednesday"/>
    <x v="0"/>
  </r>
  <r>
    <x v="69"/>
    <d v="2022-09-19T00:00:00"/>
    <d v="1899-12-30T06:39:00"/>
    <d v="1899-12-30T06:43:00"/>
    <d v="1899-12-30T00:04:00"/>
    <n v="500"/>
    <n v="2.355"/>
    <s v="2.30786 (500)"/>
    <n v="2.3078599999999998"/>
    <x v="94"/>
    <n v="-2.0016985138004317E-2"/>
    <n v="-4.7140000000000182E-2"/>
    <s v="KL breakout"/>
    <n v="0"/>
    <n v="-23.570000000000093"/>
    <b v="0"/>
    <d v="1899-12-30T00:04:00"/>
    <b v="0"/>
    <b v="0"/>
    <b v="0"/>
    <b v="0"/>
    <b v="0"/>
    <b v="0"/>
    <b v="0"/>
    <b v="0"/>
    <n v="-798.30900499999916"/>
    <s v="Monday"/>
    <x v="0"/>
  </r>
  <r>
    <x v="70"/>
    <d v="2022-09-20T00:00:00"/>
    <d v="1899-12-30T12:42:00"/>
    <d v="1899-12-30T12:45:00"/>
    <d v="1899-12-30T00:03:00"/>
    <n v="1000"/>
    <n v="1.9650000000000001"/>
    <s v="2.05 (1000)"/>
    <n v="2.0499999999999998"/>
    <x v="95"/>
    <n v="4.3256997455470625E-2"/>
    <n v="8.4999999999999742E-2"/>
    <s v="technically a dip buy at a strong support level"/>
    <n v="84.999999999999744"/>
    <n v="0"/>
    <d v="1899-12-30T00:03:00"/>
    <b v="0"/>
    <b v="0"/>
    <b v="0"/>
    <b v="0"/>
    <b v="0"/>
    <b v="0"/>
    <b v="0"/>
    <n v="1"/>
    <b v="0"/>
    <n v="-713.30900499999939"/>
    <s v="Tuesday"/>
    <x v="1"/>
  </r>
  <r>
    <x v="70"/>
    <d v="2022-09-21T00:00:00"/>
    <d v="1899-12-30T11:32:00"/>
    <d v="1899-12-30T11:33:00"/>
    <d v="1899-12-30T00:01:00"/>
    <n v="1000"/>
    <n v="3.11"/>
    <s v="3.0615 (1000)"/>
    <n v="3.0615000000000001"/>
    <x v="96"/>
    <n v="-1.5594855305466115E-2"/>
    <n v="-4.8499999999999766E-2"/>
    <s v="Bought at support/Dip"/>
    <n v="0"/>
    <n v="-48.499999999999766"/>
    <b v="0"/>
    <d v="1899-12-30T00:01:00"/>
    <b v="0"/>
    <b v="0"/>
    <b v="0"/>
    <b v="0"/>
    <b v="0"/>
    <b v="0"/>
    <b v="0"/>
    <b v="0"/>
    <n v="-761.80900499999916"/>
    <s v="Wednesday"/>
    <x v="3"/>
  </r>
  <r>
    <x v="71"/>
    <d v="2022-09-26T00:00:00"/>
    <d v="1899-12-30T06:34:00"/>
    <d v="1899-12-30T06:34:00"/>
    <d v="1899-12-30T00:00:00"/>
    <n v="500"/>
    <n v="3.3254999999999999"/>
    <s v="3.3699 (500)"/>
    <n v="3.3698999999999999"/>
    <x v="97"/>
    <n v="1.3351375732972404E-2"/>
    <n v="4.4399999999999995E-2"/>
    <s v="KL breakout/ 9ema crossing VWAP/ increase in volume"/>
    <n v="22.199999999999996"/>
    <n v="0"/>
    <d v="1899-12-30T00:00:00"/>
    <b v="0"/>
    <b v="0"/>
    <b v="0"/>
    <b v="0"/>
    <b v="0"/>
    <b v="0"/>
    <n v="1"/>
    <b v="0"/>
    <b v="0"/>
    <n v="-739.60900499999912"/>
    <s v="Monday"/>
    <x v="0"/>
  </r>
  <r>
    <x v="72"/>
    <d v="2022-09-27T00:00:00"/>
    <d v="1899-12-30T06:54:00"/>
    <d v="1899-12-30T06:54:00"/>
    <d v="1899-12-30T00:00:00"/>
    <n v="300"/>
    <n v="9.1593999999999998"/>
    <s v="8.91 (300)"/>
    <n v="8.91"/>
    <x v="98"/>
    <n v="-2.7228857785444371E-2"/>
    <n v="-0.24939999999999962"/>
    <s v="Looked for the stock to make new highs on strong momo FOMO"/>
    <n v="0"/>
    <n v="-74.819999999999879"/>
    <b v="0"/>
    <d v="1899-12-30T00:00:00"/>
    <b v="0"/>
    <b v="0"/>
    <b v="0"/>
    <b v="0"/>
    <b v="0"/>
    <b v="0"/>
    <b v="0"/>
    <b v="0"/>
    <n v="-814.42900499999905"/>
    <s v="Tuesday"/>
    <x v="0"/>
  </r>
  <r>
    <x v="73"/>
    <d v="2022-09-28T00:00:00"/>
    <d v="1899-12-30T09:27:00"/>
    <d v="1899-12-30T09:32:00"/>
    <d v="1899-12-30T00:05:00"/>
    <n v="300"/>
    <n v="8.91"/>
    <s v="9.0928 (300)"/>
    <n v="9.0928000000000004"/>
    <x v="99"/>
    <n v="2.0516273849607192E-2"/>
    <n v="0.1828000000000003"/>
    <s v="DIP buy at support level"/>
    <n v="54.840000000000089"/>
    <n v="0"/>
    <d v="1899-12-30T00:05:00"/>
    <b v="0"/>
    <b v="0"/>
    <b v="0"/>
    <b v="0"/>
    <b v="0"/>
    <b v="0"/>
    <b v="0"/>
    <n v="1"/>
    <b v="0"/>
    <n v="-759.58900499999891"/>
    <s v="Wednesday"/>
    <x v="5"/>
  </r>
  <r>
    <x v="72"/>
    <d v="2022-10-03T00:00:00"/>
    <d v="1899-12-30T07:47:00"/>
    <d v="1899-12-30T07:50:00"/>
    <d v="1899-12-30T00:03:00"/>
    <n v="100"/>
    <n v="14.38"/>
    <s v="14.975 (100)"/>
    <n v="14.975"/>
    <x v="100"/>
    <n v="4.137691237830321E-2"/>
    <n v="0.59499999999999886"/>
    <s v="Dip at the descending top resistance"/>
    <n v="59.499999999999886"/>
    <n v="0"/>
    <d v="1899-12-30T00:03:00"/>
    <b v="0"/>
    <b v="0"/>
    <b v="0"/>
    <b v="0"/>
    <b v="0"/>
    <b v="0"/>
    <b v="0"/>
    <n v="1"/>
    <b v="0"/>
    <n v="-700.08900499999902"/>
    <s v="Monday"/>
    <x v="2"/>
  </r>
  <r>
    <x v="74"/>
    <d v="2022-10-03T00:00:00"/>
    <d v="1899-12-30T07:15:00"/>
    <d v="1899-12-30T07:17:00"/>
    <d v="1899-12-30T00:02:00"/>
    <n v="300"/>
    <n v="5.0999999999999996"/>
    <s v="4.94 (300)"/>
    <n v="4.9400000000000004"/>
    <x v="101"/>
    <n v="-3.1372549019607732E-2"/>
    <n v="-0.15999999999999925"/>
    <s v="Dip but it was a hard spot to buy the dip."/>
    <n v="0"/>
    <n v="-47.999999999999773"/>
    <b v="0"/>
    <d v="1899-12-30T00:02:00"/>
    <b v="0"/>
    <b v="0"/>
    <b v="0"/>
    <b v="0"/>
    <b v="0"/>
    <b v="0"/>
    <b v="0"/>
    <b v="0"/>
    <n v="-748.08900499999879"/>
    <s v="Monday"/>
    <x v="2"/>
  </r>
  <r>
    <x v="75"/>
    <d v="2022-10-05T00:00:00"/>
    <d v="1899-12-30T06:53:00"/>
    <d v="1899-12-30T07:01:00"/>
    <d v="1899-12-30T00:08:00"/>
    <n v="300"/>
    <n v="2.4049999999999998"/>
    <s v="2.6642 (68), 2.6601 (232)"/>
    <n v="2.6610293299999999"/>
    <x v="102"/>
    <n v="0.1064571018711018"/>
    <n v="0.25602933000000005"/>
    <s v="DIP at the bottom of the flush"/>
    <n v="76.808799000000022"/>
    <n v="0"/>
    <d v="1899-12-30T00:08:00"/>
    <b v="0"/>
    <b v="0"/>
    <b v="0"/>
    <b v="0"/>
    <b v="0"/>
    <b v="0"/>
    <b v="0"/>
    <n v="1"/>
    <b v="0"/>
    <n v="-671.28020599999877"/>
    <s v="Wednesday"/>
    <x v="0"/>
  </r>
  <r>
    <x v="75"/>
    <d v="2022-10-05T00:00:00"/>
    <d v="1899-12-30T06:53:00"/>
    <d v="1899-12-30T07:01:00"/>
    <d v="1899-12-30T00:08:00"/>
    <n v="300"/>
    <n v="2.5249999999999999"/>
    <s v="2.43 (300)"/>
    <n v="2.4300000000000002"/>
    <x v="12"/>
    <n v="-3.7623762376237546E-2"/>
    <n v="-9.4999999999999751E-2"/>
    <s v="Candle to make a new high, with momo and volume (other)"/>
    <n v="0"/>
    <n v="-28.499999999999925"/>
    <b v="0"/>
    <d v="1899-12-30T00:08:00"/>
    <b v="0"/>
    <b v="0"/>
    <b v="0"/>
    <b v="0"/>
    <b v="0"/>
    <b v="0"/>
    <b v="0"/>
    <b v="0"/>
    <n v="-699.78020599999866"/>
    <s v="Wednesday"/>
    <x v="0"/>
  </r>
  <r>
    <x v="76"/>
    <d v="2022-10-05T00:00:00"/>
    <d v="1899-12-30T09:57:00"/>
    <d v="1899-12-30T10:05:00"/>
    <d v="1899-12-30T00:08:00"/>
    <n v="150"/>
    <n v="11.41"/>
    <s v="10.65 (100), 10.9042 (50)"/>
    <n v="10.734400000000001"/>
    <x v="103"/>
    <n v="-5.9211218229623053E-2"/>
    <n v="-0.67559999999999931"/>
    <s v="FOMO"/>
    <n v="0"/>
    <n v="-101.33999999999989"/>
    <b v="0"/>
    <d v="1899-12-30T00:08:00"/>
    <b v="0"/>
    <b v="0"/>
    <b v="0"/>
    <b v="0"/>
    <b v="0"/>
    <b v="0"/>
    <b v="0"/>
    <b v="0"/>
    <n v="-801.12020599999857"/>
    <s v="Wednesday"/>
    <x v="5"/>
  </r>
  <r>
    <x v="77"/>
    <d v="2022-10-07T00:00:00"/>
    <d v="1899-12-30T07:09:00"/>
    <d v="1899-12-30T07:14:00"/>
    <d v="1899-12-30T00:05:00"/>
    <n v="400"/>
    <n v="3.19"/>
    <s v="3.3 (400)"/>
    <n v="3.3"/>
    <x v="104"/>
    <n v="3.4482758620689724E-2"/>
    <n v="0.10999999999999988"/>
    <s v="Dip at support level"/>
    <n v="43.99999999999995"/>
    <n v="0"/>
    <d v="1899-12-30T00:05:00"/>
    <b v="0"/>
    <b v="0"/>
    <b v="0"/>
    <b v="0"/>
    <b v="0"/>
    <b v="0"/>
    <b v="0"/>
    <n v="1"/>
    <b v="0"/>
    <n v="-757.12020599999857"/>
    <s v="Friday"/>
    <x v="2"/>
  </r>
  <r>
    <x v="78"/>
    <d v="2022-10-07T00:00:00"/>
    <d v="1899-12-30T08:42:00"/>
    <d v="1899-12-30T08:42:00"/>
    <d v="1899-12-30T00:00:00"/>
    <n v="700"/>
    <n v="2.1"/>
    <s v="2.01 (300), 1.98 (400)"/>
    <n v="1.9926857099999999"/>
    <x v="105"/>
    <n v="-5.1102042857142926E-2"/>
    <n v="-0.10731429000000015"/>
    <s v="DIP at breakout level"/>
    <n v="0"/>
    <n v="-75.120003000000096"/>
    <b v="0"/>
    <d v="1899-12-30T00:00:00"/>
    <b v="0"/>
    <b v="0"/>
    <b v="0"/>
    <b v="0"/>
    <b v="0"/>
    <b v="0"/>
    <b v="0"/>
    <b v="0"/>
    <n v="-832.24020899999869"/>
    <s v="Friday"/>
    <x v="4"/>
  </r>
  <r>
    <x v="79"/>
    <d v="2022-10-07T00:00:00"/>
    <d v="1899-12-30T09:10:00"/>
    <d v="1899-12-30T09:11:00"/>
    <d v="1899-12-30T00:01:00"/>
    <n v="300"/>
    <n v="1.6"/>
    <s v="1.481 (300)"/>
    <n v="1.4810000000000001"/>
    <x v="106"/>
    <n v="-7.4374999999999969E-2"/>
    <n v="-0.11899999999999999"/>
    <s v="DIP"/>
    <n v="0"/>
    <n v="-35.699999999999996"/>
    <b v="0"/>
    <d v="1899-12-30T00:01:00"/>
    <b v="0"/>
    <b v="0"/>
    <b v="0"/>
    <b v="0"/>
    <b v="0"/>
    <b v="0"/>
    <b v="0"/>
    <b v="0"/>
    <n v="-867.94020899999873"/>
    <s v="Friday"/>
    <x v="5"/>
  </r>
  <r>
    <x v="71"/>
    <d v="2022-10-12T00:00:00"/>
    <d v="1899-12-30T06:36:00"/>
    <d v="1899-12-30T06:46:00"/>
    <d v="1899-12-30T00:10:00"/>
    <n v="300"/>
    <n v="3.32"/>
    <s v="3.3399 (300)"/>
    <n v="3.3399000000000001"/>
    <x v="107"/>
    <n v="5.9939759036145013E-3"/>
    <n v="1.9900000000000251E-2"/>
    <s v="DIP at support level, it kept bouncing off of it"/>
    <n v="5.9700000000000752"/>
    <n v="0"/>
    <d v="1899-12-30T00:10:00"/>
    <b v="0"/>
    <b v="0"/>
    <b v="0"/>
    <b v="0"/>
    <b v="0"/>
    <b v="0"/>
    <b v="0"/>
    <n v="1"/>
    <b v="0"/>
    <n v="-861.9702089999987"/>
    <s v="Wednesday"/>
    <x v="0"/>
  </r>
  <r>
    <x v="80"/>
    <d v="2022-10-13T00:00:00"/>
    <d v="1899-12-30T06:49:00"/>
    <d v="1899-12-30T06:52:00"/>
    <d v="1899-12-30T00:03:00"/>
    <n v="300"/>
    <n v="4.3998999999999997"/>
    <s v="4.29 (300)"/>
    <n v="4.29"/>
    <x v="108"/>
    <n v="-2.4977840405463692E-2"/>
    <n v="-0.10989999999999966"/>
    <s v="Breakout at KL"/>
    <n v="0"/>
    <n v="-32.969999999999899"/>
    <b v="0"/>
    <d v="1899-12-30T00:03:00"/>
    <b v="0"/>
    <b v="0"/>
    <b v="0"/>
    <b v="0"/>
    <b v="0"/>
    <b v="0"/>
    <b v="0"/>
    <b v="0"/>
    <n v="-894.94020899999862"/>
    <s v="Thursday"/>
    <x v="0"/>
  </r>
  <r>
    <x v="80"/>
    <d v="2022-10-13T00:00:00"/>
    <d v="1899-12-30T06:56:00"/>
    <d v="1899-12-30T06:56:00"/>
    <d v="1899-12-30T00:00:00"/>
    <n v="200"/>
    <n v="4.3650000000000002"/>
    <s v="4.27 (200)"/>
    <n v="4.2699999999999996"/>
    <x v="109"/>
    <n v="-2.1764032073310569E-2"/>
    <n v="-9.5000000000000639E-2"/>
    <s v="Wedge pattern breakout (other)"/>
    <n v="0"/>
    <n v="-19.000000000000128"/>
    <b v="0"/>
    <d v="1899-12-30T00:00:00"/>
    <b v="0"/>
    <b v="0"/>
    <b v="0"/>
    <b v="0"/>
    <b v="0"/>
    <b v="0"/>
    <b v="0"/>
    <b v="0"/>
    <n v="-913.94020899999873"/>
    <s v="Thursday"/>
    <x v="0"/>
  </r>
  <r>
    <x v="72"/>
    <d v="2022-10-14T00:00:00"/>
    <d v="1899-12-30T06:31:00"/>
    <d v="1899-12-30T06:32:00"/>
    <d v="1899-12-30T00:01:00"/>
    <n v="300"/>
    <n v="3.4649999999999999"/>
    <s v="3.5716 (300)"/>
    <n v="3.5716000000000001"/>
    <x v="110"/>
    <n v="3.0764790764790773E-2"/>
    <n v="0.10660000000000025"/>
    <s v="Flat top breakout from PM highs"/>
    <n v="31.980000000000075"/>
    <n v="0"/>
    <d v="1899-12-30T00:01:00"/>
    <b v="0"/>
    <b v="0"/>
    <b v="0"/>
    <n v="1"/>
    <b v="0"/>
    <b v="0"/>
    <b v="0"/>
    <b v="0"/>
    <b v="0"/>
    <n v="-881.96020899999871"/>
    <s v="Friday"/>
    <x v="0"/>
  </r>
  <r>
    <x v="72"/>
    <d v="2022-10-17T00:00:00"/>
    <d v="1899-12-30T06:31:00"/>
    <d v="1899-12-30T06:32:00"/>
    <d v="1899-12-30T00:01:00"/>
    <n v="300"/>
    <n v="3.4874999999999998"/>
    <s v="3.6028 (300)"/>
    <n v="3.6027999999999998"/>
    <x v="111"/>
    <n v="3.3060931899641544E-2"/>
    <n v="0.11529999999999996"/>
    <s v="Flat top from PM level"/>
    <n v="34.589999999999989"/>
    <n v="0"/>
    <d v="1899-12-30T00:01:00"/>
    <b v="0"/>
    <b v="0"/>
    <b v="0"/>
    <n v="1"/>
    <b v="0"/>
    <b v="0"/>
    <b v="0"/>
    <b v="0"/>
    <b v="0"/>
    <n v="-847.37020899999868"/>
    <s v="Monday"/>
    <x v="0"/>
  </r>
  <r>
    <x v="81"/>
    <d v="2022-10-18T00:00:00"/>
    <d v="1899-12-30T06:47:00"/>
    <d v="1899-12-30T06:48:00"/>
    <d v="1899-12-30T00:01:00"/>
    <n v="300"/>
    <n v="2.5"/>
    <s v="2.39 (300)"/>
    <n v="2.39"/>
    <x v="112"/>
    <n v="-4.3999999999999928E-2"/>
    <n v="-0.10999999999999988"/>
    <s v="Dip on the pullback of the halt"/>
    <n v="0"/>
    <n v="-32.999999999999964"/>
    <b v="0"/>
    <d v="1899-12-30T00:01:00"/>
    <b v="0"/>
    <b v="0"/>
    <b v="0"/>
    <b v="0"/>
    <b v="0"/>
    <b v="0"/>
    <b v="0"/>
    <b v="0"/>
    <n v="-880.37020899999868"/>
    <s v="Tuesday"/>
    <x v="0"/>
  </r>
  <r>
    <x v="82"/>
    <d v="2022-10-18T00:00:00"/>
    <d v="1899-12-30T06:57:00"/>
    <d v="1899-12-30T07:05:00"/>
    <d v="1899-12-30T00:08:00"/>
    <n v="1000"/>
    <n v="1.0489999999999999"/>
    <s v="1.045 (1000)"/>
    <n v="1.0449999999999999"/>
    <x v="113"/>
    <n v="-3.8131553860819567E-3"/>
    <n v="-4.0000000000000036E-3"/>
    <s v="Flat top breakout looked like an ABCD"/>
    <n v="0"/>
    <n v="-4.0000000000000036"/>
    <b v="0"/>
    <d v="1899-12-30T00:08:00"/>
    <b v="0"/>
    <b v="0"/>
    <b v="0"/>
    <b v="0"/>
    <b v="0"/>
    <b v="0"/>
    <b v="0"/>
    <b v="0"/>
    <n v="-884.37020899999868"/>
    <s v="Tuesday"/>
    <x v="0"/>
  </r>
  <r>
    <x v="83"/>
    <d v="2022-10-19T00:00:00"/>
    <d v="1899-12-30T07:58:00"/>
    <d v="1899-12-30T08:02:00"/>
    <d v="1899-12-30T00:04:00"/>
    <n v="1000"/>
    <n v="0.77480000000000004"/>
    <s v="0.7947 (1000)"/>
    <n v="0.79469999999999996"/>
    <x v="114"/>
    <n v="2.568404749612796E-2"/>
    <n v="1.9899999999999918E-2"/>
    <s v="Bull flag, backed with institutional buying power. Had a large amount of volume and momo, hopped in late but I liked the set up"/>
    <n v="19.899999999999917"/>
    <n v="0"/>
    <d v="1899-12-30T00:04:00"/>
    <b v="0"/>
    <b v="0"/>
    <n v="1"/>
    <b v="0"/>
    <b v="0"/>
    <b v="0"/>
    <b v="0"/>
    <b v="0"/>
    <b v="0"/>
    <n v="-864.47020899999882"/>
    <s v="Wednesday"/>
    <x v="2"/>
  </r>
  <r>
    <x v="84"/>
    <d v="2022-10-20T00:00:00"/>
    <d v="1899-12-30T06:50:00"/>
    <d v="1899-12-30T06:58:00"/>
    <d v="1899-12-30T00:08:00"/>
    <n v="900"/>
    <n v="2.5550000000000002"/>
    <s v="2.52 (900)"/>
    <n v="2.52"/>
    <x v="115"/>
    <n v="-1.3698630136986356E-2"/>
    <n v="-3.5000000000000142E-2"/>
    <s v="tried to play the break of VWAP but it got rejected. Horrible trade bc the sell was ass (other)"/>
    <n v="0"/>
    <n v="-31.500000000000128"/>
    <b v="0"/>
    <d v="1899-12-30T00:08:00"/>
    <b v="0"/>
    <b v="0"/>
    <b v="0"/>
    <b v="0"/>
    <b v="0"/>
    <b v="0"/>
    <b v="0"/>
    <b v="0"/>
    <n v="-895.97020899999893"/>
    <s v="Thursday"/>
    <x v="0"/>
  </r>
  <r>
    <x v="85"/>
    <d v="2022-10-21T00:00:00"/>
    <d v="1899-12-30T06:54:00"/>
    <d v="1899-12-30T07:04:00"/>
    <d v="1899-12-30T00:10:00"/>
    <n v="400"/>
    <n v="2.4211"/>
    <s v="2.4527 (400)"/>
    <n v="2.4527000000000001"/>
    <x v="116"/>
    <n v="1.3051918549419783E-2"/>
    <n v="3.1600000000000072E-2"/>
    <s v="Ascending triangle, it popped up then pulled back to the breakout point where I bought for a dip"/>
    <n v="12.640000000000029"/>
    <n v="0"/>
    <d v="1899-12-30T00:10:00"/>
    <b v="0"/>
    <b v="0"/>
    <b v="0"/>
    <b v="0"/>
    <b v="0"/>
    <b v="0"/>
    <b v="0"/>
    <n v="1"/>
    <b v="0"/>
    <n v="-883.33020899999894"/>
    <s v="Friday"/>
    <x v="0"/>
  </r>
  <r>
    <x v="86"/>
    <d v="2022-10-24T00:00:00"/>
    <d v="1899-12-30T06:32:00"/>
    <d v="1899-12-30T06:34:00"/>
    <d v="1899-12-30T00:02:00"/>
    <n v="1000"/>
    <n v="2.0796000000000001"/>
    <s v="2.145 (1000)"/>
    <n v="2.145"/>
    <x v="117"/>
    <n v="3.1448355452971644E-2"/>
    <n v="6.5399999999999903E-2"/>
    <s v="Broke descending resistance with strong news and strong MOMO, broke a Key level from PM. This trade had plenty of reasons to get in which gave me a reason to get in. The L2 looked very good "/>
    <n v="65.399999999999906"/>
    <n v="0"/>
    <d v="1899-12-30T00:02:00"/>
    <b v="0"/>
    <b v="0"/>
    <b v="0"/>
    <b v="0"/>
    <b v="0"/>
    <b v="0"/>
    <b v="0"/>
    <b v="0"/>
    <b v="0"/>
    <n v="-817.93020899999908"/>
    <s v="Monday"/>
    <x v="0"/>
  </r>
  <r>
    <x v="87"/>
    <d v="2022-10-25T00:00:00"/>
    <d v="1899-12-30T12:20:00"/>
    <d v="1899-12-30T12:21:00"/>
    <d v="1899-12-30T00:01:00"/>
    <n v="900"/>
    <n v="1.2749999999999999"/>
    <s v="1.2234556 (900)"/>
    <n v="1.2234556000000001"/>
    <x v="118"/>
    <n v="-4.0426980392156753E-2"/>
    <n v="-5.1544399999999824E-2"/>
    <s v="FOMO"/>
    <n v="0"/>
    <n v="-46.389959999999839"/>
    <b v="0"/>
    <d v="1899-12-30T00:01:00"/>
    <b v="0"/>
    <b v="0"/>
    <b v="0"/>
    <b v="0"/>
    <b v="0"/>
    <b v="0"/>
    <b v="0"/>
    <b v="0"/>
    <n v="-864.32016899999894"/>
    <s v="Tuesday"/>
    <x v="1"/>
  </r>
  <r>
    <x v="88"/>
    <d v="2022-10-28T00:00:00"/>
    <d v="1899-12-30T06:34:00"/>
    <d v="1899-12-30T06:35:00"/>
    <d v="1899-12-30T00:01:00"/>
    <n v="1000"/>
    <n v="2.3180000000000001"/>
    <s v="2.405 (1000)"/>
    <n v="2.4049999999999998"/>
    <x v="119"/>
    <n v="3.7532355478860913E-2"/>
    <n v="8.6999999999999744E-2"/>
    <s v="next candle to make a new high, had strong momo and volume, also had news"/>
    <n v="86.999999999999744"/>
    <n v="0"/>
    <d v="1899-12-30T00:01:00"/>
    <b v="0"/>
    <b v="0"/>
    <b v="0"/>
    <b v="0"/>
    <b v="0"/>
    <b v="0"/>
    <b v="0"/>
    <b v="0"/>
    <b v="0"/>
    <n v="-777.32016899999917"/>
    <s v="Friday"/>
    <x v="0"/>
  </r>
  <r>
    <x v="89"/>
    <d v="2022-10-31T00:00:00"/>
    <d v="1899-12-30T06:42:00"/>
    <d v="1899-12-30T06:43:00"/>
    <d v="1899-12-30T00:01:00"/>
    <n v="500"/>
    <n v="1.6"/>
    <s v="1.58 (500)"/>
    <n v="1.58"/>
    <x v="120"/>
    <n v="-1.2499999999999956E-2"/>
    <n v="-2.0000000000000018E-2"/>
    <s v="DIP at consistent support level"/>
    <n v="0"/>
    <n v="-10.000000000000009"/>
    <b v="0"/>
    <d v="1899-12-30T00:01:00"/>
    <b v="0"/>
    <b v="0"/>
    <b v="0"/>
    <b v="0"/>
    <b v="0"/>
    <b v="0"/>
    <b v="0"/>
    <b v="0"/>
    <n v="-787.32016899999917"/>
    <s v="Monday"/>
    <x v="0"/>
  </r>
  <r>
    <x v="89"/>
    <d v="2022-11-01T00:00:00"/>
    <d v="1899-12-30T06:54:00"/>
    <d v="1899-12-30T06:56:00"/>
    <d v="1899-12-30T00:02:00"/>
    <n v="1000"/>
    <n v="2.3613"/>
    <s v="2.427 (1000)"/>
    <n v="2.427"/>
    <x v="121"/>
    <n v="2.7823656460424395E-2"/>
    <n v="6.5700000000000092E-2"/>
    <s v="Flat top red to green on a micro pullback"/>
    <n v="65.700000000000088"/>
    <n v="0"/>
    <d v="1899-12-30T00:02:00"/>
    <b v="0"/>
    <b v="0"/>
    <b v="0"/>
    <n v="1"/>
    <b v="0"/>
    <b v="0"/>
    <b v="0"/>
    <b v="0"/>
    <b v="0"/>
    <n v="-721.62016899999912"/>
    <s v="Tuesday"/>
    <x v="0"/>
  </r>
  <r>
    <x v="89"/>
    <d v="2022-11-02T00:00:00"/>
    <d v="1899-12-30T06:42:00"/>
    <d v="1899-12-30T06:43:00"/>
    <d v="1899-12-30T00:01:00"/>
    <n v="400"/>
    <n v="2.3698999999999999"/>
    <s v="2.32 (400)"/>
    <n v="2.3199999999999998"/>
    <x v="122"/>
    <n v="-2.1055740748554763E-2"/>
    <n v="-4.9900000000000055E-2"/>
    <s v="Micro pullback into breakout DIP"/>
    <n v="0"/>
    <n v="-19.960000000000022"/>
    <b v="0"/>
    <d v="1899-12-30T00:01:00"/>
    <b v="0"/>
    <b v="0"/>
    <b v="0"/>
    <b v="0"/>
    <b v="0"/>
    <b v="0"/>
    <b v="0"/>
    <b v="0"/>
    <n v="-741.58016899999916"/>
    <s v="Wednesday"/>
    <x v="0"/>
  </r>
  <r>
    <x v="90"/>
    <d v="2022-11-03T00:00:00"/>
    <d v="1899-12-30T06:31:00"/>
    <d v="1899-12-30T06:32:00"/>
    <d v="1899-12-30T00:01:00"/>
    <n v="1000"/>
    <n v="2.0299999999999998"/>
    <s v="1.95 (1000)"/>
    <n v="1.95"/>
    <x v="123"/>
    <n v="-3.9408866995073843E-2"/>
    <n v="-7.9999999999999849E-2"/>
    <s v="First entry was 200 shares on the dip where it showed to hold up. second entry was the break of $2.00"/>
    <n v="0"/>
    <n v="-79.999999999999844"/>
    <b v="0"/>
    <d v="1899-12-30T00:01:00"/>
    <b v="0"/>
    <b v="0"/>
    <b v="0"/>
    <b v="0"/>
    <b v="0"/>
    <b v="0"/>
    <b v="0"/>
    <b v="0"/>
    <n v="-821.58016899999905"/>
    <s v="Thursday"/>
    <x v="0"/>
  </r>
  <r>
    <x v="87"/>
    <d v="2022-11-04T00:00:00"/>
    <d v="1899-12-30T06:36:00"/>
    <d v="1899-12-30T06:38:00"/>
    <d v="1899-12-30T00:02:00"/>
    <n v="900"/>
    <n v="1.4489000000000001"/>
    <s v="1.4501 (900)"/>
    <n v="1.4500999999999999"/>
    <x v="124"/>
    <n v="8.2821450755732329E-4"/>
    <n v="1.1999999999998678E-3"/>
    <s v="Red to green, candle to break through VWAP"/>
    <n v="1.0799999999998811"/>
    <n v="0"/>
    <d v="1899-12-30T00:02:00"/>
    <b v="0"/>
    <b v="0"/>
    <b v="0"/>
    <b v="0"/>
    <b v="0"/>
    <b v="0"/>
    <b v="0"/>
    <b v="0"/>
    <b v="0"/>
    <n v="-820.50016899999912"/>
    <s v="Friday"/>
    <x v="0"/>
  </r>
  <r>
    <x v="89"/>
    <d v="2022-11-07T00:00:00"/>
    <d v="1899-12-30T06:35:00"/>
    <d v="1899-12-30T06:36:00"/>
    <d v="1899-12-30T00:01:00"/>
    <n v="1000"/>
    <n v="1.5895999999999999"/>
    <s v="1.6155 (1000)"/>
    <n v="1.6154999999999999"/>
    <x v="125"/>
    <n v="1.6293407146451999E-2"/>
    <n v="2.5900000000000034E-2"/>
    <s v="Micro pullback flat top"/>
    <n v="25.900000000000034"/>
    <n v="0"/>
    <d v="1899-12-30T00:01:00"/>
    <b v="0"/>
    <b v="0"/>
    <b v="0"/>
    <n v="1"/>
    <b v="0"/>
    <b v="0"/>
    <b v="0"/>
    <b v="0"/>
    <b v="0"/>
    <n v="-794.60016899999914"/>
    <s v="Monday"/>
    <x v="0"/>
  </r>
  <r>
    <x v="91"/>
    <d v="2022-11-09T00:00:00"/>
    <d v="1899-12-30T06:43:00"/>
    <d v="1899-12-30T06:44:00"/>
    <d v="1899-12-30T00:01:00"/>
    <n v="500"/>
    <n v="1.7990999999999999"/>
    <s v="1.775 (500)"/>
    <n v="1.7749999999999999"/>
    <x v="126"/>
    <n v="-1.3395586682230065E-2"/>
    <n v="-2.410000000000001E-2"/>
    <s v="Dip at support level"/>
    <n v="0"/>
    <n v="-12.050000000000004"/>
    <b v="0"/>
    <d v="1899-12-30T00:01:00"/>
    <b v="0"/>
    <b v="0"/>
    <b v="0"/>
    <b v="0"/>
    <b v="0"/>
    <b v="0"/>
    <b v="0"/>
    <b v="0"/>
    <n v="-806.6501689999991"/>
    <s v="Wednesday"/>
    <x v="0"/>
  </r>
  <r>
    <x v="91"/>
    <d v="2022-11-09T00:00:00"/>
    <d v="1899-12-30T06:51:00"/>
    <d v="1899-12-30T06:51:00"/>
    <d v="1899-12-30T00:00:00"/>
    <n v="1000"/>
    <n v="1.8495999999999999"/>
    <s v="1.81 (1000)"/>
    <n v="1.81"/>
    <x v="127"/>
    <n v="-2.1410034602076022E-2"/>
    <n v="-3.9599999999999858E-2"/>
    <s v="looked like a breakout red to green but bought the dip"/>
    <n v="0"/>
    <n v="-39.599999999999859"/>
    <b v="0"/>
    <d v="1899-12-30T00:00:00"/>
    <b v="0"/>
    <b v="0"/>
    <b v="0"/>
    <b v="0"/>
    <b v="0"/>
    <b v="0"/>
    <b v="0"/>
    <b v="0"/>
    <n v="-846.250168999999"/>
    <s v="Wednesday"/>
    <x v="0"/>
  </r>
  <r>
    <x v="91"/>
    <d v="2022-11-09T00:00:00"/>
    <d v="1899-12-30T06:53:00"/>
    <d v="1899-12-30T06:55:00"/>
    <d v="1899-12-30T00:02:00"/>
    <n v="300"/>
    <n v="1.845"/>
    <s v="1.78 (300)"/>
    <n v="1.78"/>
    <x v="128"/>
    <n v="-3.5230352303523005E-2"/>
    <n v="-6.4999999999999947E-2"/>
    <s v="Flat top breakout"/>
    <n v="0"/>
    <n v="-19.499999999999986"/>
    <b v="0"/>
    <d v="1899-12-30T00:02:00"/>
    <b v="0"/>
    <b v="0"/>
    <b v="0"/>
    <b v="0"/>
    <b v="0"/>
    <b v="0"/>
    <b v="0"/>
    <b v="0"/>
    <n v="-865.750168999999"/>
    <s v="Wednesday"/>
    <x v="0"/>
  </r>
  <r>
    <x v="92"/>
    <d v="2022-11-14T00:00:00"/>
    <d v="1899-12-30T06:32:00"/>
    <d v="1899-12-30T06:33:00"/>
    <d v="1899-12-30T00:01:00"/>
    <n v="500"/>
    <n v="2.65"/>
    <s v="2.64 (500)"/>
    <n v="2.64"/>
    <x v="129"/>
    <n v="-3.7735849056602655E-3"/>
    <n v="-9.9999999999997868E-3"/>
    <s v="DIP at breakout/ new support level"/>
    <n v="0"/>
    <n v="-4.9999999999998934"/>
    <b v="0"/>
    <d v="1899-12-30T00:01:00"/>
    <b v="0"/>
    <b v="0"/>
    <b v="0"/>
    <b v="0"/>
    <b v="0"/>
    <b v="0"/>
    <b v="0"/>
    <b v="0"/>
    <n v="-870.75016899999889"/>
    <s v="Monday"/>
    <x v="0"/>
  </r>
  <r>
    <x v="92"/>
    <d v="2022-11-14T00:00:00"/>
    <d v="1899-12-30T06:34:00"/>
    <d v="1899-12-30T06:34:00"/>
    <d v="1899-12-30T00:00:00"/>
    <n v="500"/>
    <n v="2.7549999999999999"/>
    <s v="2.71108 (500)"/>
    <n v="2.7110799999999999"/>
    <x v="130"/>
    <n v="-1.5941923774954625E-2"/>
    <n v="-4.3919999999999959E-2"/>
    <s v="breakout flat top"/>
    <n v="0"/>
    <n v="-21.95999999999998"/>
    <b v="0"/>
    <d v="1899-12-30T00:00:00"/>
    <b v="0"/>
    <b v="0"/>
    <b v="0"/>
    <b v="0"/>
    <b v="0"/>
    <b v="0"/>
    <b v="0"/>
    <b v="0"/>
    <n v="-892.71016899999881"/>
    <s v="Monday"/>
    <x v="0"/>
  </r>
  <r>
    <x v="93"/>
    <d v="2022-11-14T00:00:00"/>
    <d v="1899-12-30T06:46:00"/>
    <d v="1899-12-30T06:48:00"/>
    <d v="1899-12-30T00:02:00"/>
    <n v="300"/>
    <n v="1.8391999999999999"/>
    <s v="1.77 (300)"/>
    <n v="1.77"/>
    <x v="131"/>
    <n v="-3.7625054371465794E-2"/>
    <n v="-6.9199999999999928E-2"/>
    <s v="breakout red to green over KL"/>
    <n v="0"/>
    <n v="-20.759999999999977"/>
    <b v="0"/>
    <d v="1899-12-30T00:02:00"/>
    <b v="0"/>
    <b v="0"/>
    <b v="0"/>
    <b v="0"/>
    <b v="0"/>
    <b v="0"/>
    <b v="0"/>
    <b v="0"/>
    <n v="-913.4701689999988"/>
    <s v="Monday"/>
    <x v="0"/>
  </r>
  <r>
    <x v="94"/>
    <d v="2022-11-16T00:00:00"/>
    <d v="1899-12-30T10:48:00"/>
    <d v="1899-12-30T10:48:00"/>
    <d v="1899-12-30T00:00:00"/>
    <n v="1000"/>
    <n v="3.0861000000000001"/>
    <s v="2.9404 (1000)"/>
    <n v="2.9403999999999999"/>
    <x v="132"/>
    <n v="-4.7211691131201272E-2"/>
    <n v="-0.14570000000000016"/>
    <s v="Tried to buy the dip but got filled much higher"/>
    <n v="0"/>
    <n v="-145.70000000000016"/>
    <b v="0"/>
    <d v="1899-12-30T00:00:00"/>
    <b v="0"/>
    <b v="0"/>
    <b v="0"/>
    <b v="0"/>
    <b v="0"/>
    <b v="0"/>
    <b v="0"/>
    <b v="0"/>
    <n v="-1059.1701689999991"/>
    <s v="Wednesday"/>
    <x v="6"/>
  </r>
  <r>
    <x v="66"/>
    <d v="2022-11-18T00:00:00"/>
    <d v="1899-12-30T06:31:00"/>
    <d v="1899-12-30T06:31:00"/>
    <d v="1899-12-30T00:00:00"/>
    <n v="500"/>
    <n v="2.5049999999999999"/>
    <s v="2.46 (500)"/>
    <n v="2.46"/>
    <x v="133"/>
    <n v="-1.7964071856287345E-2"/>
    <n v="-4.4999999999999929E-2"/>
    <s v="DIP at the half dollar on the pullback"/>
    <n v="0"/>
    <n v="-22.499999999999964"/>
    <b v="0"/>
    <d v="1899-12-30T00:00:00"/>
    <b v="0"/>
    <b v="0"/>
    <b v="0"/>
    <b v="0"/>
    <b v="0"/>
    <b v="0"/>
    <b v="0"/>
    <b v="0"/>
    <n v="-1081.6701689999991"/>
    <s v="Friday"/>
    <x v="0"/>
  </r>
  <r>
    <x v="95"/>
    <d v="2022-11-21T00:00:00"/>
    <d v="1899-12-30T07:17:00"/>
    <d v="1899-12-30T07:17:00"/>
    <d v="1899-12-30T00:00:00"/>
    <n v="500"/>
    <n v="2.64"/>
    <s v="2.79 (500)"/>
    <n v="2.79"/>
    <x v="134"/>
    <n v="5.6818181818181879E-2"/>
    <n v="0.14999999999999991"/>
    <s v="Dip buy at the top of the breakout candle"/>
    <n v="74.999999999999957"/>
    <n v="0"/>
    <d v="1899-12-30T00:00:00"/>
    <b v="0"/>
    <b v="0"/>
    <b v="0"/>
    <b v="0"/>
    <b v="0"/>
    <b v="0"/>
    <b v="0"/>
    <n v="1"/>
    <b v="0"/>
    <n v="-1006.6701689999991"/>
    <s v="Monday"/>
    <x v="2"/>
  </r>
  <r>
    <x v="96"/>
    <d v="2022-11-22T00:00:00"/>
    <d v="1899-12-30T06:54:00"/>
    <d v="1899-12-30T06:55:00"/>
    <d v="1899-12-30T00:01:00"/>
    <n v="300"/>
    <n v="5.7108999999999996"/>
    <s v="4.96 (300)"/>
    <n v="4.96"/>
    <x v="135"/>
    <n v="-0.13148540510252316"/>
    <n v="-0.75089999999999968"/>
    <s v="FOMO tried to buy the dip but missed the whole move and got in"/>
    <n v="0"/>
    <n v="-225.2699999999999"/>
    <b v="0"/>
    <d v="1899-12-30T00:01:00"/>
    <b v="0"/>
    <b v="0"/>
    <b v="0"/>
    <b v="0"/>
    <b v="0"/>
    <b v="0"/>
    <b v="0"/>
    <b v="0"/>
    <n v="-1231.9401689999991"/>
    <s v="Tuesday"/>
    <x v="0"/>
  </r>
  <r>
    <x v="97"/>
    <d v="2022-11-28T00:00:00"/>
    <d v="1899-12-30T06:32:00"/>
    <d v="1899-12-30T06:32:00"/>
    <d v="1899-12-30T00:00:00"/>
    <n v="400"/>
    <n v="3.0150000000000001"/>
    <s v="2.9808 (400)"/>
    <n v="2.9807999999999999"/>
    <x v="136"/>
    <n v="-1.1343283582089581E-2"/>
    <n v="-3.420000000000023E-2"/>
    <s v="DIP level with a lot of buyers on the tape/L2"/>
    <n v="0"/>
    <n v="-13.680000000000092"/>
    <b v="0"/>
    <d v="1899-12-30T00:00:00"/>
    <b v="0"/>
    <b v="0"/>
    <b v="0"/>
    <b v="0"/>
    <b v="0"/>
    <b v="0"/>
    <b v="0"/>
    <b v="0"/>
    <n v="-1245.6201689999991"/>
    <s v="Monday"/>
    <x v="0"/>
  </r>
  <r>
    <x v="98"/>
    <d v="2022-11-29T00:00:00"/>
    <d v="1899-12-30T06:35:00"/>
    <d v="1899-12-30T06:37:00"/>
    <d v="1899-12-30T00:02:00"/>
    <n v="500"/>
    <n v="3.36"/>
    <s v="3.30004 (500)"/>
    <n v="3.3000400000000001"/>
    <x v="137"/>
    <n v="-1.7845238095238081E-2"/>
    <n v="-5.9959999999999791E-2"/>
    <s v="DIP but the dip was bought too high"/>
    <n v="0"/>
    <n v="-29.979999999999897"/>
    <b v="0"/>
    <d v="1899-12-30T00:02:00"/>
    <b v="0"/>
    <b v="0"/>
    <b v="0"/>
    <b v="0"/>
    <b v="0"/>
    <b v="0"/>
    <b v="0"/>
    <b v="0"/>
    <n v="-1275.6001689999989"/>
    <s v="Tuesday"/>
    <x v="0"/>
  </r>
  <r>
    <x v="99"/>
    <d v="2022-12-01T00:00:00"/>
    <d v="1899-12-30T09:46:00"/>
    <d v="1899-12-30T10:12:00"/>
    <d v="1899-12-30T00:26:00"/>
    <n v="500"/>
    <n v="4.7798999999999996"/>
    <s v="4.7003 (500)"/>
    <n v="4.7003000000000004"/>
    <x v="138"/>
    <n v="-1.66530680558169E-2"/>
    <n v="-7.9599999999999227E-2"/>
    <s v="Breakout trade, it looked really good Flat top"/>
    <n v="0"/>
    <n v="-39.799999999999613"/>
    <b v="0"/>
    <d v="1899-12-30T00:26:00"/>
    <b v="0"/>
    <b v="0"/>
    <b v="0"/>
    <b v="0"/>
    <b v="0"/>
    <b v="0"/>
    <b v="0"/>
    <b v="0"/>
    <n v="-1315.4001689999986"/>
    <s v="Thursday"/>
    <x v="5"/>
  </r>
  <r>
    <x v="100"/>
    <d v="2022-12-05T00:00:00"/>
    <d v="1899-12-30T06:43:00"/>
    <d v="1899-12-30T06:44:00"/>
    <d v="1899-12-30T00:01:00"/>
    <n v="300"/>
    <n v="4.5"/>
    <s v="4.4 (300)"/>
    <n v="4.4000000000000004"/>
    <x v="139"/>
    <n v="-2.2222222222222143E-2"/>
    <n v="-9.9999999999999645E-2"/>
    <s v="Tried to buy at the dip of .50 level on the pullback"/>
    <n v="0"/>
    <n v="-29.999999999999893"/>
    <b v="0"/>
    <d v="1899-12-30T00:01:00"/>
    <b v="0"/>
    <b v="0"/>
    <b v="0"/>
    <b v="0"/>
    <b v="0"/>
    <b v="0"/>
    <b v="0"/>
    <b v="0"/>
    <n v="-1345.4001689999986"/>
    <s v="Monday"/>
    <x v="0"/>
  </r>
  <r>
    <x v="101"/>
    <d v="2022-12-06T00:00:00"/>
    <d v="1899-12-30T06:43:00"/>
    <d v="1899-12-30T06:46:00"/>
    <d v="1899-12-30T00:03:00"/>
    <n v="300"/>
    <n v="2.2578999999999998"/>
    <s v="2.2231 (300)"/>
    <n v="2.2231000000000001"/>
    <x v="140"/>
    <n v="-1.5412551485893822E-2"/>
    <n v="-3.479999999999972E-2"/>
    <s v="Micro pullback at Sig KL DIP"/>
    <n v="0"/>
    <n v="-10.439999999999916"/>
    <b v="0"/>
    <d v="1899-12-30T00:03:00"/>
    <b v="0"/>
    <b v="0"/>
    <b v="0"/>
    <b v="0"/>
    <b v="0"/>
    <b v="0"/>
    <b v="0"/>
    <b v="0"/>
    <n v="-1355.8401689999985"/>
    <s v="Tuesday"/>
    <x v="0"/>
  </r>
  <r>
    <x v="102"/>
    <d v="2022-12-06T00:00:00"/>
    <d v="1899-12-30T06:54:00"/>
    <d v="1899-12-30T06:58:00"/>
    <d v="1899-12-30T00:04:00"/>
    <n v="500"/>
    <n v="1.345"/>
    <s v="1.3 (500)"/>
    <n v="1.3"/>
    <x v="133"/>
    <n v="-3.3457249070631967E-2"/>
    <n v="-4.4999999999999929E-2"/>
    <s v="Standard breakout that failed to have continuation (other)"/>
    <n v="0"/>
    <n v="-22.499999999999964"/>
    <b v="0"/>
    <d v="1899-12-30T00:04:00"/>
    <b v="0"/>
    <b v="0"/>
    <b v="0"/>
    <b v="0"/>
    <b v="0"/>
    <b v="0"/>
    <b v="0"/>
    <b v="0"/>
    <n v="-1378.3401689999985"/>
    <s v="Tuesday"/>
    <x v="0"/>
  </r>
  <r>
    <x v="103"/>
    <d v="2022-12-08T00:00:00"/>
    <d v="1899-12-30T06:51:00"/>
    <d v="1899-12-30T06:52:00"/>
    <d v="1899-12-30T00:01:00"/>
    <n v="500"/>
    <n v="2.0482999999999998"/>
    <s v="2.104 (500)"/>
    <n v="2.1040000000000001"/>
    <x v="141"/>
    <n v="2.7193282234047933E-2"/>
    <n v="5.5700000000000305E-2"/>
    <s v="trend break, sig volume, red to green"/>
    <n v="27.850000000000151"/>
    <n v="0"/>
    <d v="1899-12-30T00:01:00"/>
    <b v="0"/>
    <b v="0"/>
    <b v="0"/>
    <b v="0"/>
    <b v="0"/>
    <b v="0"/>
    <b v="0"/>
    <b v="0"/>
    <b v="0"/>
    <n v="-1350.4901689999983"/>
    <s v="Thursday"/>
    <x v="0"/>
  </r>
  <r>
    <x v="104"/>
    <d v="2022-12-08T00:00:00"/>
    <d v="1899-12-30T06:36:00"/>
    <d v="1899-12-30T06:41:00"/>
    <d v="1899-12-30T00:05:00"/>
    <n v="400"/>
    <n v="1.7490000000000001"/>
    <s v="1.7001 (400)"/>
    <n v="1.7000999999999999"/>
    <x v="142"/>
    <n v="-2.7958833619211032E-2"/>
    <n v="-4.8900000000000166E-2"/>
    <s v="pullback but at the breakout level DIP"/>
    <n v="0"/>
    <n v="-19.560000000000066"/>
    <b v="0"/>
    <d v="1899-12-30T00:05:00"/>
    <b v="0"/>
    <b v="0"/>
    <b v="0"/>
    <b v="0"/>
    <b v="0"/>
    <b v="0"/>
    <b v="0"/>
    <b v="0"/>
    <n v="-1370.0501689999985"/>
    <s v="Thursday"/>
    <x v="0"/>
  </r>
  <r>
    <x v="102"/>
    <d v="2022-12-08T00:00:00"/>
    <d v="1899-12-30T09:26:00"/>
    <d v="1899-12-30T09:26:00"/>
    <d v="1899-12-30T00:00:00"/>
    <n v="200"/>
    <n v="4.1550000000000002"/>
    <s v="4.05 (200)"/>
    <n v="4.05"/>
    <x v="7"/>
    <n v="-2.5270758122743819E-2"/>
    <n v="-0.10500000000000043"/>
    <s v="Pullback thought it would hold DIP"/>
    <n v="0"/>
    <n v="-21.000000000000085"/>
    <b v="0"/>
    <d v="1899-12-30T00:00:00"/>
    <b v="0"/>
    <b v="0"/>
    <b v="0"/>
    <b v="0"/>
    <b v="0"/>
    <b v="0"/>
    <b v="0"/>
    <b v="0"/>
    <n v="-1391.0501689999985"/>
    <s v="Thursday"/>
    <x v="5"/>
  </r>
  <r>
    <x v="105"/>
    <d v="2022-12-12T00:00:00"/>
    <d v="1899-12-30T06:50:00"/>
    <d v="1899-12-30T06:52:00"/>
    <d v="1899-12-30T00:02:00"/>
    <n v="300"/>
    <n v="1.7649999999999999"/>
    <s v="1.8601 (300)"/>
    <n v="1.8601000000000001"/>
    <x v="143"/>
    <n v="5.3881019830028354E-2"/>
    <n v="9.5100000000000184E-2"/>
    <s v="Dip on the halt resumption "/>
    <n v="28.530000000000054"/>
    <n v="0"/>
    <d v="1899-12-30T00:02:00"/>
    <b v="0"/>
    <b v="0"/>
    <b v="0"/>
    <b v="0"/>
    <b v="0"/>
    <b v="0"/>
    <b v="0"/>
    <n v="1"/>
    <b v="0"/>
    <n v="-1362.5201689999985"/>
    <s v="Monday"/>
    <x v="0"/>
  </r>
  <r>
    <x v="106"/>
    <d v="2022-12-12T00:00:00"/>
    <d v="1899-12-30T06:36:00"/>
    <d v="1899-12-30T06:36:00"/>
    <d v="1899-12-30T00:00:00"/>
    <n v="300"/>
    <n v="1.845"/>
    <s v="1.8001 (300)"/>
    <n v="1.8001"/>
    <x v="144"/>
    <n v="-2.4336043360433601E-2"/>
    <n v="-4.489999999999994E-2"/>
    <s v="Dip"/>
    <n v="0"/>
    <n v="-13.469999999999981"/>
    <b v="0"/>
    <d v="1899-12-30T00:00:00"/>
    <b v="0"/>
    <b v="0"/>
    <b v="0"/>
    <b v="0"/>
    <b v="0"/>
    <b v="0"/>
    <b v="0"/>
    <b v="0"/>
    <n v="-1375.9901689999986"/>
    <s v="Monday"/>
    <x v="0"/>
  </r>
  <r>
    <x v="106"/>
    <d v="2022-12-12T00:00:00"/>
    <d v="1899-12-30T06:41:00"/>
    <d v="1899-12-30T06:41:00"/>
    <d v="1899-12-30T00:00:00"/>
    <n v="300"/>
    <n v="1.7250000000000001"/>
    <s v="1.63 (300)"/>
    <n v="1.63"/>
    <x v="145"/>
    <n v="-5.5072463768116031E-2"/>
    <n v="-9.5000000000000195E-2"/>
    <s v="Dip"/>
    <n v="0"/>
    <n v="-28.500000000000057"/>
    <b v="0"/>
    <d v="1899-12-30T00:00:00"/>
    <b v="0"/>
    <b v="0"/>
    <b v="0"/>
    <b v="0"/>
    <b v="0"/>
    <b v="0"/>
    <b v="0"/>
    <b v="0"/>
    <n v="-1404.4901689999986"/>
    <s v="Monday"/>
    <x v="0"/>
  </r>
  <r>
    <x v="106"/>
    <d v="2022-12-12T00:00:00"/>
    <d v="1899-12-30T06:42:00"/>
    <d v="1899-12-30T06:42:00"/>
    <d v="1899-12-30T00:00:00"/>
    <n v="300"/>
    <n v="1.6851"/>
    <s v="1.59 (300)"/>
    <n v="1.59"/>
    <x v="146"/>
    <n v="-5.6435819832650891E-2"/>
    <n v="-9.5099999999999962E-2"/>
    <s v="Dip"/>
    <n v="0"/>
    <n v="-28.529999999999987"/>
    <b v="0"/>
    <d v="1899-12-30T00:00:00"/>
    <b v="0"/>
    <b v="0"/>
    <b v="0"/>
    <b v="0"/>
    <b v="0"/>
    <b v="0"/>
    <b v="0"/>
    <b v="0"/>
    <n v="-1433.0201689999985"/>
    <s v="Monday"/>
    <x v="0"/>
  </r>
  <r>
    <x v="105"/>
    <d v="2022-12-12T00:00:00"/>
    <d v="1899-12-30T07:09:00"/>
    <d v="1899-12-30T07:12:00"/>
    <d v="1899-12-30T00:03:00"/>
    <n v="200"/>
    <n v="2.56"/>
    <s v="2.45 (200)"/>
    <n v="2.4500000000000002"/>
    <x v="147"/>
    <n v="-4.296875E-2"/>
    <n v="-0.10999999999999988"/>
    <s v="Dip"/>
    <n v="0"/>
    <n v="-21.999999999999975"/>
    <b v="0"/>
    <d v="1899-12-30T00:03:00"/>
    <b v="0"/>
    <b v="0"/>
    <b v="0"/>
    <b v="0"/>
    <b v="0"/>
    <b v="0"/>
    <b v="0"/>
    <b v="0"/>
    <n v="-1455.0201689999985"/>
    <s v="Monday"/>
    <x v="2"/>
  </r>
  <r>
    <x v="107"/>
    <d v="2022-12-14T00:00:00"/>
    <d v="1899-12-30T06:35:00"/>
    <d v="1899-12-30T06:36:00"/>
    <d v="1899-12-30T00:01:00"/>
    <n v="400"/>
    <n v="2.198175"/>
    <s v="2.325 (400)"/>
    <n v="2.3250000000000002"/>
    <x v="148"/>
    <n v="5.7695588385820118E-2"/>
    <n v="0.12682500000000019"/>
    <s v="Breakout at KL on good volume, had a clean pullback holding its level"/>
    <n v="50.730000000000075"/>
    <n v="0"/>
    <d v="1899-12-30T00:01:00"/>
    <b v="0"/>
    <b v="0"/>
    <b v="0"/>
    <b v="0"/>
    <b v="0"/>
    <b v="0"/>
    <n v="1"/>
    <b v="0"/>
    <b v="0"/>
    <n v="-1404.2901689999985"/>
    <s v="Wednesday"/>
    <x v="0"/>
  </r>
  <r>
    <x v="107"/>
    <d v="2022-12-16T00:00:00"/>
    <d v="1899-12-30T07:08:00"/>
    <d v="1899-12-30T07:08:00"/>
    <d v="1899-12-30T00:00:00"/>
    <n v="300"/>
    <n v="2.7214"/>
    <s v="2.8044 (300)"/>
    <n v="2.8043999999999998"/>
    <x v="149"/>
    <n v="3.0499007863599603E-2"/>
    <n v="8.2999999999999741E-2"/>
    <s v="Bull flag at Key level next candle to make a new high"/>
    <n v="24.89999999999992"/>
    <n v="0"/>
    <d v="1899-12-30T00:00:00"/>
    <b v="0"/>
    <b v="0"/>
    <n v="1"/>
    <b v="0"/>
    <b v="0"/>
    <b v="0"/>
    <b v="0"/>
    <b v="0"/>
    <b v="0"/>
    <n v="-1379.3901689999987"/>
    <s v="Friday"/>
    <x v="2"/>
  </r>
  <r>
    <x v="107"/>
    <d v="2022-12-16T00:00:00"/>
    <d v="1899-12-30T08:15:00"/>
    <d v="1899-12-30T08:17:00"/>
    <d v="1899-12-30T00:02:00"/>
    <n v="300"/>
    <n v="2.76"/>
    <s v="2.8053 (300)"/>
    <n v="2.8052999999999999"/>
    <x v="150"/>
    <n v="1.6413043478261002E-2"/>
    <n v="4.5300000000000118E-2"/>
    <s v="Flat top big increase in volume"/>
    <n v="13.590000000000035"/>
    <n v="0"/>
    <d v="1899-12-30T00:02:00"/>
    <b v="0"/>
    <b v="0"/>
    <b v="0"/>
    <n v="1"/>
    <b v="0"/>
    <b v="0"/>
    <b v="0"/>
    <b v="0"/>
    <b v="0"/>
    <n v="-1365.8001689999985"/>
    <s v="Friday"/>
    <x v="4"/>
  </r>
  <r>
    <x v="108"/>
    <d v="2022-12-19T00:00:00"/>
    <d v="1899-12-30T06:35:00"/>
    <d v="1899-12-30T06:35:00"/>
    <d v="1899-12-30T00:00:00"/>
    <n v="500"/>
    <n v="1.2157"/>
    <s v="1.315 (500)"/>
    <n v="1.3149999999999999"/>
    <x v="151"/>
    <n v="8.168133585588544E-2"/>
    <n v="9.9299999999999944E-2"/>
    <s v="Dip on the pullback"/>
    <n v="49.64999999999997"/>
    <n v="0"/>
    <d v="1899-12-30T00:00:00"/>
    <b v="0"/>
    <b v="0"/>
    <b v="0"/>
    <b v="0"/>
    <b v="0"/>
    <b v="0"/>
    <b v="0"/>
    <n v="1"/>
    <b v="0"/>
    <n v="-1316.1501689999986"/>
    <s v="Monday"/>
    <x v="0"/>
  </r>
  <r>
    <x v="108"/>
    <d v="2022-12-19T00:00:00"/>
    <d v="1899-12-30T06:34:00"/>
    <d v="1899-12-30T06:34:00"/>
    <d v="1899-12-30T00:00:00"/>
    <n v="300"/>
    <n v="1.2457"/>
    <s v="1.2 (300)"/>
    <n v="1.2"/>
    <x v="152"/>
    <n v="-3.6686200529822632E-2"/>
    <n v="-4.5700000000000074E-2"/>
    <s v="Break of VWAP (other)"/>
    <n v="0"/>
    <n v="-13.710000000000022"/>
    <b v="0"/>
    <d v="1899-12-30T00:00:00"/>
    <b v="0"/>
    <b v="0"/>
    <b v="0"/>
    <b v="0"/>
    <b v="0"/>
    <b v="0"/>
    <b v="0"/>
    <b v="0"/>
    <n v="-1329.8601689999987"/>
    <s v="Monday"/>
    <x v="0"/>
  </r>
  <r>
    <x v="109"/>
    <d v="2022-12-20T00:00:00"/>
    <d v="1899-12-30T06:35:00"/>
    <d v="1899-12-30T06:36:00"/>
    <d v="1899-12-30T00:01:00"/>
    <n v="200"/>
    <n v="3.7593999999999999"/>
    <s v="3.6605 (200)"/>
    <n v="3.6604999999999999"/>
    <x v="153"/>
    <n v="-2.6307389477044252E-2"/>
    <n v="-9.8899999999999988E-2"/>
    <s v="DIP thought it was going to be a micro pullback into pop"/>
    <n v="0"/>
    <n v="-19.779999999999998"/>
    <b v="0"/>
    <d v="1899-12-30T00:01:00"/>
    <b v="0"/>
    <b v="0"/>
    <b v="0"/>
    <b v="0"/>
    <b v="0"/>
    <b v="0"/>
    <b v="0"/>
    <b v="0"/>
    <n v="-1349.6401689999987"/>
    <s v="Tuesday"/>
    <x v="0"/>
  </r>
  <r>
    <x v="109"/>
    <d v="2022-12-20T00:00:00"/>
    <d v="1899-12-30T06:37:00"/>
    <d v="1899-12-30T06:38:00"/>
    <d v="1899-12-30T00:01:00"/>
    <n v="200"/>
    <n v="3.7164999999999999"/>
    <s v="3.59 (200)"/>
    <n v="3.59"/>
    <x v="154"/>
    <n v="-3.4037400780304039E-2"/>
    <n v="-0.12650000000000006"/>
    <s v="DIP at same level, it was holding looked like it was going to go"/>
    <n v="0"/>
    <n v="-25.300000000000011"/>
    <b v="0"/>
    <d v="1899-12-30T00:01:00"/>
    <b v="0"/>
    <b v="0"/>
    <b v="0"/>
    <b v="0"/>
    <b v="0"/>
    <b v="0"/>
    <b v="0"/>
    <b v="0"/>
    <n v="-1374.9401689999986"/>
    <s v="Tuesday"/>
    <x v="0"/>
  </r>
  <r>
    <x v="80"/>
    <d v="2022-12-21T00:00:00"/>
    <d v="1899-12-30T06:31:00"/>
    <d v="1899-12-30T06:31:00"/>
    <d v="1899-12-30T00:00:00"/>
    <n v="300"/>
    <n v="1.9950000000000001"/>
    <s v="1.95 (300)"/>
    <n v="1.95"/>
    <x v="155"/>
    <n v="-2.2556390977443663E-2"/>
    <n v="-4.5000000000000151E-2"/>
    <s v="Breakout that chopped me out but actually it was me having a tight stop that would have worked if I had a normal stop (other)"/>
    <n v="0"/>
    <n v="-13.500000000000046"/>
    <b v="0"/>
    <d v="1899-12-30T00:00:00"/>
    <b v="0"/>
    <b v="0"/>
    <b v="0"/>
    <b v="0"/>
    <b v="0"/>
    <b v="0"/>
    <b v="0"/>
    <b v="0"/>
    <n v="-1388.4401689999986"/>
    <s v="Wednesday"/>
    <x v="0"/>
  </r>
  <r>
    <x v="60"/>
    <d v="2022-12-22T00:00:00"/>
    <d v="1899-12-30T06:40:00"/>
    <d v="1899-12-30T06:40:00"/>
    <d v="1899-12-30T00:00:00"/>
    <n v="400"/>
    <n v="1.3674999999999999"/>
    <s v="1.32 (400)"/>
    <n v="1.32"/>
    <x v="156"/>
    <n v="-3.4734917733089454E-2"/>
    <n v="-4.7499999999999876E-2"/>
    <s v="Dip that kept dipping just off timed it "/>
    <n v="0"/>
    <n v="-18.99999999999995"/>
    <b v="0"/>
    <d v="1899-12-30T00:00:00"/>
    <b v="0"/>
    <b v="0"/>
    <b v="0"/>
    <b v="0"/>
    <b v="0"/>
    <b v="0"/>
    <b v="0"/>
    <b v="0"/>
    <n v="-1407.4401689999986"/>
    <s v="Thursday"/>
    <x v="0"/>
  </r>
  <r>
    <x v="60"/>
    <d v="2022-12-22T00:00:00"/>
    <d v="1899-12-30T06:41:00"/>
    <d v="1899-12-30T06:41:00"/>
    <d v="1899-12-30T00:00:00"/>
    <n v="400"/>
    <n v="1.3136000000000001"/>
    <s v="1.2566 (400)"/>
    <n v="1.2565999999999999"/>
    <x v="157"/>
    <n v="-4.3392204628501907E-2"/>
    <n v="-5.7000000000000162E-2"/>
    <s v="Dip that kept dipping just off timed it "/>
    <n v="0"/>
    <n v="-22.800000000000065"/>
    <b v="0"/>
    <d v="1899-12-30T00:00:00"/>
    <b v="0"/>
    <b v="0"/>
    <b v="0"/>
    <b v="0"/>
    <b v="0"/>
    <b v="0"/>
    <b v="0"/>
    <b v="0"/>
    <n v="-1430.2401689999986"/>
    <s v="Thursday"/>
    <x v="0"/>
  </r>
  <r>
    <x v="60"/>
    <d v="2022-12-22T00:00:00"/>
    <d v="1899-12-30T06:42:00"/>
    <d v="1899-12-30T06:50:00"/>
    <d v="1899-12-30T00:08:00"/>
    <n v="500"/>
    <n v="1.3"/>
    <s v="1.25 (500)"/>
    <n v="1.25"/>
    <x v="158"/>
    <n v="-3.8461538461538547E-2"/>
    <n v="-5.0000000000000044E-2"/>
    <s v="Dip that kept dipping just off timed it "/>
    <n v="0"/>
    <n v="-25.000000000000021"/>
    <b v="0"/>
    <d v="1899-12-30T00:08:00"/>
    <b v="0"/>
    <b v="0"/>
    <b v="0"/>
    <b v="0"/>
    <b v="0"/>
    <b v="0"/>
    <b v="0"/>
    <b v="0"/>
    <n v="-1455.2401689999986"/>
    <s v="Thursday"/>
    <x v="0"/>
  </r>
  <r>
    <x v="110"/>
    <d v="2022-12-23T00:00:00"/>
    <d v="1899-12-30T06:39:00"/>
    <d v="1899-12-30T06:42:00"/>
    <d v="1899-12-30T00:03:00"/>
    <n v="200"/>
    <n v="2.6949999999999998"/>
    <s v="2.6538 (200)"/>
    <n v="2.6537999999999999"/>
    <x v="159"/>
    <n v="-1.528756957328381E-2"/>
    <n v="-4.1199999999999903E-2"/>
    <s v="Bull flag "/>
    <n v="0"/>
    <n v="-8.2399999999999807"/>
    <b v="0"/>
    <d v="1899-12-30T00:03:00"/>
    <b v="0"/>
    <b v="0"/>
    <b v="0"/>
    <b v="0"/>
    <b v="0"/>
    <b v="0"/>
    <b v="0"/>
    <b v="0"/>
    <n v="-1463.4801689999986"/>
    <s v="Friday"/>
    <x v="0"/>
  </r>
  <r>
    <x v="111"/>
    <d v="2022-12-27T00:00:00"/>
    <d v="1899-12-30T06:54:00"/>
    <d v="1899-12-30T06:55:00"/>
    <d v="1899-12-30T00:01:00"/>
    <n v="400"/>
    <n v="2.1899000000000002"/>
    <s v="2.235 (100), 2.2301 (300)"/>
    <n v="2.23115"/>
    <x v="160"/>
    <n v="1.8836476551440606E-2"/>
    <n v="4.1249999999999787E-2"/>
    <s v="red to green pullback at support "/>
    <n v="16.499999999999915"/>
    <n v="0"/>
    <d v="1899-12-30T00:01:00"/>
    <b v="0"/>
    <b v="0"/>
    <b v="0"/>
    <b v="0"/>
    <b v="0"/>
    <b v="0"/>
    <b v="0"/>
    <b v="0"/>
    <b v="0"/>
    <n v="-1446.9801689999986"/>
    <s v="Tuesday"/>
    <x v="0"/>
  </r>
  <r>
    <x v="112"/>
    <d v="2022-12-28T00:00:00"/>
    <d v="1899-12-30T06:43:00"/>
    <d v="1899-12-30T06:43:00"/>
    <d v="1899-12-30T00:00:00"/>
    <n v="300"/>
    <n v="1.1599999999999999"/>
    <s v="1.16 (300)"/>
    <n v="1.1599999999999999"/>
    <x v="161"/>
    <n v="0"/>
    <n v="0"/>
    <s v="Dip"/>
    <n v="0"/>
    <n v="0"/>
    <b v="0"/>
    <b v="0"/>
    <b v="0"/>
    <b v="0"/>
    <b v="0"/>
    <b v="0"/>
    <b v="0"/>
    <b v="0"/>
    <b v="0"/>
    <b v="0"/>
    <n v="-1446.9801689999986"/>
    <s v="Wednesday"/>
    <x v="0"/>
  </r>
  <r>
    <x v="112"/>
    <d v="2022-12-28T00:00:00"/>
    <d v="1899-12-30T06:38:00"/>
    <d v="1899-12-30T06:39:00"/>
    <d v="1899-12-30T00:01:00"/>
    <n v="500"/>
    <n v="1.2599"/>
    <s v="1.22 (500)"/>
    <n v="1.22"/>
    <x v="162"/>
    <n v="-3.1669180093658267E-2"/>
    <n v="-3.9900000000000047E-2"/>
    <s v="Dip that kept dipping"/>
    <n v="0"/>
    <n v="-19.950000000000024"/>
    <b v="0"/>
    <d v="1899-12-30T00:01:00"/>
    <b v="0"/>
    <b v="0"/>
    <b v="0"/>
    <b v="0"/>
    <b v="0"/>
    <b v="0"/>
    <b v="0"/>
    <b v="0"/>
    <n v="-1466.9301689999986"/>
    <s v="Wednesday"/>
    <x v="0"/>
  </r>
  <r>
    <x v="112"/>
    <d v="2022-12-28T00:00:00"/>
    <d v="1899-12-30T06:40:00"/>
    <d v="1899-12-30T06:42:00"/>
    <d v="1899-12-30T00:02:00"/>
    <n v="500"/>
    <n v="1.2350000000000001"/>
    <s v="1.18 (500)"/>
    <n v="1.18"/>
    <x v="163"/>
    <n v="-4.4534412955465674E-2"/>
    <n v="-5.500000000000016E-2"/>
    <s v="Dip that kept dipping"/>
    <n v="0"/>
    <n v="-27.500000000000078"/>
    <b v="0"/>
    <d v="1899-12-30T00:02:00"/>
    <b v="0"/>
    <b v="0"/>
    <b v="0"/>
    <b v="0"/>
    <b v="0"/>
    <b v="0"/>
    <b v="0"/>
    <b v="0"/>
    <n v="-1494.4301689999986"/>
    <s v="Wednesday"/>
    <x v="0"/>
  </r>
  <r>
    <x v="111"/>
    <d v="2022-12-30T00:00:00"/>
    <d v="1899-12-30T08:36:00"/>
    <d v="1899-12-30T08:37:00"/>
    <d v="1899-12-30T00:01:00"/>
    <n v="500"/>
    <n v="3.17"/>
    <s v="3.2648 (500)"/>
    <n v="3.2648000000000001"/>
    <x v="164"/>
    <n v="2.990536277602529E-2"/>
    <n v="9.4800000000000217E-2"/>
    <s v="Red to green, hammer candle (other)"/>
    <n v="47.400000000000105"/>
    <n v="0"/>
    <d v="1899-12-30T00:01:00"/>
    <b v="0"/>
    <b v="0"/>
    <b v="0"/>
    <b v="0"/>
    <b v="0"/>
    <n v="1"/>
    <b v="0"/>
    <b v="0"/>
    <b v="0"/>
    <n v="-1447.0301689999985"/>
    <s v="Friday"/>
    <x v="4"/>
  </r>
  <r>
    <x v="111"/>
    <d v="2023-01-03T00:00:00"/>
    <d v="1899-12-30T07:07:00"/>
    <d v="1899-12-30T07:08:00"/>
    <d v="1899-12-30T00:01:00"/>
    <n v="200"/>
    <n v="4.3611000000000004"/>
    <s v="4.31 (200)"/>
    <n v="4.3099999999999996"/>
    <x v="165"/>
    <n v="-1.1717227305037881E-2"/>
    <n v="-5.1100000000000811E-2"/>
    <s v="Test of VWAP (other)"/>
    <n v="0"/>
    <n v="-10.220000000000162"/>
    <b v="0"/>
    <d v="1899-12-30T00:01:00"/>
    <b v="0"/>
    <b v="0"/>
    <b v="0"/>
    <b v="0"/>
    <b v="0"/>
    <b v="0"/>
    <b v="0"/>
    <b v="0"/>
    <n v="-1457.2501689999988"/>
    <s v="Tuesday"/>
    <x v="2"/>
  </r>
  <r>
    <x v="113"/>
    <d v="2023-01-04T00:00:00"/>
    <d v="1899-12-30T12:19:00"/>
    <d v="1899-12-30T12:19:00"/>
    <d v="1899-12-30T00:00:00"/>
    <n v="30"/>
    <n v="54.305666700000003"/>
    <s v="53.22 (30)"/>
    <n v="53.22"/>
    <x v="166"/>
    <n v="-1.9991775554428548E-2"/>
    <n v="-1.0856667000000044"/>
    <s v="FOMO"/>
    <n v="0"/>
    <n v="-32.570001000000133"/>
    <b v="0"/>
    <d v="1899-12-30T00:00:00"/>
    <b v="0"/>
    <b v="0"/>
    <b v="0"/>
    <b v="0"/>
    <b v="0"/>
    <b v="0"/>
    <b v="0"/>
    <b v="0"/>
    <n v="-1489.8201699999988"/>
    <s v="Wednesday"/>
    <x v="1"/>
  </r>
  <r>
    <x v="114"/>
    <d v="2023-01-05T00:00:00"/>
    <d v="1899-12-30T06:34:00"/>
    <d v="1899-12-30T06:35:00"/>
    <d v="1899-12-30T00:01:00"/>
    <n v="300"/>
    <n v="2.9216000000000002"/>
    <s v="2.82 (300)"/>
    <n v="2.82"/>
    <x v="167"/>
    <n v="-3.4775465498357194E-2"/>
    <n v="-0.10160000000000036"/>
    <s v="KL flushed on me red to green"/>
    <n v="0"/>
    <n v="-30.480000000000107"/>
    <b v="0"/>
    <d v="1899-12-30T00:01:00"/>
    <b v="0"/>
    <b v="0"/>
    <b v="0"/>
    <b v="0"/>
    <b v="0"/>
    <b v="0"/>
    <b v="0"/>
    <b v="0"/>
    <n v="-1520.3001699999988"/>
    <s v="Thursday"/>
    <x v="0"/>
  </r>
  <r>
    <x v="111"/>
    <d v="2023-01-06T00:00:00"/>
    <d v="1899-12-30T06:38:00"/>
    <d v="1899-12-30T06:39:00"/>
    <d v="1899-12-30T00:01:00"/>
    <n v="100"/>
    <n v="5.2454999999999998"/>
    <s v="5.14 (100)"/>
    <n v="5.14"/>
    <x v="168"/>
    <n v="-2.0112477361547976E-2"/>
    <n v="-0.10550000000000015"/>
    <s v="Bull flag"/>
    <n v="0"/>
    <n v="-10.550000000000015"/>
    <b v="0"/>
    <d v="1899-12-30T00:01:00"/>
    <n v="1"/>
    <b v="0"/>
    <b v="0"/>
    <b v="0"/>
    <b v="0"/>
    <b v="0"/>
    <b v="0"/>
    <b v="0"/>
    <n v="-1530.8501699999988"/>
    <s v="Friday"/>
    <x v="0"/>
  </r>
  <r>
    <x v="115"/>
    <d v="2023-01-09T00:00:00"/>
    <d v="1899-12-30T07:04:00"/>
    <d v="1899-12-30T07:07:00"/>
    <d v="1899-12-30T00:03:00"/>
    <n v="200"/>
    <n v="2.1052"/>
    <s v="2.1064 (200)"/>
    <n v="2.1063999999999998"/>
    <x v="169"/>
    <n v="5.7001710051296506E-4"/>
    <n v="1.1999999999998678E-3"/>
    <s v="Pivot"/>
    <n v="0.23999999999997357"/>
    <n v="0"/>
    <d v="1899-12-30T00:03:00"/>
    <b v="0"/>
    <b v="0"/>
    <b v="0"/>
    <b v="0"/>
    <b v="0"/>
    <b v="0"/>
    <b v="0"/>
    <b v="0"/>
    <b v="0"/>
    <n v="-1530.6101699999988"/>
    <s v="Monday"/>
    <x v="2"/>
  </r>
  <r>
    <x v="115"/>
    <d v="2023-01-09T00:00:00"/>
    <d v="1899-12-30T06:39:00"/>
    <d v="1899-12-30T06:39:00"/>
    <d v="1899-12-30T00:00:00"/>
    <n v="300"/>
    <n v="1.5002"/>
    <s v="1.6001 (300)"/>
    <n v="1.6001000000000001"/>
    <x v="170"/>
    <n v="6.6591121183842139E-2"/>
    <n v="9.99000000000001E-2"/>
    <s v="KL"/>
    <n v="29.970000000000031"/>
    <n v="0"/>
    <d v="1899-12-30T00:00:00"/>
    <b v="0"/>
    <b v="0"/>
    <b v="0"/>
    <b v="0"/>
    <b v="0"/>
    <b v="0"/>
    <n v="1"/>
    <b v="0"/>
    <b v="0"/>
    <n v="-1500.6401699999988"/>
    <s v="Monday"/>
    <x v="0"/>
  </r>
  <r>
    <x v="116"/>
    <d v="2023-01-10T00:00:00"/>
    <d v="1899-12-30T07:04:00"/>
    <d v="1899-12-30T07:19:00"/>
    <d v="1899-12-30T00:15:00"/>
    <n v="400"/>
    <n v="2.145"/>
    <s v="2.0701 (400)"/>
    <n v="2.0701000000000001"/>
    <x v="171"/>
    <n v="-3.4918414918414853E-2"/>
    <n v="-7.4899999999999967E-2"/>
    <s v="Pivot point "/>
    <n v="0"/>
    <n v="-29.959999999999987"/>
    <b v="0"/>
    <d v="1899-12-30T00:15:00"/>
    <b v="0"/>
    <b v="0"/>
    <b v="0"/>
    <b v="0"/>
    <b v="0"/>
    <b v="0"/>
    <b v="0"/>
    <b v="0"/>
    <n v="-1530.6001699999988"/>
    <s v="Tuesday"/>
    <x v="2"/>
  </r>
  <r>
    <x v="117"/>
    <d v="2023-01-10T00:00:00"/>
    <d v="1899-12-30T07:21:00"/>
    <d v="1899-12-30T07:22:00"/>
    <d v="1899-12-30T00:01:00"/>
    <n v="300"/>
    <n v="1.4311"/>
    <s v="1.3905 (300)"/>
    <n v="1.3905000000000001"/>
    <x v="172"/>
    <n v="-2.8369785479700926E-2"/>
    <n v="-4.0599999999999969E-2"/>
    <s v="Pull back dip failed"/>
    <n v="0"/>
    <n v="-12.179999999999991"/>
    <b v="0"/>
    <d v="1899-12-30T00:01:00"/>
    <b v="0"/>
    <b v="0"/>
    <b v="0"/>
    <b v="0"/>
    <b v="0"/>
    <b v="0"/>
    <b v="0"/>
    <b v="0"/>
    <n v="-1542.7801699999989"/>
    <s v="Tuesday"/>
    <x v="2"/>
  </r>
  <r>
    <x v="118"/>
    <d v="2023-01-11T00:00:00"/>
    <d v="1899-12-30T06:46:00"/>
    <d v="1899-12-30T06:48:00"/>
    <d v="1899-12-30T00:02:00"/>
    <n v="300"/>
    <n v="3.8166000000000002"/>
    <s v="3.935 (300)"/>
    <n v="3.9350000000000001"/>
    <x v="173"/>
    <n v="3.1022375936697433E-2"/>
    <n v="0.11839999999999984"/>
    <s v="Bought on the breakout of VWAP and looked good to me (other)"/>
    <n v="35.519999999999953"/>
    <n v="0"/>
    <d v="1899-12-30T00:02:00"/>
    <b v="0"/>
    <b v="0"/>
    <b v="0"/>
    <b v="0"/>
    <b v="0"/>
    <n v="1"/>
    <b v="0"/>
    <b v="0"/>
    <b v="0"/>
    <n v="-1507.2601699999989"/>
    <s v="Wednesday"/>
    <x v="0"/>
  </r>
  <r>
    <x v="119"/>
    <d v="2023-01-12T00:00:00"/>
    <d v="1899-12-30T08:54:00"/>
    <d v="1899-12-30T08:54:00"/>
    <d v="1899-12-30T00:00:00"/>
    <n v="900"/>
    <n v="1.4147000000000001"/>
    <s v="1.3901 (900)"/>
    <n v="1.3900999999999999"/>
    <x v="174"/>
    <n v="-1.738884569166621E-2"/>
    <n v="-2.4600000000000177E-2"/>
    <s v="KL that was resistance, got flushed on"/>
    <n v="0"/>
    <n v="-22.14000000000016"/>
    <b v="0"/>
    <d v="1899-12-30T00:00:00"/>
    <b v="0"/>
    <b v="0"/>
    <b v="0"/>
    <b v="0"/>
    <b v="0"/>
    <b v="0"/>
    <b v="0"/>
    <b v="0"/>
    <n v="-1529.400169999999"/>
    <s v="Thursday"/>
    <x v="4"/>
  </r>
  <r>
    <x v="120"/>
    <d v="2023-01-13T00:00:00"/>
    <d v="1899-12-30T07:03:00"/>
    <d v="1899-12-30T07:03:00"/>
    <d v="1899-12-30T00:00:00"/>
    <n v="400"/>
    <n v="2.6749999999999998"/>
    <s v="2.6307 (300)"/>
    <n v="2.6307"/>
    <x v="175"/>
    <n v="-1.6560747663551312E-2"/>
    <n v="-4.4299999999999784E-2"/>
    <s v="Bought at a KL from a previous runup that was now acting as support"/>
    <n v="0"/>
    <n v="-17.719999999999914"/>
    <b v="0"/>
    <d v="1899-12-30T00:00:00"/>
    <b v="0"/>
    <b v="0"/>
    <b v="0"/>
    <b v="0"/>
    <b v="0"/>
    <b v="0"/>
    <b v="0"/>
    <b v="0"/>
    <n v="-1547.1201699999988"/>
    <s v="Friday"/>
    <x v="2"/>
  </r>
  <r>
    <x v="6"/>
    <d v="2023-01-17T00:00:00"/>
    <d v="1899-12-30T06:33:00"/>
    <d v="1899-12-30T06:35:00"/>
    <d v="1899-12-30T00:02:00"/>
    <n v="200"/>
    <n v="2.0179499999999999"/>
    <s v="2.1101 (200)"/>
    <n v="2.1101000000000001"/>
    <x v="176"/>
    <n v="4.5665155231794818E-2"/>
    <n v="9.2150000000000176E-2"/>
    <s v="Dip"/>
    <n v="18.430000000000035"/>
    <n v="0"/>
    <d v="1899-12-30T00:02:00"/>
    <b v="0"/>
    <b v="0"/>
    <b v="0"/>
    <b v="0"/>
    <b v="0"/>
    <b v="0"/>
    <b v="0"/>
    <n v="1"/>
    <b v="0"/>
    <n v="-1528.6901699999987"/>
    <s v="Tuesday"/>
    <x v="0"/>
  </r>
  <r>
    <x v="72"/>
    <d v="2023-01-17T00:00:00"/>
    <d v="1899-12-30T12:11:00"/>
    <d v="1899-12-30T12:11:00"/>
    <d v="1899-12-30T00:00:00"/>
    <n v="100"/>
    <n v="2.1941000000000002"/>
    <s v="2.15 (100)"/>
    <n v="2.15"/>
    <x v="177"/>
    <n v="-2.0099357367485693E-2"/>
    <n v="-4.410000000000025E-2"/>
    <s v="Dip that kept dipping, wide range got chopped out"/>
    <n v="0"/>
    <n v="-4.410000000000025"/>
    <b v="0"/>
    <d v="1899-12-30T00:00:00"/>
    <b v="0"/>
    <b v="0"/>
    <b v="0"/>
    <b v="0"/>
    <b v="0"/>
    <b v="0"/>
    <b v="0"/>
    <b v="0"/>
    <n v="-1533.1001699999988"/>
    <s v="Tuesday"/>
    <x v="1"/>
  </r>
  <r>
    <x v="72"/>
    <d v="2023-01-17T00:00:00"/>
    <d v="1899-12-30T12:13:00"/>
    <d v="1899-12-30T12:16:00"/>
    <d v="1899-12-30T00:03:00"/>
    <n v="200"/>
    <n v="2.1775000000000002"/>
    <s v="2.154 (200)"/>
    <n v="2.1539999999999999"/>
    <x v="178"/>
    <n v="-1.0792192881745266E-2"/>
    <n v="-2.3500000000000298E-2"/>
    <s v="Dip that kept dipping, wide range got chopped out"/>
    <n v="0"/>
    <n v="-4.7000000000000597"/>
    <b v="0"/>
    <d v="1899-12-30T00:03:00"/>
    <b v="0"/>
    <b v="0"/>
    <b v="0"/>
    <b v="0"/>
    <b v="0"/>
    <b v="0"/>
    <b v="0"/>
    <b v="0"/>
    <n v="-1537.8001699999988"/>
    <s v="Tuesday"/>
    <x v="1"/>
  </r>
  <r>
    <x v="121"/>
    <d v="2023-01-18T00:00:00"/>
    <d v="1899-12-30T06:38:00"/>
    <d v="1899-12-30T06:40:00"/>
    <d v="1899-12-30T00:02:00"/>
    <n v="400"/>
    <n v="1.0449999999999999"/>
    <s v="1.0801 (400)"/>
    <n v="1.0801000000000001"/>
    <x v="179"/>
    <n v="3.3588516746411612E-2"/>
    <n v="3.5100000000000131E-2"/>
    <s v="Dip"/>
    <n v="14.040000000000052"/>
    <n v="0"/>
    <d v="1899-12-30T00:02:00"/>
    <b v="0"/>
    <b v="0"/>
    <b v="0"/>
    <b v="0"/>
    <b v="0"/>
    <b v="0"/>
    <b v="0"/>
    <n v="1"/>
    <b v="0"/>
    <n v="-1523.7601699999989"/>
    <s v="Wednesday"/>
    <x v="0"/>
  </r>
  <r>
    <x v="121"/>
    <d v="2023-01-18T00:00:00"/>
    <d v="1899-12-30T07:17:00"/>
    <d v="1899-12-30T07:17:00"/>
    <d v="1899-12-30T00:00:00"/>
    <n v="200"/>
    <n v="1.1598999999999999"/>
    <s v="1.13 (200)"/>
    <n v="1.1299999999999999"/>
    <x v="180"/>
    <n v="-2.5778084317613637E-2"/>
    <n v="-2.9900000000000038E-2"/>
    <s v="Down trend break but failed (other)"/>
    <n v="0"/>
    <n v="-5.9800000000000075"/>
    <b v="0"/>
    <d v="1899-12-30T00:00:00"/>
    <b v="0"/>
    <b v="0"/>
    <b v="0"/>
    <b v="0"/>
    <b v="0"/>
    <b v="0"/>
    <b v="0"/>
    <b v="0"/>
    <n v="-1529.7401699999989"/>
    <s v="Wednesday"/>
    <x v="2"/>
  </r>
  <r>
    <x v="121"/>
    <d v="2023-01-18T00:00:00"/>
    <d v="1899-12-30T07:19:00"/>
    <d v="1899-12-30T07:25:00"/>
    <d v="1899-12-30T00:06:00"/>
    <n v="400"/>
    <n v="1.1850000000000001"/>
    <s v="1.1404 (400)"/>
    <n v="1.1404000000000001"/>
    <x v="181"/>
    <n v="-3.7637130801687735E-2"/>
    <n v="-4.4599999999999973E-2"/>
    <s v="Down trend break but failed (other)"/>
    <n v="0"/>
    <n v="-17.839999999999989"/>
    <b v="0"/>
    <d v="1899-12-30T00:06:00"/>
    <b v="0"/>
    <b v="0"/>
    <b v="0"/>
    <b v="0"/>
    <b v="0"/>
    <b v="0"/>
    <b v="0"/>
    <b v="0"/>
    <n v="-1547.5801699999988"/>
    <s v="Wednesday"/>
    <x v="2"/>
  </r>
  <r>
    <x v="13"/>
    <d v="2023-01-19T00:00:00"/>
    <d v="1899-12-30T06:32:00"/>
    <d v="1899-12-30T06:34:00"/>
    <d v="1899-12-30T00:02:00"/>
    <n v="300"/>
    <n v="2.3290000000000002"/>
    <s v="2.3653 (300)"/>
    <n v="2.3653"/>
    <x v="182"/>
    <n v="1.558608844997833E-2"/>
    <n v="3.6299999999999777E-2"/>
    <s v="DIP"/>
    <n v="10.889999999999933"/>
    <n v="0"/>
    <d v="1899-12-30T00:02:00"/>
    <b v="0"/>
    <b v="0"/>
    <b v="0"/>
    <b v="0"/>
    <b v="0"/>
    <b v="0"/>
    <b v="0"/>
    <n v="1"/>
    <b v="0"/>
    <n v="-1536.6901699999989"/>
    <s v="Thursday"/>
    <x v="0"/>
  </r>
  <r>
    <x v="13"/>
    <d v="2023-01-19T00:00:00"/>
    <d v="1899-12-30T06:31:00"/>
    <d v="1899-12-30T06:31:00"/>
    <d v="1899-12-30T00:00:00"/>
    <n v="200"/>
    <n v="2.1899000000000002"/>
    <s v="2.15 (200)"/>
    <n v="2.15"/>
    <x v="183"/>
    <n v="-1.8220010046120949E-2"/>
    <n v="-3.9900000000000269E-2"/>
    <s v="KL from premarket"/>
    <n v="0"/>
    <n v="-7.9800000000000537"/>
    <b v="0"/>
    <d v="1899-12-30T00:00:00"/>
    <b v="0"/>
    <b v="0"/>
    <b v="0"/>
    <b v="0"/>
    <b v="0"/>
    <b v="0"/>
    <b v="0"/>
    <b v="0"/>
    <n v="-1544.670169999999"/>
    <s v="Thursday"/>
    <x v="0"/>
  </r>
  <r>
    <x v="122"/>
    <d v="2023-01-20T00:00:00"/>
    <d v="1899-12-30T06:50:00"/>
    <d v="1899-12-30T06:50:00"/>
    <d v="1899-12-30T00:00:00"/>
    <n v="400"/>
    <n v="1.2825"/>
    <s v="1.240025 (400)"/>
    <n v="1.2400249999999999"/>
    <x v="184"/>
    <n v="-3.3118908382066325E-2"/>
    <n v="-4.2475000000000041E-2"/>
    <s v="Support buy on previous KL breakout"/>
    <n v="0"/>
    <n v="-16.990000000000016"/>
    <b v="0"/>
    <d v="1899-12-30T00:00:00"/>
    <b v="0"/>
    <b v="0"/>
    <b v="0"/>
    <b v="0"/>
    <b v="0"/>
    <b v="0"/>
    <b v="0"/>
    <b v="0"/>
    <n v="-1561.660169999999"/>
    <s v="Friday"/>
    <x v="0"/>
  </r>
  <r>
    <x v="122"/>
    <d v="2023-01-20T00:00:00"/>
    <d v="1899-12-30T06:50:00"/>
    <d v="1899-12-30T06:50:00"/>
    <d v="1899-12-30T00:00:00"/>
    <n v="400"/>
    <n v="1.2658"/>
    <s v="1.2209 (500)"/>
    <n v="1.2209000000000001"/>
    <x v="185"/>
    <n v="-3.5471638489492752E-2"/>
    <n v="-4.489999999999994E-2"/>
    <s v="Support buy on previous KL breakout"/>
    <n v="0"/>
    <n v="-17.959999999999976"/>
    <b v="0"/>
    <d v="1899-12-30T00:00:00"/>
    <b v="0"/>
    <b v="0"/>
    <b v="0"/>
    <b v="0"/>
    <b v="0"/>
    <b v="0"/>
    <b v="0"/>
    <b v="0"/>
    <n v="-1579.620169999999"/>
    <s v="Friday"/>
    <x v="0"/>
  </r>
  <r>
    <x v="123"/>
    <d v="2023-02-06T00:00:00"/>
    <d v="1899-12-30T06:45:00"/>
    <d v="1899-12-30T06:48:00"/>
    <d v="1899-12-30T00:03:00"/>
    <n v="300"/>
    <n v="2.2932000000000001"/>
    <s v="2.2208 (300)"/>
    <n v="2.2208000000000001"/>
    <x v="186"/>
    <n v="-3.1571603000174475E-2"/>
    <n v="-7.240000000000002E-2"/>
    <s v="flat top"/>
    <n v="0"/>
    <n v="-21.720000000000006"/>
    <b v="0"/>
    <d v="1899-12-30T00:03:00"/>
    <b v="0"/>
    <b v="0"/>
    <b v="0"/>
    <b v="0"/>
    <b v="0"/>
    <b v="0"/>
    <b v="0"/>
    <b v="0"/>
    <n v="-1601.340169999999"/>
    <s v="Monday"/>
    <x v="0"/>
  </r>
  <r>
    <x v="124"/>
    <d v="2023-02-06T00:00:00"/>
    <d v="1899-12-30T06:32:00"/>
    <d v="1899-12-30T06:32:00"/>
    <d v="1899-12-30T00:00:00"/>
    <n v="200"/>
    <n v="3.7381000000000002"/>
    <s v="3.64 (200)"/>
    <n v="3.64"/>
    <x v="187"/>
    <n v="-2.6243278670982639E-2"/>
    <n v="-9.8100000000000076E-2"/>
    <s v="Failed dip (perfect example of poor stock selection, needed to wait for the winner to show up first)"/>
    <n v="0"/>
    <n v="-19.620000000000015"/>
    <b v="0"/>
    <d v="1899-12-30T00:00:00"/>
    <b v="0"/>
    <b v="0"/>
    <b v="0"/>
    <b v="0"/>
    <b v="0"/>
    <b v="0"/>
    <b v="0"/>
    <b v="0"/>
    <n v="-1620.9601699999992"/>
    <s v="Monday"/>
    <x v="0"/>
  </r>
  <r>
    <x v="124"/>
    <d v="2023-02-06T00:00:00"/>
    <d v="1899-12-30T06:42:00"/>
    <d v="1899-12-30T06:42:00"/>
    <d v="1899-12-30T00:00:00"/>
    <n v="200"/>
    <n v="3.6276000000000002"/>
    <s v="3.53 (200)"/>
    <n v="3.53"/>
    <x v="188"/>
    <n v="-2.6904840666005181E-2"/>
    <n v="-9.7600000000000353E-2"/>
    <s v="Tried to find the bottom but kept bottoming out (other)"/>
    <n v="0"/>
    <n v="-19.520000000000071"/>
    <b v="0"/>
    <d v="1899-12-30T00:00:00"/>
    <b v="0"/>
    <b v="0"/>
    <b v="0"/>
    <b v="0"/>
    <b v="0"/>
    <b v="0"/>
    <b v="0"/>
    <b v="0"/>
    <n v="-1640.4801699999991"/>
    <s v="Monday"/>
    <x v="0"/>
  </r>
  <r>
    <x v="125"/>
    <d v="2023-02-08T00:00:00"/>
    <d v="1899-12-30T07:31:00"/>
    <d v="1899-12-30T07:34:00"/>
    <d v="1899-12-30T00:03:00"/>
    <n v="1000"/>
    <n v="1.1251"/>
    <s v="1.16 (1000)"/>
    <n v="1.1599999999999999"/>
    <x v="189"/>
    <n v="3.1019464936450136E-2"/>
    <n v="3.4899999999999931E-2"/>
    <s v="Higher low ascending triangle (other)"/>
    <n v="34.899999999999935"/>
    <n v="0"/>
    <d v="1899-12-30T00:03:00"/>
    <b v="0"/>
    <b v="0"/>
    <b v="0"/>
    <b v="0"/>
    <b v="0"/>
    <n v="1"/>
    <b v="0"/>
    <b v="0"/>
    <b v="0"/>
    <n v="-1605.5801699999993"/>
    <s v="Wednesday"/>
    <x v="2"/>
  </r>
  <r>
    <x v="125"/>
    <d v="2023-02-08T00:00:00"/>
    <d v="1899-12-30T06:53:00"/>
    <d v="1899-12-30T06:54:00"/>
    <d v="1899-12-30T00:01:00"/>
    <n v="300"/>
    <n v="1.1205000000000001"/>
    <s v="1.0846 (300)"/>
    <n v="1.0846"/>
    <x v="190"/>
    <n v="-3.2039268183846503E-2"/>
    <n v="-3.5900000000000043E-2"/>
    <s v="Text book triangle, tight and small candles with low volume moving through the wedge/ triangle into breakout to the upside. Problem with this trade was the entry was too high which got me stopped out. I probaby talked myself out of this trade then got in late. (other)"/>
    <n v="0"/>
    <n v="-10.770000000000014"/>
    <b v="0"/>
    <d v="1899-12-30T00:01:00"/>
    <b v="0"/>
    <b v="0"/>
    <b v="0"/>
    <b v="0"/>
    <b v="0"/>
    <b v="0"/>
    <b v="0"/>
    <b v="0"/>
    <n v="-1616.3501699999993"/>
    <s v="Wednesday"/>
    <x v="0"/>
  </r>
  <r>
    <x v="125"/>
    <d v="2023-02-08T00:00:00"/>
    <d v="1899-12-30T06:55:00"/>
    <d v="1899-12-30T06:59:00"/>
    <d v="1899-12-30T00:04:00"/>
    <n v="300"/>
    <n v="1.135"/>
    <s v="1.0707 (300)"/>
    <n v="1.0707"/>
    <x v="191"/>
    <n v="-5.6651982378854604E-2"/>
    <n v="-6.4300000000000024E-2"/>
    <s v="Text book triangle, tight and small candles with low volume moving through the wedge/ triangle into breakout to the upside. Problem with this trade was the entry was too high which got me stopped out. I probaby talked myself out of this trade then got in late. (other)"/>
    <n v="0"/>
    <n v="-19.290000000000006"/>
    <b v="0"/>
    <d v="1899-12-30T00:04:00"/>
    <b v="0"/>
    <b v="0"/>
    <b v="0"/>
    <b v="0"/>
    <b v="0"/>
    <b v="0"/>
    <b v="0"/>
    <b v="0"/>
    <n v="-1635.6401699999992"/>
    <s v="Wednesday"/>
    <x v="0"/>
  </r>
  <r>
    <x v="126"/>
    <d v="2023-02-10T00:00:00"/>
    <d v="1899-12-30T06:36:00"/>
    <d v="1899-12-30T06:42:00"/>
    <d v="1899-12-30T00:06:00"/>
    <n v="500"/>
    <n v="1.919"/>
    <s v="2.075 (500)"/>
    <n v="2.0750000000000002"/>
    <x v="192"/>
    <n v="8.1292339760291821E-2"/>
    <n v="0.15600000000000014"/>
    <s v="got in on the break of vwap (other)"/>
    <n v="78.000000000000071"/>
    <n v="0"/>
    <d v="1899-12-30T00:06:00"/>
    <b v="0"/>
    <b v="0"/>
    <b v="0"/>
    <b v="0"/>
    <b v="0"/>
    <n v="1"/>
    <b v="0"/>
    <b v="0"/>
    <b v="0"/>
    <n v="-1557.6401699999992"/>
    <s v="Friday"/>
    <x v="0"/>
  </r>
  <r>
    <x v="99"/>
    <d v="2023-02-13T00:00:00"/>
    <d v="1899-12-30T06:38:00"/>
    <d v="1899-12-30T06:39:00"/>
    <d v="1899-12-30T00:01:00"/>
    <n v="500"/>
    <n v="1.6140000000000001"/>
    <s v="1.6488 (500)"/>
    <n v="1.6488"/>
    <x v="193"/>
    <n v="2.1561338289962872E-2"/>
    <n v="3.4799999999999942E-2"/>
    <s v="Pivot"/>
    <n v="17.39999999999997"/>
    <n v="0"/>
    <d v="1899-12-30T00:01:00"/>
    <b v="0"/>
    <b v="0"/>
    <b v="0"/>
    <b v="0"/>
    <b v="0"/>
    <b v="0"/>
    <b v="0"/>
    <b v="0"/>
    <b v="0"/>
    <n v="-1540.2401699999994"/>
    <s v="Monday"/>
    <x v="0"/>
  </r>
  <r>
    <x v="127"/>
    <d v="2023-02-14T00:00:00"/>
    <d v="1899-12-30T08:17:00"/>
    <d v="1899-12-30T08:18:00"/>
    <d v="1899-12-30T00:01:00"/>
    <n v="200"/>
    <n v="1.66"/>
    <s v="1.76 (200)"/>
    <n v="1.76"/>
    <x v="194"/>
    <n v="6.024096385542177E-2"/>
    <n v="0.10000000000000009"/>
    <s v="dip got in at support right at the bottom of the range "/>
    <n v="20.000000000000018"/>
    <n v="0"/>
    <d v="1899-12-30T00:01:00"/>
    <b v="0"/>
    <b v="0"/>
    <b v="0"/>
    <b v="0"/>
    <b v="0"/>
    <b v="0"/>
    <b v="0"/>
    <n v="1"/>
    <b v="0"/>
    <n v="-1520.2401699999994"/>
    <s v="Tuesday"/>
    <x v="4"/>
  </r>
  <r>
    <x v="53"/>
    <d v="2023-02-14T00:00:00"/>
    <d v="1899-12-30T08:36:00"/>
    <d v="1899-12-30T08:41:00"/>
    <d v="1899-12-30T00:05:00"/>
    <n v="200"/>
    <n v="1.6498999999999999"/>
    <s v="1.5919 (200)"/>
    <n v="1.5919000000000001"/>
    <x v="195"/>
    <n v="-3.5153645675495393E-2"/>
    <n v="-5.7999999999999829E-2"/>
    <s v="Pivot point but was too choppy and failed to push past the resistance level"/>
    <n v="0"/>
    <n v="-11.599999999999966"/>
    <b v="0"/>
    <d v="1899-12-30T00:05:00"/>
    <b v="0"/>
    <b v="0"/>
    <b v="0"/>
    <b v="0"/>
    <b v="0"/>
    <b v="0"/>
    <b v="0"/>
    <b v="0"/>
    <n v="-1531.8401699999993"/>
    <s v="Tuesday"/>
    <x v="4"/>
  </r>
  <r>
    <x v="128"/>
    <d v="2023-02-15T00:00:00"/>
    <d v="1899-12-30T06:36:00"/>
    <d v="1899-12-30T06:36:00"/>
    <d v="1899-12-30T00:00:00"/>
    <n v="300"/>
    <n v="2.1756000000000002"/>
    <s v="2.13 (300)"/>
    <n v="2.13"/>
    <x v="136"/>
    <n v="-2.0959735245449695E-2"/>
    <n v="-4.5600000000000307E-2"/>
    <s v="trendline break got chopped out. Needed to be more patient (other) "/>
    <n v="0"/>
    <n v="-13.680000000000092"/>
    <b v="0"/>
    <d v="1899-12-30T00:00:00"/>
    <b v="0"/>
    <b v="0"/>
    <b v="0"/>
    <b v="0"/>
    <b v="0"/>
    <b v="0"/>
    <b v="0"/>
    <b v="0"/>
    <n v="-1545.5201699999993"/>
    <s v="Wednesday"/>
    <x v="0"/>
  </r>
  <r>
    <x v="128"/>
    <d v="2023-02-15T00:00:00"/>
    <d v="1899-12-30T06:40:00"/>
    <d v="1899-12-30T06:40:00"/>
    <d v="1899-12-30T00:00:00"/>
    <n v="400"/>
    <n v="2.0613250000000001"/>
    <s v="2.031 (400)"/>
    <n v="2.0310000000000001"/>
    <x v="196"/>
    <n v="-1.4711411349496051E-2"/>
    <n v="-3.0324999999999935E-2"/>
    <s v="waited for it to pick a direction but it stopped me out before it went  (other)"/>
    <n v="0"/>
    <n v="-12.129999999999974"/>
    <b v="0"/>
    <d v="1899-12-30T00:00:00"/>
    <b v="0"/>
    <b v="0"/>
    <b v="0"/>
    <b v="0"/>
    <b v="0"/>
    <b v="0"/>
    <b v="0"/>
    <b v="0"/>
    <n v="-1557.6501699999992"/>
    <s v="Wednesday"/>
    <x v="0"/>
  </r>
  <r>
    <x v="129"/>
    <d v="2023-02-17T00:00:00"/>
    <d v="1899-12-30T06:51:00"/>
    <d v="1899-12-30T06:53:00"/>
    <d v="1899-12-30T00:02:00"/>
    <n v="500"/>
    <n v="1.5597000000000001"/>
    <s v="1.685 (500)"/>
    <n v="1.6850000000000001"/>
    <x v="197"/>
    <n v="8.0335962043982745E-2"/>
    <n v="0.12529999999999997"/>
    <s v="pivot"/>
    <n v="62.649999999999984"/>
    <n v="0"/>
    <d v="1899-12-30T00:02:00"/>
    <b v="0"/>
    <b v="0"/>
    <b v="0"/>
    <b v="0"/>
    <b v="0"/>
    <b v="0"/>
    <b v="0"/>
    <b v="0"/>
    <b v="0"/>
    <n v="-1495.0001699999991"/>
    <s v="Friday"/>
    <x v="0"/>
  </r>
  <r>
    <x v="129"/>
    <d v="2023-02-21T00:00:00"/>
    <d v="1899-12-30T06:32:00"/>
    <d v="1899-12-30T06:32:00"/>
    <d v="1899-12-30T00:00:00"/>
    <n v="500"/>
    <n v="1.7251000000000001"/>
    <s v="1.68 (500)"/>
    <n v="1.68"/>
    <x v="198"/>
    <n v="-2.6143411976117359E-2"/>
    <n v="-4.510000000000014E-2"/>
    <s v="KL"/>
    <n v="0"/>
    <n v="-22.550000000000068"/>
    <b v="0"/>
    <d v="1899-12-30T00:00:00"/>
    <b v="0"/>
    <b v="0"/>
    <b v="0"/>
    <b v="0"/>
    <b v="0"/>
    <b v="0"/>
    <b v="0"/>
    <b v="0"/>
    <n v="-1517.5501699999991"/>
    <s v="Tuesday"/>
    <x v="0"/>
  </r>
  <r>
    <x v="129"/>
    <d v="2023-02-21T00:00:00"/>
    <d v="1899-12-30T06:34:00"/>
    <d v="1899-12-30T06:39:00"/>
    <d v="1899-12-30T00:05:00"/>
    <n v="200"/>
    <n v="1.7177"/>
    <s v="1.6442 (200)"/>
    <n v="1.6442000000000001"/>
    <x v="199"/>
    <n v="-4.2789777027420373E-2"/>
    <n v="-7.3499999999999899E-2"/>
    <s v="KL"/>
    <n v="0"/>
    <n v="-14.69999999999998"/>
    <b v="0"/>
    <d v="1899-12-30T00:05:00"/>
    <b v="0"/>
    <b v="0"/>
    <b v="0"/>
    <b v="0"/>
    <b v="0"/>
    <b v="0"/>
    <b v="0"/>
    <b v="0"/>
    <n v="-1532.2501699999991"/>
    <s v="Tuesday"/>
    <x v="0"/>
  </r>
  <r>
    <x v="130"/>
    <d v="2023-02-22T00:00:00"/>
    <d v="1899-12-30T07:13:00"/>
    <d v="1899-12-30T07:14:00"/>
    <d v="1899-12-30T00:01:00"/>
    <n v="300"/>
    <n v="2.7292000000000001"/>
    <s v="2.7701 (300)"/>
    <n v="2.7700999999999998"/>
    <x v="200"/>
    <n v="1.4986076505935753E-2"/>
    <n v="4.0899999999999714E-2"/>
    <s v="got in at the pivot, but the stock was stalling out so I sold for a small win, as I'm typing this, it goes higher and false breakout. The stock is trading below the VWAP and 200 EMA but it looked good enough for a quick scalp"/>
    <n v="12.269999999999914"/>
    <n v="0"/>
    <d v="1899-12-30T00:01:00"/>
    <b v="0"/>
    <b v="0"/>
    <b v="0"/>
    <b v="0"/>
    <b v="0"/>
    <b v="0"/>
    <b v="0"/>
    <b v="0"/>
    <b v="0"/>
    <n v="-1519.9801699999991"/>
    <s v="Wednesday"/>
    <x v="2"/>
  </r>
  <r>
    <x v="112"/>
    <d v="2023-02-23T00:00:00"/>
    <d v="1899-12-30T06:39:00"/>
    <d v="1899-12-30T06:47:00"/>
    <d v="1899-12-30T00:08:00"/>
    <n v="800"/>
    <n v="1.314225"/>
    <s v="1.3214 (800)"/>
    <n v="1.3213999999999999"/>
    <x v="201"/>
    <n v="5.4594913351975194E-3"/>
    <n v="7.1749999999999314E-3"/>
    <s v="Flat top"/>
    <n v="5.7399999999999451"/>
    <n v="0"/>
    <d v="1899-12-30T00:08:00"/>
    <b v="0"/>
    <b v="0"/>
    <b v="0"/>
    <n v="1"/>
    <b v="0"/>
    <b v="0"/>
    <b v="0"/>
    <b v="0"/>
    <b v="0"/>
    <n v="-1514.2401699999991"/>
    <s v="Thursday"/>
    <x v="0"/>
  </r>
  <r>
    <x v="131"/>
    <d v="2023-02-27T00:00:00"/>
    <d v="1899-12-30T06:32:00"/>
    <d v="1899-12-30T06:33:00"/>
    <d v="1899-12-30T00:01:00"/>
    <n v="500"/>
    <n v="2.1661199999999998"/>
    <s v="2.218 (500)"/>
    <n v="2.218"/>
    <x v="202"/>
    <n v="2.3950658319945362E-2"/>
    <n v="5.1880000000000148E-2"/>
    <s v="KL"/>
    <n v="25.940000000000076"/>
    <n v="0"/>
    <d v="1899-12-30T00:01:00"/>
    <b v="0"/>
    <b v="0"/>
    <b v="0"/>
    <b v="0"/>
    <b v="0"/>
    <b v="0"/>
    <n v="1"/>
    <b v="0"/>
    <b v="0"/>
    <n v="-1488.3001699999991"/>
    <s v="Monday"/>
    <x v="0"/>
  </r>
  <r>
    <x v="131"/>
    <d v="2023-02-27T00:00:00"/>
    <d v="1899-12-30T11:58:00"/>
    <d v="1899-12-30T11:58:00"/>
    <d v="1899-12-30T00:00:00"/>
    <n v="300"/>
    <n v="2.6600999999999999"/>
    <s v="2.6183333 (300)"/>
    <n v="2.6183333000000002"/>
    <x v="203"/>
    <n v="-1.5701176647494375E-2"/>
    <n v="-4.1766699999999712E-2"/>
    <s v="Flat top that failed"/>
    <n v="0"/>
    <n v="-12.530009999999914"/>
    <b v="0"/>
    <d v="1899-12-30T00:00:00"/>
    <b v="0"/>
    <b v="0"/>
    <b v="0"/>
    <b v="0"/>
    <b v="0"/>
    <b v="0"/>
    <b v="0"/>
    <b v="0"/>
    <n v="-1500.830179999999"/>
    <s v="Monday"/>
    <x v="3"/>
  </r>
  <r>
    <x v="132"/>
    <d v="2023-03-01T00:00:00"/>
    <d v="1899-12-30T06:45:00"/>
    <d v="1899-12-30T06:51:00"/>
    <d v="1899-12-30T00:06:00"/>
    <n v="1000"/>
    <n v="1.0249999999999999"/>
    <s v="1.0846 (1000)"/>
    <n v="1.0846"/>
    <x v="204"/>
    <n v="5.8146341463414686E-2"/>
    <n v="5.9600000000000097E-2"/>
    <s v="Dip"/>
    <n v="59.600000000000094"/>
    <n v="0"/>
    <d v="1899-12-30T00:06:00"/>
    <b v="0"/>
    <b v="0"/>
    <b v="0"/>
    <b v="0"/>
    <b v="0"/>
    <b v="0"/>
    <b v="0"/>
    <n v="1"/>
    <b v="0"/>
    <n v="-1441.2301799999989"/>
    <s v="Wednesday"/>
    <x v="0"/>
  </r>
  <r>
    <x v="132"/>
    <d v="2023-03-01T00:00:00"/>
    <d v="1899-12-30T06:41:00"/>
    <d v="1899-12-30T06:44:00"/>
    <d v="1899-12-30T00:03:00"/>
    <n v="1000"/>
    <n v="1.0279"/>
    <s v="0.9945 (900)"/>
    <n v="0.99450000000000005"/>
    <x v="205"/>
    <n v="-3.2493433213347633E-2"/>
    <n v="-3.3399999999999985E-2"/>
    <s v="Bounce that didn’t bounce till after it chopped me out DIP"/>
    <n v="0"/>
    <n v="-33.399999999999984"/>
    <b v="0"/>
    <d v="1899-12-30T00:03:00"/>
    <b v="0"/>
    <b v="0"/>
    <b v="0"/>
    <b v="0"/>
    <b v="0"/>
    <b v="0"/>
    <b v="0"/>
    <b v="0"/>
    <n v="-1474.630179999999"/>
    <s v="Wednesday"/>
    <x v="0"/>
  </r>
  <r>
    <x v="133"/>
    <d v="2023-03-03T00:00:00"/>
    <d v="1899-12-30T07:37:00"/>
    <d v="1899-12-30T07:37:00"/>
    <d v="1899-12-30T00:00:00"/>
    <n v="500"/>
    <n v="1.7786999999999999"/>
    <s v="1.75 (500)"/>
    <n v="1.75"/>
    <x v="206"/>
    <n v="-1.6135379771743397E-2"/>
    <n v="-2.8699999999999948E-2"/>
    <s v="instant stopped out, very choppy Break of VWAP (other)"/>
    <n v="0"/>
    <n v="-14.349999999999973"/>
    <b v="0"/>
    <d v="1899-12-30T00:00:00"/>
    <b v="0"/>
    <b v="0"/>
    <b v="0"/>
    <b v="0"/>
    <b v="0"/>
    <b v="0"/>
    <b v="0"/>
    <b v="0"/>
    <n v="-1488.9801799999989"/>
    <s v="Friday"/>
    <x v="2"/>
  </r>
  <r>
    <x v="133"/>
    <d v="2023-03-03T00:00:00"/>
    <d v="1899-12-30T07:37:00"/>
    <d v="1899-12-30T07:38:00"/>
    <d v="1899-12-30T00:01:00"/>
    <n v="500"/>
    <n v="1.7903"/>
    <s v="1.7701 (500)"/>
    <n v="1.7701"/>
    <x v="207"/>
    <n v="-1.1283025191308749E-2"/>
    <n v="-2.0199999999999996E-2"/>
    <s v="instant stopped out, very choppy Break of VWAP (other)"/>
    <n v="0"/>
    <n v="-10.099999999999998"/>
    <b v="0"/>
    <d v="1899-12-30T00:01:00"/>
    <b v="0"/>
    <b v="0"/>
    <b v="0"/>
    <b v="0"/>
    <b v="0"/>
    <b v="0"/>
    <b v="0"/>
    <b v="0"/>
    <n v="-1499.0801799999988"/>
    <s v="Friday"/>
    <x v="2"/>
  </r>
  <r>
    <x v="134"/>
    <d v="2023-03-07T00:00:00"/>
    <d v="1899-12-30T06:34:00"/>
    <d v="1899-12-30T06:41:00"/>
    <d v="1899-12-30T00:07:00"/>
    <n v="1000"/>
    <n v="1.5293000000000001"/>
    <s v="1.5701 (1000)"/>
    <n v="1.5701000000000001"/>
    <x v="208"/>
    <n v="2.6678872686850097E-2"/>
    <n v="4.0799999999999947E-2"/>
    <s v="Dip if I was in a bit lower, I would have held, if the stock didn't flush right before my exit I probably would have held. the stock was moving so crazy with how fast it dropped in price that It was hard to hold longer. I knew this stock was a longer hold kind of stock but I Couldn't do it"/>
    <n v="40.799999999999947"/>
    <n v="0"/>
    <d v="1899-12-30T00:07:00"/>
    <b v="0"/>
    <b v="0"/>
    <b v="0"/>
    <b v="0"/>
    <b v="0"/>
    <b v="0"/>
    <b v="0"/>
    <n v="1"/>
    <b v="0"/>
    <n v="-1458.2801799999988"/>
    <s v="Tuesday"/>
    <x v="0"/>
  </r>
  <r>
    <x v="135"/>
    <d v="2023-03-08T00:00:00"/>
    <d v="1899-12-30T06:33:00"/>
    <d v="1899-12-30T06:33:00"/>
    <d v="1899-12-30T00:00:00"/>
    <n v="300"/>
    <n v="1.9599"/>
    <s v="1.91 (300)"/>
    <n v="1.91"/>
    <x v="209"/>
    <n v="-2.5460482677687635E-2"/>
    <n v="-4.9900000000000055E-2"/>
    <s v="dumbest buy all year bought a falling knife FOMO"/>
    <n v="0"/>
    <n v="-14.970000000000017"/>
    <b v="0"/>
    <d v="1899-12-30T00:00:00"/>
    <b v="0"/>
    <b v="0"/>
    <b v="0"/>
    <b v="0"/>
    <b v="0"/>
    <b v="0"/>
    <b v="0"/>
    <b v="0"/>
    <n v="-1473.2501799999989"/>
    <s v="Wednesday"/>
    <x v="0"/>
  </r>
  <r>
    <x v="133"/>
    <d v="2023-03-09T00:00:00"/>
    <d v="1899-12-30T06:45:00"/>
    <d v="1899-12-30T06:45:00"/>
    <d v="1899-12-30T00:00:00"/>
    <n v="250"/>
    <n v="1.5149999999999999"/>
    <s v="1.48 (250)"/>
    <n v="1.48"/>
    <x v="210"/>
    <n v="-2.3102310231023049E-2"/>
    <n v="-3.499999999999992E-2"/>
    <s v="KL"/>
    <n v="0"/>
    <n v="-8.7499999999999805"/>
    <b v="0"/>
    <d v="1899-12-30T00:00:00"/>
    <b v="0"/>
    <b v="0"/>
    <b v="0"/>
    <b v="0"/>
    <b v="0"/>
    <b v="0"/>
    <b v="0"/>
    <b v="0"/>
    <n v="-1482.0001799999989"/>
    <s v="Thursday"/>
    <x v="0"/>
  </r>
  <r>
    <x v="133"/>
    <d v="2023-03-09T00:00:00"/>
    <d v="1899-12-30T06:47:00"/>
    <d v="1899-12-30T06:54:00"/>
    <d v="1899-12-30T00:07:00"/>
    <n v="500"/>
    <n v="1.4950000000000001"/>
    <s v="1.4504 (500)"/>
    <n v="1.4503999999999999"/>
    <x v="211"/>
    <n v="-2.9832775919732546E-2"/>
    <n v="-4.4600000000000195E-2"/>
    <s v="KL bought at support and failed"/>
    <n v="0"/>
    <n v="-22.300000000000097"/>
    <b v="0"/>
    <d v="1899-12-30T00:07:00"/>
    <b v="0"/>
    <b v="0"/>
    <b v="0"/>
    <b v="0"/>
    <b v="0"/>
    <b v="0"/>
    <b v="0"/>
    <b v="0"/>
    <n v="-1504.300179999999"/>
    <s v="Thursday"/>
    <x v="0"/>
  </r>
  <r>
    <x v="134"/>
    <d v="2023-03-09T00:00:00"/>
    <d v="1899-12-30T06:39:00"/>
    <d v="1899-12-30T06:39:00"/>
    <d v="1899-12-30T00:00:00"/>
    <n v="200"/>
    <n v="1.9950000000000001"/>
    <s v="1.9622 (200)"/>
    <n v="1.9621999999999999"/>
    <x v="212"/>
    <n v="-1.6441102756892256E-2"/>
    <n v="-3.2800000000000162E-2"/>
    <s v="Held the level after the flush just to flush more DIP"/>
    <n v="0"/>
    <n v="-6.5600000000000325"/>
    <b v="0"/>
    <d v="1899-12-30T00:00:00"/>
    <b v="0"/>
    <b v="0"/>
    <b v="0"/>
    <b v="0"/>
    <b v="0"/>
    <b v="0"/>
    <b v="0"/>
    <b v="0"/>
    <n v="-1510.860179999999"/>
    <s v="Thursday"/>
    <x v="0"/>
  </r>
  <r>
    <x v="136"/>
    <d v="2023-03-13T00:00:00"/>
    <d v="1899-12-30T06:38:00"/>
    <d v="1899-12-30T06:39:00"/>
    <d v="1899-12-30T00:01:00"/>
    <n v="2000"/>
    <n v="0.713225"/>
    <s v="0.681375 (2000)"/>
    <n v="0.68137499999999995"/>
    <x v="213"/>
    <n v="-4.4656314627221527E-2"/>
    <n v="-3.1850000000000045E-2"/>
    <s v="sized up on a dumb stock was my mistake. Break of VWAP failed into flush (other)"/>
    <n v="0"/>
    <n v="-63.700000000000088"/>
    <b v="0"/>
    <d v="1899-12-30T00:01:00"/>
    <b v="0"/>
    <b v="0"/>
    <b v="0"/>
    <b v="0"/>
    <b v="0"/>
    <b v="0"/>
    <b v="0"/>
    <b v="0"/>
    <n v="-1574.560179999999"/>
    <s v="Monday"/>
    <x v="0"/>
  </r>
  <r>
    <x v="137"/>
    <d v="2023-03-14T00:00:00"/>
    <d v="1899-12-30T06:40:00"/>
    <d v="1899-12-30T06:40:00"/>
    <d v="1899-12-30T00:00:00"/>
    <n v="500"/>
    <n v="1.2251000000000001"/>
    <s v="1.18 (500)"/>
    <n v="1.18"/>
    <x v="198"/>
    <n v="-3.68133213615216E-2"/>
    <n v="-4.510000000000014E-2"/>
    <s v="Flat top but extremely choppy, mistimed it also break of VWAP "/>
    <n v="0"/>
    <n v="-22.550000000000068"/>
    <b v="0"/>
    <d v="1899-12-30T00:00:00"/>
    <b v="0"/>
    <b v="0"/>
    <b v="0"/>
    <b v="0"/>
    <b v="0"/>
    <b v="0"/>
    <b v="0"/>
    <b v="0"/>
    <n v="-1597.1101799999992"/>
    <s v="Tuesday"/>
    <x v="0"/>
  </r>
  <r>
    <x v="138"/>
    <d v="2023-03-24T00:00:00"/>
    <d v="1899-12-30T06:51:00"/>
    <d v="1899-12-30T06:59:00"/>
    <d v="1899-12-30T00:08:00"/>
    <n v="300"/>
    <n v="2.3483999999999998"/>
    <s v="2.301 (300)"/>
    <n v="2.3010000000000002"/>
    <x v="214"/>
    <n v="-2.0183955033213907E-2"/>
    <n v="-4.7399999999999665E-2"/>
    <s v="good entry horrible exit (other)"/>
    <n v="0"/>
    <n v="-14.219999999999899"/>
    <b v="0"/>
    <d v="1899-12-30T00:08:00"/>
    <b v="0"/>
    <b v="0"/>
    <b v="0"/>
    <b v="0"/>
    <b v="0"/>
    <b v="0"/>
    <b v="0"/>
    <b v="0"/>
    <n v="-1611.330179999999"/>
    <s v="Friday"/>
    <x v="0"/>
  </r>
  <r>
    <x v="139"/>
    <d v="2023-03-24T00:00:00"/>
    <d v="1899-12-30T07:18:00"/>
    <d v="1899-12-30T07:18:00"/>
    <d v="1899-12-30T00:00:00"/>
    <n v="700"/>
    <n v="1.6281000000000001"/>
    <s v="1.58 (700)"/>
    <n v="1.58"/>
    <x v="215"/>
    <n v="-2.9543639825563517E-2"/>
    <n v="-4.8100000000000032E-2"/>
    <s v="looked fine to me, but after I get stopped out it rips higher. This goes to show that my trade was a good idea but slightly mistimed. Buy off prior pivot point that turned into a support level"/>
    <n v="0"/>
    <n v="-33.670000000000023"/>
    <b v="0"/>
    <d v="1899-12-30T00:00:00"/>
    <b v="0"/>
    <b v="0"/>
    <b v="0"/>
    <b v="0"/>
    <b v="0"/>
    <b v="0"/>
    <b v="0"/>
    <b v="0"/>
    <n v="-1645.0001799999991"/>
    <s v="Friday"/>
    <x v="2"/>
  </r>
  <r>
    <x v="140"/>
    <d v="2023-03-29T00:00:00"/>
    <d v="1899-12-30T07:10:00"/>
    <d v="1899-12-30T07:15:00"/>
    <d v="1899-12-30T00:05:00"/>
    <n v="300"/>
    <n v="2.27"/>
    <s v="2.1911333 (300)"/>
    <n v="2.1911333000000002"/>
    <x v="216"/>
    <n v="-3.4743039647577079E-2"/>
    <n v="-7.8866699999999845E-2"/>
    <s v="Horrible trade (other)"/>
    <n v="0"/>
    <n v="-23.660009999999954"/>
    <b v="0"/>
    <d v="1899-12-30T00:05:00"/>
    <b v="0"/>
    <b v="0"/>
    <b v="0"/>
    <b v="0"/>
    <b v="0"/>
    <b v="0"/>
    <b v="0"/>
    <b v="0"/>
    <n v="-1668.6601899999991"/>
    <s v="Wednesday"/>
    <x v="2"/>
  </r>
  <r>
    <x v="141"/>
    <d v="2023-03-29T00:00:00"/>
    <d v="1899-12-30T06:54:00"/>
    <d v="1899-12-30T07:15:00"/>
    <d v="1899-12-30T00:21:00"/>
    <n v="200"/>
    <n v="4.0014000000000003"/>
    <s v="3.91 (200)"/>
    <n v="3.91"/>
    <x v="217"/>
    <n v="-2.2842005298145729E-2"/>
    <n v="-9.1400000000000148E-2"/>
    <s v="fucked up, got stopped out to the penny then rips 30 cents up. Mistimed support KL rip"/>
    <n v="0"/>
    <n v="-18.28000000000003"/>
    <b v="0"/>
    <d v="1899-12-30T00:21:00"/>
    <b v="0"/>
    <b v="0"/>
    <b v="0"/>
    <b v="0"/>
    <b v="0"/>
    <b v="0"/>
    <b v="0"/>
    <b v="0"/>
    <n v="-1686.9401899999991"/>
    <s v="Wednesday"/>
    <x v="0"/>
  </r>
  <r>
    <x v="142"/>
    <d v="2023-03-31T00:00:00"/>
    <d v="1899-12-30T06:35:00"/>
    <d v="1899-12-30T06:36:00"/>
    <d v="1899-12-30T00:01:00"/>
    <n v="300"/>
    <n v="2.8586999999999998"/>
    <s v="3.06 (300)"/>
    <n v="3.06"/>
    <x v="218"/>
    <n v="7.0416622940497442E-2"/>
    <n v="0.20130000000000026"/>
    <s v="Dip"/>
    <n v="60.390000000000079"/>
    <n v="0"/>
    <d v="1899-12-30T00:01:00"/>
    <b v="0"/>
    <b v="0"/>
    <b v="0"/>
    <b v="0"/>
    <b v="0"/>
    <b v="0"/>
    <b v="0"/>
    <n v="1"/>
    <b v="0"/>
    <n v="-1626.550189999999"/>
    <s v="Friday"/>
    <x v="0"/>
  </r>
  <r>
    <x v="124"/>
    <d v="2023-04-04T00:00:00"/>
    <d v="1899-12-30T06:50:00"/>
    <d v="1899-12-30T06:51:00"/>
    <d v="1899-12-30T00:01:00"/>
    <n v="500"/>
    <n v="1.4957"/>
    <s v="1.4 (500)"/>
    <n v="1.4"/>
    <x v="219"/>
    <n v="-6.3983419134853281E-2"/>
    <n v="-9.5700000000000118E-2"/>
    <s v="good entry looked fine but stopped me out to the penny and ran up like I thought it would. Looks like a bull flag "/>
    <n v="0"/>
    <n v="-47.850000000000058"/>
    <b v="0"/>
    <d v="1899-12-30T00:01:00"/>
    <b v="0"/>
    <b v="0"/>
    <b v="0"/>
    <b v="0"/>
    <b v="0"/>
    <b v="0"/>
    <b v="0"/>
    <b v="0"/>
    <n v="-1674.4001899999992"/>
    <s v="Tuesday"/>
    <x v="0"/>
  </r>
  <r>
    <x v="124"/>
    <d v="2023-04-04T00:00:00"/>
    <d v="1899-12-30T06:53:00"/>
    <d v="1899-12-30T06:54:00"/>
    <d v="1899-12-30T00:01:00"/>
    <n v="500"/>
    <n v="1.5349999999999999"/>
    <s v="1.4321 (500)"/>
    <n v="1.4320999999999999"/>
    <x v="220"/>
    <n v="-6.7035830618892511E-2"/>
    <n v="-0.10289999999999999"/>
    <s v="Got in too high. Bull flag"/>
    <n v="0"/>
    <n v="-51.449999999999996"/>
    <b v="0"/>
    <d v="1899-12-30T00:01:00"/>
    <b v="0"/>
    <b v="0"/>
    <b v="0"/>
    <b v="0"/>
    <b v="0"/>
    <b v="0"/>
    <b v="0"/>
    <b v="0"/>
    <n v="-1725.8501899999992"/>
    <s v="Tuesday"/>
    <x v="0"/>
  </r>
  <r>
    <x v="143"/>
    <d v="2023-04-06T00:00:00"/>
    <d v="1899-12-30T06:31:00"/>
    <d v="1899-12-30T06:31:00"/>
    <d v="1899-12-30T00:00:00"/>
    <n v="200"/>
    <n v="1.405"/>
    <s v="1.36 (200)"/>
    <n v="1.36"/>
    <x v="221"/>
    <n v="-3.2028469750889577E-2"/>
    <n v="-4.4999999999999929E-2"/>
    <s v="All dip buys"/>
    <n v="0"/>
    <n v="-8.9999999999999858"/>
    <b v="0"/>
    <d v="1899-12-30T00:00:00"/>
    <b v="0"/>
    <b v="0"/>
    <b v="0"/>
    <b v="0"/>
    <b v="0"/>
    <b v="0"/>
    <b v="0"/>
    <b v="0"/>
    <n v="-1734.8501899999992"/>
    <s v="Thursday"/>
    <x v="0"/>
  </r>
  <r>
    <x v="143"/>
    <d v="2023-04-06T00:00:00"/>
    <d v="1899-12-30T06:32:00"/>
    <d v="1899-12-30T06:32:00"/>
    <d v="1899-12-30T00:00:00"/>
    <n v="1000"/>
    <n v="1.2649999999999999"/>
    <s v="1.22 (1000)"/>
    <n v="1.22"/>
    <x v="93"/>
    <n v="-3.5573122529644174E-2"/>
    <n v="-4.4999999999999929E-2"/>
    <s v="all dip buys"/>
    <n v="0"/>
    <n v="-44.999999999999929"/>
    <b v="0"/>
    <d v="1899-12-30T00:00:00"/>
    <b v="0"/>
    <b v="0"/>
    <b v="0"/>
    <b v="0"/>
    <b v="0"/>
    <b v="0"/>
    <b v="0"/>
    <b v="0"/>
    <n v="-1779.8501899999992"/>
    <s v="Thursday"/>
    <x v="0"/>
  </r>
  <r>
    <x v="143"/>
    <d v="2023-04-06T00:00:00"/>
    <d v="1899-12-30T06:35:00"/>
    <d v="1899-12-30T06:52:00"/>
    <d v="1899-12-30T00:17:00"/>
    <n v="200"/>
    <n v="1.2157"/>
    <s v="1.12 (200)"/>
    <n v="1.1200000000000001"/>
    <x v="222"/>
    <n v="-7.8720078966850293E-2"/>
    <n v="-9.5699999999999896E-2"/>
    <s v="all dip buys"/>
    <n v="0"/>
    <n v="-19.139999999999979"/>
    <b v="0"/>
    <d v="1899-12-30T00:17:00"/>
    <b v="0"/>
    <b v="0"/>
    <b v="0"/>
    <b v="0"/>
    <b v="0"/>
    <b v="0"/>
    <b v="0"/>
    <b v="0"/>
    <n v="-1798.9901899999991"/>
    <s v="Thursday"/>
    <x v="0"/>
  </r>
  <r>
    <x v="77"/>
    <d v="2023-04-11T00:00:00"/>
    <d v="1899-12-30T06:36:00"/>
    <d v="1899-12-30T06:37:00"/>
    <d v="1899-12-30T00:01:00"/>
    <n v="400"/>
    <n v="4.09"/>
    <s v="3.98 (400)"/>
    <n v="3.98"/>
    <x v="223"/>
    <n v="-2.6894865525672329E-2"/>
    <n v="-0.10999999999999988"/>
    <s v="pivot point turned into support. To high of an entry"/>
    <n v="0"/>
    <n v="-43.99999999999995"/>
    <b v="0"/>
    <d v="1899-12-30T00:01:00"/>
    <b v="0"/>
    <b v="0"/>
    <b v="0"/>
    <b v="0"/>
    <b v="0"/>
    <b v="0"/>
    <b v="0"/>
    <b v="0"/>
    <n v="-1842.9901899999991"/>
    <s v="Tuesday"/>
    <x v="0"/>
  </r>
  <r>
    <x v="144"/>
    <d v="2023-04-13T00:00:00"/>
    <d v="1899-12-30T06:44:00"/>
    <d v="1899-12-30T06:47:00"/>
    <d v="1899-12-30T00:03:00"/>
    <n v="500"/>
    <n v="3.36"/>
    <s v="3.4447 (500)"/>
    <n v="3.4447000000000001"/>
    <x v="224"/>
    <n v="2.5208333333333499E-2"/>
    <n v="8.470000000000022E-2"/>
    <s v="FOMO"/>
    <n v="42.350000000000108"/>
    <n v="0"/>
    <d v="1899-12-30T00:03:00"/>
    <b v="0"/>
    <b v="0"/>
    <b v="0"/>
    <b v="0"/>
    <b v="0"/>
    <b v="0"/>
    <b v="0"/>
    <b v="0"/>
    <n v="1"/>
    <n v="-1800.6401899999989"/>
    <s v="Thursday"/>
    <x v="0"/>
  </r>
  <r>
    <x v="145"/>
    <d v="2023-04-17T00:00:00"/>
    <d v="1899-12-30T06:40:00"/>
    <d v="1899-12-30T06:40:00"/>
    <d v="1899-12-30T00:00:00"/>
    <n v="400"/>
    <n v="3.1057000000000001"/>
    <s v="3.3462 (400)"/>
    <n v="3.3462000000000001"/>
    <x v="225"/>
    <n v="7.743825868564258E-2"/>
    <n v="0.24049999999999994"/>
    <s v="This stock held the low twice on the red to green, got in after the small doji on low volume which indicates sellers ran out of steam. typically vcp action (other)"/>
    <n v="96.199999999999974"/>
    <n v="0"/>
    <d v="1899-12-30T00:00:00"/>
    <b v="0"/>
    <b v="0"/>
    <b v="0"/>
    <b v="0"/>
    <b v="0"/>
    <n v="1"/>
    <b v="0"/>
    <b v="0"/>
    <b v="0"/>
    <n v="-1704.4401899999989"/>
    <s v="Monday"/>
    <x v="0"/>
  </r>
  <r>
    <x v="143"/>
    <d v="2023-04-19T00:00:00"/>
    <d v="1899-12-30T06:45:00"/>
    <d v="1899-12-30T06:47:00"/>
    <d v="1899-12-30T00:02:00"/>
    <n v="500"/>
    <n v="2.0457999999999998"/>
    <s v="2.09 (500)"/>
    <n v="2.09"/>
    <x v="226"/>
    <n v="2.1605240003910398E-2"/>
    <n v="4.4200000000000017E-2"/>
    <s v="I liked the set up it was showing VCP properties (other)"/>
    <n v="22.100000000000009"/>
    <n v="0"/>
    <d v="1899-12-30T00:02:00"/>
    <b v="0"/>
    <b v="0"/>
    <b v="0"/>
    <b v="0"/>
    <b v="0"/>
    <n v="1"/>
    <b v="0"/>
    <b v="0"/>
    <b v="0"/>
    <n v="-1682.340189999999"/>
    <s v="Wednesday"/>
    <x v="0"/>
  </r>
  <r>
    <x v="71"/>
    <d v="2023-04-20T00:00:00"/>
    <d v="1899-12-30T07:01:00"/>
    <d v="1899-12-30T07:01:00"/>
    <d v="1899-12-30T00:00:00"/>
    <n v="400"/>
    <n v="1.6798999999999999"/>
    <s v="1.57855 (400)"/>
    <n v="1.5785499999999999"/>
    <x v="227"/>
    <n v="-6.0330972081671597E-2"/>
    <n v="-0.10135000000000005"/>
    <s v="it was holding the dip after the halt. got stopped out "/>
    <n v="0"/>
    <n v="-40.54000000000002"/>
    <b v="0"/>
    <d v="1899-12-30T00:00:00"/>
    <b v="0"/>
    <b v="0"/>
    <b v="0"/>
    <b v="0"/>
    <b v="0"/>
    <b v="0"/>
    <b v="0"/>
    <b v="0"/>
    <n v="-1722.8801899999989"/>
    <s v="Thursday"/>
    <x v="2"/>
  </r>
  <r>
    <x v="146"/>
    <d v="2023-04-21T00:00:00"/>
    <d v="1899-12-30T07:13:00"/>
    <d v="1899-12-30T07:15:00"/>
    <d v="1899-12-30T00:02:00"/>
    <n v="400"/>
    <n v="2.9333"/>
    <s v="3.071 (400)"/>
    <n v="3.0710000000000002"/>
    <x v="228"/>
    <n v="4.6943715269491815E-2"/>
    <n v="0.13770000000000016"/>
    <s v="KL break of 3 dollar"/>
    <n v="55.080000000000062"/>
    <n v="0"/>
    <d v="1899-12-30T00:02:00"/>
    <b v="0"/>
    <b v="0"/>
    <b v="0"/>
    <b v="0"/>
    <b v="0"/>
    <b v="0"/>
    <n v="1"/>
    <b v="0"/>
    <b v="0"/>
    <n v="-1667.8001899999988"/>
    <s v="Friday"/>
    <x v="2"/>
  </r>
  <r>
    <x v="63"/>
    <d v="2023-04-24T00:00:00"/>
    <d v="1899-12-30T06:32:00"/>
    <d v="1899-12-30T06:32:00"/>
    <d v="1899-12-30T00:00:00"/>
    <n v="250"/>
    <n v="2.58"/>
    <s v="2.711 (250)"/>
    <n v="2.7109999999999999"/>
    <x v="229"/>
    <n v="5.0775193798449525E-2"/>
    <n v="0.13099999999999978"/>
    <s v="breakout trade on high volume and momo (other)"/>
    <n v="32.749999999999943"/>
    <n v="0"/>
    <d v="1899-12-30T00:00:00"/>
    <b v="0"/>
    <b v="0"/>
    <b v="0"/>
    <b v="0"/>
    <b v="0"/>
    <n v="1"/>
    <b v="0"/>
    <b v="0"/>
    <b v="0"/>
    <n v="-1635.0501899999988"/>
    <s v="Monday"/>
    <x v="0"/>
  </r>
  <r>
    <x v="147"/>
    <d v="2023-04-26T00:00:00"/>
    <d v="1899-12-30T06:31:00"/>
    <d v="1899-12-30T06:31:00"/>
    <d v="1899-12-30T00:00:00"/>
    <n v="250"/>
    <n v="2.4397199999999999"/>
    <s v="2.32 (250)"/>
    <n v="2.3199999999999998"/>
    <x v="230"/>
    <n v="-4.9071204892364717E-2"/>
    <n v="-0.11972000000000005"/>
    <s v="it looked good till it didn't anymore. Failed KL breakout that couldn’t break VWAP"/>
    <n v="0"/>
    <n v="-29.930000000000014"/>
    <b v="0"/>
    <d v="1899-12-30T00:00:00"/>
    <b v="0"/>
    <b v="0"/>
    <b v="0"/>
    <b v="0"/>
    <b v="0"/>
    <b v="0"/>
    <b v="0"/>
    <b v="0"/>
    <n v="-1664.9801899999989"/>
    <s v="Wednesday"/>
    <x v="0"/>
  </r>
  <r>
    <x v="38"/>
    <d v="2023-04-27T00:00:00"/>
    <d v="1899-12-30T06:46:00"/>
    <d v="1899-12-30T06:48:00"/>
    <d v="1899-12-30T00:02:00"/>
    <n v="600"/>
    <n v="1.0294000000000001"/>
    <s v="1.0606 (600)"/>
    <n v="1.0606"/>
    <x v="231"/>
    <n v="3.0308917816203484E-2"/>
    <n v="3.1199999999999894E-2"/>
    <s v="DIP"/>
    <n v="18.719999999999935"/>
    <n v="0"/>
    <d v="1899-12-30T00:02:00"/>
    <b v="0"/>
    <b v="0"/>
    <b v="0"/>
    <b v="0"/>
    <b v="0"/>
    <b v="0"/>
    <b v="0"/>
    <n v="1"/>
    <b v="0"/>
    <n v="-1646.2601899999988"/>
    <s v="Thursday"/>
    <x v="0"/>
  </r>
  <r>
    <x v="38"/>
    <d v="2023-04-27T00:00:00"/>
    <d v="1899-12-30T06:35:00"/>
    <d v="1899-12-30T06:42:00"/>
    <d v="1899-12-30T00:07:00"/>
    <n v="500"/>
    <n v="1.0885"/>
    <s v="1.04 (500)"/>
    <n v="1.04"/>
    <x v="232"/>
    <n v="-4.4556729444189203E-2"/>
    <n v="-4.8499999999999988E-2"/>
    <s v="Another trade I went from green to red on. Dip that didn’t have continuation. Failed trade on my part "/>
    <n v="0"/>
    <n v="-24.249999999999993"/>
    <b v="0"/>
    <d v="1899-12-30T00:07:00"/>
    <b v="0"/>
    <b v="0"/>
    <b v="0"/>
    <b v="0"/>
    <b v="0"/>
    <b v="0"/>
    <b v="0"/>
    <b v="0"/>
    <n v="-1670.5101899999988"/>
    <s v="Thursday"/>
    <x v="0"/>
  </r>
  <r>
    <x v="148"/>
    <d v="2023-04-28T00:00:00"/>
    <d v="1899-12-30T09:11:00"/>
    <d v="1899-12-30T09:11:00"/>
    <d v="1899-12-30T00:00:00"/>
    <n v="3"/>
    <n v="179"/>
    <s v="172.51 (3)"/>
    <n v="172.51"/>
    <x v="233"/>
    <n v="-3.6256983240223528E-2"/>
    <n v="-6.4900000000000091"/>
    <s v="Prior pp level as support that didn’t bounce. In actuality it was a trade that I justified as a good entry bc I missed out on the prior move bc of fear. Basically FOMO trade"/>
    <n v="0"/>
    <n v="-19.470000000000027"/>
    <b v="0"/>
    <d v="1899-12-30T00:00:00"/>
    <b v="0"/>
    <b v="0"/>
    <b v="0"/>
    <b v="0"/>
    <b v="0"/>
    <b v="0"/>
    <b v="0"/>
    <b v="0"/>
    <n v="-1689.9801899999989"/>
    <s v="Friday"/>
    <x v="5"/>
  </r>
  <r>
    <x v="148"/>
    <d v="2023-04-28T00:00:00"/>
    <d v="1899-12-30T09:39:00"/>
    <d v="1899-12-30T09:40:00"/>
    <d v="1899-12-30T00:01:00"/>
    <n v="1"/>
    <n v="137.13999999999999"/>
    <s v="130.01 (1)"/>
    <n v="130.01"/>
    <x v="234"/>
    <n v="-5.1990666472218172E-2"/>
    <n v="-7.1299999999999955"/>
    <s v="FOMO"/>
    <n v="0"/>
    <n v="-7.1299999999999955"/>
    <b v="0"/>
    <d v="1899-12-30T00:01:00"/>
    <b v="0"/>
    <b v="0"/>
    <b v="0"/>
    <b v="0"/>
    <b v="0"/>
    <b v="0"/>
    <b v="0"/>
    <b v="0"/>
    <n v="-1697.110189999999"/>
    <s v="Friday"/>
    <x v="5"/>
  </r>
  <r>
    <x v="149"/>
    <d v="2023-05-01T00:00:00"/>
    <d v="1899-12-30T07:04:00"/>
    <d v="1899-12-30T07:04:00"/>
    <d v="1899-12-30T00:00:00"/>
    <n v="250"/>
    <n v="4.1999199999999997"/>
    <s v="4.10008 (250)"/>
    <n v="4.1000800000000002"/>
    <x v="235"/>
    <n v="-2.3771881369168857E-2"/>
    <n v="-9.9839999999999485E-2"/>
    <s v="it was a good entry, but it stopped me out to the fucken penny then ran up like I thought (other)"/>
    <n v="0"/>
    <n v="-24.959999999999873"/>
    <b v="0"/>
    <d v="1899-12-30T00:00:00"/>
    <b v="0"/>
    <b v="0"/>
    <b v="0"/>
    <b v="0"/>
    <b v="0"/>
    <b v="0"/>
    <b v="0"/>
    <b v="0"/>
    <n v="-1722.0701899999988"/>
    <s v="Monday"/>
    <x v="2"/>
  </r>
  <r>
    <x v="124"/>
    <d v="2023-05-02T00:00:00"/>
    <d v="1899-12-30T07:39:00"/>
    <d v="1899-12-30T07:40:00"/>
    <d v="1899-12-30T00:01:00"/>
    <n v="500"/>
    <n v="1.38"/>
    <s v="1.33 (500)"/>
    <n v="1.33"/>
    <x v="49"/>
    <n v="-3.6231884057970842E-2"/>
    <n v="-4.9999999999999822E-2"/>
    <s v="Looked great till it didn't anymore, stopped me out. Basically missed the front side of the move, got impatient and fomo in"/>
    <n v="0"/>
    <n v="-24.999999999999911"/>
    <b v="0"/>
    <d v="1899-12-30T00:01:00"/>
    <b v="0"/>
    <b v="0"/>
    <b v="0"/>
    <b v="0"/>
    <b v="0"/>
    <b v="0"/>
    <b v="0"/>
    <b v="0"/>
    <n v="-1747.0701899999988"/>
    <s v="Tuesday"/>
    <x v="2"/>
  </r>
  <r>
    <x v="150"/>
    <d v="2023-05-03T00:00:00"/>
    <d v="1899-12-30T06:44:00"/>
    <d v="1899-12-30T06:51:00"/>
    <d v="1899-12-30T00:07:00"/>
    <n v="500"/>
    <n v="1.9699"/>
    <s v="1.865 (500)"/>
    <n v="1.865"/>
    <x v="236"/>
    <n v="-5.3251434082948412E-2"/>
    <n v="-0.10489999999999999"/>
    <s v="tried to buy the bottom but I guess the timing was off. Looked like it was holding but failed to hold and go higher (other)"/>
    <n v="0"/>
    <n v="-52.449999999999996"/>
    <b v="0"/>
    <d v="1899-12-30T00:07:00"/>
    <b v="0"/>
    <b v="0"/>
    <b v="0"/>
    <b v="0"/>
    <b v="0"/>
    <b v="0"/>
    <b v="0"/>
    <b v="0"/>
    <n v="-1799.5201899999988"/>
    <s v="Wednesday"/>
    <x v="0"/>
  </r>
  <r>
    <x v="135"/>
    <d v="2023-05-04T00:00:00"/>
    <d v="1899-12-30T06:34:00"/>
    <d v="1899-12-30T06:40:00"/>
    <d v="1899-12-30T00:06:00"/>
    <n v="100"/>
    <n v="1.992"/>
    <s v="2.4215 (100)"/>
    <n v="2.4215"/>
    <x v="237"/>
    <n v="0.21561244979919669"/>
    <n v="0.42949999999999999"/>
    <s v="Dip on hammer doji"/>
    <n v="42.95"/>
    <n v="0"/>
    <d v="1899-12-30T00:06:00"/>
    <b v="0"/>
    <b v="0"/>
    <b v="0"/>
    <b v="0"/>
    <b v="0"/>
    <b v="0"/>
    <b v="0"/>
    <n v="1"/>
    <b v="0"/>
    <n v="-1756.5701899999988"/>
    <s v="Thursday"/>
    <x v="0"/>
  </r>
  <r>
    <x v="135"/>
    <d v="2023-05-04T00:00:00"/>
    <d v="1899-12-30T06:31:00"/>
    <d v="1899-12-30T06:34:00"/>
    <d v="1899-12-30T00:03:00"/>
    <n v="200"/>
    <n v="2.2275"/>
    <s v="2.02 (200)"/>
    <n v="2.02"/>
    <x v="238"/>
    <n v="-9.3153759820426507E-2"/>
    <n v="-0.20750000000000002"/>
    <s v="failed breakout got in too high. Also impatient (other)"/>
    <n v="0"/>
    <n v="-41.5"/>
    <b v="0"/>
    <d v="1899-12-30T00:03:00"/>
    <b v="0"/>
    <b v="0"/>
    <b v="0"/>
    <b v="0"/>
    <b v="0"/>
    <b v="0"/>
    <b v="0"/>
    <b v="0"/>
    <n v="-1798.0701899999988"/>
    <s v="Thursday"/>
    <x v="0"/>
  </r>
  <r>
    <x v="151"/>
    <d v="2023-05-08T00:00:00"/>
    <d v="1899-12-30T06:37:00"/>
    <d v="1899-12-30T06:39:00"/>
    <d v="1899-12-30T00:02:00"/>
    <n v="500"/>
    <n v="1.8326"/>
    <s v="1.73 (500)"/>
    <n v="1.73"/>
    <x v="239"/>
    <n v="-5.5986030775946771E-2"/>
    <n v="-0.10260000000000002"/>
    <s v="as soon as I get in the stock tanks. strong moves but doesn't want to move higher when I get in. (other)"/>
    <n v="0"/>
    <n v="-51.300000000000011"/>
    <b v="0"/>
    <d v="1899-12-30T00:02:00"/>
    <b v="0"/>
    <b v="0"/>
    <b v="0"/>
    <b v="0"/>
    <b v="0"/>
    <b v="0"/>
    <b v="0"/>
    <b v="0"/>
    <n v="-1849.3701899999987"/>
    <s v="Monday"/>
    <x v="0"/>
  </r>
  <r>
    <x v="151"/>
    <d v="2023-05-08T00:00:00"/>
    <d v="1899-12-30T06:39:00"/>
    <d v="1899-12-30T06:40:00"/>
    <d v="1899-12-30T00:01:00"/>
    <n v="300"/>
    <n v="1.85"/>
    <s v="1.802 (300)"/>
    <n v="1.802"/>
    <x v="240"/>
    <n v="-2.5945945945946014E-2"/>
    <n v="-4.8000000000000043E-2"/>
    <s v="Other"/>
    <n v="0"/>
    <n v="-14.400000000000013"/>
    <b v="0"/>
    <d v="1899-12-30T00:01:00"/>
    <b v="0"/>
    <b v="0"/>
    <b v="0"/>
    <b v="0"/>
    <b v="0"/>
    <b v="0"/>
    <b v="0"/>
    <b v="0"/>
    <n v="-1863.7701899999988"/>
    <s v="Monday"/>
    <x v="0"/>
  </r>
  <r>
    <x v="152"/>
    <d v="2023-05-10T00:00:00"/>
    <d v="1899-12-30T08:25:00"/>
    <d v="1899-12-30T08:26:00"/>
    <d v="1899-12-30T00:01:00"/>
    <n v="100"/>
    <n v="14.3424"/>
    <s v="14 (100)"/>
    <n v="14"/>
    <x v="241"/>
    <n v="-2.3873270861222595E-2"/>
    <n v="-0.34239999999999959"/>
    <s v="Other"/>
    <n v="0"/>
    <n v="-34.239999999999959"/>
    <b v="0"/>
    <d v="1899-12-30T00:01:00"/>
    <b v="0"/>
    <b v="0"/>
    <b v="0"/>
    <b v="0"/>
    <b v="0"/>
    <b v="0"/>
    <b v="0"/>
    <b v="0"/>
    <n v="-1898.0101899999988"/>
    <s v="Wednesday"/>
    <x v="4"/>
  </r>
  <r>
    <x v="153"/>
    <d v="2023-05-12T00:00:00"/>
    <d v="1899-12-30T07:07:00"/>
    <d v="1899-12-30T07:10:00"/>
    <d v="1899-12-30T00:03:00"/>
    <n v="500"/>
    <n v="2.9498000000000002"/>
    <s v="3.1201 (500)"/>
    <n v="3.1200999999999999"/>
    <x v="242"/>
    <n v="5.7732727642551884E-2"/>
    <n v="0.17029999999999967"/>
    <s v="Dip at a level that was holding"/>
    <n v="85.149999999999835"/>
    <n v="0"/>
    <d v="1899-12-30T00:03:00"/>
    <b v="0"/>
    <b v="0"/>
    <b v="0"/>
    <b v="0"/>
    <b v="0"/>
    <b v="0"/>
    <b v="0"/>
    <n v="1"/>
    <b v="0"/>
    <n v="-1812.860189999999"/>
    <s v="Friday"/>
    <x v="2"/>
  </r>
  <r>
    <x v="154"/>
    <d v="2023-05-16T00:00:00"/>
    <d v="1899-12-30T06:44:00"/>
    <d v="1899-12-30T06:45:00"/>
    <d v="1899-12-30T00:01:00"/>
    <n v="500"/>
    <n v="2.1800000000000002"/>
    <s v="2.08 (500)"/>
    <n v="2.08"/>
    <x v="243"/>
    <n v="-4.5871559633027581E-2"/>
    <n v="-0.10000000000000009"/>
    <s v="Stock was holding a level and sellers were being eaten up thought it would hold and push higher (other)"/>
    <n v="0"/>
    <n v="-50.000000000000043"/>
    <b v="0"/>
    <d v="1899-12-30T00:01:00"/>
    <b v="0"/>
    <b v="0"/>
    <b v="0"/>
    <b v="0"/>
    <b v="0"/>
    <b v="0"/>
    <b v="0"/>
    <b v="0"/>
    <n v="-1862.860189999999"/>
    <s v="Tuesday"/>
    <x v="0"/>
  </r>
  <r>
    <x v="154"/>
    <d v="2023-05-16T00:00:00"/>
    <d v="1899-12-30T06:45:00"/>
    <d v="1899-12-30T06:46:00"/>
    <d v="1899-12-30T00:01:00"/>
    <n v="200"/>
    <n v="2.0587"/>
    <s v="1.96 (200)"/>
    <n v="1.96"/>
    <x v="244"/>
    <n v="-4.7942876572594328E-2"/>
    <n v="-9.870000000000001E-2"/>
    <s v="Stock was holding a level and sellers were being eaten up thought it would hold and push higher. Same reason just miss timed both entries. Got to impatient and got in too high(other)"/>
    <n v="0"/>
    <n v="-19.740000000000002"/>
    <b v="0"/>
    <d v="1899-12-30T00:01:00"/>
    <b v="0"/>
    <b v="0"/>
    <b v="0"/>
    <b v="0"/>
    <b v="0"/>
    <b v="0"/>
    <b v="0"/>
    <b v="0"/>
    <n v="-1882.600189999999"/>
    <s v="Tuesday"/>
    <x v="0"/>
  </r>
  <r>
    <x v="155"/>
    <d v="2023-05-18T00:00:00"/>
    <d v="1899-12-30T06:46:00"/>
    <d v="1899-12-30T06:47:00"/>
    <d v="1899-12-30T00:01:00"/>
    <n v="500"/>
    <n v="2.2801"/>
    <s v="2.5001 (500)"/>
    <n v="2.5001000000000002"/>
    <x v="245"/>
    <n v="9.6486996184377949E-2"/>
    <n v="0.2200000000000002"/>
    <s v="Got in at KL after a small consolidation after the flush"/>
    <n v="110.0000000000001"/>
    <n v="0"/>
    <d v="1899-12-30T00:01:00"/>
    <b v="0"/>
    <b v="0"/>
    <b v="0"/>
    <b v="0"/>
    <b v="0"/>
    <b v="0"/>
    <n v="1"/>
    <b v="0"/>
    <b v="0"/>
    <n v="-1772.600189999999"/>
    <s v="Thursday"/>
    <x v="0"/>
  </r>
  <r>
    <x v="156"/>
    <d v="2023-05-22T00:00:00"/>
    <d v="1899-12-30T06:35:00"/>
    <d v="1899-12-30T06:36:00"/>
    <d v="1899-12-30T00:01:00"/>
    <n v="1000"/>
    <n v="1.5050699999999999"/>
    <s v="1.575 (1000)"/>
    <n v="1.575"/>
    <x v="246"/>
    <n v="4.6462955211385548E-2"/>
    <n v="6.9930000000000048E-2"/>
    <s v="Got in at the break of KL from PM"/>
    <n v="69.930000000000049"/>
    <n v="0"/>
    <d v="1899-12-30T00:01:00"/>
    <b v="0"/>
    <b v="0"/>
    <b v="0"/>
    <b v="0"/>
    <b v="0"/>
    <b v="0"/>
    <n v="1"/>
    <b v="0"/>
    <b v="0"/>
    <n v="-1702.6701899999989"/>
    <s v="Monday"/>
    <x v="0"/>
  </r>
  <r>
    <x v="157"/>
    <m/>
    <m/>
    <m/>
    <m/>
    <m/>
    <m/>
    <m/>
    <m/>
    <x v="161"/>
    <m/>
    <m/>
    <m/>
    <m/>
    <m/>
    <m/>
    <m/>
    <m/>
    <m/>
    <m/>
    <m/>
    <m/>
    <m/>
    <m/>
    <m/>
    <m/>
    <m/>
    <x v="7"/>
  </r>
  <r>
    <x v="157"/>
    <m/>
    <m/>
    <m/>
    <m/>
    <m/>
    <m/>
    <m/>
    <m/>
    <x v="247"/>
    <m/>
    <m/>
    <m/>
    <m/>
    <m/>
    <m/>
    <m/>
    <m/>
    <m/>
    <m/>
    <m/>
    <m/>
    <m/>
    <m/>
    <m/>
    <m/>
    <m/>
    <x v="8"/>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5">
  <r>
    <x v="0"/>
    <d v="2022-01-18T00:00:00"/>
    <d v="1899-12-30T06:52:00"/>
    <d v="1899-12-30T06:53:00"/>
    <d v="1899-12-30T00:01:00"/>
    <n v="300"/>
    <n v="13.7698"/>
    <s v="13.87 (200) ,13.72 (100)"/>
    <n v="13.82"/>
    <x v="0"/>
    <n v="3.6456593414573302E-3"/>
    <n v="5.0200000000000244E-2"/>
    <s v="Bull flag"/>
  </r>
  <r>
    <x v="1"/>
    <d v="2022-01-19T00:00:00"/>
    <d v="1899-12-30T12:07:00"/>
    <d v="1899-12-30T12:16:00"/>
    <d v="1899-12-30T00:09:00"/>
    <n v="150"/>
    <n v="4.4082999999999997"/>
    <s v="4.37 (100), 4.37 (25), 4.375 (25)"/>
    <n v="4.3708"/>
    <x v="1"/>
    <n v="-8.5066805798152956E-3"/>
    <n v="-3.7499999999999645E-2"/>
    <s v="Bull flag"/>
  </r>
  <r>
    <x v="2"/>
    <d v="2022-01-20T00:00:00"/>
    <d v="1899-12-30T06:43:00"/>
    <d v="1899-12-30T06:43:00"/>
    <d v="1899-12-30T00:00:00"/>
    <n v="200"/>
    <n v="14.657500000000001"/>
    <s v="14.81 (100) ,14.68 (100)"/>
    <n v="14.744999999999999"/>
    <x v="2"/>
    <n v="5.9696401159814449E-3"/>
    <n v="8.7499999999998579E-2"/>
    <s v="KL"/>
  </r>
  <r>
    <x v="3"/>
    <d v="2022-01-24T00:00:00"/>
    <d v="1899-12-30T06:55:00"/>
    <d v="1899-12-30T06:55:00"/>
    <d v="1899-12-30T00:00:00"/>
    <n v="150"/>
    <n v="29.241070000000001"/>
    <s v="29.34 (150)"/>
    <n v="29.34"/>
    <x v="3"/>
    <n v="3.3832551271208988E-3"/>
    <n v="9.8929999999999296E-2"/>
    <s v="daily candle had a three bar play, bad entry. (other)"/>
  </r>
  <r>
    <x v="0"/>
    <d v="2022-01-26T00:00:00"/>
    <d v="1899-12-30T06:40:00"/>
    <d v="1899-12-30T06:43:00"/>
    <d v="1899-12-30T00:03:00"/>
    <n v="250"/>
    <n v="11.595000000000001"/>
    <s v="11.741 (250)"/>
    <n v="11.741"/>
    <x v="4"/>
    <n v="1.2591634325139989E-2"/>
    <n v="0.14599999999999902"/>
    <s v="9EMA crossing VWAP, flat top breakout"/>
  </r>
  <r>
    <x v="4"/>
    <d v="2022-01-28T00:00:00"/>
    <d v="1899-12-30T07:32:00"/>
    <d v="1899-12-30T07:32:00"/>
    <d v="1899-12-30T00:00:00"/>
    <n v="300"/>
    <n v="6.95"/>
    <s v="7.05 (300)"/>
    <n v="7.05"/>
    <x v="5"/>
    <n v="1.4388489208633004E-2"/>
    <n v="9.9999999999999645E-2"/>
    <s v="flat top entry"/>
  </r>
  <r>
    <x v="2"/>
    <d v="2022-01-31T00:00:00"/>
    <d v="1899-12-30T06:46:00"/>
    <d v="1899-12-30T06:46:00"/>
    <d v="1899-12-30T00:00:00"/>
    <n v="250"/>
    <n v="11.425000000000001"/>
    <s v="11.52 (150) ,11.635 (100)"/>
    <n v="11.566000000000001"/>
    <x v="6"/>
    <n v="1.2341356673960524E-2"/>
    <n v="0.14100000000000001"/>
    <s v="Significant KL"/>
  </r>
  <r>
    <x v="2"/>
    <d v="2022-02-01T00:00:00"/>
    <d v="1899-12-30T06:38:00"/>
    <d v="1899-12-30T06:39:00"/>
    <d v="1899-12-30T00:01:00"/>
    <n v="150"/>
    <n v="12.96"/>
    <s v="12.82 (150)"/>
    <n v="12.82"/>
    <x v="7"/>
    <n v="-1.0802469135802517E-2"/>
    <n v="-0.14000000000000057"/>
    <s v="FOMO"/>
  </r>
  <r>
    <x v="0"/>
    <d v="2022-02-02T00:00:00"/>
    <d v="1899-12-30T06:43:00"/>
    <d v="1899-12-30T06:49:00"/>
    <d v="1899-12-30T00:06:00"/>
    <n v="250"/>
    <n v="12.025"/>
    <s v="12.215 (150), 12.15 (50), 12.16 (50)"/>
    <n v="12.191000000000001"/>
    <x v="8"/>
    <n v="1.3804573804573783E-2"/>
    <n v="0.16600000000000037"/>
    <s v="flat top entry"/>
  </r>
  <r>
    <x v="5"/>
    <d v="2022-02-07T00:00:00"/>
    <d v="1899-12-30T06:39:00"/>
    <d v="1899-12-30T06:44:00"/>
    <d v="1899-12-30T00:05:00"/>
    <n v="200"/>
    <n v="18.315000000000001"/>
    <s v="18.38 (100), 18.50 (50), 18.31 (50)"/>
    <n v="18.392499999999998"/>
    <x v="9"/>
    <n v="4.2315042315039797E-3"/>
    <n v="7.7499999999997016E-2"/>
    <s v="Breakout of KL/ out of a base"/>
  </r>
  <r>
    <x v="6"/>
    <d v="2022-02-09T00:00:00"/>
    <d v="1899-12-30T06:35:00"/>
    <d v="1899-12-30T06:36:00"/>
    <d v="1899-12-30T00:01:00"/>
    <n v="200"/>
    <n v="13.13"/>
    <s v="13.48 (100), 13.27 (50), 13.21 (50)"/>
    <n v="13.36"/>
    <x v="10"/>
    <n v="1.7517136329017413E-2"/>
    <n v="0.22999999999999865"/>
    <s v="Break of KL, ascending volume out of the cup"/>
  </r>
  <r>
    <x v="0"/>
    <d v="2022-02-14T00:00:00"/>
    <d v="1899-12-30T07:09:00"/>
    <d v="1899-12-30T07:14:00"/>
    <d v="1899-12-30T00:05:00"/>
    <n v="200"/>
    <n v="17.175000000000001"/>
    <s v="17.27 (100), 17.20 (50), 17.1748 (50)"/>
    <n v="17.2287"/>
    <x v="11"/>
    <n v="3.1266375545850877E-3"/>
    <n v="5.3699999999999193E-2"/>
    <s v="Got in a little above the pivot point"/>
  </r>
  <r>
    <x v="7"/>
    <d v="2022-02-15T00:00:00"/>
    <d v="1899-12-30T06:37:00"/>
    <d v="1899-12-30T06:37:00"/>
    <d v="1899-12-30T00:00:00"/>
    <n v="300"/>
    <n v="3.1749999999999998"/>
    <s v="3.08 (300)"/>
    <n v="3.08"/>
    <x v="12"/>
    <n v="-2.9921259842519587E-2"/>
    <n v="-9.4999999999999751E-2"/>
    <s v="Got in on flat top turned out to be a false breakout"/>
  </r>
  <r>
    <x v="0"/>
    <d v="2022-02-16T00:00:00"/>
    <d v="1899-12-30T06:35:00"/>
    <d v="1899-12-30T06:38:00"/>
    <d v="1899-12-30T00:03:00"/>
    <n v="200"/>
    <n v="17.629899999999999"/>
    <s v="17.765 (100), 17.611 (50), 17.5601 (50)"/>
    <n v="17.675775000000002"/>
    <x v="13"/>
    <n v="2.6021134549829572E-3"/>
    <n v="4.5875000000002331E-2"/>
    <s v="Got in at KL on strong momo"/>
  </r>
  <r>
    <x v="4"/>
    <d v="2022-02-22T00:00:00"/>
    <d v="1899-12-30T07:19:00"/>
    <d v="1899-12-30T07:19:00"/>
    <d v="1899-12-30T00:00:00"/>
    <n v="400"/>
    <n v="7.6162000000000001"/>
    <s v="7.9359 (400)"/>
    <n v="7.9359000000000002"/>
    <x v="14"/>
    <n v="4.197631364722576E-2"/>
    <n v="0.3197000000000001"/>
    <s v="Sniped a strong MOMO stock, got in at KL"/>
  </r>
  <r>
    <x v="4"/>
    <d v="2022-02-23T00:00:00"/>
    <d v="1899-12-30T07:24:00"/>
    <d v="1899-12-30T07:24:00"/>
    <d v="1899-12-30T00:00:00"/>
    <n v="200"/>
    <n v="8.1397399999999998"/>
    <s v="7.92 (300)"/>
    <n v="7.92"/>
    <x v="15"/>
    <n v="-2.6995948273532022E-2"/>
    <n v="-0.21973999999999982"/>
    <s v="broke KL "/>
  </r>
  <r>
    <x v="4"/>
    <d v="2022-02-24T00:00:00"/>
    <d v="1899-12-30T07:06:00"/>
    <d v="1899-12-30T07:10:00"/>
    <d v="1899-12-30T00:04:00"/>
    <n v="200"/>
    <n v="12.6995"/>
    <s v="13.91 (200)"/>
    <n v="13.91"/>
    <x v="16"/>
    <n v="9.5318713335170724E-2"/>
    <n v="1.2104999999999997"/>
    <s v="Increased volume curling up into KL"/>
  </r>
  <r>
    <x v="0"/>
    <d v="2022-02-28T00:00:00"/>
    <d v="1899-12-30T07:15:00"/>
    <d v="1899-12-30T07:18:00"/>
    <d v="1899-12-30T00:03:00"/>
    <n v="250"/>
    <n v="17.498200000000001"/>
    <s v="17.64 (200), 17.64 (25), 17.59 (25)"/>
    <n v="17.635000000000002"/>
    <x v="17"/>
    <n v="7.817946988833091E-3"/>
    <n v="0.13680000000000092"/>
    <s v="Significant volume/tape reading (other)"/>
  </r>
  <r>
    <x v="7"/>
    <d v="2022-03-02T00:00:00"/>
    <d v="1899-12-30T06:47:00"/>
    <d v="1899-12-30T07:30:00"/>
    <d v="1899-12-30T00:43:00"/>
    <n v="2000"/>
    <n v="2.7926000000000002"/>
    <s v="2.7916 (2000)"/>
    <n v="2.7915999999999999"/>
    <x v="18"/>
    <n v="-3.5808923583768859E-4"/>
    <n v="-1.000000000000334E-3"/>
    <s v="got in at the break of a KL"/>
  </r>
  <r>
    <x v="8"/>
    <d v="2022-03-04T00:00:00"/>
    <d v="1899-12-30T06:35:00"/>
    <d v="1899-12-30T06:43:00"/>
    <d v="1899-12-30T00:08:00"/>
    <n v="2000"/>
    <n v="2.2549999999999999"/>
    <s v="2.315 (1000), 2.2757 (500), 2.365 (250), 2.3432 (250)"/>
    <n v="2.3149500000000001"/>
    <x v="19"/>
    <n v="2.658536585365856E-2"/>
    <n v="5.995000000000017E-2"/>
    <s v="break of KL from PM, L2 was extremely bullish"/>
  </r>
  <r>
    <x v="4"/>
    <d v="2022-03-07T00:00:00"/>
    <d v="1899-12-30T06:35:00"/>
    <d v="1899-12-30T06:47:00"/>
    <d v="1899-12-30T00:12:00"/>
    <n v="20"/>
    <n v="50.484999999999999"/>
    <s v="42.826 (20)"/>
    <n v="42.826000000000001"/>
    <x v="20"/>
    <n v="-0.1517084282460136"/>
    <n v="-7.6589999999999989"/>
    <s v="break above KL, good volume"/>
  </r>
  <r>
    <x v="9"/>
    <d v="2022-03-08T00:00:00"/>
    <d v="1899-12-30T07:17:00"/>
    <d v="1899-12-30T08:16:00"/>
    <d v="1899-12-30T00:59:00"/>
    <n v="2000"/>
    <n v="1.93"/>
    <s v="1.135 (2000)"/>
    <n v="1.135"/>
    <x v="21"/>
    <n v="-0.41191709844559588"/>
    <n v="-0.79499999999999993"/>
    <s v="FOMO"/>
  </r>
  <r>
    <x v="10"/>
    <d v="2022-03-09T00:00:00"/>
    <d v="1899-12-30T11:27:00"/>
    <d v="1899-12-30T11:30:00"/>
    <d v="1899-12-30T00:03:00"/>
    <n v="300"/>
    <n v="4.2350000000000003"/>
    <s v="4.124 (300)"/>
    <n v="4.1239999999999997"/>
    <x v="22"/>
    <n v="-2.6210153482880916E-2"/>
    <n v="-0.11100000000000065"/>
    <s v="DIP at the bottom of the support, didn’t end up bouncing"/>
  </r>
  <r>
    <x v="11"/>
    <d v="2022-03-10T00:00:00"/>
    <d v="1899-12-30T08:28:00"/>
    <d v="1899-12-30T08:32:00"/>
    <d v="1899-12-30T00:04:00"/>
    <n v="500"/>
    <n v="3.8"/>
    <s v="3.965 (250), 3.9065 (150), 3.81 (100)"/>
    <n v="3.9164500000000002"/>
    <x v="23"/>
    <n v="3.0644736842105447E-2"/>
    <n v="0.11645000000000039"/>
    <s v="Flat top breakout"/>
  </r>
  <r>
    <x v="12"/>
    <d v="2022-03-15T00:00:00"/>
    <d v="1899-12-30T12:38:00"/>
    <d v="1899-12-30T12:42:00"/>
    <d v="1899-12-30T00:04:00"/>
    <n v="2000"/>
    <n v="1.165"/>
    <s v="1.1811 (1000), 1.155 (1000)"/>
    <n v="1.16805"/>
    <x v="24"/>
    <n v="2.6180257510730609E-3"/>
    <n v="3.0499999999999972E-3"/>
    <s v="flat top "/>
  </r>
  <r>
    <x v="4"/>
    <d v="2022-03-17T00:00:00"/>
    <d v="1899-12-30T07:17:00"/>
    <d v="1899-12-30T07:27:00"/>
    <d v="1899-12-30T00:10:00"/>
    <n v="100"/>
    <n v="31.465"/>
    <s v="31.835 (50), 30.820 (50)"/>
    <n v="31.327100000000002"/>
    <x v="25"/>
    <n v="-4.3826473859843729E-3"/>
    <n v="-0.13789999999999836"/>
    <s v="high of day momentum (other)"/>
  </r>
  <r>
    <x v="13"/>
    <d v="2022-03-21T00:00:00"/>
    <d v="1899-12-30T09:19:00"/>
    <d v="1899-12-30T09:25:00"/>
    <d v="1899-12-30T00:06:00"/>
    <n v="500"/>
    <n v="7.7584999999999997"/>
    <s v="7.8909 (250), 7.75 (250)"/>
    <n v="7.8204500000000001"/>
    <x v="26"/>
    <n v="7.9847908745247498E-3"/>
    <n v="6.1950000000000394E-2"/>
    <s v="Flat top on good volume"/>
  </r>
  <r>
    <x v="13"/>
    <d v="2022-03-23T00:00:00"/>
    <d v="1899-12-30T07:04:00"/>
    <d v="1899-12-30T07:08:00"/>
    <d v="1899-12-30T00:04:00"/>
    <n v="400"/>
    <n v="6.66"/>
    <s v="6.41 (100), 6.43 (100), 6.48 (100), 6.43 (100)"/>
    <n v="6.4373500000000003"/>
    <x v="27"/>
    <n v="-3.3430930930930858E-2"/>
    <n v="-0.22264999999999979"/>
    <s v="pivot point that had fear of missing out all over this trade, bc of the location the stock was in"/>
  </r>
  <r>
    <x v="14"/>
    <d v="2022-03-25T00:00:00"/>
    <d v="1899-12-30T12:07:00"/>
    <d v="1899-12-30T12:07:00"/>
    <d v="1899-12-30T00:00:00"/>
    <n v="1000"/>
    <n v="2.5379"/>
    <s v="2.60422 (1000)"/>
    <n v="2.6042000000000001"/>
    <x v="28"/>
    <n v="2.6123960754954823E-2"/>
    <n v="6.6300000000000026E-2"/>
    <s v="Flat top VCP looking price action."/>
  </r>
  <r>
    <x v="15"/>
    <d v="2022-03-29T00:00:00"/>
    <d v="1899-12-30T07:17:00"/>
    <d v="1899-12-30T07:18:00"/>
    <d v="1899-12-30T00:01:00"/>
    <n v="150"/>
    <n v="22.322669999999999"/>
    <s v="22.2 (150)"/>
    <n v="22.2"/>
    <x v="29"/>
    <n v="-5.4953103728182517E-3"/>
    <n v="-0.12266999999999939"/>
    <s v="Flat top"/>
  </r>
  <r>
    <x v="16"/>
    <d v="2022-04-04T00:00:00"/>
    <d v="1899-12-30T06:50:00"/>
    <d v="1899-12-30T07:00:00"/>
    <d v="1899-12-30T00:10:00"/>
    <n v="800"/>
    <n v="1.7849999999999999"/>
    <s v="1.82 (800)"/>
    <n v="1.82"/>
    <x v="30"/>
    <n v="1.9607843137255054E-2"/>
    <n v="3.5000000000000142E-2"/>
    <s v="Flat top"/>
  </r>
  <r>
    <x v="17"/>
    <d v="2022-04-12T00:00:00"/>
    <d v="1899-12-30T06:36:00"/>
    <d v="1899-12-30T06:36:00"/>
    <d v="1899-12-30T00:00:00"/>
    <n v="500"/>
    <n v="2.9557000000000002"/>
    <s v="3.16 (200), 3.26 (150), 3.43 (150)"/>
    <n v="3.2709999999999999"/>
    <x v="31"/>
    <n v="0.10667523767635401"/>
    <n v="0.31529999999999969"/>
    <s v="strong volume/momentum/ crossing above VWAP and Moving averages (other)"/>
  </r>
  <r>
    <x v="18"/>
    <d v="2022-04-13T00:00:00"/>
    <d v="1899-12-30T06:42:00"/>
    <d v="1899-12-30T06:43:00"/>
    <d v="1899-12-30T00:01:00"/>
    <n v="400"/>
    <n v="5.2194000000000003"/>
    <s v="5.12 (400)"/>
    <n v="5.12"/>
    <x v="32"/>
    <n v="-1.9044334597846491E-2"/>
    <n v="-9.9400000000000155E-2"/>
    <s v="flat top "/>
  </r>
  <r>
    <x v="4"/>
    <d v="2022-04-14T00:00:00"/>
    <d v="1899-12-30T12:00:00"/>
    <d v="1899-12-30T12:01:00"/>
    <d v="1899-12-30T00:01:00"/>
    <n v="50"/>
    <n v="25.29"/>
    <s v="24.020 (50)"/>
    <n v="24.02"/>
    <x v="33"/>
    <n v="-5.0217477263740595E-2"/>
    <n v="-1.2699999999999996"/>
    <s v="Flat top"/>
  </r>
  <r>
    <x v="19"/>
    <d v="2022-04-19T00:00:00"/>
    <d v="1899-12-30T06:34:00"/>
    <d v="1899-12-30T06:39:00"/>
    <d v="1899-12-30T00:05:00"/>
    <n v="1000"/>
    <n v="2.855"/>
    <s v="2.995 (250), 2.965 (500), 2.955 (250)"/>
    <n v="2.97"/>
    <x v="34"/>
    <n v="4.028021015761829E-2"/>
    <n v="0.11500000000000021"/>
    <s v="pivot point break out on large volume"/>
  </r>
  <r>
    <x v="20"/>
    <d v="2022-04-21T00:00:00"/>
    <d v="1899-12-30T06:38:00"/>
    <d v="1899-12-30T06:41:00"/>
    <d v="1899-12-30T00:03:00"/>
    <n v="1000"/>
    <n v="2.0476000000000001"/>
    <s v="2.1274/2.065"/>
    <n v="2.0962000000000001"/>
    <x v="35"/>
    <n v="2.3735104512600191E-2"/>
    <n v="4.8599999999999977E-2"/>
    <s v="trendline break second green candle  (other)"/>
  </r>
  <r>
    <x v="20"/>
    <d v="2022-04-21T00:00:00"/>
    <d v="1899-12-30T06:50:00"/>
    <d v="1899-12-30T06:51:00"/>
    <d v="1899-12-30T00:01:00"/>
    <n v="800"/>
    <n v="2.395"/>
    <s v="2.1721 (800)"/>
    <n v="2.1720999999999999"/>
    <x v="36"/>
    <n v="-9.3068893528183705E-2"/>
    <n v="-0.2229000000000001"/>
    <s v="trendline break into new highs (other)"/>
  </r>
  <r>
    <x v="21"/>
    <d v="2022-04-25T00:00:00"/>
    <d v="1899-12-30T06:39:00"/>
    <d v="1899-12-30T06:41:00"/>
    <d v="1899-12-30T00:02:00"/>
    <n v="1000"/>
    <n v="1.9399"/>
    <s v="2.0809 (500), 1.9975 (500)"/>
    <n v="2.03912"/>
    <x v="37"/>
    <n v="5.1146966338471156E-2"/>
    <n v="9.9220000000000086E-2"/>
    <s v="Retest at KL that pushed through, moving avg crossed VWAP"/>
  </r>
  <r>
    <x v="22"/>
    <d v="2022-04-27T00:00:00"/>
    <d v="1899-12-30T06:46:00"/>
    <d v="1899-12-30T06:47:00"/>
    <d v="1899-12-30T00:01:00"/>
    <n v="1000"/>
    <n v="3.73"/>
    <s v="4.12 (500), 3.8342 (500)"/>
    <n v="3.9771000000000001"/>
    <x v="38"/>
    <n v="6.6246648793565788E-2"/>
    <n v="0.2471000000000001"/>
    <s v="flat top BO"/>
  </r>
  <r>
    <x v="23"/>
    <d v="2022-05-02T00:00:00"/>
    <d v="1899-12-30T07:05:00"/>
    <d v="1899-12-30T07:08:00"/>
    <d v="1899-12-30T00:03:00"/>
    <n v="1000"/>
    <n v="4.08"/>
    <s v="3.98 (1000)"/>
    <n v="3.98"/>
    <x v="39"/>
    <n v="-2.4509803921568651E-2"/>
    <n v="-0.10000000000000009"/>
    <s v="AT KL breakout "/>
  </r>
  <r>
    <x v="24"/>
    <d v="2022-05-04T00:00:00"/>
    <d v="1899-12-30T07:59:00"/>
    <d v="1899-12-30T08:00:00"/>
    <d v="1899-12-30T00:01:00"/>
    <n v="1000"/>
    <n v="2.355"/>
    <s v="2.3948 (1000)"/>
    <n v="2.3948"/>
    <x v="40"/>
    <n v="1.6900212314225005E-2"/>
    <n v="3.9800000000000058E-2"/>
    <s v="Trend line break into high volume (other)"/>
  </r>
  <r>
    <x v="25"/>
    <d v="2022-05-05T00:00:00"/>
    <d v="1899-12-30T11:12:00"/>
    <d v="1899-12-30T11:18:00"/>
    <d v="1899-12-30T00:06:00"/>
    <n v="400"/>
    <n v="4.1749999999999998"/>
    <s v="4.12 (400)"/>
    <n v="4.12"/>
    <x v="41"/>
    <n v="-1.3173652694610682E-2"/>
    <n v="-5.4999999999999716E-2"/>
    <s v="Flat top breakout on high volume"/>
  </r>
  <r>
    <x v="26"/>
    <d v="2022-05-09T00:00:00"/>
    <d v="1899-12-30T07:03:00"/>
    <d v="1899-12-30T07:06:00"/>
    <d v="1899-12-30T00:03:00"/>
    <n v="1000"/>
    <n v="2.6657000000000002"/>
    <s v="2.57 (1000)"/>
    <n v="2.57"/>
    <x v="42"/>
    <n v="-3.5900513936302003E-2"/>
    <n v="-9.570000000000034E-2"/>
    <s v="honestly, this trade was FOMO"/>
  </r>
  <r>
    <x v="27"/>
    <d v="2022-05-10T00:00:00"/>
    <d v="1899-12-30T06:40:00"/>
    <d v="1899-12-30T06:40:00"/>
    <d v="1899-12-30T00:00:00"/>
    <n v="800"/>
    <n v="1.8682000000000001"/>
    <s v="1.82 (800)"/>
    <n v="1.82"/>
    <x v="43"/>
    <n v="-2.5800235520822223E-2"/>
    <n v="-4.8200000000000021E-2"/>
    <s v="trendline break out into decent volume, bought the stock with confidence and trusted my gut (other)"/>
  </r>
  <r>
    <x v="28"/>
    <d v="2022-05-11T00:00:00"/>
    <d v="1899-12-30T06:45:00"/>
    <d v="1899-12-30T06:46:00"/>
    <d v="1899-12-30T00:01:00"/>
    <n v="700"/>
    <n v="3.66"/>
    <s v="3.87 (700)"/>
    <n v="3.87"/>
    <x v="44"/>
    <n v="5.7377049180327822E-2"/>
    <n v="0.20999999999999996"/>
    <s v="bounce off 10 EMA pull back buy/ no longer over EXT (other)"/>
  </r>
  <r>
    <x v="29"/>
    <d v="2022-05-16T00:00:00"/>
    <d v="1899-12-30T06:33:00"/>
    <d v="1899-12-30T06:33:00"/>
    <d v="1899-12-30T00:00:00"/>
    <n v="1000"/>
    <n v="3.6059999999999999"/>
    <s v="3.55 (1000)"/>
    <n v="3.55"/>
    <x v="45"/>
    <n v="-1.5529672767609526E-2"/>
    <n v="-5.600000000000005E-2"/>
    <s v="good entry on a hammer reversal that brakes trend line (other)"/>
  </r>
  <r>
    <x v="30"/>
    <d v="2022-05-18T00:00:00"/>
    <d v="1899-12-30T06:38:00"/>
    <d v="1899-12-30T06:43:00"/>
    <d v="1899-12-30T00:05:00"/>
    <n v="1000"/>
    <n v="2.4422000000000001"/>
    <s v="2.51 (1000)"/>
    <n v="2.5099999999999998"/>
    <x v="46"/>
    <n v="2.7761854066005842E-2"/>
    <n v="6.7799999999999638E-2"/>
    <s v="I liked the breakout but I got in too late, it was a flat top/ break out "/>
  </r>
  <r>
    <x v="31"/>
    <d v="2022-05-20T00:00:00"/>
    <d v="1899-12-30T06:58:00"/>
    <d v="1899-12-30T06:59:00"/>
    <d v="1899-12-30T00:01:00"/>
    <n v="1000"/>
    <n v="3.0249999999999999"/>
    <s v="3.1562 (1000)"/>
    <n v="3.1562000000000001"/>
    <x v="47"/>
    <n v="4.3371900826446375E-2"/>
    <n v="0.13120000000000021"/>
    <s v="Trendline break (other)"/>
  </r>
  <r>
    <x v="32"/>
    <d v="2022-05-25T00:00:00"/>
    <d v="1899-12-30T06:58:00"/>
    <d v="1899-12-30T07:00:00"/>
    <d v="1899-12-30T00:02:00"/>
    <n v="1000"/>
    <n v="2.5853000000000002"/>
    <s v="2.54 (1000)"/>
    <n v="2.54"/>
    <x v="48"/>
    <n v="-1.7522144431980857E-2"/>
    <n v="-4.5300000000000118E-2"/>
    <s v="breakout/flat top "/>
  </r>
  <r>
    <x v="32"/>
    <d v="2022-05-25T00:00:00"/>
    <d v="1899-12-30T07:06:00"/>
    <d v="1899-12-30T07:07:00"/>
    <d v="1899-12-30T00:01:00"/>
    <n v="500"/>
    <n v="2.61"/>
    <s v="2.56 (500)"/>
    <n v="2.56"/>
    <x v="49"/>
    <n v="-1.9157088122605304E-2"/>
    <n v="-4.9999999999999822E-2"/>
    <s v="Flat top"/>
  </r>
  <r>
    <x v="33"/>
    <d v="2022-05-27T00:00:00"/>
    <d v="1899-12-30T07:03:00"/>
    <d v="1899-12-30T07:03:00"/>
    <d v="1899-12-30T00:00:00"/>
    <n v="2000"/>
    <n v="1.8501000000000001"/>
    <s v="1.9007 (2000)"/>
    <n v="1.9007000000000001"/>
    <x v="50"/>
    <n v="2.734987297983893E-2"/>
    <n v="5.0599999999999978E-2"/>
    <s v="flat top at Key level"/>
  </r>
  <r>
    <x v="34"/>
    <d v="2022-06-07T00:00:00"/>
    <d v="1899-12-30T07:06:00"/>
    <d v="1899-12-30T07:06:00"/>
    <d v="1899-12-30T00:00:00"/>
    <n v="500"/>
    <n v="5.8787000000000003"/>
    <s v="5.955 (500)"/>
    <n v="5.9550000000000001"/>
    <x v="51"/>
    <n v="1.2979059996257591E-2"/>
    <n v="7.6299999999999812E-2"/>
    <s v="flat top into new highs"/>
  </r>
  <r>
    <x v="35"/>
    <d v="2022-06-08T00:00:00"/>
    <d v="1899-12-30T06:36:00"/>
    <d v="1899-12-30T06:40:00"/>
    <d v="1899-12-30T00:04:00"/>
    <n v="500"/>
    <n v="2.4599000000000002"/>
    <s v="2.4105 (500)"/>
    <n v="2.4104999999999999"/>
    <x v="52"/>
    <n v="-2.0082117159234247E-2"/>
    <n v="-4.9400000000000333E-2"/>
    <s v="looked like a flat top breakout"/>
  </r>
  <r>
    <x v="36"/>
    <d v="2022-06-09T00:00:00"/>
    <d v="1899-12-30T06:49:00"/>
    <d v="1899-12-30T06:50:00"/>
    <d v="1899-12-30T00:01:00"/>
    <n v="1000"/>
    <n v="3.0198999999999998"/>
    <s v="3.115 (1000)"/>
    <n v="3.1150000000000002"/>
    <x v="53"/>
    <n v="3.1491108977118598E-2"/>
    <n v="9.5100000000000406E-2"/>
    <s v="flat top breakout on high volume into NHs"/>
  </r>
  <r>
    <x v="37"/>
    <d v="2022-06-13T00:00:00"/>
    <d v="1899-12-30T08:21:00"/>
    <d v="1899-12-30T08:23:00"/>
    <d v="1899-12-30T00:02:00"/>
    <n v="1000"/>
    <n v="2.64507"/>
    <s v="2.59 (1000)"/>
    <n v="2.59"/>
    <x v="54"/>
    <n v="-2.0819864880702643E-2"/>
    <n v="-5.5070000000000174E-2"/>
    <s v="Flat top breakout"/>
  </r>
  <r>
    <x v="38"/>
    <d v="2022-06-13T00:00:00"/>
    <d v="1899-12-30T07:47:00"/>
    <d v="1899-12-30T07:50:00"/>
    <d v="1899-12-30T00:03:00"/>
    <n v="1000"/>
    <n v="1.5154000000000001"/>
    <s v="1.45 (1000)"/>
    <n v="1.45"/>
    <x v="55"/>
    <n v="-4.3156922264748654E-2"/>
    <n v="-6.5400000000000125E-2"/>
    <s v="looked like a flat top had hard resistance at the half dollar"/>
  </r>
  <r>
    <x v="39"/>
    <d v="2022-06-15T00:00:00"/>
    <d v="1899-12-30T07:01:00"/>
    <d v="1899-12-30T07:03:00"/>
    <d v="1899-12-30T00:02:00"/>
    <n v="1500"/>
    <n v="2.4056999999999999"/>
    <s v="2.5213 (1500)"/>
    <n v="2.5129999999999999"/>
    <x v="56"/>
    <n v="4.4602402627093918E-2"/>
    <n v="0.10729999999999995"/>
    <s v="ABC like pattern, break through pivot level and on high volume"/>
  </r>
  <r>
    <x v="40"/>
    <d v="2022-06-21T00:00:00"/>
    <d v="1899-12-30T06:41:00"/>
    <d v="1899-12-30T06:45:00"/>
    <d v="1899-12-30T00:04:00"/>
    <n v="1000"/>
    <n v="1.4294"/>
    <s v="1.7 (1000)"/>
    <n v="1.7"/>
    <x v="57"/>
    <n v="0.18931020008395127"/>
    <n v="0.27059999999999995"/>
    <s v="Looked like it found support at the bottom of the sell off. red candles had low volume followed by a small hammer reversal play into two tight candle, into the increased volume green candles that broke through the pp level. This was the best trade of the year and the best read of the year (other)"/>
  </r>
  <r>
    <x v="41"/>
    <d v="2022-06-22T00:00:00"/>
    <d v="1899-12-30T06:45:00"/>
    <d v="1899-12-30T06:45:00"/>
    <d v="1899-12-30T00:00:00"/>
    <n v="1300"/>
    <n v="2.1451077000000001"/>
    <s v="2.05 (1300)"/>
    <n v="2.0499999999999998"/>
    <x v="58"/>
    <n v="-4.4337027926383499E-2"/>
    <n v="-9.5107700000000239E-2"/>
    <s v="Flat top breakout on a halted stock"/>
  </r>
  <r>
    <x v="42"/>
    <d v="2022-06-23T00:00:00"/>
    <d v="1899-12-30T10:22:00"/>
    <d v="1899-12-30T10:22:00"/>
    <d v="1899-12-30T00:00:00"/>
    <n v="1000"/>
    <n v="3.1999499999999999"/>
    <s v="3.4 (1000)"/>
    <n v="3.4"/>
    <x v="59"/>
    <n v="6.2516601821903439E-2"/>
    <n v="0.20005000000000006"/>
    <s v="flat top"/>
  </r>
  <r>
    <x v="42"/>
    <d v="2022-06-23T00:00:00"/>
    <d v="1899-12-30T10:34:00"/>
    <d v="1899-12-30T10:35:00"/>
    <d v="1899-12-30T00:01:00"/>
    <n v="1000"/>
    <n v="3.4466000000000001"/>
    <s v="3.55 (1000)"/>
    <n v="3.55"/>
    <x v="60"/>
    <n v="3.0000580282016909E-2"/>
    <n v="0.10339999999999971"/>
    <s v="flat top/ micro pullback"/>
  </r>
  <r>
    <x v="43"/>
    <d v="2022-06-28T00:00:00"/>
    <d v="1899-12-30T07:09:00"/>
    <d v="1899-12-30T07:16:00"/>
    <d v="1899-12-30T00:07:00"/>
    <n v="2000"/>
    <n v="2.2799999999999998"/>
    <s v="2.230455 (2000)"/>
    <n v="2.2304550000000001"/>
    <x v="61"/>
    <n v="-2.1730263157894614E-2"/>
    <n v="-4.9544999999999728E-2"/>
    <s v="Flat top/ red to green"/>
  </r>
  <r>
    <x v="39"/>
    <d v="2022-06-30T00:00:00"/>
    <d v="1899-12-30T07:26:00"/>
    <d v="1899-12-30T07:27:00"/>
    <d v="1899-12-30T00:01:00"/>
    <n v="1500"/>
    <n v="5.4638799999999996"/>
    <s v="5.452 (1500)"/>
    <n v="5.452"/>
    <x v="62"/>
    <n v="-2.1742790837280257E-3"/>
    <n v="-1.1879999999999669E-2"/>
    <s v="flat top"/>
  </r>
  <r>
    <x v="44"/>
    <d v="2022-07-01T00:00:00"/>
    <d v="1899-12-30T06:46:00"/>
    <d v="1899-12-30T06:50:00"/>
    <d v="1899-12-30T00:04:00"/>
    <n v="2000"/>
    <n v="1.9650000000000001"/>
    <s v="1.941 (2000)"/>
    <n v="1.9410000000000001"/>
    <x v="63"/>
    <n v="-1.2213740458015265E-2"/>
    <n v="-2.4000000000000021E-2"/>
    <s v="Was a beautiful set up but I took the trade late which was bad bc it was in a consolidation and got chopped out then it set up perfectly for a higher breakout. This was a trade showing lack of experience and confidence. (other)"/>
  </r>
  <r>
    <x v="45"/>
    <d v="2022-07-06T00:00:00"/>
    <d v="1899-12-30T06:37:00"/>
    <d v="1899-12-30T06:38:00"/>
    <d v="1899-12-30T00:01:00"/>
    <n v="1500"/>
    <n v="2.52766"/>
    <s v="2.5257 (1000), 2.57 (500)"/>
    <n v="2.5700666700000001"/>
    <x v="64"/>
    <n v="1.6777046754705927E-2"/>
    <n v="4.2406670000000091E-2"/>
    <s v="hammer reversal into new high pivot"/>
  </r>
  <r>
    <x v="46"/>
    <d v="2022-07-08T00:00:00"/>
    <d v="1899-12-30T07:04:00"/>
    <d v="1899-12-30T07:06:00"/>
    <d v="1899-12-30T00:02:00"/>
    <n v="1500"/>
    <n v="2.7688999999999999"/>
    <s v="2.75 (1500)"/>
    <n v="2.75"/>
    <x v="65"/>
    <n v="-6.8258153057170201E-3"/>
    <n v="-1.8899999999999917E-2"/>
    <s v="break into HOD "/>
  </r>
  <r>
    <x v="47"/>
    <d v="2022-07-11T00:00:00"/>
    <d v="1899-12-30T12:33:00"/>
    <d v="1899-12-30T12:33:00"/>
    <d v="1899-12-30T00:00:00"/>
    <n v="600"/>
    <n v="6.4340000000000002"/>
    <s v="6.23 (600)"/>
    <n v="6.23"/>
    <x v="66"/>
    <n v="-3.1706558905812865E-2"/>
    <n v="-0.20399999999999974"/>
    <s v="Pivot point breakout that was miss timed and got in way to high"/>
  </r>
  <r>
    <x v="48"/>
    <d v="2022-07-13T00:00:00"/>
    <d v="1899-12-30T06:33:00"/>
    <d v="1899-12-30T06:34:00"/>
    <d v="1899-12-30T00:01:00"/>
    <n v="2000"/>
    <n v="2.145715"/>
    <s v="2.18 (2000)"/>
    <n v="2.1800000000000002"/>
    <x v="67"/>
    <n v="1.5978356864728038E-2"/>
    <n v="3.4285000000000121E-2"/>
    <s v="break of significant KL from premarket on high volume"/>
  </r>
  <r>
    <x v="49"/>
    <d v="2022-07-15T00:00:00"/>
    <d v="1899-12-30T06:38:00"/>
    <d v="1899-12-30T06:39:00"/>
    <d v="1899-12-30T00:01:00"/>
    <n v="1000"/>
    <n v="3.69"/>
    <s v="3.56 (1000)"/>
    <n v="3.56"/>
    <x v="68"/>
    <n v="-3.5230352303523005E-2"/>
    <n v="-0.12999999999999989"/>
    <s v="trying to break out into new high, break of KL"/>
  </r>
  <r>
    <x v="34"/>
    <d v="2022-07-19T00:00:00"/>
    <d v="1899-12-30T10:09:00"/>
    <d v="1899-12-30T10:14:00"/>
    <d v="1899-12-30T00:05:00"/>
    <n v="900"/>
    <n v="4.6157000000000004"/>
    <s v="4.57 (900)"/>
    <n v="4.57"/>
    <x v="69"/>
    <n v="-9.9009900990099098E-3"/>
    <n v="-4.5700000000000074E-2"/>
    <s v="break of KL into in highs"/>
  </r>
  <r>
    <x v="50"/>
    <d v="2022-07-20T00:00:00"/>
    <d v="1899-12-30T06:33:00"/>
    <d v="1899-12-30T06:37:00"/>
    <d v="1899-12-30T00:04:00"/>
    <n v="1300"/>
    <n v="2.9714999999999998"/>
    <s v="3.0918 (1300)"/>
    <n v="3.0918000000000001"/>
    <x v="70"/>
    <n v="4.0484603735487124E-2"/>
    <n v="0.1203000000000003"/>
    <s v="looked like a flat top breakout into new highs with good momentum from premarket"/>
  </r>
  <r>
    <x v="51"/>
    <d v="2022-07-22T00:00:00"/>
    <d v="1899-12-30T06:39:00"/>
    <d v="1899-12-30T06:39:00"/>
    <d v="1899-12-30T00:00:00"/>
    <n v="600"/>
    <n v="6.4349999999999996"/>
    <s v="6.71 (600)"/>
    <n v="6.71"/>
    <x v="71"/>
    <n v="4.2735042735042805E-2"/>
    <n v="0.27500000000000036"/>
    <s v="mini ABCD flat top break out on high volume"/>
  </r>
  <r>
    <x v="52"/>
    <d v="2022-07-26T00:00:00"/>
    <d v="1899-12-30T06:50:00"/>
    <d v="1899-12-30T06:53:00"/>
    <d v="1899-12-30T00:03:00"/>
    <n v="1500"/>
    <n v="2.4350000000000001"/>
    <s v="2.36 (1500)"/>
    <n v="2.36"/>
    <x v="72"/>
    <n v="-3.0800821355236208E-2"/>
    <n v="-7.5000000000000178E-2"/>
    <s v="Missed the red to green bottom and took it high at the top of the bull trap. Missed the good part of the trade then got caught with my pants down. Not fear of missing out. The trade just didn’t work out. (other)"/>
  </r>
  <r>
    <x v="53"/>
    <d v="2022-07-27T00:00:00"/>
    <d v="1899-12-30T06:35:00"/>
    <d v="1899-12-30T06:35:00"/>
    <d v="1899-12-30T00:00:00"/>
    <n v="1000"/>
    <n v="3.8258999999999999"/>
    <s v="3.7365 (1000)"/>
    <n v="3.7364999999999999"/>
    <x v="73"/>
    <n v="-2.3367050889986696E-2"/>
    <n v="-8.9399999999999924E-2"/>
    <s v="looked like a flat top that was trading in a range, consistently hitting the resistance level after every drop. Off timing and probably should have been a DP trade instead"/>
  </r>
  <r>
    <x v="32"/>
    <d v="2022-07-29T00:00:00"/>
    <d v="1899-12-30T06:37:00"/>
    <d v="1899-12-30T06:39:00"/>
    <d v="1899-12-30T00:02:00"/>
    <n v="1500"/>
    <n v="2.3799000000000001"/>
    <s v="2.38 (1500)"/>
    <n v="2.38"/>
    <x v="74"/>
    <n v="4.2018572208757377E-5"/>
    <n v="9.9999999999766942E-5"/>
    <s v="flat top ABCD after a pullback"/>
  </r>
  <r>
    <x v="54"/>
    <d v="2022-08-02T00:00:00"/>
    <d v="1899-12-30T06:32:00"/>
    <d v="1899-12-30T06:32:00"/>
    <d v="1899-12-30T00:00:00"/>
    <n v="300"/>
    <n v="12.664199999999999"/>
    <s v="12.59 (300)"/>
    <n v="12.59"/>
    <x v="75"/>
    <n v="-5.8590357069534527E-3"/>
    <n v="-7.4199999999999378E-2"/>
    <s v="got in on strong momentum had a close stop (other)"/>
  </r>
  <r>
    <x v="47"/>
    <d v="2022-08-03T00:00:00"/>
    <d v="1899-12-30T07:28:00"/>
    <d v="1899-12-30T07:29:00"/>
    <d v="1899-12-30T00:01:00"/>
    <n v="1000"/>
    <n v="3.9241000000000001"/>
    <s v="3.88 (1000)"/>
    <n v="3.88"/>
    <x v="76"/>
    <n v="-1.1238245712392736E-2"/>
    <n v="-4.410000000000025E-2"/>
    <s v="had a rise in volume and strong momentum (other)"/>
  </r>
  <r>
    <x v="55"/>
    <d v="2022-08-05T00:00:00"/>
    <d v="1899-12-30T06:30:00"/>
    <d v="1899-12-30T06:30:00"/>
    <d v="1899-12-30T00:00:00"/>
    <n v="700"/>
    <n v="5.4298999999999999"/>
    <s v="5.64 (700)"/>
    <n v="5.64"/>
    <x v="77"/>
    <n v="3.8693161936683929E-2"/>
    <n v="0.21009999999999973"/>
    <s v="played the break of the pp from the premarket, got in on high volume and planned for it to break the VWAP. BULL FLAG"/>
  </r>
  <r>
    <x v="56"/>
    <d v="2022-08-09T00:00:00"/>
    <d v="1899-12-30T07:01:00"/>
    <d v="1899-12-30T07:01:00"/>
    <d v="1899-12-30T00:00:00"/>
    <n v="500"/>
    <n v="7.4351000000000003"/>
    <s v="7.23 (500)"/>
    <n v="7.23"/>
    <x v="78"/>
    <n v="-2.7585372086454729E-2"/>
    <n v="-0.20509999999999984"/>
    <s v="flat top breakout"/>
  </r>
  <r>
    <x v="57"/>
    <d v="2022-08-10T00:00:00"/>
    <d v="1899-12-30T06:30:00"/>
    <d v="1899-12-30T06:30:00"/>
    <d v="1899-12-30T00:00:00"/>
    <n v="1500"/>
    <n v="2.2320000000000002"/>
    <s v="2.23 (1500)"/>
    <n v="2.23"/>
    <x v="79"/>
    <n v="-8.9605734767039813E-4"/>
    <n v="-2.0000000000002238E-3"/>
    <s v="pivot level holding over VWAP"/>
  </r>
  <r>
    <x v="58"/>
    <d v="2022-08-12T00:00:00"/>
    <d v="1899-12-30T06:32:00"/>
    <d v="1899-12-30T06:33:00"/>
    <d v="1899-12-30T00:01:00"/>
    <n v="1500"/>
    <n v="2.476"/>
    <s v="2.39 (1500)"/>
    <n v="2.39"/>
    <x v="80"/>
    <n v="-3.4733441033925616E-2"/>
    <n v="-8.5999999999999854E-2"/>
    <s v="break of VWAP and KL"/>
  </r>
  <r>
    <x v="59"/>
    <d v="2022-08-16T00:00:00"/>
    <d v="1899-12-30T06:53:00"/>
    <d v="1899-12-30T06:53:00"/>
    <d v="1899-12-30T00:00:00"/>
    <n v="2000"/>
    <n v="1.915"/>
    <s v="1.820055 (2000)"/>
    <n v="1.820055"/>
    <x v="81"/>
    <n v="-4.9579634464751998E-2"/>
    <n v="-9.4945000000000057E-2"/>
    <s v="breakout to new highs, looked like it had high volume"/>
  </r>
  <r>
    <x v="53"/>
    <d v="2022-08-17T00:00:00"/>
    <d v="1899-12-30T06:34:00"/>
    <d v="1899-12-30T06:34:00"/>
    <d v="1899-12-30T00:00:00"/>
    <n v="500"/>
    <n v="4.4757999999999996"/>
    <s v="4.37 (500)"/>
    <n v="4.37"/>
    <x v="82"/>
    <n v="-2.3638232271325665E-2"/>
    <n v="-0.10579999999999945"/>
    <s v="flat top breakout"/>
  </r>
  <r>
    <x v="53"/>
    <d v="2022-08-19T00:00:00"/>
    <d v="1899-12-30T06:34:00"/>
    <d v="1899-12-30T06:34:00"/>
    <d v="1899-12-30T00:00:00"/>
    <n v="500"/>
    <n v="4.5792000000000002"/>
    <s v="4.47 (500)"/>
    <n v="4.47"/>
    <x v="83"/>
    <n v="-2.3846960167714926E-2"/>
    <n v="-0.10920000000000041"/>
    <s v="flat top, false break out though"/>
  </r>
  <r>
    <x v="60"/>
    <d v="2022-08-23T00:00:00"/>
    <d v="1899-12-30T06:47:00"/>
    <d v="1899-12-30T06:48:00"/>
    <d v="1899-12-30T00:01:00"/>
    <n v="500"/>
    <n v="7.3696999999999999"/>
    <s v="7.25 (500)"/>
    <n v="7.25"/>
    <x v="84"/>
    <n v="-1.6242180821471663E-2"/>
    <n v="-0.11969999999999992"/>
    <s v="FOMO"/>
  </r>
  <r>
    <x v="61"/>
    <d v="2022-08-24T00:00:00"/>
    <d v="1899-12-30T06:35:00"/>
    <d v="1899-12-30T06:38:00"/>
    <d v="1899-12-30T00:03:00"/>
    <n v="500"/>
    <n v="1.9757"/>
    <s v="1.8801 (500)"/>
    <n v="1.8801000000000001"/>
    <x v="85"/>
    <n v="-4.8387913144708139E-2"/>
    <n v="-9.5599999999999907E-2"/>
    <s v="looked like it found the bottom, hammer reversal into high volume (other)"/>
  </r>
  <r>
    <x v="62"/>
    <d v="2022-08-29T00:00:00"/>
    <d v="1899-12-30T06:43:00"/>
    <d v="1899-12-30T06:43:00"/>
    <d v="1899-12-30T00:00:00"/>
    <n v="500"/>
    <n v="2.4110999999999998"/>
    <s v="2.3201 (500)"/>
    <n v="2.3201000000000001"/>
    <x v="86"/>
    <n v="-3.7742109410642377E-2"/>
    <n v="-9.0999999999999748E-2"/>
    <s v="bull flag on the 1 min"/>
  </r>
  <r>
    <x v="63"/>
    <d v="2022-08-30T00:00:00"/>
    <d v="1899-12-30T07:00:00"/>
    <d v="1899-12-30T07:01:00"/>
    <d v="1899-12-30T00:01:00"/>
    <n v="1000"/>
    <n v="2.8191999999999999"/>
    <s v="2.93 (1000)"/>
    <n v="2.93"/>
    <x v="87"/>
    <n v="3.930192962542578E-2"/>
    <n v="0.11080000000000023"/>
    <s v="cup and handle on the 5 min, with the 1 min handle pullback (other)"/>
  </r>
  <r>
    <x v="61"/>
    <d v="2022-09-02T00:00:00"/>
    <d v="1899-12-30T06:46:00"/>
    <d v="1899-12-30T06:46:00"/>
    <d v="1899-12-30T00:00:00"/>
    <n v="1000"/>
    <n v="2.1694"/>
    <s v="2.1201 (1000)"/>
    <n v="2.1200999999999999"/>
    <x v="88"/>
    <n v="-2.2725177468424507E-2"/>
    <n v="-4.9300000000000122E-2"/>
    <s v="red to green, at significant support level, it also broke the VWAP and 9EMA (other)"/>
  </r>
  <r>
    <x v="64"/>
    <d v="2022-09-06T00:00:00"/>
    <d v="1899-12-30T07:47:00"/>
    <d v="1899-12-30T07:47:00"/>
    <d v="1899-12-30T00:00:00"/>
    <n v="2000"/>
    <n v="1.3756999999999999"/>
    <s v="1.35 (2000)"/>
    <n v="1.35"/>
    <x v="89"/>
    <n v="-1.8681398560732587E-2"/>
    <n v="-2.5699999999999834E-2"/>
    <s v="Got in for the break of a KL, reason for getting in was the increase in volume and momo"/>
  </r>
  <r>
    <x v="65"/>
    <d v="2022-09-07T00:00:00"/>
    <d v="1899-12-30T10:38:00"/>
    <d v="1899-12-30T10:39:00"/>
    <d v="1899-12-30T00:01:00"/>
    <n v="600"/>
    <n v="5.2895000000000003"/>
    <s v="5.31 (600)"/>
    <n v="5.31"/>
    <x v="90"/>
    <n v="3.8756026089421525E-3"/>
    <n v="2.0499999999999297E-2"/>
    <s v="huge increase in volume, with he break out KL"/>
  </r>
  <r>
    <x v="66"/>
    <d v="2022-09-12T00:00:00"/>
    <d v="1899-12-30T07:42:00"/>
    <d v="1899-12-30T07:43:00"/>
    <d v="1899-12-30T00:01:00"/>
    <n v="700"/>
    <n v="4.05"/>
    <s v="4.15 (700)"/>
    <n v="4.1500000000000004"/>
    <x v="91"/>
    <n v="2.4691358024691468E-2"/>
    <n v="0.10000000000000053"/>
    <s v="dip buy at  support level"/>
  </r>
  <r>
    <x v="67"/>
    <d v="2022-09-13T00:00:00"/>
    <d v="1899-12-30T06:53:00"/>
    <d v="1899-12-30T06:53:00"/>
    <d v="1899-12-30T00:00:00"/>
    <n v="1000"/>
    <n v="2.8096000000000001"/>
    <s v="2.75 (1000)"/>
    <n v="2.75"/>
    <x v="92"/>
    <n v="-2.1212984054669759E-2"/>
    <n v="-5.9600000000000097E-2"/>
    <s v="FOMO, thought it was going to start curling up"/>
  </r>
  <r>
    <x v="68"/>
    <d v="2022-09-14T00:00:00"/>
    <d v="1899-12-30T06:30:00"/>
    <d v="1899-12-30T06:31:00"/>
    <d v="1899-12-30T00:01:00"/>
    <n v="500"/>
    <n v="5.82"/>
    <s v="5.73 (500)"/>
    <n v="5.73"/>
    <x v="93"/>
    <n v="-1.5463917525773141E-2"/>
    <n v="-8.9999999999999858E-2"/>
    <s v="Used momo and volume to get in (other)"/>
  </r>
  <r>
    <x v="69"/>
    <d v="2022-09-19T00:00:00"/>
    <d v="1899-12-30T06:39:00"/>
    <d v="1899-12-30T06:43:00"/>
    <d v="1899-12-30T00:04:00"/>
    <n v="500"/>
    <n v="2.355"/>
    <s v="2.30786 (500)"/>
    <n v="2.3078599999999998"/>
    <x v="94"/>
    <n v="-2.0016985138004317E-2"/>
    <n v="-4.7140000000000182E-2"/>
    <s v="KL breakout"/>
  </r>
  <r>
    <x v="70"/>
    <d v="2022-09-20T00:00:00"/>
    <d v="1899-12-30T12:42:00"/>
    <d v="1899-12-30T12:45:00"/>
    <d v="1899-12-30T00:03:00"/>
    <n v="1000"/>
    <n v="1.9650000000000001"/>
    <s v="2.05 (1000)"/>
    <n v="2.0499999999999998"/>
    <x v="95"/>
    <n v="4.3256997455470625E-2"/>
    <n v="8.4999999999999742E-2"/>
    <s v="technically a dip buy at a strong support level"/>
  </r>
  <r>
    <x v="70"/>
    <d v="2022-09-21T00:00:00"/>
    <d v="1899-12-30T11:32:00"/>
    <d v="1899-12-30T11:33:00"/>
    <d v="1899-12-30T00:01:00"/>
    <n v="1000"/>
    <n v="3.11"/>
    <s v="3.0615 (1000)"/>
    <n v="3.0615000000000001"/>
    <x v="96"/>
    <n v="-1.5594855305466115E-2"/>
    <n v="-4.8499999999999766E-2"/>
    <s v="Bought at support/Dip"/>
  </r>
  <r>
    <x v="71"/>
    <d v="2022-09-26T00:00:00"/>
    <d v="1899-12-30T06:34:00"/>
    <d v="1899-12-30T06:34:00"/>
    <d v="1899-12-30T00:00:00"/>
    <n v="500"/>
    <n v="3.3254999999999999"/>
    <s v="3.3699 (500)"/>
    <n v="3.3698999999999999"/>
    <x v="97"/>
    <n v="1.3351375732972404E-2"/>
    <n v="4.4399999999999995E-2"/>
    <s v="KL breakout/ 9ema crossing VWAP/ increase in volume"/>
  </r>
  <r>
    <x v="72"/>
    <d v="2022-09-27T00:00:00"/>
    <d v="1899-12-30T06:54:00"/>
    <d v="1899-12-30T06:54:00"/>
    <d v="1899-12-30T00:00:00"/>
    <n v="300"/>
    <n v="9.1593999999999998"/>
    <s v="8.91 (300)"/>
    <n v="8.91"/>
    <x v="98"/>
    <n v="-2.7228857785444371E-2"/>
    <n v="-0.24939999999999962"/>
    <s v="Looked for the stock to make new highs on strong momo FOMO"/>
  </r>
  <r>
    <x v="73"/>
    <d v="2022-09-28T00:00:00"/>
    <d v="1899-12-30T09:27:00"/>
    <d v="1899-12-30T09:32:00"/>
    <d v="1899-12-30T00:05:00"/>
    <n v="300"/>
    <n v="8.91"/>
    <s v="9.0928 (300)"/>
    <n v="9.0928000000000004"/>
    <x v="99"/>
    <n v="2.0516273849607192E-2"/>
    <n v="0.1828000000000003"/>
    <s v="DIP buy at support level"/>
  </r>
  <r>
    <x v="72"/>
    <d v="2022-10-03T00:00:00"/>
    <d v="1899-12-30T07:47:00"/>
    <d v="1899-12-30T07:50:00"/>
    <d v="1899-12-30T00:03:00"/>
    <n v="100"/>
    <n v="14.38"/>
    <s v="14.975 (100)"/>
    <n v="14.975"/>
    <x v="100"/>
    <n v="4.137691237830321E-2"/>
    <n v="0.59499999999999886"/>
    <s v="Dip at the descending top resistance"/>
  </r>
  <r>
    <x v="74"/>
    <d v="2022-10-03T00:00:00"/>
    <d v="1899-12-30T07:15:00"/>
    <d v="1899-12-30T07:17:00"/>
    <d v="1899-12-30T00:02:00"/>
    <n v="300"/>
    <n v="5.0999999999999996"/>
    <s v="4.94 (300)"/>
    <n v="4.9400000000000004"/>
    <x v="101"/>
    <n v="-3.1372549019607732E-2"/>
    <n v="-0.15999999999999925"/>
    <s v="Dip but it was a hard spot to buy the dip."/>
  </r>
  <r>
    <x v="75"/>
    <d v="2022-10-05T00:00:00"/>
    <d v="1899-12-30T06:53:00"/>
    <d v="1899-12-30T07:01:00"/>
    <d v="1899-12-30T00:08:00"/>
    <n v="300"/>
    <n v="2.4049999999999998"/>
    <s v="2.6642 (68), 2.6601 (232)"/>
    <n v="2.6610293299999999"/>
    <x v="102"/>
    <n v="0.1064571018711018"/>
    <n v="0.25602933000000005"/>
    <s v="DIP at the bottom of the flush"/>
  </r>
  <r>
    <x v="75"/>
    <d v="2022-10-05T00:00:00"/>
    <d v="1899-12-30T06:53:00"/>
    <d v="1899-12-30T07:01:00"/>
    <d v="1899-12-30T00:08:00"/>
    <n v="300"/>
    <n v="2.5249999999999999"/>
    <s v="2.43 (300)"/>
    <n v="2.4300000000000002"/>
    <x v="12"/>
    <n v="-3.7623762376237546E-2"/>
    <n v="-9.4999999999999751E-2"/>
    <s v="Candle to make a new high, with momo and volume (other)"/>
  </r>
  <r>
    <x v="76"/>
    <d v="2022-10-05T00:00:00"/>
    <d v="1899-12-30T09:57:00"/>
    <d v="1899-12-30T10:05:00"/>
    <d v="1899-12-30T00:08:00"/>
    <n v="150"/>
    <n v="11.41"/>
    <s v="10.65 (100), 10.9042 (50)"/>
    <n v="10.734400000000001"/>
    <x v="103"/>
    <n v="-5.9211218229623053E-2"/>
    <n v="-0.67559999999999931"/>
    <s v="FOMO"/>
  </r>
  <r>
    <x v="77"/>
    <d v="2022-10-07T00:00:00"/>
    <d v="1899-12-30T07:09:00"/>
    <d v="1899-12-30T07:14:00"/>
    <d v="1899-12-30T00:05:00"/>
    <n v="400"/>
    <n v="3.19"/>
    <s v="3.3 (400)"/>
    <n v="3.3"/>
    <x v="104"/>
    <n v="3.4482758620689724E-2"/>
    <n v="0.10999999999999988"/>
    <s v="Dip at support level"/>
  </r>
  <r>
    <x v="78"/>
    <d v="2022-10-07T00:00:00"/>
    <d v="1899-12-30T08:42:00"/>
    <d v="1899-12-30T08:42:00"/>
    <d v="1899-12-30T00:00:00"/>
    <n v="700"/>
    <n v="2.1"/>
    <s v="2.01 (300), 1.98 (400)"/>
    <n v="1.9926857099999999"/>
    <x v="105"/>
    <n v="-5.1102042857142926E-2"/>
    <n v="-0.10731429000000015"/>
    <s v="DIP at breakout level"/>
  </r>
  <r>
    <x v="79"/>
    <d v="2022-10-07T00:00:00"/>
    <d v="1899-12-30T09:10:00"/>
    <d v="1899-12-30T09:11:00"/>
    <d v="1899-12-30T00:01:00"/>
    <n v="300"/>
    <n v="1.6"/>
    <s v="1.481 (300)"/>
    <n v="1.4810000000000001"/>
    <x v="106"/>
    <n v="-7.4374999999999969E-2"/>
    <n v="-0.11899999999999999"/>
    <s v="DIP"/>
  </r>
  <r>
    <x v="71"/>
    <d v="2022-10-12T00:00:00"/>
    <d v="1899-12-30T06:36:00"/>
    <d v="1899-12-30T06:46:00"/>
    <d v="1899-12-30T00:10:00"/>
    <n v="300"/>
    <n v="3.32"/>
    <s v="3.3399 (300)"/>
    <n v="3.3399000000000001"/>
    <x v="107"/>
    <n v="5.9939759036145013E-3"/>
    <n v="1.9900000000000251E-2"/>
    <s v="DIP at support level, it kept bouncing off of it"/>
  </r>
  <r>
    <x v="80"/>
    <d v="2022-10-13T00:00:00"/>
    <d v="1899-12-30T06:49:00"/>
    <d v="1899-12-30T06:52:00"/>
    <d v="1899-12-30T00:03:00"/>
    <n v="300"/>
    <n v="4.3998999999999997"/>
    <s v="4.29 (300)"/>
    <n v="4.29"/>
    <x v="108"/>
    <n v="-2.4977840405463692E-2"/>
    <n v="-0.10989999999999966"/>
    <s v="Breakout at KL"/>
  </r>
  <r>
    <x v="80"/>
    <d v="2022-10-13T00:00:00"/>
    <d v="1899-12-30T06:56:00"/>
    <d v="1899-12-30T06:56:00"/>
    <d v="1899-12-30T00:00:00"/>
    <n v="200"/>
    <n v="4.3650000000000002"/>
    <s v="4.27 (200)"/>
    <n v="4.2699999999999996"/>
    <x v="109"/>
    <n v="-2.1764032073310569E-2"/>
    <n v="-9.5000000000000639E-2"/>
    <s v="Wedge pattern breakout (other)"/>
  </r>
  <r>
    <x v="72"/>
    <d v="2022-10-14T00:00:00"/>
    <d v="1899-12-30T06:31:00"/>
    <d v="1899-12-30T06:32:00"/>
    <d v="1899-12-30T00:01:00"/>
    <n v="300"/>
    <n v="3.4649999999999999"/>
    <s v="3.5716 (300)"/>
    <n v="3.5716000000000001"/>
    <x v="110"/>
    <n v="3.0764790764790773E-2"/>
    <n v="0.10660000000000025"/>
    <s v="Flat top breakout from PM highs"/>
  </r>
  <r>
    <x v="72"/>
    <d v="2022-10-17T00:00:00"/>
    <d v="1899-12-30T06:31:00"/>
    <d v="1899-12-30T06:32:00"/>
    <d v="1899-12-30T00:01:00"/>
    <n v="300"/>
    <n v="3.4874999999999998"/>
    <s v="3.6028 (300)"/>
    <n v="3.6027999999999998"/>
    <x v="111"/>
    <n v="3.3060931899641544E-2"/>
    <n v="0.11529999999999996"/>
    <s v="Flat top from PM level"/>
  </r>
  <r>
    <x v="81"/>
    <d v="2022-10-18T00:00:00"/>
    <d v="1899-12-30T06:47:00"/>
    <d v="1899-12-30T06:48:00"/>
    <d v="1899-12-30T00:01:00"/>
    <n v="300"/>
    <n v="2.5"/>
    <s v="2.39 (300)"/>
    <n v="2.39"/>
    <x v="112"/>
    <n v="-4.3999999999999928E-2"/>
    <n v="-0.10999999999999988"/>
    <s v="Dip on the pullback of the halt"/>
  </r>
  <r>
    <x v="82"/>
    <d v="2022-10-18T00:00:00"/>
    <d v="1899-12-30T06:57:00"/>
    <d v="1899-12-30T07:05:00"/>
    <d v="1899-12-30T00:08:00"/>
    <n v="1000"/>
    <n v="1.0489999999999999"/>
    <s v="1.045 (1000)"/>
    <n v="1.0449999999999999"/>
    <x v="113"/>
    <n v="-3.8131553860819567E-3"/>
    <n v="-4.0000000000000036E-3"/>
    <s v="Flat top breakout looked like an ABCD"/>
  </r>
  <r>
    <x v="83"/>
    <d v="2022-10-19T00:00:00"/>
    <d v="1899-12-30T07:58:00"/>
    <d v="1899-12-30T08:02:00"/>
    <d v="1899-12-30T00:04:00"/>
    <n v="1000"/>
    <n v="0.77480000000000004"/>
    <s v="0.7947 (1000)"/>
    <n v="0.79469999999999996"/>
    <x v="114"/>
    <n v="2.568404749612796E-2"/>
    <n v="1.9899999999999918E-2"/>
    <s v="Bull flag, backed with institutional buying power. Had a large amount of volume and momo, hopped in late but I liked the set up"/>
  </r>
  <r>
    <x v="84"/>
    <d v="2022-10-20T00:00:00"/>
    <d v="1899-12-30T06:50:00"/>
    <d v="1899-12-30T06:58:00"/>
    <d v="1899-12-30T00:08:00"/>
    <n v="900"/>
    <n v="2.5550000000000002"/>
    <s v="2.52 (900)"/>
    <n v="2.52"/>
    <x v="115"/>
    <n v="-1.3698630136986356E-2"/>
    <n v="-3.5000000000000142E-2"/>
    <s v="tried to play the break of VWAP but it got rejected. Horrible trade bc the sell was ass (other)"/>
  </r>
  <r>
    <x v="85"/>
    <d v="2022-10-21T00:00:00"/>
    <d v="1899-12-30T06:54:00"/>
    <d v="1899-12-30T07:04:00"/>
    <d v="1899-12-30T00:10:00"/>
    <n v="400"/>
    <n v="2.4211"/>
    <s v="2.4527 (400)"/>
    <n v="2.4527000000000001"/>
    <x v="116"/>
    <n v="1.3051918549419783E-2"/>
    <n v="3.1600000000000072E-2"/>
    <s v="Ascending triangle, it popped up then pulled back to the breakout point where I bought for a dip"/>
  </r>
  <r>
    <x v="86"/>
    <d v="2022-10-24T00:00:00"/>
    <d v="1899-12-30T06:32:00"/>
    <d v="1899-12-30T06:34:00"/>
    <d v="1899-12-30T00:02:00"/>
    <n v="1000"/>
    <n v="2.0796000000000001"/>
    <s v="2.145 (1000)"/>
    <n v="2.145"/>
    <x v="117"/>
    <n v="3.1448355452971644E-2"/>
    <n v="6.5399999999999903E-2"/>
    <s v="Broke descending resistance with strong news and strong MOMO, broke a Key level from PM. This trade had plenty of reasons to get in which gave me a reason to get in. The L2 looked very good "/>
  </r>
  <r>
    <x v="87"/>
    <d v="2022-10-25T00:00:00"/>
    <d v="1899-12-30T12:20:00"/>
    <d v="1899-12-30T12:21:00"/>
    <d v="1899-12-30T00:01:00"/>
    <n v="900"/>
    <n v="1.2749999999999999"/>
    <s v="1.2234556 (900)"/>
    <n v="1.2234556000000001"/>
    <x v="118"/>
    <n v="-4.0426980392156753E-2"/>
    <n v="-5.1544399999999824E-2"/>
    <s v="FOMO"/>
  </r>
  <r>
    <x v="88"/>
    <d v="2022-10-28T00:00:00"/>
    <d v="1899-12-30T06:34:00"/>
    <d v="1899-12-30T06:35:00"/>
    <d v="1899-12-30T00:01:00"/>
    <n v="1000"/>
    <n v="2.3180000000000001"/>
    <s v="2.405 (1000)"/>
    <n v="2.4049999999999998"/>
    <x v="119"/>
    <n v="3.7532355478860913E-2"/>
    <n v="8.6999999999999744E-2"/>
    <s v="next candle to make a new high, had strong momo and volume, also had news"/>
  </r>
  <r>
    <x v="89"/>
    <d v="2022-10-31T00:00:00"/>
    <d v="1899-12-30T06:42:00"/>
    <d v="1899-12-30T06:43:00"/>
    <d v="1899-12-30T00:01:00"/>
    <n v="500"/>
    <n v="1.6"/>
    <s v="1.58 (500)"/>
    <n v="1.58"/>
    <x v="120"/>
    <n v="-1.2499999999999956E-2"/>
    <n v="-2.0000000000000018E-2"/>
    <s v="DIP at consistent support level"/>
  </r>
  <r>
    <x v="89"/>
    <d v="2022-11-01T00:00:00"/>
    <d v="1899-12-30T06:54:00"/>
    <d v="1899-12-30T06:56:00"/>
    <d v="1899-12-30T00:02:00"/>
    <n v="1000"/>
    <n v="2.3613"/>
    <s v="2.427 (1000)"/>
    <n v="2.427"/>
    <x v="121"/>
    <n v="2.7823656460424395E-2"/>
    <n v="6.5700000000000092E-2"/>
    <s v="Flat top red to green on a micro pullback"/>
  </r>
  <r>
    <x v="89"/>
    <d v="2022-11-02T00:00:00"/>
    <d v="1899-12-30T06:42:00"/>
    <d v="1899-12-30T06:43:00"/>
    <d v="1899-12-30T00:01:00"/>
    <n v="400"/>
    <n v="2.3698999999999999"/>
    <s v="2.32 (400)"/>
    <n v="2.3199999999999998"/>
    <x v="122"/>
    <n v="-2.1055740748554763E-2"/>
    <n v="-4.9900000000000055E-2"/>
    <s v="Micro pullback into breakout DIP"/>
  </r>
  <r>
    <x v="90"/>
    <d v="2022-11-03T00:00:00"/>
    <d v="1899-12-30T06:31:00"/>
    <d v="1899-12-30T06:32:00"/>
    <d v="1899-12-30T00:01:00"/>
    <n v="1000"/>
    <n v="2.0299999999999998"/>
    <s v="1.95 (1000)"/>
    <n v="1.95"/>
    <x v="123"/>
    <n v="-3.9408866995073843E-2"/>
    <n v="-7.9999999999999849E-2"/>
    <s v="First entry was 200 shares on the dip where it showed to hold up. second entry was the break of $2.00"/>
  </r>
  <r>
    <x v="87"/>
    <d v="2022-11-04T00:00:00"/>
    <d v="1899-12-30T06:36:00"/>
    <d v="1899-12-30T06:38:00"/>
    <d v="1899-12-30T00:02:00"/>
    <n v="900"/>
    <n v="1.4489000000000001"/>
    <s v="1.4501 (900)"/>
    <n v="1.4500999999999999"/>
    <x v="124"/>
    <n v="8.2821450755732329E-4"/>
    <n v="1.1999999999998678E-3"/>
    <s v="Red to green, candle to break through VWAP"/>
  </r>
  <r>
    <x v="89"/>
    <d v="2022-11-07T00:00:00"/>
    <d v="1899-12-30T06:35:00"/>
    <d v="1899-12-30T06:36:00"/>
    <d v="1899-12-30T00:01:00"/>
    <n v="1000"/>
    <n v="1.5895999999999999"/>
    <s v="1.6155 (1000)"/>
    <n v="1.6154999999999999"/>
    <x v="125"/>
    <n v="1.6293407146451999E-2"/>
    <n v="2.5900000000000034E-2"/>
    <s v="Micro pullback flat top"/>
  </r>
  <r>
    <x v="91"/>
    <d v="2022-11-09T00:00:00"/>
    <d v="1899-12-30T06:43:00"/>
    <d v="1899-12-30T06:44:00"/>
    <d v="1899-12-30T00:01:00"/>
    <n v="500"/>
    <n v="1.7990999999999999"/>
    <s v="1.775 (500)"/>
    <n v="1.7749999999999999"/>
    <x v="126"/>
    <n v="-1.3395586682230065E-2"/>
    <n v="-2.410000000000001E-2"/>
    <s v="Dip at support level"/>
  </r>
  <r>
    <x v="91"/>
    <d v="2022-11-09T00:00:00"/>
    <d v="1899-12-30T06:51:00"/>
    <d v="1899-12-30T06:51:00"/>
    <d v="1899-12-30T00:00:00"/>
    <n v="1000"/>
    <n v="1.8495999999999999"/>
    <s v="1.81 (1000)"/>
    <n v="1.81"/>
    <x v="127"/>
    <n v="-2.1410034602076022E-2"/>
    <n v="-3.9599999999999858E-2"/>
    <s v="looked like a breakout red to green but bought the dip"/>
  </r>
  <r>
    <x v="91"/>
    <d v="2022-11-09T00:00:00"/>
    <d v="1899-12-30T06:53:00"/>
    <d v="1899-12-30T06:55:00"/>
    <d v="1899-12-30T00:02:00"/>
    <n v="300"/>
    <n v="1.845"/>
    <s v="1.78 (300)"/>
    <n v="1.78"/>
    <x v="128"/>
    <n v="-3.5230352303523005E-2"/>
    <n v="-6.4999999999999947E-2"/>
    <s v="Flat top breakout"/>
  </r>
  <r>
    <x v="92"/>
    <d v="2022-11-14T00:00:00"/>
    <d v="1899-12-30T06:32:00"/>
    <d v="1899-12-30T06:33:00"/>
    <d v="1899-12-30T00:01:00"/>
    <n v="500"/>
    <n v="2.65"/>
    <s v="2.64 (500)"/>
    <n v="2.64"/>
    <x v="129"/>
    <n v="-3.7735849056602655E-3"/>
    <n v="-9.9999999999997868E-3"/>
    <s v="DIP at breakout/ new support level"/>
  </r>
  <r>
    <x v="92"/>
    <d v="2022-11-14T00:00:00"/>
    <d v="1899-12-30T06:34:00"/>
    <d v="1899-12-30T06:34:00"/>
    <d v="1899-12-30T00:00:00"/>
    <n v="500"/>
    <n v="2.7549999999999999"/>
    <s v="2.71108 (500)"/>
    <n v="2.7110799999999999"/>
    <x v="130"/>
    <n v="-1.5941923774954625E-2"/>
    <n v="-4.3919999999999959E-2"/>
    <s v="breakout flat top"/>
  </r>
  <r>
    <x v="93"/>
    <d v="2022-11-14T00:00:00"/>
    <d v="1899-12-30T06:46:00"/>
    <d v="1899-12-30T06:48:00"/>
    <d v="1899-12-30T00:02:00"/>
    <n v="300"/>
    <n v="1.8391999999999999"/>
    <s v="1.77 (300)"/>
    <n v="1.77"/>
    <x v="131"/>
    <n v="-3.7625054371465794E-2"/>
    <n v="-6.9199999999999928E-2"/>
    <s v="breakout red to green over KL"/>
  </r>
  <r>
    <x v="94"/>
    <d v="2022-11-16T00:00:00"/>
    <d v="1899-12-30T10:48:00"/>
    <d v="1899-12-30T10:48:00"/>
    <d v="1899-12-30T00:00:00"/>
    <n v="1000"/>
    <n v="3.0861000000000001"/>
    <s v="2.9404 (1000)"/>
    <n v="2.9403999999999999"/>
    <x v="132"/>
    <n v="-4.7211691131201272E-2"/>
    <n v="-0.14570000000000016"/>
    <s v="Tried to buy the dip but got filled much higher"/>
  </r>
  <r>
    <x v="66"/>
    <d v="2022-11-18T00:00:00"/>
    <d v="1899-12-30T06:31:00"/>
    <d v="1899-12-30T06:31:00"/>
    <d v="1899-12-30T00:00:00"/>
    <n v="500"/>
    <n v="2.5049999999999999"/>
    <s v="2.46 (500)"/>
    <n v="2.46"/>
    <x v="133"/>
    <n v="-1.7964071856287345E-2"/>
    <n v="-4.4999999999999929E-2"/>
    <s v="DIP at the half dollar on the pullback"/>
  </r>
  <r>
    <x v="95"/>
    <d v="2022-11-21T00:00:00"/>
    <d v="1899-12-30T07:17:00"/>
    <d v="1899-12-30T07:17:00"/>
    <d v="1899-12-30T00:00:00"/>
    <n v="500"/>
    <n v="2.64"/>
    <s v="2.79 (500)"/>
    <n v="2.79"/>
    <x v="134"/>
    <n v="5.6818181818181879E-2"/>
    <n v="0.14999999999999991"/>
    <s v="Dip buy at the top of the breakout candle"/>
  </r>
  <r>
    <x v="96"/>
    <d v="2022-11-22T00:00:00"/>
    <d v="1899-12-30T06:54:00"/>
    <d v="1899-12-30T06:55:00"/>
    <d v="1899-12-30T00:01:00"/>
    <n v="300"/>
    <n v="5.7108999999999996"/>
    <s v="4.96 (300)"/>
    <n v="4.96"/>
    <x v="135"/>
    <n v="-0.13148540510252316"/>
    <n v="-0.75089999999999968"/>
    <s v="FOMO tried to buy the dip but missed the whole move and got in"/>
  </r>
  <r>
    <x v="97"/>
    <d v="2022-11-28T00:00:00"/>
    <d v="1899-12-30T06:32:00"/>
    <d v="1899-12-30T06:32:00"/>
    <d v="1899-12-30T00:00:00"/>
    <n v="400"/>
    <n v="3.0150000000000001"/>
    <s v="2.9808 (400)"/>
    <n v="2.9807999999999999"/>
    <x v="136"/>
    <n v="-1.1343283582089581E-2"/>
    <n v="-3.420000000000023E-2"/>
    <s v="DIP level with a lot of buyers on the tape/L2"/>
  </r>
  <r>
    <x v="98"/>
    <d v="2022-11-29T00:00:00"/>
    <d v="1899-12-30T06:35:00"/>
    <d v="1899-12-30T06:37:00"/>
    <d v="1899-12-30T00:02:00"/>
    <n v="500"/>
    <n v="3.36"/>
    <s v="3.30004 (500)"/>
    <n v="3.3000400000000001"/>
    <x v="137"/>
    <n v="-1.7845238095238081E-2"/>
    <n v="-5.9959999999999791E-2"/>
    <s v="DIP but the dip was bought too high"/>
  </r>
  <r>
    <x v="99"/>
    <d v="2022-12-01T00:00:00"/>
    <d v="1899-12-30T09:46:00"/>
    <d v="1899-12-30T10:12:00"/>
    <d v="1899-12-30T00:26:00"/>
    <n v="500"/>
    <n v="4.7798999999999996"/>
    <s v="4.7003 (500)"/>
    <n v="4.7003000000000004"/>
    <x v="138"/>
    <n v="-1.66530680558169E-2"/>
    <n v="-7.9599999999999227E-2"/>
    <s v="Breakout trade, it looked really good Flat top"/>
  </r>
  <r>
    <x v="100"/>
    <d v="2022-12-05T00:00:00"/>
    <d v="1899-12-30T06:43:00"/>
    <d v="1899-12-30T06:44:00"/>
    <d v="1899-12-30T00:01:00"/>
    <n v="300"/>
    <n v="4.5"/>
    <s v="4.4 (300)"/>
    <n v="4.4000000000000004"/>
    <x v="139"/>
    <n v="-2.2222222222222143E-2"/>
    <n v="-9.9999999999999645E-2"/>
    <s v="Tried to buy at the dip of .50 level on the pullback"/>
  </r>
  <r>
    <x v="101"/>
    <d v="2022-12-06T00:00:00"/>
    <d v="1899-12-30T06:43:00"/>
    <d v="1899-12-30T06:46:00"/>
    <d v="1899-12-30T00:03:00"/>
    <n v="300"/>
    <n v="2.2578999999999998"/>
    <s v="2.2231 (300)"/>
    <n v="2.2231000000000001"/>
    <x v="140"/>
    <n v="-1.5412551485893822E-2"/>
    <n v="-3.479999999999972E-2"/>
    <s v="Micro pullback at Sig KL DIP"/>
  </r>
  <r>
    <x v="102"/>
    <d v="2022-12-06T00:00:00"/>
    <d v="1899-12-30T06:54:00"/>
    <d v="1899-12-30T06:58:00"/>
    <d v="1899-12-30T00:04:00"/>
    <n v="500"/>
    <n v="1.345"/>
    <s v="1.3 (500)"/>
    <n v="1.3"/>
    <x v="133"/>
    <n v="-3.3457249070631967E-2"/>
    <n v="-4.4999999999999929E-2"/>
    <s v="Standard breakout that failed to have continuation (other)"/>
  </r>
  <r>
    <x v="103"/>
    <d v="2022-12-08T00:00:00"/>
    <d v="1899-12-30T06:51:00"/>
    <d v="1899-12-30T06:52:00"/>
    <d v="1899-12-30T00:01:00"/>
    <n v="500"/>
    <n v="2.0482999999999998"/>
    <s v="2.104 (500)"/>
    <n v="2.1040000000000001"/>
    <x v="141"/>
    <n v="2.7193282234047933E-2"/>
    <n v="5.5700000000000305E-2"/>
    <s v="trend break, sig volume, red to green"/>
  </r>
  <r>
    <x v="104"/>
    <d v="2022-12-08T00:00:00"/>
    <d v="1899-12-30T06:36:00"/>
    <d v="1899-12-30T06:41:00"/>
    <d v="1899-12-30T00:05:00"/>
    <n v="400"/>
    <n v="1.7490000000000001"/>
    <s v="1.7001 (400)"/>
    <n v="1.7000999999999999"/>
    <x v="142"/>
    <n v="-2.7958833619211032E-2"/>
    <n v="-4.8900000000000166E-2"/>
    <s v="pullback but at the breakout level DIP"/>
  </r>
  <r>
    <x v="102"/>
    <d v="2022-12-08T00:00:00"/>
    <d v="1899-12-30T09:26:00"/>
    <d v="1899-12-30T09:26:00"/>
    <d v="1899-12-30T00:00:00"/>
    <n v="200"/>
    <n v="4.1550000000000002"/>
    <s v="4.05 (200)"/>
    <n v="4.05"/>
    <x v="7"/>
    <n v="-2.5270758122743819E-2"/>
    <n v="-0.10500000000000043"/>
    <s v="Pullback thought it would hold DIP"/>
  </r>
  <r>
    <x v="105"/>
    <d v="2022-12-12T00:00:00"/>
    <d v="1899-12-30T06:50:00"/>
    <d v="1899-12-30T06:52:00"/>
    <d v="1899-12-30T00:02:00"/>
    <n v="300"/>
    <n v="1.7649999999999999"/>
    <s v="1.8601 (300)"/>
    <n v="1.8601000000000001"/>
    <x v="143"/>
    <n v="5.3881019830028354E-2"/>
    <n v="9.5100000000000184E-2"/>
    <s v="Dip on the halt resumption "/>
  </r>
  <r>
    <x v="106"/>
    <d v="2022-12-12T00:00:00"/>
    <d v="1899-12-30T06:36:00"/>
    <d v="1899-12-30T06:36:00"/>
    <d v="1899-12-30T00:00:00"/>
    <n v="300"/>
    <n v="1.845"/>
    <s v="1.8001 (300)"/>
    <n v="1.8001"/>
    <x v="144"/>
    <n v="-2.4336043360433601E-2"/>
    <n v="-4.489999999999994E-2"/>
    <s v="Dip"/>
  </r>
  <r>
    <x v="106"/>
    <d v="2022-12-12T00:00:00"/>
    <d v="1899-12-30T06:41:00"/>
    <d v="1899-12-30T06:41:00"/>
    <d v="1899-12-30T00:00:00"/>
    <n v="300"/>
    <n v="1.7250000000000001"/>
    <s v="1.63 (300)"/>
    <n v="1.63"/>
    <x v="145"/>
    <n v="-5.5072463768116031E-2"/>
    <n v="-9.5000000000000195E-2"/>
    <s v="Dip"/>
  </r>
  <r>
    <x v="106"/>
    <d v="2022-12-12T00:00:00"/>
    <d v="1899-12-30T06:42:00"/>
    <d v="1899-12-30T06:42:00"/>
    <d v="1899-12-30T00:00:00"/>
    <n v="300"/>
    <n v="1.6851"/>
    <s v="1.59 (300)"/>
    <n v="1.59"/>
    <x v="146"/>
    <n v="-5.6435819832650891E-2"/>
    <n v="-9.5099999999999962E-2"/>
    <s v="Dip"/>
  </r>
  <r>
    <x v="105"/>
    <d v="2022-12-12T00:00:00"/>
    <d v="1899-12-30T07:09:00"/>
    <d v="1899-12-30T07:12:00"/>
    <d v="1899-12-30T00:03:00"/>
    <n v="200"/>
    <n v="2.56"/>
    <s v="2.45 (200)"/>
    <n v="2.4500000000000002"/>
    <x v="147"/>
    <n v="-4.296875E-2"/>
    <n v="-0.10999999999999988"/>
    <s v="Dip"/>
  </r>
  <r>
    <x v="107"/>
    <d v="2022-12-14T00:00:00"/>
    <d v="1899-12-30T06:35:00"/>
    <d v="1899-12-30T06:36:00"/>
    <d v="1899-12-30T00:01:00"/>
    <n v="400"/>
    <n v="2.198175"/>
    <s v="2.325 (400)"/>
    <n v="2.3250000000000002"/>
    <x v="148"/>
    <n v="5.7695588385820118E-2"/>
    <n v="0.12682500000000019"/>
    <s v="Breakout at KL on good volume, had a clean pullback holding its level"/>
  </r>
  <r>
    <x v="107"/>
    <d v="2022-12-16T00:00:00"/>
    <d v="1899-12-30T07:08:00"/>
    <d v="1899-12-30T07:08:00"/>
    <d v="1899-12-30T00:00:00"/>
    <n v="300"/>
    <n v="2.7214"/>
    <s v="2.8044 (300)"/>
    <n v="2.8043999999999998"/>
    <x v="149"/>
    <n v="3.0499007863599603E-2"/>
    <n v="8.2999999999999741E-2"/>
    <s v="Bull flag at Key level next candle to make a new high"/>
  </r>
  <r>
    <x v="107"/>
    <d v="2022-12-16T00:00:00"/>
    <d v="1899-12-30T08:15:00"/>
    <d v="1899-12-30T08:17:00"/>
    <d v="1899-12-30T00:02:00"/>
    <n v="300"/>
    <n v="2.76"/>
    <s v="2.8053 (300)"/>
    <n v="2.8052999999999999"/>
    <x v="150"/>
    <n v="1.6413043478261002E-2"/>
    <n v="4.5300000000000118E-2"/>
    <s v="Flat top big increase in volume"/>
  </r>
  <r>
    <x v="108"/>
    <d v="2022-12-19T00:00:00"/>
    <d v="1899-12-30T06:35:00"/>
    <d v="1899-12-30T06:35:00"/>
    <d v="1899-12-30T00:00:00"/>
    <n v="500"/>
    <n v="1.2157"/>
    <s v="1.315 (500)"/>
    <n v="1.3149999999999999"/>
    <x v="151"/>
    <n v="8.168133585588544E-2"/>
    <n v="9.9299999999999944E-2"/>
    <s v="Dip on the pullback"/>
  </r>
  <r>
    <x v="108"/>
    <d v="2022-12-19T00:00:00"/>
    <d v="1899-12-30T06:34:00"/>
    <d v="1899-12-30T06:34:00"/>
    <d v="1899-12-30T00:00:00"/>
    <n v="300"/>
    <n v="1.2457"/>
    <s v="1.2 (300)"/>
    <n v="1.2"/>
    <x v="152"/>
    <n v="-3.6686200529822632E-2"/>
    <n v="-4.5700000000000074E-2"/>
    <s v="Break of VWAP (other)"/>
  </r>
  <r>
    <x v="109"/>
    <d v="2022-12-20T00:00:00"/>
    <d v="1899-12-30T06:35:00"/>
    <d v="1899-12-30T06:36:00"/>
    <d v="1899-12-30T00:01:00"/>
    <n v="200"/>
    <n v="3.7593999999999999"/>
    <s v="3.6605 (200)"/>
    <n v="3.6604999999999999"/>
    <x v="153"/>
    <n v="-2.6307389477044252E-2"/>
    <n v="-9.8899999999999988E-2"/>
    <s v="DIP thought it was going to be a micro pullback into pop"/>
  </r>
  <r>
    <x v="109"/>
    <d v="2022-12-20T00:00:00"/>
    <d v="1899-12-30T06:37:00"/>
    <d v="1899-12-30T06:38:00"/>
    <d v="1899-12-30T00:01:00"/>
    <n v="200"/>
    <n v="3.7164999999999999"/>
    <s v="3.59 (200)"/>
    <n v="3.59"/>
    <x v="154"/>
    <n v="-3.4037400780304039E-2"/>
    <n v="-0.12650000000000006"/>
    <s v="DIP at same level, it was holding looked like it was going to go"/>
  </r>
  <r>
    <x v="80"/>
    <d v="2022-12-21T00:00:00"/>
    <d v="1899-12-30T06:31:00"/>
    <d v="1899-12-30T06:31:00"/>
    <d v="1899-12-30T00:00:00"/>
    <n v="300"/>
    <n v="1.9950000000000001"/>
    <s v="1.95 (300)"/>
    <n v="1.95"/>
    <x v="155"/>
    <n v="-2.2556390977443663E-2"/>
    <n v="-4.5000000000000151E-2"/>
    <s v="Breakout that chopped me out but actually it was me having a tight stop that would have worked if I had a normal stop (other)"/>
  </r>
  <r>
    <x v="60"/>
    <d v="2022-12-22T00:00:00"/>
    <d v="1899-12-30T06:40:00"/>
    <d v="1899-12-30T06:40:00"/>
    <d v="1899-12-30T00:00:00"/>
    <n v="400"/>
    <n v="1.3674999999999999"/>
    <s v="1.32 (400)"/>
    <n v="1.32"/>
    <x v="156"/>
    <n v="-3.4734917733089454E-2"/>
    <n v="-4.7499999999999876E-2"/>
    <s v="Dip that kept dipping just off timed it "/>
  </r>
  <r>
    <x v="60"/>
    <d v="2022-12-22T00:00:00"/>
    <d v="1899-12-30T06:41:00"/>
    <d v="1899-12-30T06:41:00"/>
    <d v="1899-12-30T00:00:00"/>
    <n v="400"/>
    <n v="1.3136000000000001"/>
    <s v="1.2566 (400)"/>
    <n v="1.2565999999999999"/>
    <x v="157"/>
    <n v="-4.3392204628501907E-2"/>
    <n v="-5.7000000000000162E-2"/>
    <s v="Dip that kept dipping just off timed it "/>
  </r>
  <r>
    <x v="60"/>
    <d v="2022-12-22T00:00:00"/>
    <d v="1899-12-30T06:42:00"/>
    <d v="1899-12-30T06:50:00"/>
    <d v="1899-12-30T00:08:00"/>
    <n v="500"/>
    <n v="1.3"/>
    <s v="1.25 (500)"/>
    <n v="1.25"/>
    <x v="158"/>
    <n v="-3.8461538461538547E-2"/>
    <n v="-5.0000000000000044E-2"/>
    <s v="Dip that kept dipping just off timed it "/>
  </r>
  <r>
    <x v="110"/>
    <d v="2022-12-23T00:00:00"/>
    <d v="1899-12-30T06:39:00"/>
    <d v="1899-12-30T06:42:00"/>
    <d v="1899-12-30T00:03:00"/>
    <n v="200"/>
    <n v="2.6949999999999998"/>
    <s v="2.6538 (200)"/>
    <n v="2.6537999999999999"/>
    <x v="159"/>
    <n v="-1.528756957328381E-2"/>
    <n v="-4.1199999999999903E-2"/>
    <s v="Bull flag "/>
  </r>
  <r>
    <x v="111"/>
    <d v="2022-12-27T00:00:00"/>
    <d v="1899-12-30T06:54:00"/>
    <d v="1899-12-30T06:55:00"/>
    <d v="1899-12-30T00:01:00"/>
    <n v="400"/>
    <n v="2.1899000000000002"/>
    <s v="2.235 (100), 2.2301 (300)"/>
    <n v="2.23115"/>
    <x v="160"/>
    <n v="1.8836476551440606E-2"/>
    <n v="4.1249999999999787E-2"/>
    <s v="red to green pullback at support "/>
  </r>
  <r>
    <x v="112"/>
    <d v="2022-12-28T00:00:00"/>
    <d v="1899-12-30T06:43:00"/>
    <d v="1899-12-30T06:43:00"/>
    <d v="1899-12-30T00:00:00"/>
    <n v="300"/>
    <n v="1.1599999999999999"/>
    <s v="1.16 (300)"/>
    <n v="1.1599999999999999"/>
    <x v="161"/>
    <n v="0"/>
    <n v="0"/>
    <s v="Dip"/>
  </r>
  <r>
    <x v="112"/>
    <d v="2022-12-28T00:00:00"/>
    <d v="1899-12-30T06:38:00"/>
    <d v="1899-12-30T06:39:00"/>
    <d v="1899-12-30T00:01:00"/>
    <n v="500"/>
    <n v="1.2599"/>
    <s v="1.22 (500)"/>
    <n v="1.22"/>
    <x v="162"/>
    <n v="-3.1669180093658267E-2"/>
    <n v="-3.9900000000000047E-2"/>
    <s v="Dip that kept dipping"/>
  </r>
  <r>
    <x v="112"/>
    <d v="2022-12-28T00:00:00"/>
    <d v="1899-12-30T06:40:00"/>
    <d v="1899-12-30T06:42:00"/>
    <d v="1899-12-30T00:02:00"/>
    <n v="500"/>
    <n v="1.2350000000000001"/>
    <s v="1.18 (500)"/>
    <n v="1.18"/>
    <x v="163"/>
    <n v="-4.4534412955465674E-2"/>
    <n v="-5.500000000000016E-2"/>
    <s v="Dip that kept dipping"/>
  </r>
  <r>
    <x v="111"/>
    <d v="2022-12-30T00:00:00"/>
    <d v="1899-12-30T08:36:00"/>
    <d v="1899-12-30T08:37:00"/>
    <d v="1899-12-30T00:01:00"/>
    <n v="500"/>
    <n v="3.17"/>
    <s v="3.2648 (500)"/>
    <n v="3.2648000000000001"/>
    <x v="164"/>
    <n v="2.990536277602529E-2"/>
    <n v="9.4800000000000217E-2"/>
    <s v="Red to green, hammer candle (other)"/>
  </r>
  <r>
    <x v="111"/>
    <d v="2023-01-03T00:00:00"/>
    <d v="1899-12-30T07:07:00"/>
    <d v="1899-12-30T07:08:00"/>
    <d v="1899-12-30T00:01:00"/>
    <n v="200"/>
    <n v="4.3611000000000004"/>
    <s v="4.31 (200)"/>
    <n v="4.3099999999999996"/>
    <x v="165"/>
    <n v="-1.1717227305037881E-2"/>
    <n v="-5.1100000000000811E-2"/>
    <s v="Test of VWAP (other)"/>
  </r>
  <r>
    <x v="113"/>
    <d v="2023-01-04T00:00:00"/>
    <d v="1899-12-30T12:19:00"/>
    <d v="1899-12-30T12:19:00"/>
    <d v="1899-12-30T00:00:00"/>
    <n v="30"/>
    <n v="54.305666700000003"/>
    <s v="53.22 (30)"/>
    <n v="53.22"/>
    <x v="166"/>
    <n v="-1.9991775554428548E-2"/>
    <n v="-1.0856667000000044"/>
    <s v="FOMO"/>
  </r>
  <r>
    <x v="114"/>
    <d v="2023-01-05T00:00:00"/>
    <d v="1899-12-30T06:34:00"/>
    <d v="1899-12-30T06:35:00"/>
    <d v="1899-12-30T00:01:00"/>
    <n v="300"/>
    <n v="2.9216000000000002"/>
    <s v="2.82 (300)"/>
    <n v="2.82"/>
    <x v="167"/>
    <n v="-3.4775465498357194E-2"/>
    <n v="-0.10160000000000036"/>
    <s v="KL flushed on me red to green"/>
  </r>
  <r>
    <x v="111"/>
    <d v="2023-01-06T00:00:00"/>
    <d v="1899-12-30T06:38:00"/>
    <d v="1899-12-30T06:39:00"/>
    <d v="1899-12-30T00:01:00"/>
    <n v="100"/>
    <n v="5.2454999999999998"/>
    <s v="5.14 (100)"/>
    <n v="5.14"/>
    <x v="168"/>
    <n v="-2.0112477361547976E-2"/>
    <n v="-0.10550000000000015"/>
    <s v="Bull flag"/>
  </r>
  <r>
    <x v="115"/>
    <d v="2023-01-09T00:00:00"/>
    <d v="1899-12-30T07:04:00"/>
    <d v="1899-12-30T07:07:00"/>
    <d v="1899-12-30T00:03:00"/>
    <n v="200"/>
    <n v="2.1052"/>
    <s v="2.1064 (200)"/>
    <n v="2.1063999999999998"/>
    <x v="169"/>
    <n v="5.7001710051296506E-4"/>
    <n v="1.1999999999998678E-3"/>
    <s v="Pivot"/>
  </r>
  <r>
    <x v="115"/>
    <d v="2023-01-09T00:00:00"/>
    <d v="1899-12-30T06:39:00"/>
    <d v="1899-12-30T06:39:00"/>
    <d v="1899-12-30T00:00:00"/>
    <n v="300"/>
    <n v="1.5002"/>
    <s v="1.6001 (300)"/>
    <n v="1.6001000000000001"/>
    <x v="170"/>
    <n v="6.6591121183842139E-2"/>
    <n v="9.99000000000001E-2"/>
    <s v="KL"/>
  </r>
  <r>
    <x v="116"/>
    <d v="2023-01-10T00:00:00"/>
    <d v="1899-12-30T07:04:00"/>
    <d v="1899-12-30T07:19:00"/>
    <d v="1899-12-30T00:15:00"/>
    <n v="400"/>
    <n v="2.145"/>
    <s v="2.0701 (400)"/>
    <n v="2.0701000000000001"/>
    <x v="171"/>
    <n v="-3.4918414918414853E-2"/>
    <n v="-7.4899999999999967E-2"/>
    <s v="Pivot point "/>
  </r>
  <r>
    <x v="117"/>
    <d v="2023-01-10T00:00:00"/>
    <d v="1899-12-30T07:21:00"/>
    <d v="1899-12-30T07:22:00"/>
    <d v="1899-12-30T00:01:00"/>
    <n v="300"/>
    <n v="1.4311"/>
    <s v="1.3905 (300)"/>
    <n v="1.3905000000000001"/>
    <x v="172"/>
    <n v="-2.8369785479700926E-2"/>
    <n v="-4.0599999999999969E-2"/>
    <s v="Pull back dip failed"/>
  </r>
  <r>
    <x v="118"/>
    <d v="2023-01-11T00:00:00"/>
    <d v="1899-12-30T06:46:00"/>
    <d v="1899-12-30T06:48:00"/>
    <d v="1899-12-30T00:02:00"/>
    <n v="300"/>
    <n v="3.8166000000000002"/>
    <s v="3.935 (300)"/>
    <n v="3.9350000000000001"/>
    <x v="173"/>
    <n v="3.1022375936697433E-2"/>
    <n v="0.11839999999999984"/>
    <s v="Bought on the breakout of VWAP and looked good to me (other)"/>
  </r>
  <r>
    <x v="119"/>
    <d v="2023-01-12T00:00:00"/>
    <d v="1899-12-30T08:54:00"/>
    <d v="1899-12-30T08:54:00"/>
    <d v="1899-12-30T00:00:00"/>
    <n v="900"/>
    <n v="1.4147000000000001"/>
    <s v="1.3901 (900)"/>
    <n v="1.3900999999999999"/>
    <x v="174"/>
    <n v="-1.738884569166621E-2"/>
    <n v="-2.4600000000000177E-2"/>
    <s v="KL that was resistance, got flushed on"/>
  </r>
  <r>
    <x v="120"/>
    <d v="2023-01-13T00:00:00"/>
    <d v="1899-12-30T07:03:00"/>
    <d v="1899-12-30T07:03:00"/>
    <d v="1899-12-30T00:00:00"/>
    <n v="400"/>
    <n v="2.6749999999999998"/>
    <s v="2.6307 (300)"/>
    <n v="2.6307"/>
    <x v="175"/>
    <n v="-1.6560747663551312E-2"/>
    <n v="-4.4299999999999784E-2"/>
    <s v="Bought at a KL from a previous runup that was now acting as support"/>
  </r>
  <r>
    <x v="6"/>
    <d v="2023-01-17T00:00:00"/>
    <d v="1899-12-30T06:33:00"/>
    <d v="1899-12-30T06:35:00"/>
    <d v="1899-12-30T00:02:00"/>
    <n v="200"/>
    <n v="2.0179499999999999"/>
    <s v="2.1101 (200)"/>
    <n v="2.1101000000000001"/>
    <x v="176"/>
    <n v="4.5665155231794818E-2"/>
    <n v="9.2150000000000176E-2"/>
    <s v="Dip"/>
  </r>
  <r>
    <x v="72"/>
    <d v="2023-01-17T00:00:00"/>
    <d v="1899-12-30T12:11:00"/>
    <d v="1899-12-30T12:11:00"/>
    <d v="1899-12-30T00:00:00"/>
    <n v="100"/>
    <n v="2.1941000000000002"/>
    <s v="2.15 (100)"/>
    <n v="2.15"/>
    <x v="177"/>
    <n v="-2.0099357367485693E-2"/>
    <n v="-4.410000000000025E-2"/>
    <s v="Dip that kept dipping, wide range got chopped out"/>
  </r>
  <r>
    <x v="72"/>
    <d v="2023-01-17T00:00:00"/>
    <d v="1899-12-30T12:13:00"/>
    <d v="1899-12-30T12:16:00"/>
    <d v="1899-12-30T00:03:00"/>
    <n v="200"/>
    <n v="2.1775000000000002"/>
    <s v="2.154 (200)"/>
    <n v="2.1539999999999999"/>
    <x v="178"/>
    <n v="-1.0792192881745266E-2"/>
    <n v="-2.3500000000000298E-2"/>
    <s v="Dip that kept dipping, wide range got chopped out"/>
  </r>
  <r>
    <x v="121"/>
    <d v="2023-01-18T00:00:00"/>
    <d v="1899-12-30T06:38:00"/>
    <d v="1899-12-30T06:40:00"/>
    <d v="1899-12-30T00:02:00"/>
    <n v="400"/>
    <n v="1.0449999999999999"/>
    <s v="1.0801 (400)"/>
    <n v="1.0801000000000001"/>
    <x v="179"/>
    <n v="3.3588516746411612E-2"/>
    <n v="3.5100000000000131E-2"/>
    <s v="Dip"/>
  </r>
  <r>
    <x v="121"/>
    <d v="2023-01-18T00:00:00"/>
    <d v="1899-12-30T07:17:00"/>
    <d v="1899-12-30T07:17:00"/>
    <d v="1899-12-30T00:00:00"/>
    <n v="200"/>
    <n v="1.1598999999999999"/>
    <s v="1.13 (200)"/>
    <n v="1.1299999999999999"/>
    <x v="180"/>
    <n v="-2.5778084317613637E-2"/>
    <n v="-2.9900000000000038E-2"/>
    <s v="Down trend break but failed (other)"/>
  </r>
  <r>
    <x v="121"/>
    <d v="2023-01-18T00:00:00"/>
    <d v="1899-12-30T07:19:00"/>
    <d v="1899-12-30T07:25:00"/>
    <d v="1899-12-30T00:06:00"/>
    <n v="400"/>
    <n v="1.1850000000000001"/>
    <s v="1.1404 (400)"/>
    <n v="1.1404000000000001"/>
    <x v="181"/>
    <n v="-3.7637130801687735E-2"/>
    <n v="-4.4599999999999973E-2"/>
    <s v="Down trend break but failed (other)"/>
  </r>
  <r>
    <x v="13"/>
    <d v="2023-01-19T00:00:00"/>
    <d v="1899-12-30T06:32:00"/>
    <d v="1899-12-30T06:34:00"/>
    <d v="1899-12-30T00:02:00"/>
    <n v="300"/>
    <n v="2.3290000000000002"/>
    <s v="2.3653 (300)"/>
    <n v="2.3653"/>
    <x v="182"/>
    <n v="1.558608844997833E-2"/>
    <n v="3.6299999999999777E-2"/>
    <s v="DIP"/>
  </r>
  <r>
    <x v="13"/>
    <d v="2023-01-19T00:00:00"/>
    <d v="1899-12-30T06:31:00"/>
    <d v="1899-12-30T06:31:00"/>
    <d v="1899-12-30T00:00:00"/>
    <n v="200"/>
    <n v="2.1899000000000002"/>
    <s v="2.15 (200)"/>
    <n v="2.15"/>
    <x v="183"/>
    <n v="-1.8220010046120949E-2"/>
    <n v="-3.9900000000000269E-2"/>
    <s v="KL from premarket"/>
  </r>
  <r>
    <x v="122"/>
    <d v="2023-01-20T00:00:00"/>
    <d v="1899-12-30T06:50:00"/>
    <d v="1899-12-30T06:50:00"/>
    <d v="1899-12-30T00:00:00"/>
    <n v="400"/>
    <n v="1.2825"/>
    <s v="1.240025 (400)"/>
    <n v="1.2400249999999999"/>
    <x v="184"/>
    <n v="-3.3118908382066325E-2"/>
    <n v="-4.2475000000000041E-2"/>
    <s v="Support buy on previous KL breakout"/>
  </r>
  <r>
    <x v="122"/>
    <d v="2023-01-20T00:00:00"/>
    <d v="1899-12-30T06:50:00"/>
    <d v="1899-12-30T06:50:00"/>
    <d v="1899-12-30T00:00:00"/>
    <n v="400"/>
    <n v="1.2658"/>
    <s v="1.2209 (500)"/>
    <n v="1.2209000000000001"/>
    <x v="185"/>
    <n v="-3.5471638489492752E-2"/>
    <n v="-4.489999999999994E-2"/>
    <s v="Support buy on previous KL breakout"/>
  </r>
  <r>
    <x v="123"/>
    <d v="2023-02-06T00:00:00"/>
    <d v="1899-12-30T06:45:00"/>
    <d v="1899-12-30T06:48:00"/>
    <d v="1899-12-30T00:03:00"/>
    <n v="300"/>
    <n v="2.2932000000000001"/>
    <s v="2.2208 (300)"/>
    <n v="2.2208000000000001"/>
    <x v="186"/>
    <n v="-3.1571603000174475E-2"/>
    <n v="-7.240000000000002E-2"/>
    <s v="flat top"/>
  </r>
  <r>
    <x v="124"/>
    <d v="2023-02-06T00:00:00"/>
    <d v="1899-12-30T06:32:00"/>
    <d v="1899-12-30T06:32:00"/>
    <d v="1899-12-30T00:00:00"/>
    <n v="200"/>
    <n v="3.7381000000000002"/>
    <s v="3.64 (200)"/>
    <n v="3.64"/>
    <x v="187"/>
    <n v="-2.6243278670982639E-2"/>
    <n v="-9.8100000000000076E-2"/>
    <s v="Failed dip (perfect example of poor stock selection, needed to wait for the winner to show up first)"/>
  </r>
  <r>
    <x v="124"/>
    <d v="2023-02-06T00:00:00"/>
    <d v="1899-12-30T06:42:00"/>
    <d v="1899-12-30T06:42:00"/>
    <d v="1899-12-30T00:00:00"/>
    <n v="200"/>
    <n v="3.6276000000000002"/>
    <s v="3.53 (200)"/>
    <n v="3.53"/>
    <x v="188"/>
    <n v="-2.6904840666005181E-2"/>
    <n v="-9.7600000000000353E-2"/>
    <s v="Tried to find the bottom but kept bottoming out (other)"/>
  </r>
  <r>
    <x v="125"/>
    <d v="2023-02-08T00:00:00"/>
    <d v="1899-12-30T07:31:00"/>
    <d v="1899-12-30T07:34:00"/>
    <d v="1899-12-30T00:03:00"/>
    <n v="1000"/>
    <n v="1.1251"/>
    <s v="1.16 (1000)"/>
    <n v="1.1599999999999999"/>
    <x v="189"/>
    <n v="3.1019464936450136E-2"/>
    <n v="3.4899999999999931E-2"/>
    <s v="Higher low ascending triangle (other)"/>
  </r>
  <r>
    <x v="125"/>
    <d v="2023-02-08T00:00:00"/>
    <d v="1899-12-30T06:53:00"/>
    <d v="1899-12-30T06:54:00"/>
    <d v="1899-12-30T00:01:00"/>
    <n v="300"/>
    <n v="1.1205000000000001"/>
    <s v="1.0846 (300)"/>
    <n v="1.0846"/>
    <x v="190"/>
    <n v="-3.2039268183846503E-2"/>
    <n v="-3.5900000000000043E-2"/>
    <s v="Text book triangle, tight and small candles with low volume moving through the wedge/ triangle into breakout to the upside. Problem with this trade was the entry was too high which got me stopped out. I probaby talked myself out of this trade then got in late. (other)"/>
  </r>
  <r>
    <x v="125"/>
    <d v="2023-02-08T00:00:00"/>
    <d v="1899-12-30T06:55:00"/>
    <d v="1899-12-30T06:59:00"/>
    <d v="1899-12-30T00:04:00"/>
    <n v="300"/>
    <n v="1.135"/>
    <s v="1.0707 (300)"/>
    <n v="1.0707"/>
    <x v="191"/>
    <n v="-5.6651982378854604E-2"/>
    <n v="-6.4300000000000024E-2"/>
    <s v="Text book triangle, tight and small candles with low volume moving through the wedge/ triangle into breakout to the upside. Problem with this trade was the entry was too high which got me stopped out. I probaby talked myself out of this trade then got in late. (other)"/>
  </r>
  <r>
    <x v="126"/>
    <d v="2023-02-10T00:00:00"/>
    <d v="1899-12-30T06:36:00"/>
    <d v="1899-12-30T06:42:00"/>
    <d v="1899-12-30T00:06:00"/>
    <n v="500"/>
    <n v="1.919"/>
    <s v="2.075 (500)"/>
    <n v="2.0750000000000002"/>
    <x v="192"/>
    <n v="8.1292339760291821E-2"/>
    <n v="0.15600000000000014"/>
    <s v="got in on the break of vwap (other)"/>
  </r>
  <r>
    <x v="99"/>
    <d v="2023-02-13T00:00:00"/>
    <d v="1899-12-30T06:38:00"/>
    <d v="1899-12-30T06:39:00"/>
    <d v="1899-12-30T00:01:00"/>
    <n v="500"/>
    <n v="1.6140000000000001"/>
    <s v="1.6488 (500)"/>
    <n v="1.6488"/>
    <x v="193"/>
    <n v="2.1561338289962872E-2"/>
    <n v="3.4799999999999942E-2"/>
    <s v="Pivot"/>
  </r>
  <r>
    <x v="127"/>
    <d v="2023-02-14T00:00:00"/>
    <d v="1899-12-30T08:17:00"/>
    <d v="1899-12-30T08:18:00"/>
    <d v="1899-12-30T00:01:00"/>
    <n v="200"/>
    <n v="1.66"/>
    <s v="1.76 (200)"/>
    <n v="1.76"/>
    <x v="194"/>
    <n v="6.024096385542177E-2"/>
    <n v="0.10000000000000009"/>
    <s v="dip got in at support right at the bottom of the range "/>
  </r>
  <r>
    <x v="53"/>
    <d v="2023-02-14T00:00:00"/>
    <d v="1899-12-30T08:36:00"/>
    <d v="1899-12-30T08:41:00"/>
    <d v="1899-12-30T00:05:00"/>
    <n v="200"/>
    <n v="1.6498999999999999"/>
    <s v="1.5919 (200)"/>
    <n v="1.5919000000000001"/>
    <x v="195"/>
    <n v="-3.5153645675495393E-2"/>
    <n v="-5.7999999999999829E-2"/>
    <s v="Pivot point but was too choppy and failed to push past the resistance level"/>
  </r>
  <r>
    <x v="128"/>
    <d v="2023-02-15T00:00:00"/>
    <d v="1899-12-30T06:36:00"/>
    <d v="1899-12-30T06:36:00"/>
    <d v="1899-12-30T00:00:00"/>
    <n v="300"/>
    <n v="2.1756000000000002"/>
    <s v="2.13 (300)"/>
    <n v="2.13"/>
    <x v="136"/>
    <n v="-2.0959735245449695E-2"/>
    <n v="-4.5600000000000307E-2"/>
    <s v="trendline break got chopped out. Needed to be more patient (other) "/>
  </r>
  <r>
    <x v="128"/>
    <d v="2023-02-15T00:00:00"/>
    <d v="1899-12-30T06:40:00"/>
    <d v="1899-12-30T06:40:00"/>
    <d v="1899-12-30T00:00:00"/>
    <n v="400"/>
    <n v="2.0613250000000001"/>
    <s v="2.031 (400)"/>
    <n v="2.0310000000000001"/>
    <x v="196"/>
    <n v="-1.4711411349496051E-2"/>
    <n v="-3.0324999999999935E-2"/>
    <s v="waited for it to pick a direction but it stopped me out before it went  (other)"/>
  </r>
  <r>
    <x v="129"/>
    <d v="2023-02-17T00:00:00"/>
    <d v="1899-12-30T06:51:00"/>
    <d v="1899-12-30T06:53:00"/>
    <d v="1899-12-30T00:02:00"/>
    <n v="500"/>
    <n v="1.5597000000000001"/>
    <s v="1.685 (500)"/>
    <n v="1.6850000000000001"/>
    <x v="197"/>
    <n v="8.0335962043982745E-2"/>
    <n v="0.12529999999999997"/>
    <s v="pivot"/>
  </r>
  <r>
    <x v="129"/>
    <d v="2023-02-21T00:00:00"/>
    <d v="1899-12-30T06:32:00"/>
    <d v="1899-12-30T06:32:00"/>
    <d v="1899-12-30T00:00:00"/>
    <n v="500"/>
    <n v="1.7251000000000001"/>
    <s v="1.68 (500)"/>
    <n v="1.68"/>
    <x v="198"/>
    <n v="-2.6143411976117359E-2"/>
    <n v="-4.510000000000014E-2"/>
    <s v="KL"/>
  </r>
  <r>
    <x v="129"/>
    <d v="2023-02-21T00:00:00"/>
    <d v="1899-12-30T06:34:00"/>
    <d v="1899-12-30T06:39:00"/>
    <d v="1899-12-30T00:05:00"/>
    <n v="200"/>
    <n v="1.7177"/>
    <s v="1.6442 (200)"/>
    <n v="1.6442000000000001"/>
    <x v="199"/>
    <n v="-4.2789777027420373E-2"/>
    <n v="-7.3499999999999899E-2"/>
    <s v="KL"/>
  </r>
  <r>
    <x v="130"/>
    <d v="2023-02-22T00:00:00"/>
    <d v="1899-12-30T07:13:00"/>
    <d v="1899-12-30T07:14:00"/>
    <d v="1899-12-30T00:01:00"/>
    <n v="300"/>
    <n v="2.7292000000000001"/>
    <s v="2.7701 (300)"/>
    <n v="2.7700999999999998"/>
    <x v="200"/>
    <n v="1.4986076505935753E-2"/>
    <n v="4.0899999999999714E-2"/>
    <s v="got in at the pivot, but the stock was stalling out so I sold for a small win, as I'm typing this, it goes higher and false breakout. The stock is trading below the VWAP and 200 EMA but it looked good enough for a quick scalp"/>
  </r>
  <r>
    <x v="112"/>
    <d v="2023-02-23T00:00:00"/>
    <d v="1899-12-30T06:39:00"/>
    <d v="1899-12-30T06:47:00"/>
    <d v="1899-12-30T00:08:00"/>
    <n v="800"/>
    <n v="1.314225"/>
    <s v="1.3214 (800)"/>
    <n v="1.3213999999999999"/>
    <x v="201"/>
    <n v="5.4594913351975194E-3"/>
    <n v="7.1749999999999314E-3"/>
    <s v="Flat top"/>
  </r>
  <r>
    <x v="131"/>
    <d v="2023-02-27T00:00:00"/>
    <d v="1899-12-30T06:32:00"/>
    <d v="1899-12-30T06:33:00"/>
    <d v="1899-12-30T00:01:00"/>
    <n v="500"/>
    <n v="2.1661199999999998"/>
    <s v="2.218 (500)"/>
    <n v="2.218"/>
    <x v="202"/>
    <n v="2.3950658319945362E-2"/>
    <n v="5.1880000000000148E-2"/>
    <s v="KL"/>
  </r>
  <r>
    <x v="131"/>
    <d v="2023-02-27T00:00:00"/>
    <d v="1899-12-30T11:58:00"/>
    <d v="1899-12-30T11:58:00"/>
    <d v="1899-12-30T00:00:00"/>
    <n v="300"/>
    <n v="2.6600999999999999"/>
    <s v="2.6183333 (300)"/>
    <n v="2.6183333000000002"/>
    <x v="203"/>
    <n v="-1.5701176647494375E-2"/>
    <n v="-4.1766699999999712E-2"/>
    <s v="Flat top that failed"/>
  </r>
  <r>
    <x v="132"/>
    <d v="2023-03-01T00:00:00"/>
    <d v="1899-12-30T06:45:00"/>
    <d v="1899-12-30T06:51:00"/>
    <d v="1899-12-30T00:06:00"/>
    <n v="1000"/>
    <n v="1.0249999999999999"/>
    <s v="1.0846 (1000)"/>
    <n v="1.0846"/>
    <x v="204"/>
    <n v="5.8146341463414686E-2"/>
    <n v="5.9600000000000097E-2"/>
    <s v="Dip"/>
  </r>
  <r>
    <x v="132"/>
    <d v="2023-03-01T00:00:00"/>
    <d v="1899-12-30T06:41:00"/>
    <d v="1899-12-30T06:44:00"/>
    <d v="1899-12-30T00:03:00"/>
    <n v="1000"/>
    <n v="1.0279"/>
    <s v="0.9945 (900)"/>
    <n v="0.99450000000000005"/>
    <x v="205"/>
    <n v="-3.2493433213347633E-2"/>
    <n v="-3.3399999999999985E-2"/>
    <s v="Bounce that didn’t bounce till after it chopped me out DIP"/>
  </r>
  <r>
    <x v="133"/>
    <d v="2023-03-03T00:00:00"/>
    <d v="1899-12-30T07:37:00"/>
    <d v="1899-12-30T07:37:00"/>
    <d v="1899-12-30T00:00:00"/>
    <n v="500"/>
    <n v="1.7786999999999999"/>
    <s v="1.75 (500)"/>
    <n v="1.75"/>
    <x v="206"/>
    <n v="-1.6135379771743397E-2"/>
    <n v="-2.8699999999999948E-2"/>
    <s v="instant stopped out, very choppy Break of VWAP (other)"/>
  </r>
  <r>
    <x v="133"/>
    <d v="2023-03-03T00:00:00"/>
    <d v="1899-12-30T07:37:00"/>
    <d v="1899-12-30T07:38:00"/>
    <d v="1899-12-30T00:01:00"/>
    <n v="500"/>
    <n v="1.7903"/>
    <s v="1.7701 (500)"/>
    <n v="1.7701"/>
    <x v="207"/>
    <n v="-1.1283025191308749E-2"/>
    <n v="-2.0199999999999996E-2"/>
    <s v="instant stopped out, very choppy Break of VWAP (other)"/>
  </r>
  <r>
    <x v="134"/>
    <d v="2023-03-07T00:00:00"/>
    <d v="1899-12-30T06:34:00"/>
    <d v="1899-12-30T06:41:00"/>
    <d v="1899-12-30T00:07:00"/>
    <n v="1000"/>
    <n v="1.5293000000000001"/>
    <s v="1.5701 (1000)"/>
    <n v="1.5701000000000001"/>
    <x v="208"/>
    <n v="2.6678872686850097E-2"/>
    <n v="4.0799999999999947E-2"/>
    <s v="Dip if I was in a bit lower, I would have held, if the stock didn't flush right before my exit I probably would have held. the stock was moving so crazy with how fast it dropped in price that It was hard to hold longer. I knew this stock was a longer hold kind of stock but I Couldn't do it"/>
  </r>
  <r>
    <x v="135"/>
    <d v="2023-03-08T00:00:00"/>
    <d v="1899-12-30T06:33:00"/>
    <d v="1899-12-30T06:33:00"/>
    <d v="1899-12-30T00:00:00"/>
    <n v="300"/>
    <n v="1.9599"/>
    <s v="1.91 (300)"/>
    <n v="1.91"/>
    <x v="209"/>
    <n v="-2.5460482677687635E-2"/>
    <n v="-4.9900000000000055E-2"/>
    <s v="dumbest buy all year bought a falling knife FOMO"/>
  </r>
  <r>
    <x v="133"/>
    <d v="2023-03-09T00:00:00"/>
    <d v="1899-12-30T06:45:00"/>
    <d v="1899-12-30T06:45:00"/>
    <d v="1899-12-30T00:00:00"/>
    <n v="250"/>
    <n v="1.5149999999999999"/>
    <s v="1.48 (250)"/>
    <n v="1.48"/>
    <x v="210"/>
    <n v="-2.3102310231023049E-2"/>
    <n v="-3.499999999999992E-2"/>
    <s v="KL"/>
  </r>
  <r>
    <x v="133"/>
    <d v="2023-03-09T00:00:00"/>
    <d v="1899-12-30T06:47:00"/>
    <d v="1899-12-30T06:54:00"/>
    <d v="1899-12-30T00:07:00"/>
    <n v="500"/>
    <n v="1.4950000000000001"/>
    <s v="1.4504 (500)"/>
    <n v="1.4503999999999999"/>
    <x v="211"/>
    <n v="-2.9832775919732546E-2"/>
    <n v="-4.4600000000000195E-2"/>
    <s v="KL bought at support and failed"/>
  </r>
  <r>
    <x v="134"/>
    <d v="2023-03-09T00:00:00"/>
    <d v="1899-12-30T06:39:00"/>
    <d v="1899-12-30T06:39:00"/>
    <d v="1899-12-30T00:00:00"/>
    <n v="200"/>
    <n v="1.9950000000000001"/>
    <s v="1.9622 (200)"/>
    <n v="1.9621999999999999"/>
    <x v="212"/>
    <n v="-1.6441102756892256E-2"/>
    <n v="-3.2800000000000162E-2"/>
    <s v="Held the level after the flush just to flush more DIP"/>
  </r>
  <r>
    <x v="136"/>
    <d v="2023-03-13T00:00:00"/>
    <d v="1899-12-30T06:38:00"/>
    <d v="1899-12-30T06:39:00"/>
    <d v="1899-12-30T00:01:00"/>
    <n v="2000"/>
    <n v="0.713225"/>
    <s v="0.681375 (2000)"/>
    <n v="0.68137499999999995"/>
    <x v="213"/>
    <n v="-4.4656314627221527E-2"/>
    <n v="-3.1850000000000045E-2"/>
    <s v="sized up on a dumb stock was my mistake. Break of VWAP failed into flush (other)"/>
  </r>
  <r>
    <x v="137"/>
    <d v="2023-03-14T00:00:00"/>
    <d v="1899-12-30T06:40:00"/>
    <d v="1899-12-30T06:40:00"/>
    <d v="1899-12-30T00:00:00"/>
    <n v="500"/>
    <n v="1.2251000000000001"/>
    <s v="1.18 (500)"/>
    <n v="1.18"/>
    <x v="198"/>
    <n v="-3.68133213615216E-2"/>
    <n v="-4.510000000000014E-2"/>
    <s v="Flat top but extremely choppy, mistimed it also break of VWAP "/>
  </r>
  <r>
    <x v="138"/>
    <d v="2023-03-24T00:00:00"/>
    <d v="1899-12-30T06:51:00"/>
    <d v="1899-12-30T06:59:00"/>
    <d v="1899-12-30T00:08:00"/>
    <n v="300"/>
    <n v="2.3483999999999998"/>
    <s v="2.301 (300)"/>
    <n v="2.3010000000000002"/>
    <x v="214"/>
    <n v="-2.0183955033213907E-2"/>
    <n v="-4.7399999999999665E-2"/>
    <s v="good entry horrible exit (other)"/>
  </r>
  <r>
    <x v="139"/>
    <d v="2023-03-24T00:00:00"/>
    <d v="1899-12-30T07:18:00"/>
    <d v="1899-12-30T07:18:00"/>
    <d v="1899-12-30T00:00:00"/>
    <n v="700"/>
    <n v="1.6281000000000001"/>
    <s v="1.58 (700)"/>
    <n v="1.58"/>
    <x v="215"/>
    <n v="-2.9543639825563517E-2"/>
    <n v="-4.8100000000000032E-2"/>
    <s v="looked fine to me, but after I get stopped out it rips higher. This goes to show that my trade was a good idea but slightly mistimed. Buy off prior pivot point that turned into a support level"/>
  </r>
  <r>
    <x v="140"/>
    <d v="2023-03-29T00:00:00"/>
    <d v="1899-12-30T07:10:00"/>
    <d v="1899-12-30T07:15:00"/>
    <d v="1899-12-30T00:05:00"/>
    <n v="300"/>
    <n v="2.27"/>
    <s v="2.1911333 (300)"/>
    <n v="2.1911333000000002"/>
    <x v="216"/>
    <n v="-3.4743039647577079E-2"/>
    <n v="-7.8866699999999845E-2"/>
    <s v="Horrible trade (other)"/>
  </r>
  <r>
    <x v="141"/>
    <d v="2023-03-29T00:00:00"/>
    <d v="1899-12-30T06:54:00"/>
    <d v="1899-12-30T07:15:00"/>
    <d v="1899-12-30T00:21:00"/>
    <n v="200"/>
    <n v="4.0014000000000003"/>
    <s v="3.91 (200)"/>
    <n v="3.91"/>
    <x v="217"/>
    <n v="-2.2842005298145729E-2"/>
    <n v="-9.1400000000000148E-2"/>
    <s v="fucked up, got stopped out to the penny then rips 30 cents up. Mistimed support KL rip"/>
  </r>
  <r>
    <x v="142"/>
    <d v="2023-03-31T00:00:00"/>
    <d v="1899-12-30T06:35:00"/>
    <d v="1899-12-30T06:36:00"/>
    <d v="1899-12-30T00:01:00"/>
    <n v="300"/>
    <n v="2.8586999999999998"/>
    <s v="3.06 (300)"/>
    <n v="3.06"/>
    <x v="218"/>
    <n v="7.0416622940497442E-2"/>
    <n v="0.20130000000000026"/>
    <s v="Dip"/>
  </r>
  <r>
    <x v="124"/>
    <d v="2023-04-04T00:00:00"/>
    <d v="1899-12-30T06:50:00"/>
    <d v="1899-12-30T06:51:00"/>
    <d v="1899-12-30T00:01:00"/>
    <n v="500"/>
    <n v="1.4957"/>
    <s v="1.4 (500)"/>
    <n v="1.4"/>
    <x v="219"/>
    <n v="-6.3983419134853281E-2"/>
    <n v="-9.5700000000000118E-2"/>
    <s v="good entry looked fine but stopped me out to the penny and ran up like I thought it would. Looks like a bull flag "/>
  </r>
  <r>
    <x v="124"/>
    <d v="2023-04-04T00:00:00"/>
    <d v="1899-12-30T06:53:00"/>
    <d v="1899-12-30T06:54:00"/>
    <d v="1899-12-30T00:01:00"/>
    <n v="500"/>
    <n v="1.5349999999999999"/>
    <s v="1.4321 (500)"/>
    <n v="1.4320999999999999"/>
    <x v="220"/>
    <n v="-6.7035830618892511E-2"/>
    <n v="-0.10289999999999999"/>
    <s v="Got in too high. Bull flag"/>
  </r>
  <r>
    <x v="143"/>
    <d v="2023-04-06T00:00:00"/>
    <d v="1899-12-30T06:31:00"/>
    <d v="1899-12-30T06:31:00"/>
    <d v="1899-12-30T00:00:00"/>
    <n v="200"/>
    <n v="1.405"/>
    <s v="1.36 (200)"/>
    <n v="1.36"/>
    <x v="221"/>
    <n v="-3.2028469750889577E-2"/>
    <n v="-4.4999999999999929E-2"/>
    <s v="All dip buys"/>
  </r>
  <r>
    <x v="143"/>
    <d v="2023-04-06T00:00:00"/>
    <d v="1899-12-30T06:32:00"/>
    <d v="1899-12-30T06:32:00"/>
    <d v="1899-12-30T00:00:00"/>
    <n v="1000"/>
    <n v="1.2649999999999999"/>
    <s v="1.22 (1000)"/>
    <n v="1.22"/>
    <x v="93"/>
    <n v="-3.5573122529644174E-2"/>
    <n v="-4.4999999999999929E-2"/>
    <s v="all dip buys"/>
  </r>
  <r>
    <x v="143"/>
    <d v="2023-04-06T00:00:00"/>
    <d v="1899-12-30T06:35:00"/>
    <d v="1899-12-30T06:52:00"/>
    <d v="1899-12-30T00:17:00"/>
    <n v="200"/>
    <n v="1.2157"/>
    <s v="1.12 (200)"/>
    <n v="1.1200000000000001"/>
    <x v="222"/>
    <n v="-7.8720078966850293E-2"/>
    <n v="-9.5699999999999896E-2"/>
    <s v="all dip buys"/>
  </r>
  <r>
    <x v="77"/>
    <d v="2023-04-11T00:00:00"/>
    <d v="1899-12-30T06:36:00"/>
    <d v="1899-12-30T06:37:00"/>
    <d v="1899-12-30T00:01:00"/>
    <n v="400"/>
    <n v="4.09"/>
    <s v="3.98 (400)"/>
    <n v="3.98"/>
    <x v="223"/>
    <n v="-2.6894865525672329E-2"/>
    <n v="-0.10999999999999988"/>
    <s v="pivot point turned into support. To high of an entry"/>
  </r>
  <r>
    <x v="144"/>
    <d v="2023-04-13T00:00:00"/>
    <d v="1899-12-30T06:44:00"/>
    <d v="1899-12-30T06:47:00"/>
    <d v="1899-12-30T00:03:00"/>
    <n v="500"/>
    <n v="3.36"/>
    <s v="3.4447 (500)"/>
    <n v="3.4447000000000001"/>
    <x v="224"/>
    <n v="2.5208333333333499E-2"/>
    <n v="8.470000000000022E-2"/>
    <s v="FOMO"/>
  </r>
  <r>
    <x v="145"/>
    <d v="2023-04-17T00:00:00"/>
    <d v="1899-12-30T06:40:00"/>
    <d v="1899-12-30T06:40:00"/>
    <d v="1899-12-30T00:00:00"/>
    <n v="400"/>
    <n v="3.1057000000000001"/>
    <s v="3.3462 (400)"/>
    <n v="3.3462000000000001"/>
    <x v="225"/>
    <n v="7.743825868564258E-2"/>
    <n v="0.24049999999999994"/>
    <s v="This stock held the low twice on the red to green, got in after the small doji on low volume which indicates sellers ran out of steam. typically vcp action (other)"/>
  </r>
  <r>
    <x v="143"/>
    <d v="2023-04-19T00:00:00"/>
    <d v="1899-12-30T06:45:00"/>
    <d v="1899-12-30T06:47:00"/>
    <d v="1899-12-30T00:02:00"/>
    <n v="500"/>
    <n v="2.0457999999999998"/>
    <s v="2.09 (500)"/>
    <n v="2.09"/>
    <x v="226"/>
    <n v="2.1605240003910398E-2"/>
    <n v="4.4200000000000017E-2"/>
    <s v="I liked the set up it was showing VCP properties (other)"/>
  </r>
  <r>
    <x v="71"/>
    <d v="2023-04-20T00:00:00"/>
    <d v="1899-12-30T07:01:00"/>
    <d v="1899-12-30T07:01:00"/>
    <d v="1899-12-30T00:00:00"/>
    <n v="400"/>
    <n v="1.6798999999999999"/>
    <s v="1.57855 (400)"/>
    <n v="1.5785499999999999"/>
    <x v="227"/>
    <n v="-6.0330972081671597E-2"/>
    <n v="-0.10135000000000005"/>
    <s v="it was holding the dip after the halt. got stopped out "/>
  </r>
  <r>
    <x v="146"/>
    <d v="2023-04-21T00:00:00"/>
    <d v="1899-12-30T07:13:00"/>
    <d v="1899-12-30T07:15:00"/>
    <d v="1899-12-30T00:02:00"/>
    <n v="400"/>
    <n v="2.9333"/>
    <s v="3.071 (400)"/>
    <n v="3.0710000000000002"/>
    <x v="228"/>
    <n v="4.6943715269491815E-2"/>
    <n v="0.13770000000000016"/>
    <s v="KL break of 3 dollar"/>
  </r>
  <r>
    <x v="63"/>
    <d v="2023-04-24T00:00:00"/>
    <d v="1899-12-30T06:32:00"/>
    <d v="1899-12-30T06:32:00"/>
    <d v="1899-12-30T00:00:00"/>
    <n v="250"/>
    <n v="2.58"/>
    <s v="2.711 (250)"/>
    <n v="2.7109999999999999"/>
    <x v="229"/>
    <n v="5.0775193798449525E-2"/>
    <n v="0.13099999999999978"/>
    <s v="breakout trade on high volume and momo (other)"/>
  </r>
  <r>
    <x v="147"/>
    <d v="2023-04-26T00:00:00"/>
    <d v="1899-12-30T06:31:00"/>
    <d v="1899-12-30T06:31:00"/>
    <d v="1899-12-30T00:00:00"/>
    <n v="250"/>
    <n v="2.4397199999999999"/>
    <s v="2.32 (250)"/>
    <n v="2.3199999999999998"/>
    <x v="230"/>
    <n v="-4.9071204892364717E-2"/>
    <n v="-0.11972000000000005"/>
    <s v="it looked good till it didn't anymore. Failed KL breakout that couldn’t break VWAP"/>
  </r>
  <r>
    <x v="38"/>
    <d v="2023-04-27T00:00:00"/>
    <d v="1899-12-30T06:46:00"/>
    <d v="1899-12-30T06:48:00"/>
    <d v="1899-12-30T00:02:00"/>
    <n v="600"/>
    <n v="1.0294000000000001"/>
    <s v="1.0606 (600)"/>
    <n v="1.0606"/>
    <x v="231"/>
    <n v="3.0308917816203484E-2"/>
    <n v="3.1199999999999894E-2"/>
    <s v="DIP"/>
  </r>
  <r>
    <x v="38"/>
    <d v="2023-04-27T00:00:00"/>
    <d v="1899-12-30T06:35:00"/>
    <d v="1899-12-30T06:42:00"/>
    <d v="1899-12-30T00:07:00"/>
    <n v="500"/>
    <n v="1.0885"/>
    <s v="1.04 (500)"/>
    <n v="1.04"/>
    <x v="232"/>
    <n v="-4.4556729444189203E-2"/>
    <n v="-4.8499999999999988E-2"/>
    <s v="Another trade I went from green to red on. Dip that didn’t have continuation. Failed trade on my part "/>
  </r>
  <r>
    <x v="148"/>
    <d v="2023-04-28T00:00:00"/>
    <d v="1899-12-30T09:11:00"/>
    <d v="1899-12-30T09:11:00"/>
    <d v="1899-12-30T00:00:00"/>
    <n v="3"/>
    <n v="179"/>
    <s v="172.51 (3)"/>
    <n v="172.51"/>
    <x v="233"/>
    <n v="-3.6256983240223528E-2"/>
    <n v="-6.4900000000000091"/>
    <s v="Prior pp level as support that didn’t bounce. In actuality it was a trade that I justified as a good entry bc I missed out on the prior move bc of fear. Basically FOMO trade"/>
  </r>
  <r>
    <x v="148"/>
    <d v="2023-04-28T00:00:00"/>
    <d v="1899-12-30T09:39:00"/>
    <d v="1899-12-30T09:40:00"/>
    <d v="1899-12-30T00:01:00"/>
    <n v="1"/>
    <n v="137.13999999999999"/>
    <s v="130.01 (1)"/>
    <n v="130.01"/>
    <x v="234"/>
    <n v="-5.1990666472218172E-2"/>
    <n v="-7.1299999999999955"/>
    <s v="FOMO"/>
  </r>
  <r>
    <x v="149"/>
    <d v="2023-05-01T00:00:00"/>
    <d v="1899-12-30T07:04:00"/>
    <d v="1899-12-30T07:04:00"/>
    <d v="1899-12-30T00:00:00"/>
    <n v="250"/>
    <n v="4.1999199999999997"/>
    <s v="4.10008 (250)"/>
    <n v="4.1000800000000002"/>
    <x v="235"/>
    <n v="-2.3771881369168857E-2"/>
    <n v="-9.9839999999999485E-2"/>
    <s v="it was a good entry, but it stopped me out to the fucken penny then ran up like I thought (other)"/>
  </r>
  <r>
    <x v="124"/>
    <d v="2023-05-02T00:00:00"/>
    <d v="1899-12-30T07:39:00"/>
    <d v="1899-12-30T07:40:00"/>
    <d v="1899-12-30T00:01:00"/>
    <n v="500"/>
    <n v="1.38"/>
    <s v="1.33 (500)"/>
    <n v="1.33"/>
    <x v="49"/>
    <n v="-3.6231884057970842E-2"/>
    <n v="-4.9999999999999822E-2"/>
    <s v="Looked great till it didn't anymore, stopped me out. Basically missed the front side of the move, got impatient and fomo in"/>
  </r>
  <r>
    <x v="150"/>
    <d v="2023-05-03T00:00:00"/>
    <d v="1899-12-30T06:44:00"/>
    <d v="1899-12-30T06:51:00"/>
    <d v="1899-12-30T00:07:00"/>
    <n v="500"/>
    <n v="1.9699"/>
    <s v="1.865 (500)"/>
    <n v="1.865"/>
    <x v="236"/>
    <n v="-5.3251434082948412E-2"/>
    <n v="-0.10489999999999999"/>
    <s v="tried to buy the bottom but I guess the timing was off. Looked like it was holding but failed to hold and go higher (other)"/>
  </r>
  <r>
    <x v="135"/>
    <d v="2023-05-04T00:00:00"/>
    <d v="1899-12-30T06:34:00"/>
    <d v="1899-12-30T06:40:00"/>
    <d v="1899-12-30T00:06:00"/>
    <n v="100"/>
    <n v="1.992"/>
    <s v="2.4215 (100)"/>
    <n v="2.4215"/>
    <x v="237"/>
    <n v="0.21561244979919669"/>
    <n v="0.42949999999999999"/>
    <s v="Dip on hammer doji"/>
  </r>
  <r>
    <x v="135"/>
    <d v="2023-05-04T00:00:00"/>
    <d v="1899-12-30T06:31:00"/>
    <d v="1899-12-30T06:34:00"/>
    <d v="1899-12-30T00:03:00"/>
    <n v="200"/>
    <n v="2.2275"/>
    <s v="2.02 (200)"/>
    <n v="2.02"/>
    <x v="238"/>
    <n v="-9.3153759820426507E-2"/>
    <n v="-0.20750000000000002"/>
    <s v="failed breakout got in too high. Also impatient (other)"/>
  </r>
  <r>
    <x v="151"/>
    <d v="2023-05-08T00:00:00"/>
    <d v="1899-12-30T06:37:00"/>
    <d v="1899-12-30T06:39:00"/>
    <d v="1899-12-30T00:02:00"/>
    <n v="500"/>
    <n v="1.8326"/>
    <s v="1.73 (500)"/>
    <n v="1.73"/>
    <x v="239"/>
    <n v="-5.5986030775946771E-2"/>
    <n v="-0.10260000000000002"/>
    <s v="as soon as I get in the stock tanks. strong moves but doesn't want to move higher when I get in. (other)"/>
  </r>
  <r>
    <x v="151"/>
    <d v="2023-05-08T00:00:00"/>
    <d v="1899-12-30T06:39:00"/>
    <d v="1899-12-30T06:40:00"/>
    <d v="1899-12-30T00:01:00"/>
    <n v="300"/>
    <n v="1.85"/>
    <s v="1.802 (300)"/>
    <n v="1.802"/>
    <x v="240"/>
    <n v="-2.5945945945946014E-2"/>
    <n v="-4.8000000000000043E-2"/>
    <s v="Other"/>
  </r>
  <r>
    <x v="152"/>
    <d v="2023-05-10T00:00:00"/>
    <d v="1899-12-30T08:25:00"/>
    <d v="1899-12-30T08:26:00"/>
    <d v="1899-12-30T00:01:00"/>
    <n v="100"/>
    <n v="14.3424"/>
    <s v="14 (100)"/>
    <n v="14"/>
    <x v="241"/>
    <n v="-2.3873270861222595E-2"/>
    <n v="-0.34239999999999959"/>
    <s v="Other"/>
  </r>
  <r>
    <x v="153"/>
    <d v="2023-05-12T00:00:00"/>
    <d v="1899-12-30T07:07:00"/>
    <d v="1899-12-30T07:10:00"/>
    <d v="1899-12-30T00:03:00"/>
    <n v="500"/>
    <n v="2.9498000000000002"/>
    <s v="3.1201 (500)"/>
    <n v="3.1200999999999999"/>
    <x v="242"/>
    <n v="5.7732727642551884E-2"/>
    <n v="0.17029999999999967"/>
    <s v="Dip at a level that was holding"/>
  </r>
  <r>
    <x v="154"/>
    <d v="2023-05-16T00:00:00"/>
    <d v="1899-12-30T06:44:00"/>
    <d v="1899-12-30T06:45:00"/>
    <d v="1899-12-30T00:01:00"/>
    <n v="500"/>
    <n v="2.1800000000000002"/>
    <s v="2.08 (500)"/>
    <n v="2.08"/>
    <x v="243"/>
    <n v="-4.5871559633027581E-2"/>
    <n v="-0.10000000000000009"/>
    <s v="Stock was holding a level and sellers were being eaten up thought it would hold and push higher (other)"/>
  </r>
  <r>
    <x v="154"/>
    <d v="2023-05-16T00:00:00"/>
    <d v="1899-12-30T06:45:00"/>
    <d v="1899-12-30T06:46:00"/>
    <d v="1899-12-30T00:01:00"/>
    <n v="200"/>
    <n v="2.0587"/>
    <s v="1.96 (200)"/>
    <n v="1.96"/>
    <x v="244"/>
    <n v="-4.7942876572594328E-2"/>
    <n v="-9.870000000000001E-2"/>
    <s v="Stock was holding a level and sellers were being eaten up thought it would hold and push higher. Same reason just miss timed both entries. Got to impatient and got in too high(other)"/>
  </r>
  <r>
    <x v="155"/>
    <d v="2023-05-18T00:00:00"/>
    <d v="1899-12-30T06:46:00"/>
    <d v="1899-12-30T06:47:00"/>
    <d v="1899-12-30T00:01:00"/>
    <n v="500"/>
    <n v="2.2801"/>
    <s v="2.5001 (500)"/>
    <n v="2.5001000000000002"/>
    <x v="245"/>
    <n v="9.6486996184377949E-2"/>
    <n v="0.2200000000000002"/>
    <s v="Got in at KL after a small consolidation after the flush"/>
  </r>
  <r>
    <x v="156"/>
    <d v="2023-05-22T00:00:00"/>
    <d v="1899-12-30T06:35:00"/>
    <d v="1899-12-30T06:36:00"/>
    <d v="1899-12-30T00:01:00"/>
    <n v="1000"/>
    <n v="1.5050699999999999"/>
    <s v="1.575 (1000)"/>
    <n v="1.575"/>
    <x v="246"/>
    <n v="4.6462955211385548E-2"/>
    <n v="6.9930000000000048E-2"/>
    <s v="Got in at the break of KL from PM"/>
  </r>
  <r>
    <x v="157"/>
    <m/>
    <m/>
    <m/>
    <m/>
    <m/>
    <m/>
    <m/>
    <m/>
    <x v="161"/>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BA331C-F461-4BE7-BCE0-C5BB5F21F63C}"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Q29:AR40" firstHeaderRow="1" firstDataRow="1" firstDataCol="1"/>
  <pivotFields count="28">
    <pivotField axis="axisRow" multipleItemSelectionAllowed="1" showAll="0" measureFilter="1">
      <items count="159">
        <item x="73"/>
        <item x="24"/>
        <item x="71"/>
        <item x="84"/>
        <item x="11"/>
        <item x="43"/>
        <item x="137"/>
        <item x="150"/>
        <item x="107"/>
        <item x="54"/>
        <item x="60"/>
        <item x="115"/>
        <item x="23"/>
        <item x="93"/>
        <item x="18"/>
        <item x="111"/>
        <item x="65"/>
        <item x="72"/>
        <item x="25"/>
        <item x="36"/>
        <item x="33"/>
        <item x="156"/>
        <item x="131"/>
        <item x="116"/>
        <item x="1"/>
        <item x="68"/>
        <item x="114"/>
        <item x="101"/>
        <item x="44"/>
        <item x="0"/>
        <item x="118"/>
        <item x="53"/>
        <item x="40"/>
        <item x="9"/>
        <item x="125"/>
        <item x="145"/>
        <item x="14"/>
        <item x="46"/>
        <item x="57"/>
        <item x="67"/>
        <item x="62"/>
        <item x="143"/>
        <item x="144"/>
        <item x="20"/>
        <item x="35"/>
        <item x="100"/>
        <item x="6"/>
        <item x="50"/>
        <item x="138"/>
        <item x="61"/>
        <item x="29"/>
        <item x="87"/>
        <item x="37"/>
        <item x="94"/>
        <item x="155"/>
        <item x="21"/>
        <item x="49"/>
        <item x="103"/>
        <item x="74"/>
        <item x="82"/>
        <item x="59"/>
        <item x="78"/>
        <item x="142"/>
        <item x="140"/>
        <item x="32"/>
        <item x="153"/>
        <item x="79"/>
        <item x="105"/>
        <item x="152"/>
        <item x="38"/>
        <item x="147"/>
        <item x="126"/>
        <item x="106"/>
        <item x="133"/>
        <item x="34"/>
        <item x="127"/>
        <item x="64"/>
        <item x="129"/>
        <item x="109"/>
        <item x="15"/>
        <item x="45"/>
        <item x="8"/>
        <item x="110"/>
        <item x="63"/>
        <item x="4"/>
        <item x="55"/>
        <item x="112"/>
        <item x="120"/>
        <item x="113"/>
        <item x="7"/>
        <item x="47"/>
        <item x="80"/>
        <item x="132"/>
        <item x="17"/>
        <item x="130"/>
        <item x="41"/>
        <item x="77"/>
        <item x="122"/>
        <item x="123"/>
        <item x="146"/>
        <item x="154"/>
        <item x="119"/>
        <item x="86"/>
        <item x="56"/>
        <item x="85"/>
        <item x="91"/>
        <item x="13"/>
        <item x="90"/>
        <item x="95"/>
        <item x="98"/>
        <item x="121"/>
        <item x="96"/>
        <item x="75"/>
        <item x="42"/>
        <item x="51"/>
        <item x="30"/>
        <item x="16"/>
        <item x="3"/>
        <item x="66"/>
        <item x="141"/>
        <item x="149"/>
        <item x="88"/>
        <item x="81"/>
        <item x="28"/>
        <item x="83"/>
        <item x="104"/>
        <item x="39"/>
        <item x="5"/>
        <item x="10"/>
        <item x="124"/>
        <item x="128"/>
        <item x="76"/>
        <item x="139"/>
        <item x="117"/>
        <item x="108"/>
        <item x="102"/>
        <item x="151"/>
        <item x="69"/>
        <item x="70"/>
        <item x="2"/>
        <item x="12"/>
        <item x="89"/>
        <item x="26"/>
        <item x="19"/>
        <item x="135"/>
        <item x="97"/>
        <item x="92"/>
        <item x="136"/>
        <item x="148"/>
        <item x="99"/>
        <item x="31"/>
        <item x="134"/>
        <item x="52"/>
        <item x="22"/>
        <item x="58"/>
        <item x="27"/>
        <item x="48"/>
        <item x="157"/>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1">
    <i>
      <x v="29"/>
    </i>
    <i>
      <x v="32"/>
    </i>
    <i>
      <x v="47"/>
    </i>
    <i>
      <x v="83"/>
    </i>
    <i>
      <x v="85"/>
    </i>
    <i>
      <x v="93"/>
    </i>
    <i>
      <x v="113"/>
    </i>
    <i>
      <x v="114"/>
    </i>
    <i>
      <x v="123"/>
    </i>
    <i>
      <x v="153"/>
    </i>
    <i t="grand">
      <x/>
    </i>
  </rowItems>
  <colItems count="1">
    <i/>
  </colItems>
  <dataFields count="1">
    <dataField name="Sum of Outcome" fld="9" baseField="0" baseItem="0" numFmtId="44"/>
  </dataFields>
  <formats count="6">
    <format dxfId="7">
      <pivotArea type="all" dataOnly="0" outline="0" fieldPosition="0"/>
    </format>
    <format dxfId="6">
      <pivotArea outline="0" collapsedLevelsAreSubtotals="1" fieldPosition="0"/>
    </format>
    <format dxfId="5">
      <pivotArea field="0" type="button" dataOnly="0" labelOnly="1" outline="0" axis="axisRow" fieldPosition="0"/>
    </format>
    <format dxfId="4">
      <pivotArea dataOnly="0" labelOnly="1" fieldPosition="0">
        <references count="1">
          <reference field="0" count="10">
            <x v="29"/>
            <x v="32"/>
            <x v="47"/>
            <x v="83"/>
            <x v="85"/>
            <x v="93"/>
            <x v="113"/>
            <x v="114"/>
            <x v="123"/>
            <x v="153"/>
          </reference>
        </references>
      </pivotArea>
    </format>
    <format dxfId="3">
      <pivotArea dataOnly="0" labelOnly="1" grandRow="1" outline="0" fieldPosition="0"/>
    </format>
    <format dxfId="2">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2EA6CB-79A1-4F35-B242-6957B430D0F2}"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location ref="D9:E25" firstHeaderRow="1" firstDataRow="1" firstDataCol="1"/>
  <pivotFields count="13">
    <pivotField showAll="0"/>
    <pivotField axis="axisRow" showAll="0">
      <items count="2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m="1" x="196"/>
        <item x="195"/>
        <item m="1" x="197"/>
        <item m="1" x="198"/>
        <item x="194"/>
        <item t="default"/>
      </items>
    </pivotField>
    <pivotField showAll="0"/>
    <pivotField showAll="0"/>
    <pivotField showAll="0"/>
    <pivotField showAll="0"/>
    <pivotField showAll="0"/>
    <pivotField showAll="0"/>
    <pivotField showAll="0"/>
    <pivotField dataField="1" showAll="0"/>
    <pivotField showAll="0"/>
    <pivotField showAll="0"/>
    <pivotField showAll="0"/>
  </pivotFields>
  <rowFields count="1">
    <field x="1"/>
  </rowFields>
  <rowItems count="16">
    <i>
      <x v="124"/>
    </i>
    <i>
      <x v="125"/>
    </i>
    <i>
      <x v="126"/>
    </i>
    <i>
      <x v="127"/>
    </i>
    <i>
      <x v="128"/>
    </i>
    <i>
      <x v="129"/>
    </i>
    <i>
      <x v="130"/>
    </i>
    <i>
      <x v="131"/>
    </i>
    <i>
      <x v="132"/>
    </i>
    <i>
      <x v="133"/>
    </i>
    <i>
      <x v="134"/>
    </i>
    <i>
      <x v="135"/>
    </i>
    <i>
      <x v="136"/>
    </i>
    <i>
      <x v="137"/>
    </i>
    <i>
      <x v="138"/>
    </i>
    <i t="grand">
      <x/>
    </i>
  </rowItems>
  <colItems count="1">
    <i/>
  </colItems>
  <dataFields count="1">
    <dataField name="Sum of Outcome" fld="9" baseField="0" baseItem="0"/>
  </dataFields>
  <chartFormats count="27">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144"/>
          </reference>
        </references>
      </pivotArea>
    </chartFormat>
    <chartFormat chart="1" format="2">
      <pivotArea type="data" outline="0" fieldPosition="0">
        <references count="2">
          <reference field="4294967294" count="1" selected="0">
            <x v="0"/>
          </reference>
          <reference field="1" count="1" selected="0">
            <x v="139"/>
          </reference>
        </references>
      </pivotArea>
    </chartFormat>
    <chartFormat chart="1" format="3">
      <pivotArea type="data" outline="0" fieldPosition="0">
        <references count="2">
          <reference field="4294967294" count="1" selected="0">
            <x v="0"/>
          </reference>
          <reference field="1" count="1" selected="0">
            <x v="140"/>
          </reference>
        </references>
      </pivotArea>
    </chartFormat>
    <chartFormat chart="1" format="4">
      <pivotArea type="data" outline="0" fieldPosition="0">
        <references count="2">
          <reference field="4294967294" count="1" selected="0">
            <x v="0"/>
          </reference>
          <reference field="1" count="1" selected="0">
            <x v="141"/>
          </reference>
        </references>
      </pivotArea>
    </chartFormat>
    <chartFormat chart="1" format="5">
      <pivotArea type="data" outline="0" fieldPosition="0">
        <references count="2">
          <reference field="4294967294" count="1" selected="0">
            <x v="0"/>
          </reference>
          <reference field="1" count="1" selected="0">
            <x v="142"/>
          </reference>
        </references>
      </pivotArea>
    </chartFormat>
    <chartFormat chart="1" format="6">
      <pivotArea type="data" outline="0" fieldPosition="0">
        <references count="2">
          <reference field="4294967294" count="1" selected="0">
            <x v="0"/>
          </reference>
          <reference field="1" count="1" selected="0">
            <x v="146"/>
          </reference>
        </references>
      </pivotArea>
    </chartFormat>
    <chartFormat chart="1" format="7">
      <pivotArea type="data" outline="0" fieldPosition="0">
        <references count="2">
          <reference field="4294967294" count="1" selected="0">
            <x v="0"/>
          </reference>
          <reference field="1" count="1" selected="0">
            <x v="147"/>
          </reference>
        </references>
      </pivotArea>
    </chartFormat>
    <chartFormat chart="1" format="8">
      <pivotArea type="data" outline="0" fieldPosition="0">
        <references count="2">
          <reference field="4294967294" count="1" selected="0">
            <x v="0"/>
          </reference>
          <reference field="1" count="1" selected="0">
            <x v="149"/>
          </reference>
        </references>
      </pivotArea>
    </chartFormat>
    <chartFormat chart="1" format="9">
      <pivotArea type="data" outline="0" fieldPosition="0">
        <references count="2">
          <reference field="4294967294" count="1" selected="0">
            <x v="0"/>
          </reference>
          <reference field="1" count="1" selected="0">
            <x v="151"/>
          </reference>
        </references>
      </pivotArea>
    </chartFormat>
    <chartFormat chart="3" format="20" series="1">
      <pivotArea type="data" outline="0" fieldPosition="0">
        <references count="1">
          <reference field="4294967294" count="1" selected="0">
            <x v="0"/>
          </reference>
        </references>
      </pivotArea>
    </chartFormat>
    <chartFormat chart="3" format="21">
      <pivotArea type="data" outline="0" fieldPosition="0">
        <references count="2">
          <reference field="4294967294" count="1" selected="0">
            <x v="0"/>
          </reference>
          <reference field="1" count="1" selected="0">
            <x v="139"/>
          </reference>
        </references>
      </pivotArea>
    </chartFormat>
    <chartFormat chart="3" format="22">
      <pivotArea type="data" outline="0" fieldPosition="0">
        <references count="2">
          <reference field="4294967294" count="1" selected="0">
            <x v="0"/>
          </reference>
          <reference field="1" count="1" selected="0">
            <x v="140"/>
          </reference>
        </references>
      </pivotArea>
    </chartFormat>
    <chartFormat chart="3" format="23">
      <pivotArea type="data" outline="0" fieldPosition="0">
        <references count="2">
          <reference field="4294967294" count="1" selected="0">
            <x v="0"/>
          </reference>
          <reference field="1" count="1" selected="0">
            <x v="141"/>
          </reference>
        </references>
      </pivotArea>
    </chartFormat>
    <chartFormat chart="3" format="24">
      <pivotArea type="data" outline="0" fieldPosition="0">
        <references count="2">
          <reference field="4294967294" count="1" selected="0">
            <x v="0"/>
          </reference>
          <reference field="1" count="1" selected="0">
            <x v="142"/>
          </reference>
        </references>
      </pivotArea>
    </chartFormat>
    <chartFormat chart="3" format="25">
      <pivotArea type="data" outline="0" fieldPosition="0">
        <references count="2">
          <reference field="4294967294" count="1" selected="0">
            <x v="0"/>
          </reference>
          <reference field="1" count="1" selected="0">
            <x v="144"/>
          </reference>
        </references>
      </pivotArea>
    </chartFormat>
    <chartFormat chart="3" format="26">
      <pivotArea type="data" outline="0" fieldPosition="0">
        <references count="2">
          <reference field="4294967294" count="1" selected="0">
            <x v="0"/>
          </reference>
          <reference field="1" count="1" selected="0">
            <x v="146"/>
          </reference>
        </references>
      </pivotArea>
    </chartFormat>
    <chartFormat chart="3" format="27">
      <pivotArea type="data" outline="0" fieldPosition="0">
        <references count="2">
          <reference field="4294967294" count="1" selected="0">
            <x v="0"/>
          </reference>
          <reference field="1" count="1" selected="0">
            <x v="147"/>
          </reference>
        </references>
      </pivotArea>
    </chartFormat>
    <chartFormat chart="3" format="28">
      <pivotArea type="data" outline="0" fieldPosition="0">
        <references count="2">
          <reference field="4294967294" count="1" selected="0">
            <x v="0"/>
          </reference>
          <reference field="1" count="1" selected="0">
            <x v="149"/>
          </reference>
        </references>
      </pivotArea>
    </chartFormat>
    <chartFormat chart="3" format="29">
      <pivotArea type="data" outline="0" fieldPosition="0">
        <references count="2">
          <reference field="4294967294" count="1" selected="0">
            <x v="0"/>
          </reference>
          <reference field="1" count="1" selected="0">
            <x v="151"/>
          </reference>
        </references>
      </pivotArea>
    </chartFormat>
    <chartFormat chart="1" format="10">
      <pivotArea type="data" outline="0" fieldPosition="0">
        <references count="2">
          <reference field="4294967294" count="1" selected="0">
            <x v="0"/>
          </reference>
          <reference field="1" count="1" selected="0">
            <x v="145"/>
          </reference>
        </references>
      </pivotArea>
    </chartFormat>
    <chartFormat chart="1" format="11">
      <pivotArea type="data" outline="0" fieldPosition="0">
        <references count="2">
          <reference field="4294967294" count="1" selected="0">
            <x v="0"/>
          </reference>
          <reference field="1" count="1" selected="0">
            <x v="143"/>
          </reference>
        </references>
      </pivotArea>
    </chartFormat>
    <chartFormat chart="1" format="12">
      <pivotArea type="data" outline="0" fieldPosition="0">
        <references count="2">
          <reference field="4294967294" count="1" selected="0">
            <x v="0"/>
          </reference>
          <reference field="1" count="1" selected="0">
            <x v="159"/>
          </reference>
        </references>
      </pivotArea>
    </chartFormat>
    <chartFormat chart="1" format="13">
      <pivotArea type="data" outline="0" fieldPosition="0">
        <references count="2">
          <reference field="4294967294" count="1" selected="0">
            <x v="0"/>
          </reference>
          <reference field="1" count="1" selected="0">
            <x v="157"/>
          </reference>
        </references>
      </pivotArea>
    </chartFormat>
    <chartFormat chart="1" format="14">
      <pivotArea type="data" outline="0" fieldPosition="0">
        <references count="2">
          <reference field="4294967294" count="1" selected="0">
            <x v="0"/>
          </reference>
          <reference field="1" count="1" selected="0">
            <x v="162"/>
          </reference>
        </references>
      </pivotArea>
    </chartFormat>
    <chartFormat chart="7" format="15" series="1">
      <pivotArea type="data" outline="0" fieldPosition="0">
        <references count="1">
          <reference field="4294967294" count="1" selected="0">
            <x v="0"/>
          </reference>
        </references>
      </pivotArea>
    </chartFormat>
    <chartFormat chart="8"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212" name="Date">
      <autoFilter ref="A1">
        <filterColumn colId="0">
          <customFilters and="1">
            <customFilter operator="greaterThanOrEqual" val="4489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46FB79-0C1D-4F13-B095-8FA6B788E386}"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Q13:AR24" firstHeaderRow="1" firstDataRow="1" firstDataCol="1"/>
  <pivotFields count="28">
    <pivotField axis="axisRow" multipleItemSelectionAllowed="1" showAll="0" measureFilter="1" sortType="descending">
      <items count="159">
        <item x="157"/>
        <item x="48"/>
        <item x="27"/>
        <item x="58"/>
        <item x="22"/>
        <item x="52"/>
        <item x="134"/>
        <item x="31"/>
        <item x="99"/>
        <item x="148"/>
        <item x="136"/>
        <item x="92"/>
        <item x="97"/>
        <item x="135"/>
        <item x="19"/>
        <item x="26"/>
        <item x="89"/>
        <item x="12"/>
        <item x="2"/>
        <item x="70"/>
        <item x="69"/>
        <item x="151"/>
        <item x="102"/>
        <item x="108"/>
        <item x="117"/>
        <item x="139"/>
        <item x="76"/>
        <item x="128"/>
        <item x="124"/>
        <item x="10"/>
        <item x="5"/>
        <item x="39"/>
        <item x="104"/>
        <item x="83"/>
        <item x="28"/>
        <item x="81"/>
        <item x="88"/>
        <item x="149"/>
        <item x="141"/>
        <item x="66"/>
        <item x="3"/>
        <item x="16"/>
        <item x="30"/>
        <item x="51"/>
        <item x="42"/>
        <item x="75"/>
        <item x="96"/>
        <item x="121"/>
        <item x="98"/>
        <item x="95"/>
        <item x="90"/>
        <item x="13"/>
        <item x="91"/>
        <item x="85"/>
        <item x="56"/>
        <item x="86"/>
        <item x="119"/>
        <item x="154"/>
        <item x="146"/>
        <item x="123"/>
        <item x="122"/>
        <item x="77"/>
        <item x="41"/>
        <item x="130"/>
        <item x="17"/>
        <item x="132"/>
        <item x="80"/>
        <item x="47"/>
        <item x="7"/>
        <item x="113"/>
        <item x="120"/>
        <item x="112"/>
        <item x="55"/>
        <item x="4"/>
        <item x="63"/>
        <item x="110"/>
        <item x="8"/>
        <item x="45"/>
        <item x="15"/>
        <item x="109"/>
        <item x="129"/>
        <item x="64"/>
        <item x="127"/>
        <item x="34"/>
        <item x="133"/>
        <item x="106"/>
        <item x="126"/>
        <item x="147"/>
        <item x="38"/>
        <item x="152"/>
        <item x="105"/>
        <item x="79"/>
        <item x="153"/>
        <item x="32"/>
        <item x="140"/>
        <item x="142"/>
        <item x="78"/>
        <item x="59"/>
        <item x="82"/>
        <item x="74"/>
        <item x="103"/>
        <item x="49"/>
        <item x="21"/>
        <item x="155"/>
        <item x="94"/>
        <item x="37"/>
        <item x="87"/>
        <item x="29"/>
        <item x="61"/>
        <item x="138"/>
        <item x="50"/>
        <item x="6"/>
        <item x="100"/>
        <item x="35"/>
        <item x="20"/>
        <item x="144"/>
        <item x="143"/>
        <item x="62"/>
        <item x="67"/>
        <item x="57"/>
        <item x="46"/>
        <item x="14"/>
        <item x="145"/>
        <item x="125"/>
        <item x="9"/>
        <item x="40"/>
        <item x="53"/>
        <item x="118"/>
        <item x="0"/>
        <item x="44"/>
        <item x="101"/>
        <item x="114"/>
        <item x="68"/>
        <item x="1"/>
        <item x="116"/>
        <item x="131"/>
        <item x="156"/>
        <item x="33"/>
        <item x="36"/>
        <item x="25"/>
        <item x="72"/>
        <item x="65"/>
        <item x="111"/>
        <item x="18"/>
        <item x="93"/>
        <item x="23"/>
        <item x="115"/>
        <item x="60"/>
        <item x="54"/>
        <item x="107"/>
        <item x="150"/>
        <item x="137"/>
        <item x="43"/>
        <item x="11"/>
        <item x="84"/>
        <item x="71"/>
        <item x="24"/>
        <item x="73"/>
        <item t="default"/>
      </items>
    </pivotField>
    <pivotField showAll="0"/>
    <pivotField showAll="0"/>
    <pivotField showAll="0"/>
    <pivotField showAll="0"/>
    <pivotField showAll="0"/>
    <pivotField showAll="0"/>
    <pivotField showAll="0"/>
    <pivotField showAll="0"/>
    <pivotField dataField="1" showAll="0">
      <items count="249">
        <item x="21"/>
        <item x="135"/>
        <item x="81"/>
        <item x="36"/>
        <item x="20"/>
        <item x="132"/>
        <item x="68"/>
        <item x="80"/>
        <item x="58"/>
        <item x="66"/>
        <item x="72"/>
        <item x="78"/>
        <item x="103"/>
        <item x="39"/>
        <item x="61"/>
        <item x="42"/>
        <item x="73"/>
        <item x="27"/>
        <item x="123"/>
        <item x="105"/>
        <item x="98"/>
        <item x="55"/>
        <item x="213"/>
        <item x="33"/>
        <item x="84"/>
        <item x="92"/>
        <item x="45"/>
        <item x="54"/>
        <item x="83"/>
        <item x="82"/>
        <item x="236"/>
        <item x="220"/>
        <item x="89"/>
        <item x="239"/>
        <item x="243"/>
        <item x="88"/>
        <item x="96"/>
        <item x="63"/>
        <item x="101"/>
        <item x="219"/>
        <item x="85"/>
        <item x="118"/>
        <item x="86"/>
        <item x="48"/>
        <item x="93"/>
        <item x="76"/>
        <item x="223"/>
        <item x="15"/>
        <item x="238"/>
        <item x="69"/>
        <item x="227"/>
        <item x="138"/>
        <item x="32"/>
        <item x="127"/>
        <item x="43"/>
        <item x="106"/>
        <item x="241"/>
        <item x="215"/>
        <item x="205"/>
        <item x="22"/>
        <item x="112"/>
        <item x="108"/>
        <item x="166"/>
        <item x="115"/>
        <item x="167"/>
        <item x="139"/>
        <item x="137"/>
        <item x="171"/>
        <item x="230"/>
        <item x="146"/>
        <item x="145"/>
        <item x="12"/>
        <item x="65"/>
        <item x="163"/>
        <item x="154"/>
        <item x="158"/>
        <item x="49"/>
        <item x="235"/>
        <item x="52"/>
        <item x="232"/>
        <item x="216"/>
        <item x="94"/>
        <item x="157"/>
        <item x="198"/>
        <item x="133"/>
        <item x="211"/>
        <item x="75"/>
        <item x="174"/>
        <item x="147"/>
        <item x="41"/>
        <item x="130"/>
        <item x="186"/>
        <item x="7"/>
        <item x="131"/>
        <item x="122"/>
        <item x="162"/>
        <item x="153"/>
        <item x="244"/>
        <item x="187"/>
        <item x="142"/>
        <item x="188"/>
        <item x="128"/>
        <item x="233"/>
        <item x="191"/>
        <item x="222"/>
        <item x="109"/>
        <item x="156"/>
        <item x="29"/>
        <item x="217"/>
        <item x="185"/>
        <item x="181"/>
        <item x="62"/>
        <item x="175"/>
        <item x="184"/>
        <item x="209"/>
        <item x="199"/>
        <item x="240"/>
        <item x="206"/>
        <item x="214"/>
        <item x="25"/>
        <item x="152"/>
        <item x="136"/>
        <item x="155"/>
        <item x="144"/>
        <item x="203"/>
        <item x="172"/>
        <item x="196"/>
        <item x="126"/>
        <item x="195"/>
        <item x="190"/>
        <item x="168"/>
        <item x="140"/>
        <item x="165"/>
        <item x="207"/>
        <item x="120"/>
        <item x="221"/>
        <item x="210"/>
        <item x="159"/>
        <item x="183"/>
        <item x="234"/>
        <item x="212"/>
        <item x="180"/>
        <item x="1"/>
        <item x="129"/>
        <item x="178"/>
        <item x="177"/>
        <item x="113"/>
        <item x="79"/>
        <item x="18"/>
        <item x="161"/>
        <item x="74"/>
        <item x="169"/>
        <item x="124"/>
        <item x="201"/>
        <item x="107"/>
        <item x="24"/>
        <item x="13"/>
        <item x="11"/>
        <item x="182"/>
        <item x="200"/>
        <item x="90"/>
        <item x="116"/>
        <item x="150"/>
        <item x="179"/>
        <item x="3"/>
        <item x="0"/>
        <item x="9"/>
        <item x="160"/>
        <item x="193"/>
        <item x="2"/>
        <item x="176"/>
        <item x="231"/>
        <item x="114"/>
        <item x="194"/>
        <item x="226"/>
        <item x="97"/>
        <item x="149"/>
        <item x="125"/>
        <item x="202"/>
        <item x="141"/>
        <item x="30"/>
        <item x="143"/>
        <item x="170"/>
        <item x="5"/>
        <item x="26"/>
        <item x="110"/>
        <item x="229"/>
        <item x="17"/>
        <item x="111"/>
        <item x="189"/>
        <item x="6"/>
        <item x="173"/>
        <item x="4"/>
        <item x="51"/>
        <item x="40"/>
        <item x="208"/>
        <item x="8"/>
        <item x="224"/>
        <item x="237"/>
        <item x="104"/>
        <item x="10"/>
        <item x="164"/>
        <item x="35"/>
        <item x="151"/>
        <item x="148"/>
        <item x="99"/>
        <item x="228"/>
        <item x="23"/>
        <item x="100"/>
        <item x="204"/>
        <item x="218"/>
        <item x="197"/>
        <item x="64"/>
        <item x="117"/>
        <item x="121"/>
        <item x="28"/>
        <item x="46"/>
        <item x="67"/>
        <item x="246"/>
        <item x="91"/>
        <item x="134"/>
        <item x="102"/>
        <item x="192"/>
        <item x="95"/>
        <item x="242"/>
        <item x="119"/>
        <item x="53"/>
        <item x="225"/>
        <item x="37"/>
        <item x="50"/>
        <item x="60"/>
        <item x="245"/>
        <item x="87"/>
        <item x="34"/>
        <item x="19"/>
        <item x="14"/>
        <item x="47"/>
        <item x="44"/>
        <item x="77"/>
        <item x="70"/>
        <item x="31"/>
        <item x="56"/>
        <item x="71"/>
        <item x="59"/>
        <item x="16"/>
        <item x="38"/>
        <item x="57"/>
        <item x="24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1">
    <i>
      <x v="3"/>
    </i>
    <i>
      <x v="28"/>
    </i>
    <i>
      <x v="46"/>
    </i>
    <i>
      <x v="67"/>
    </i>
    <i>
      <x v="97"/>
    </i>
    <i>
      <x v="101"/>
    </i>
    <i>
      <x v="104"/>
    </i>
    <i>
      <x v="114"/>
    </i>
    <i>
      <x v="124"/>
    </i>
    <i>
      <x v="126"/>
    </i>
    <i t="grand">
      <x/>
    </i>
  </rowItems>
  <colItems count="1">
    <i/>
  </colItems>
  <dataFields count="1">
    <dataField name="Sum of Outcome" fld="9" baseField="0" baseItem="0" numFmtId="43"/>
  </dataFields>
  <formats count="5">
    <format dxfId="12">
      <pivotArea type="all" dataOnly="0" outline="0" fieldPosition="0"/>
    </format>
    <format dxfId="11">
      <pivotArea outline="0" collapsedLevelsAreSubtotals="1" fieldPosition="0"/>
    </format>
    <format dxfId="10">
      <pivotArea field="0" type="button" dataOnly="0" labelOnly="1" outline="0" axis="axisRow" fieldPosition="0"/>
    </format>
    <format dxfId="9">
      <pivotArea dataOnly="0" labelOnly="1" fieldPosition="0">
        <references count="1">
          <reference field="0" count="10">
            <x v="3"/>
            <x v="28"/>
            <x v="46"/>
            <x v="67"/>
            <x v="97"/>
            <x v="101"/>
            <x v="104"/>
            <x v="114"/>
            <x v="124"/>
            <x v="126"/>
          </reference>
        </references>
      </pivotArea>
    </format>
    <format dxfId="8">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F17BBC-9E93-43DA-89D0-5FFA59FEDC7A}"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W9:X17" firstHeaderRow="1" firstDataRow="1" firstDataCol="1"/>
  <pivotFields count="28">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h="1" x="7"/>
        <item x="0"/>
        <item x="2"/>
        <item x="4"/>
        <item x="5"/>
        <item x="6"/>
        <item x="3"/>
        <item x="1"/>
        <item h="1" x="8"/>
        <item t="default"/>
      </items>
    </pivotField>
  </pivotFields>
  <rowFields count="1">
    <field x="27"/>
  </rowFields>
  <rowItems count="8">
    <i>
      <x v="1"/>
    </i>
    <i>
      <x v="2"/>
    </i>
    <i>
      <x v="3"/>
    </i>
    <i>
      <x v="4"/>
    </i>
    <i>
      <x v="5"/>
    </i>
    <i>
      <x v="6"/>
    </i>
    <i>
      <x v="7"/>
    </i>
    <i t="grand">
      <x/>
    </i>
  </rowItems>
  <colItems count="1">
    <i/>
  </colItems>
  <dataFields count="1">
    <dataField name="Sum of Outcome" fld="9" baseField="0" baseItem="0"/>
  </dataFields>
  <chartFormats count="18">
    <chartFormat chart="2"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27" count="1" selected="0">
            <x v="7"/>
          </reference>
        </references>
      </pivotArea>
    </chartFormat>
    <chartFormat chart="6" format="7">
      <pivotArea type="data" outline="0" fieldPosition="0">
        <references count="2">
          <reference field="4294967294" count="1" selected="0">
            <x v="0"/>
          </reference>
          <reference field="27" count="1" selected="0">
            <x v="6"/>
          </reference>
        </references>
      </pivotArea>
    </chartFormat>
    <chartFormat chart="6" format="8">
      <pivotArea type="data" outline="0" fieldPosition="0">
        <references count="2">
          <reference field="4294967294" count="1" selected="0">
            <x v="0"/>
          </reference>
          <reference field="27" count="1" selected="0">
            <x v="3"/>
          </reference>
        </references>
      </pivotArea>
    </chartFormat>
    <chartFormat chart="6" format="9">
      <pivotArea type="data" outline="0" fieldPosition="0">
        <references count="2">
          <reference field="4294967294" count="1" selected="0">
            <x v="0"/>
          </reference>
          <reference field="27" count="1" selected="0">
            <x v="4"/>
          </reference>
        </references>
      </pivotArea>
    </chartFormat>
    <chartFormat chart="6" format="10">
      <pivotArea type="data" outline="0" fieldPosition="0">
        <references count="2">
          <reference field="4294967294" count="1" selected="0">
            <x v="0"/>
          </reference>
          <reference field="27" count="1" selected="0">
            <x v="5"/>
          </reference>
        </references>
      </pivotArea>
    </chartFormat>
    <chartFormat chart="6" format="11">
      <pivotArea type="data" outline="0" fieldPosition="0">
        <references count="2">
          <reference field="4294967294" count="1" selected="0">
            <x v="0"/>
          </reference>
          <reference field="27" count="1" selected="0">
            <x v="1"/>
          </reference>
        </references>
      </pivotArea>
    </chartFormat>
    <chartFormat chart="6" format="12">
      <pivotArea type="data" outline="0" fieldPosition="0">
        <references count="2">
          <reference field="4294967294" count="1" selected="0">
            <x v="0"/>
          </reference>
          <reference field="27" count="1" selected="0">
            <x v="2"/>
          </reference>
        </references>
      </pivotArea>
    </chartFormat>
    <chartFormat chart="8" format="21" series="1">
      <pivotArea type="data" outline="0" fieldPosition="0">
        <references count="1">
          <reference field="4294967294" count="1" selected="0">
            <x v="0"/>
          </reference>
        </references>
      </pivotArea>
    </chartFormat>
    <chartFormat chart="8" format="22">
      <pivotArea type="data" outline="0" fieldPosition="0">
        <references count="2">
          <reference field="4294967294" count="1" selected="0">
            <x v="0"/>
          </reference>
          <reference field="27" count="1" selected="0">
            <x v="1"/>
          </reference>
        </references>
      </pivotArea>
    </chartFormat>
    <chartFormat chart="8" format="23">
      <pivotArea type="data" outline="0" fieldPosition="0">
        <references count="2">
          <reference field="4294967294" count="1" selected="0">
            <x v="0"/>
          </reference>
          <reference field="27" count="1" selected="0">
            <x v="2"/>
          </reference>
        </references>
      </pivotArea>
    </chartFormat>
    <chartFormat chart="8" format="24">
      <pivotArea type="data" outline="0" fieldPosition="0">
        <references count="2">
          <reference field="4294967294" count="1" selected="0">
            <x v="0"/>
          </reference>
          <reference field="27" count="1" selected="0">
            <x v="3"/>
          </reference>
        </references>
      </pivotArea>
    </chartFormat>
    <chartFormat chart="8" format="25">
      <pivotArea type="data" outline="0" fieldPosition="0">
        <references count="2">
          <reference field="4294967294" count="1" selected="0">
            <x v="0"/>
          </reference>
          <reference field="27" count="1" selected="0">
            <x v="4"/>
          </reference>
        </references>
      </pivotArea>
    </chartFormat>
    <chartFormat chart="8" format="26">
      <pivotArea type="data" outline="0" fieldPosition="0">
        <references count="2">
          <reference field="4294967294" count="1" selected="0">
            <x v="0"/>
          </reference>
          <reference field="27" count="1" selected="0">
            <x v="5"/>
          </reference>
        </references>
      </pivotArea>
    </chartFormat>
    <chartFormat chart="8" format="27">
      <pivotArea type="data" outline="0" fieldPosition="0">
        <references count="2">
          <reference field="4294967294" count="1" selected="0">
            <x v="0"/>
          </reference>
          <reference field="27" count="1" selected="0">
            <x v="6"/>
          </reference>
        </references>
      </pivotArea>
    </chartFormat>
    <chartFormat chart="8" format="28">
      <pivotArea type="data" outline="0" fieldPosition="0">
        <references count="2">
          <reference field="4294967294" count="1" selected="0">
            <x v="0"/>
          </reference>
          <reference field="27"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C8C2D7-F5B8-4FCC-B7DA-81C92D34536C}" name="PivotTable4"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D30:E33" firstHeaderRow="1" firstDataRow="1" firstDataCol="1"/>
  <pivotFields count="16">
    <pivotField showAll="0"/>
    <pivotField showAll="0">
      <items count="2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5"/>
        <item m="1" x="196"/>
        <item m="1" x="197"/>
        <item m="1" x="198"/>
        <item x="194"/>
        <item t="default"/>
      </items>
    </pivotField>
    <pivotField showAll="0"/>
    <pivotField showAll="0"/>
    <pivotField showAll="0"/>
    <pivotField showAll="0"/>
    <pivotField showAll="0"/>
    <pivotField showAll="0"/>
    <pivotField showAll="0"/>
    <pivotField dataField="1"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x="5"/>
        <item t="default"/>
      </items>
    </pivotField>
    <pivotField axis="axisRow" showAll="0">
      <items count="5">
        <item h="1" sd="0" x="0"/>
        <item x="1"/>
        <item x="2"/>
        <item h="1" x="3"/>
        <item t="default"/>
      </items>
    </pivotField>
  </pivotFields>
  <rowFields count="2">
    <field x="15"/>
    <field x="13"/>
  </rowFields>
  <rowItems count="3">
    <i>
      <x v="2"/>
    </i>
    <i r="1">
      <x v="4"/>
    </i>
    <i t="grand">
      <x/>
    </i>
  </rowItems>
  <colItems count="1">
    <i/>
  </colItems>
  <dataFields count="1">
    <dataField name="Sum of Outcome"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314" name="Date">
      <autoFilter ref="A1">
        <filterColumn colId="0">
          <customFilters and="1">
            <customFilter operator="greaterThanOrEqual" val="45017"/>
            <customFilter operator="lessThanOrEqual" val="4504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7B56B51-59A1-4DBC-8301-3FC12E1E9A3B}"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M60:N66" firstHeaderRow="1" firstDataRow="1" firstDataCol="1"/>
  <pivotFields count="27">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9">
        <item h="1" x="5"/>
        <item h="1" m="1" x="6"/>
        <item x="4"/>
        <item x="2"/>
        <item x="1"/>
        <item x="0"/>
        <item x="3"/>
        <item h="1" m="1" x="7"/>
        <item t="default"/>
      </items>
    </pivotField>
  </pivotFields>
  <rowFields count="1">
    <field x="26"/>
  </rowFields>
  <rowItems count="6">
    <i>
      <x v="2"/>
    </i>
    <i>
      <x v="3"/>
    </i>
    <i>
      <x v="4"/>
    </i>
    <i>
      <x v="5"/>
    </i>
    <i>
      <x v="6"/>
    </i>
    <i t="grand">
      <x/>
    </i>
  </rowItems>
  <colItems count="1">
    <i/>
  </colItems>
  <dataFields count="1">
    <dataField name="Sum of Outcome" fld="9" baseField="0" baseItem="0" numFmtId="2"/>
  </dataFields>
  <formats count="2">
    <format dxfId="14">
      <pivotArea outline="0" collapsedLevelsAreSubtotals="1" fieldPosition="0"/>
    </format>
    <format dxfId="13">
      <pivotArea collapsedLevelsAreSubtotals="1" fieldPosition="0">
        <references count="1">
          <reference field="26" count="5">
            <x v="2"/>
            <x v="3"/>
            <x v="4"/>
            <x v="5"/>
            <x v="6"/>
          </reference>
        </references>
      </pivotArea>
    </format>
  </formats>
  <chartFormats count="2">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1A713DB-A9FE-4B27-A149-75C77C6DEC34}" name="PivotTable8"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Q50:AW52" firstHeaderRow="1" firstDataRow="2" firstDataCol="1"/>
  <pivotFields count="13">
    <pivotField axis="axisCol" multipleItemSelectionAllowed="1" showAll="0">
      <items count="159">
        <item h="1" x="73"/>
        <item h="1" x="24"/>
        <item x="71"/>
        <item h="1" x="84"/>
        <item h="1" x="11"/>
        <item h="1" x="43"/>
        <item h="1" x="137"/>
        <item h="1" x="150"/>
        <item h="1" x="107"/>
        <item h="1" x="54"/>
        <item h="1" x="60"/>
        <item h="1" x="115"/>
        <item h="1" x="23"/>
        <item h="1" x="93"/>
        <item h="1" x="18"/>
        <item h="1" x="111"/>
        <item h="1" x="65"/>
        <item h="1" x="72"/>
        <item h="1" x="25"/>
        <item h="1" x="36"/>
        <item h="1" x="33"/>
        <item h="1" x="156"/>
        <item h="1" x="131"/>
        <item h="1" x="116"/>
        <item h="1" x="1"/>
        <item h="1" x="68"/>
        <item h="1" x="114"/>
        <item h="1" x="101"/>
        <item h="1" x="44"/>
        <item h="1" x="0"/>
        <item h="1" x="118"/>
        <item h="1" x="53"/>
        <item h="1" x="40"/>
        <item h="1" x="9"/>
        <item h="1" x="125"/>
        <item h="1" x="145"/>
        <item h="1" x="14"/>
        <item h="1" x="46"/>
        <item h="1" x="57"/>
        <item h="1" x="67"/>
        <item h="1" x="62"/>
        <item h="1" x="143"/>
        <item h="1" x="144"/>
        <item h="1" x="20"/>
        <item h="1" x="35"/>
        <item h="1" x="100"/>
        <item h="1" x="6"/>
        <item h="1" x="50"/>
        <item h="1" x="138"/>
        <item h="1" x="61"/>
        <item h="1" x="29"/>
        <item h="1" x="87"/>
        <item h="1" x="37"/>
        <item h="1" x="94"/>
        <item h="1" x="155"/>
        <item h="1" x="21"/>
        <item h="1" x="49"/>
        <item h="1" x="103"/>
        <item h="1" x="74"/>
        <item h="1" x="82"/>
        <item h="1" x="59"/>
        <item h="1" x="78"/>
        <item h="1" x="142"/>
        <item h="1" x="140"/>
        <item h="1" x="32"/>
        <item h="1" x="153"/>
        <item h="1" x="79"/>
        <item h="1" x="105"/>
        <item h="1" x="152"/>
        <item h="1" x="38"/>
        <item h="1" x="147"/>
        <item h="1" x="126"/>
        <item h="1" x="106"/>
        <item h="1" x="133"/>
        <item h="1" x="34"/>
        <item h="1" x="127"/>
        <item h="1" x="64"/>
        <item h="1" x="129"/>
        <item h="1" x="109"/>
        <item h="1" x="15"/>
        <item h="1" x="45"/>
        <item h="1" x="8"/>
        <item h="1" x="110"/>
        <item h="1" x="63"/>
        <item h="1" x="4"/>
        <item h="1" x="55"/>
        <item h="1" x="112"/>
        <item h="1" x="120"/>
        <item h="1" x="113"/>
        <item h="1" x="7"/>
        <item h="1" x="47"/>
        <item h="1" x="80"/>
        <item h="1" x="132"/>
        <item h="1" x="17"/>
        <item h="1" x="130"/>
        <item h="1" x="41"/>
        <item h="1" x="77"/>
        <item h="1" x="122"/>
        <item h="1" x="123"/>
        <item h="1" x="146"/>
        <item h="1" x="154"/>
        <item h="1" x="119"/>
        <item h="1" x="86"/>
        <item h="1" x="56"/>
        <item h="1" x="85"/>
        <item h="1" x="91"/>
        <item h="1" x="13"/>
        <item h="1" x="90"/>
        <item h="1" x="95"/>
        <item h="1" x="98"/>
        <item h="1" x="121"/>
        <item h="1" x="96"/>
        <item h="1" x="75"/>
        <item h="1" x="42"/>
        <item h="1" x="51"/>
        <item h="1" x="30"/>
        <item h="1" x="16"/>
        <item h="1" x="3"/>
        <item h="1" x="66"/>
        <item h="1" x="141"/>
        <item h="1" x="149"/>
        <item h="1" x="88"/>
        <item h="1" x="81"/>
        <item h="1" x="28"/>
        <item h="1" x="83"/>
        <item h="1" x="104"/>
        <item h="1" x="39"/>
        <item h="1" x="5"/>
        <item h="1" x="10"/>
        <item h="1" x="124"/>
        <item h="1" x="128"/>
        <item h="1" x="76"/>
        <item h="1" x="139"/>
        <item h="1" x="117"/>
        <item h="1" x="108"/>
        <item h="1" x="102"/>
        <item h="1" x="151"/>
        <item h="1" x="69"/>
        <item h="1" x="70"/>
        <item h="1" x="2"/>
        <item h="1" x="12"/>
        <item h="1" x="89"/>
        <item h="1" x="26"/>
        <item h="1" x="19"/>
        <item h="1" x="135"/>
        <item h="1" x="97"/>
        <item h="1" x="92"/>
        <item h="1" x="136"/>
        <item h="1" x="148"/>
        <item h="1" x="99"/>
        <item h="1" x="31"/>
        <item h="1" x="134"/>
        <item h="1" x="52"/>
        <item x="22"/>
        <item x="58"/>
        <item x="27"/>
        <item x="48"/>
        <item h="1" x="157"/>
        <item t="default"/>
      </items>
    </pivotField>
    <pivotField showAll="0"/>
    <pivotField showAll="0"/>
    <pivotField showAll="0"/>
    <pivotField showAll="0"/>
    <pivotField showAll="0"/>
    <pivotField showAll="0"/>
    <pivotField showAll="0"/>
    <pivotField showAll="0"/>
    <pivotField dataField="1" showAll="0">
      <items count="248">
        <item x="21"/>
        <item x="135"/>
        <item x="81"/>
        <item x="36"/>
        <item x="20"/>
        <item x="132"/>
        <item x="68"/>
        <item x="80"/>
        <item x="58"/>
        <item x="66"/>
        <item x="72"/>
        <item x="78"/>
        <item x="103"/>
        <item x="39"/>
        <item x="61"/>
        <item x="42"/>
        <item x="73"/>
        <item x="27"/>
        <item x="123"/>
        <item x="105"/>
        <item x="98"/>
        <item x="55"/>
        <item x="213"/>
        <item x="33"/>
        <item x="84"/>
        <item x="92"/>
        <item x="45"/>
        <item x="54"/>
        <item x="83"/>
        <item x="82"/>
        <item x="236"/>
        <item x="220"/>
        <item x="89"/>
        <item x="239"/>
        <item x="243"/>
        <item x="88"/>
        <item x="96"/>
        <item x="63"/>
        <item x="101"/>
        <item x="219"/>
        <item x="85"/>
        <item x="118"/>
        <item x="86"/>
        <item x="48"/>
        <item x="93"/>
        <item x="76"/>
        <item x="223"/>
        <item x="15"/>
        <item x="238"/>
        <item x="69"/>
        <item x="227"/>
        <item x="138"/>
        <item x="32"/>
        <item x="127"/>
        <item x="43"/>
        <item x="106"/>
        <item x="241"/>
        <item x="215"/>
        <item x="205"/>
        <item x="22"/>
        <item x="112"/>
        <item x="108"/>
        <item x="166"/>
        <item x="115"/>
        <item x="167"/>
        <item x="139"/>
        <item x="137"/>
        <item x="171"/>
        <item x="230"/>
        <item x="146"/>
        <item x="145"/>
        <item x="12"/>
        <item x="65"/>
        <item x="163"/>
        <item x="154"/>
        <item x="158"/>
        <item x="49"/>
        <item x="235"/>
        <item x="52"/>
        <item x="232"/>
        <item x="216"/>
        <item x="94"/>
        <item x="157"/>
        <item x="198"/>
        <item x="133"/>
        <item x="211"/>
        <item x="75"/>
        <item x="174"/>
        <item x="147"/>
        <item x="41"/>
        <item x="130"/>
        <item x="186"/>
        <item x="7"/>
        <item x="131"/>
        <item x="122"/>
        <item x="162"/>
        <item x="153"/>
        <item x="244"/>
        <item x="187"/>
        <item x="142"/>
        <item x="188"/>
        <item x="128"/>
        <item x="233"/>
        <item x="191"/>
        <item x="222"/>
        <item x="109"/>
        <item x="156"/>
        <item x="29"/>
        <item x="217"/>
        <item x="185"/>
        <item x="181"/>
        <item x="62"/>
        <item x="175"/>
        <item x="184"/>
        <item x="209"/>
        <item x="199"/>
        <item x="240"/>
        <item x="206"/>
        <item x="214"/>
        <item x="25"/>
        <item x="152"/>
        <item x="136"/>
        <item x="155"/>
        <item x="144"/>
        <item x="203"/>
        <item x="172"/>
        <item x="196"/>
        <item x="126"/>
        <item x="195"/>
        <item x="190"/>
        <item x="168"/>
        <item x="140"/>
        <item x="165"/>
        <item x="207"/>
        <item x="120"/>
        <item x="221"/>
        <item x="210"/>
        <item x="159"/>
        <item x="183"/>
        <item x="234"/>
        <item x="212"/>
        <item x="180"/>
        <item x="1"/>
        <item x="129"/>
        <item x="178"/>
        <item x="177"/>
        <item x="113"/>
        <item x="79"/>
        <item x="18"/>
        <item x="161"/>
        <item x="74"/>
        <item x="169"/>
        <item x="124"/>
        <item x="201"/>
        <item x="107"/>
        <item x="24"/>
        <item x="13"/>
        <item x="11"/>
        <item x="182"/>
        <item x="200"/>
        <item x="90"/>
        <item x="116"/>
        <item x="150"/>
        <item x="179"/>
        <item x="3"/>
        <item x="0"/>
        <item x="9"/>
        <item x="160"/>
        <item x="193"/>
        <item x="2"/>
        <item x="176"/>
        <item x="231"/>
        <item x="114"/>
        <item x="194"/>
        <item x="226"/>
        <item x="97"/>
        <item x="149"/>
        <item x="125"/>
        <item x="202"/>
        <item x="141"/>
        <item x="30"/>
        <item x="143"/>
        <item x="170"/>
        <item x="5"/>
        <item x="26"/>
        <item x="110"/>
        <item x="229"/>
        <item x="17"/>
        <item x="111"/>
        <item x="189"/>
        <item x="6"/>
        <item x="173"/>
        <item x="4"/>
        <item x="51"/>
        <item x="40"/>
        <item x="208"/>
        <item x="8"/>
        <item x="224"/>
        <item x="237"/>
        <item x="104"/>
        <item x="10"/>
        <item x="164"/>
        <item x="35"/>
        <item x="151"/>
        <item x="148"/>
        <item x="99"/>
        <item x="228"/>
        <item x="23"/>
        <item x="100"/>
        <item x="204"/>
        <item x="218"/>
        <item x="197"/>
        <item x="64"/>
        <item x="117"/>
        <item x="121"/>
        <item x="28"/>
        <item x="46"/>
        <item x="67"/>
        <item x="246"/>
        <item x="91"/>
        <item x="134"/>
        <item x="102"/>
        <item x="192"/>
        <item x="95"/>
        <item x="242"/>
        <item x="119"/>
        <item x="53"/>
        <item x="225"/>
        <item x="37"/>
        <item x="50"/>
        <item x="60"/>
        <item x="245"/>
        <item x="87"/>
        <item x="34"/>
        <item x="19"/>
        <item x="14"/>
        <item x="47"/>
        <item x="44"/>
        <item x="77"/>
        <item x="70"/>
        <item x="31"/>
        <item x="56"/>
        <item x="71"/>
        <item x="59"/>
        <item x="16"/>
        <item x="38"/>
        <item x="57"/>
        <item t="default"/>
      </items>
    </pivotField>
    <pivotField showAll="0"/>
    <pivotField showAll="0"/>
    <pivotField showAll="0"/>
  </pivotFields>
  <rowItems count="1">
    <i/>
  </rowItems>
  <colFields count="1">
    <field x="0"/>
  </colFields>
  <colItems count="6">
    <i>
      <x v="2"/>
    </i>
    <i>
      <x v="153"/>
    </i>
    <i>
      <x v="154"/>
    </i>
    <i>
      <x v="155"/>
    </i>
    <i>
      <x v="156"/>
    </i>
    <i t="grand">
      <x/>
    </i>
  </colItems>
  <dataFields count="1">
    <dataField name="Sum of Outcome" fld="9" baseField="0" baseItem="0"/>
  </dataFields>
  <formats count="9">
    <format dxfId="23">
      <pivotArea type="all" dataOnly="0" outline="0" fieldPosition="0"/>
    </format>
    <format dxfId="22">
      <pivotArea outline="0" collapsedLevelsAreSubtotals="1" fieldPosition="0"/>
    </format>
    <format dxfId="21">
      <pivotArea field="0" type="button" dataOnly="0" labelOnly="1" outline="0" axis="axisCol" fieldPosition="0"/>
    </format>
    <format dxfId="20">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9">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8">
      <pivotArea dataOnly="0" labelOnly="1" fieldPosition="0">
        <references count="1">
          <reference field="0"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17">
      <pivotArea dataOnly="0" labelOnly="1" fieldPosition="0">
        <references count="1">
          <reference field="0" count="7">
            <x v="150"/>
            <x v="151"/>
            <x v="152"/>
            <x v="153"/>
            <x v="154"/>
            <x v="155"/>
            <x v="156"/>
          </reference>
        </references>
      </pivotArea>
    </format>
    <format dxfId="16">
      <pivotArea dataOnly="0" labelOnly="1" grandRow="1" outline="0" fieldPosition="0"/>
    </format>
    <format dxfId="15">
      <pivotArea dataOnly="0" labelOnly="1" outline="0" axis="axisValues" fieldPosition="0"/>
    </format>
  </formats>
  <chartFormats count="317">
    <chartFormat chart="2"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2" format="4"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1"/>
          </reference>
        </references>
      </pivotArea>
    </chartFormat>
    <chartFormat chart="2" format="5"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2"/>
          </reference>
        </references>
      </pivotArea>
    </chartFormat>
    <chartFormat chart="0" format="4" series="1">
      <pivotArea type="data" outline="0" fieldPosition="0">
        <references count="2">
          <reference field="4294967294" count="1" selected="0">
            <x v="0"/>
          </reference>
          <reference field="0" count="1" selected="0">
            <x v="0"/>
          </reference>
        </references>
      </pivotArea>
    </chartFormat>
    <chartFormat chart="2" format="6" series="1">
      <pivotArea type="data" outline="0" fieldPosition="0">
        <references count="2">
          <reference field="4294967294" count="1" selected="0">
            <x v="0"/>
          </reference>
          <reference field="0" count="1" selected="0">
            <x v="3"/>
          </reference>
        </references>
      </pivotArea>
    </chartFormat>
    <chartFormat chart="2" format="7" series="1">
      <pivotArea type="data" outline="0" fieldPosition="0">
        <references count="2">
          <reference field="4294967294" count="1" selected="0">
            <x v="0"/>
          </reference>
          <reference field="0" count="1" selected="0">
            <x v="4"/>
          </reference>
        </references>
      </pivotArea>
    </chartFormat>
    <chartFormat chart="2" format="8" series="1">
      <pivotArea type="data" outline="0" fieldPosition="0">
        <references count="2">
          <reference field="4294967294" count="1" selected="0">
            <x v="0"/>
          </reference>
          <reference field="0" count="1" selected="0">
            <x v="5"/>
          </reference>
        </references>
      </pivotArea>
    </chartFormat>
    <chartFormat chart="2" format="9" series="1">
      <pivotArea type="data" outline="0" fieldPosition="0">
        <references count="2">
          <reference field="4294967294" count="1" selected="0">
            <x v="0"/>
          </reference>
          <reference field="0" count="1" selected="0">
            <x v="6"/>
          </reference>
        </references>
      </pivotArea>
    </chartFormat>
    <chartFormat chart="2" format="10" series="1">
      <pivotArea type="data" outline="0" fieldPosition="0">
        <references count="2">
          <reference field="4294967294" count="1" selected="0">
            <x v="0"/>
          </reference>
          <reference field="0" count="1" selected="0">
            <x v="7"/>
          </reference>
        </references>
      </pivotArea>
    </chartFormat>
    <chartFormat chart="2" format="11" series="1">
      <pivotArea type="data" outline="0" fieldPosition="0">
        <references count="2">
          <reference field="4294967294" count="1" selected="0">
            <x v="0"/>
          </reference>
          <reference field="0" count="1" selected="0">
            <x v="8"/>
          </reference>
        </references>
      </pivotArea>
    </chartFormat>
    <chartFormat chart="2" format="12" series="1">
      <pivotArea type="data" outline="0" fieldPosition="0">
        <references count="2">
          <reference field="4294967294" count="1" selected="0">
            <x v="0"/>
          </reference>
          <reference field="0" count="1" selected="0">
            <x v="9"/>
          </reference>
        </references>
      </pivotArea>
    </chartFormat>
    <chartFormat chart="2" format="13" series="1">
      <pivotArea type="data" outline="0" fieldPosition="0">
        <references count="2">
          <reference field="4294967294" count="1" selected="0">
            <x v="0"/>
          </reference>
          <reference field="0" count="1" selected="0">
            <x v="10"/>
          </reference>
        </references>
      </pivotArea>
    </chartFormat>
    <chartFormat chart="2" format="14" series="1">
      <pivotArea type="data" outline="0" fieldPosition="0">
        <references count="2">
          <reference field="4294967294" count="1" selected="0">
            <x v="0"/>
          </reference>
          <reference field="0" count="1" selected="0">
            <x v="11"/>
          </reference>
        </references>
      </pivotArea>
    </chartFormat>
    <chartFormat chart="2" format="15" series="1">
      <pivotArea type="data" outline="0" fieldPosition="0">
        <references count="2">
          <reference field="4294967294" count="1" selected="0">
            <x v="0"/>
          </reference>
          <reference field="0" count="1" selected="0">
            <x v="12"/>
          </reference>
        </references>
      </pivotArea>
    </chartFormat>
    <chartFormat chart="2" format="16" series="1">
      <pivotArea type="data" outline="0" fieldPosition="0">
        <references count="2">
          <reference field="4294967294" count="1" selected="0">
            <x v="0"/>
          </reference>
          <reference field="0" count="1" selected="0">
            <x v="13"/>
          </reference>
        </references>
      </pivotArea>
    </chartFormat>
    <chartFormat chart="2" format="17" series="1">
      <pivotArea type="data" outline="0" fieldPosition="0">
        <references count="2">
          <reference field="4294967294" count="1" selected="0">
            <x v="0"/>
          </reference>
          <reference field="0" count="1" selected="0">
            <x v="14"/>
          </reference>
        </references>
      </pivotArea>
    </chartFormat>
    <chartFormat chart="2" format="18" series="1">
      <pivotArea type="data" outline="0" fieldPosition="0">
        <references count="2">
          <reference field="4294967294" count="1" selected="0">
            <x v="0"/>
          </reference>
          <reference field="0" count="1" selected="0">
            <x v="15"/>
          </reference>
        </references>
      </pivotArea>
    </chartFormat>
    <chartFormat chart="2" format="19" series="1">
      <pivotArea type="data" outline="0" fieldPosition="0">
        <references count="2">
          <reference field="4294967294" count="1" selected="0">
            <x v="0"/>
          </reference>
          <reference field="0" count="1" selected="0">
            <x v="16"/>
          </reference>
        </references>
      </pivotArea>
    </chartFormat>
    <chartFormat chart="2" format="20" series="1">
      <pivotArea type="data" outline="0" fieldPosition="0">
        <references count="2">
          <reference field="4294967294" count="1" selected="0">
            <x v="0"/>
          </reference>
          <reference field="0" count="1" selected="0">
            <x v="17"/>
          </reference>
        </references>
      </pivotArea>
    </chartFormat>
    <chartFormat chart="2" format="21" series="1">
      <pivotArea type="data" outline="0" fieldPosition="0">
        <references count="2">
          <reference field="4294967294" count="1" selected="0">
            <x v="0"/>
          </reference>
          <reference field="0" count="1" selected="0">
            <x v="18"/>
          </reference>
        </references>
      </pivotArea>
    </chartFormat>
    <chartFormat chart="2" format="22" series="1">
      <pivotArea type="data" outline="0" fieldPosition="0">
        <references count="2">
          <reference field="4294967294" count="1" selected="0">
            <x v="0"/>
          </reference>
          <reference field="0" count="1" selected="0">
            <x v="19"/>
          </reference>
        </references>
      </pivotArea>
    </chartFormat>
    <chartFormat chart="2" format="23" series="1">
      <pivotArea type="data" outline="0" fieldPosition="0">
        <references count="2">
          <reference field="4294967294" count="1" selected="0">
            <x v="0"/>
          </reference>
          <reference field="0" count="1" selected="0">
            <x v="20"/>
          </reference>
        </references>
      </pivotArea>
    </chartFormat>
    <chartFormat chart="2" format="24" series="1">
      <pivotArea type="data" outline="0" fieldPosition="0">
        <references count="2">
          <reference field="4294967294" count="1" selected="0">
            <x v="0"/>
          </reference>
          <reference field="0" count="1" selected="0">
            <x v="21"/>
          </reference>
        </references>
      </pivotArea>
    </chartFormat>
    <chartFormat chart="2" format="25" series="1">
      <pivotArea type="data" outline="0" fieldPosition="0">
        <references count="2">
          <reference field="4294967294" count="1" selected="0">
            <x v="0"/>
          </reference>
          <reference field="0" count="1" selected="0">
            <x v="22"/>
          </reference>
        </references>
      </pivotArea>
    </chartFormat>
    <chartFormat chart="2" format="26" series="1">
      <pivotArea type="data" outline="0" fieldPosition="0">
        <references count="2">
          <reference field="4294967294" count="1" selected="0">
            <x v="0"/>
          </reference>
          <reference field="0" count="1" selected="0">
            <x v="23"/>
          </reference>
        </references>
      </pivotArea>
    </chartFormat>
    <chartFormat chart="2" format="27" series="1">
      <pivotArea type="data" outline="0" fieldPosition="0">
        <references count="2">
          <reference field="4294967294" count="1" selected="0">
            <x v="0"/>
          </reference>
          <reference field="0" count="1" selected="0">
            <x v="24"/>
          </reference>
        </references>
      </pivotArea>
    </chartFormat>
    <chartFormat chart="2" format="28" series="1">
      <pivotArea type="data" outline="0" fieldPosition="0">
        <references count="2">
          <reference field="4294967294" count="1" selected="0">
            <x v="0"/>
          </reference>
          <reference field="0" count="1" selected="0">
            <x v="25"/>
          </reference>
        </references>
      </pivotArea>
    </chartFormat>
    <chartFormat chart="2" format="29" series="1">
      <pivotArea type="data" outline="0" fieldPosition="0">
        <references count="2">
          <reference field="4294967294" count="1" selected="0">
            <x v="0"/>
          </reference>
          <reference field="0" count="1" selected="0">
            <x v="26"/>
          </reference>
        </references>
      </pivotArea>
    </chartFormat>
    <chartFormat chart="2" format="30" series="1">
      <pivotArea type="data" outline="0" fieldPosition="0">
        <references count="2">
          <reference field="4294967294" count="1" selected="0">
            <x v="0"/>
          </reference>
          <reference field="0" count="1" selected="0">
            <x v="27"/>
          </reference>
        </references>
      </pivotArea>
    </chartFormat>
    <chartFormat chart="2" format="31" series="1">
      <pivotArea type="data" outline="0" fieldPosition="0">
        <references count="2">
          <reference field="4294967294" count="1" selected="0">
            <x v="0"/>
          </reference>
          <reference field="0" count="1" selected="0">
            <x v="28"/>
          </reference>
        </references>
      </pivotArea>
    </chartFormat>
    <chartFormat chart="2" format="32" series="1">
      <pivotArea type="data" outline="0" fieldPosition="0">
        <references count="2">
          <reference field="4294967294" count="1" selected="0">
            <x v="0"/>
          </reference>
          <reference field="0" count="1" selected="0">
            <x v="29"/>
          </reference>
        </references>
      </pivotArea>
    </chartFormat>
    <chartFormat chart="2" format="33" series="1">
      <pivotArea type="data" outline="0" fieldPosition="0">
        <references count="2">
          <reference field="4294967294" count="1" selected="0">
            <x v="0"/>
          </reference>
          <reference field="0" count="1" selected="0">
            <x v="30"/>
          </reference>
        </references>
      </pivotArea>
    </chartFormat>
    <chartFormat chart="2" format="34" series="1">
      <pivotArea type="data" outline="0" fieldPosition="0">
        <references count="2">
          <reference field="4294967294" count="1" selected="0">
            <x v="0"/>
          </reference>
          <reference field="0" count="1" selected="0">
            <x v="31"/>
          </reference>
        </references>
      </pivotArea>
    </chartFormat>
    <chartFormat chart="2" format="35" series="1">
      <pivotArea type="data" outline="0" fieldPosition="0">
        <references count="2">
          <reference field="4294967294" count="1" selected="0">
            <x v="0"/>
          </reference>
          <reference field="0" count="1" selected="0">
            <x v="32"/>
          </reference>
        </references>
      </pivotArea>
    </chartFormat>
    <chartFormat chart="2" format="36" series="1">
      <pivotArea type="data" outline="0" fieldPosition="0">
        <references count="2">
          <reference field="4294967294" count="1" selected="0">
            <x v="0"/>
          </reference>
          <reference field="0" count="1" selected="0">
            <x v="33"/>
          </reference>
        </references>
      </pivotArea>
    </chartFormat>
    <chartFormat chart="2" format="37" series="1">
      <pivotArea type="data" outline="0" fieldPosition="0">
        <references count="2">
          <reference field="4294967294" count="1" selected="0">
            <x v="0"/>
          </reference>
          <reference field="0" count="1" selected="0">
            <x v="34"/>
          </reference>
        </references>
      </pivotArea>
    </chartFormat>
    <chartFormat chart="2" format="38" series="1">
      <pivotArea type="data" outline="0" fieldPosition="0">
        <references count="2">
          <reference field="4294967294" count="1" selected="0">
            <x v="0"/>
          </reference>
          <reference field="0" count="1" selected="0">
            <x v="35"/>
          </reference>
        </references>
      </pivotArea>
    </chartFormat>
    <chartFormat chart="2" format="39" series="1">
      <pivotArea type="data" outline="0" fieldPosition="0">
        <references count="2">
          <reference field="4294967294" count="1" selected="0">
            <x v="0"/>
          </reference>
          <reference field="0" count="1" selected="0">
            <x v="36"/>
          </reference>
        </references>
      </pivotArea>
    </chartFormat>
    <chartFormat chart="2" format="40" series="1">
      <pivotArea type="data" outline="0" fieldPosition="0">
        <references count="2">
          <reference field="4294967294" count="1" selected="0">
            <x v="0"/>
          </reference>
          <reference field="0" count="1" selected="0">
            <x v="37"/>
          </reference>
        </references>
      </pivotArea>
    </chartFormat>
    <chartFormat chart="2" format="41" series="1">
      <pivotArea type="data" outline="0" fieldPosition="0">
        <references count="2">
          <reference field="4294967294" count="1" selected="0">
            <x v="0"/>
          </reference>
          <reference field="0" count="1" selected="0">
            <x v="38"/>
          </reference>
        </references>
      </pivotArea>
    </chartFormat>
    <chartFormat chart="2" format="42" series="1">
      <pivotArea type="data" outline="0" fieldPosition="0">
        <references count="2">
          <reference field="4294967294" count="1" selected="0">
            <x v="0"/>
          </reference>
          <reference field="0" count="1" selected="0">
            <x v="39"/>
          </reference>
        </references>
      </pivotArea>
    </chartFormat>
    <chartFormat chart="2" format="43" series="1">
      <pivotArea type="data" outline="0" fieldPosition="0">
        <references count="2">
          <reference field="4294967294" count="1" selected="0">
            <x v="0"/>
          </reference>
          <reference field="0" count="1" selected="0">
            <x v="40"/>
          </reference>
        </references>
      </pivotArea>
    </chartFormat>
    <chartFormat chart="2" format="44" series="1">
      <pivotArea type="data" outline="0" fieldPosition="0">
        <references count="2">
          <reference field="4294967294" count="1" selected="0">
            <x v="0"/>
          </reference>
          <reference field="0" count="1" selected="0">
            <x v="41"/>
          </reference>
        </references>
      </pivotArea>
    </chartFormat>
    <chartFormat chart="2" format="45" series="1">
      <pivotArea type="data" outline="0" fieldPosition="0">
        <references count="2">
          <reference field="4294967294" count="1" selected="0">
            <x v="0"/>
          </reference>
          <reference field="0" count="1" selected="0">
            <x v="42"/>
          </reference>
        </references>
      </pivotArea>
    </chartFormat>
    <chartFormat chart="2" format="46" series="1">
      <pivotArea type="data" outline="0" fieldPosition="0">
        <references count="2">
          <reference field="4294967294" count="1" selected="0">
            <x v="0"/>
          </reference>
          <reference field="0" count="1" selected="0">
            <x v="43"/>
          </reference>
        </references>
      </pivotArea>
    </chartFormat>
    <chartFormat chart="2" format="47" series="1">
      <pivotArea type="data" outline="0" fieldPosition="0">
        <references count="2">
          <reference field="4294967294" count="1" selected="0">
            <x v="0"/>
          </reference>
          <reference field="0" count="1" selected="0">
            <x v="44"/>
          </reference>
        </references>
      </pivotArea>
    </chartFormat>
    <chartFormat chart="2" format="48" series="1">
      <pivotArea type="data" outline="0" fieldPosition="0">
        <references count="2">
          <reference field="4294967294" count="1" selected="0">
            <x v="0"/>
          </reference>
          <reference field="0" count="1" selected="0">
            <x v="45"/>
          </reference>
        </references>
      </pivotArea>
    </chartFormat>
    <chartFormat chart="2" format="49" series="1">
      <pivotArea type="data" outline="0" fieldPosition="0">
        <references count="2">
          <reference field="4294967294" count="1" selected="0">
            <x v="0"/>
          </reference>
          <reference field="0" count="1" selected="0">
            <x v="46"/>
          </reference>
        </references>
      </pivotArea>
    </chartFormat>
    <chartFormat chart="2" format="50" series="1">
      <pivotArea type="data" outline="0" fieldPosition="0">
        <references count="2">
          <reference field="4294967294" count="1" selected="0">
            <x v="0"/>
          </reference>
          <reference field="0" count="1" selected="0">
            <x v="47"/>
          </reference>
        </references>
      </pivotArea>
    </chartFormat>
    <chartFormat chart="2" format="51" series="1">
      <pivotArea type="data" outline="0" fieldPosition="0">
        <references count="2">
          <reference field="4294967294" count="1" selected="0">
            <x v="0"/>
          </reference>
          <reference field="0" count="1" selected="0">
            <x v="48"/>
          </reference>
        </references>
      </pivotArea>
    </chartFormat>
    <chartFormat chart="2" format="52" series="1">
      <pivotArea type="data" outline="0" fieldPosition="0">
        <references count="2">
          <reference field="4294967294" count="1" selected="0">
            <x v="0"/>
          </reference>
          <reference field="0" count="1" selected="0">
            <x v="49"/>
          </reference>
        </references>
      </pivotArea>
    </chartFormat>
    <chartFormat chart="2" format="53" series="1">
      <pivotArea type="data" outline="0" fieldPosition="0">
        <references count="2">
          <reference field="4294967294" count="1" selected="0">
            <x v="0"/>
          </reference>
          <reference field="0" count="1" selected="0">
            <x v="50"/>
          </reference>
        </references>
      </pivotArea>
    </chartFormat>
    <chartFormat chart="2" format="54" series="1">
      <pivotArea type="data" outline="0" fieldPosition="0">
        <references count="2">
          <reference field="4294967294" count="1" selected="0">
            <x v="0"/>
          </reference>
          <reference field="0" count="1" selected="0">
            <x v="51"/>
          </reference>
        </references>
      </pivotArea>
    </chartFormat>
    <chartFormat chart="2" format="55" series="1">
      <pivotArea type="data" outline="0" fieldPosition="0">
        <references count="2">
          <reference field="4294967294" count="1" selected="0">
            <x v="0"/>
          </reference>
          <reference field="0" count="1" selected="0">
            <x v="52"/>
          </reference>
        </references>
      </pivotArea>
    </chartFormat>
    <chartFormat chart="2" format="56" series="1">
      <pivotArea type="data" outline="0" fieldPosition="0">
        <references count="2">
          <reference field="4294967294" count="1" selected="0">
            <x v="0"/>
          </reference>
          <reference field="0" count="1" selected="0">
            <x v="53"/>
          </reference>
        </references>
      </pivotArea>
    </chartFormat>
    <chartFormat chart="2" format="57" series="1">
      <pivotArea type="data" outline="0" fieldPosition="0">
        <references count="2">
          <reference field="4294967294" count="1" selected="0">
            <x v="0"/>
          </reference>
          <reference field="0" count="1" selected="0">
            <x v="54"/>
          </reference>
        </references>
      </pivotArea>
    </chartFormat>
    <chartFormat chart="2" format="58" series="1">
      <pivotArea type="data" outline="0" fieldPosition="0">
        <references count="2">
          <reference field="4294967294" count="1" selected="0">
            <x v="0"/>
          </reference>
          <reference field="0" count="1" selected="0">
            <x v="55"/>
          </reference>
        </references>
      </pivotArea>
    </chartFormat>
    <chartFormat chart="2" format="59" series="1">
      <pivotArea type="data" outline="0" fieldPosition="0">
        <references count="2">
          <reference field="4294967294" count="1" selected="0">
            <x v="0"/>
          </reference>
          <reference field="0" count="1" selected="0">
            <x v="56"/>
          </reference>
        </references>
      </pivotArea>
    </chartFormat>
    <chartFormat chart="2" format="60" series="1">
      <pivotArea type="data" outline="0" fieldPosition="0">
        <references count="2">
          <reference field="4294967294" count="1" selected="0">
            <x v="0"/>
          </reference>
          <reference field="0" count="1" selected="0">
            <x v="57"/>
          </reference>
        </references>
      </pivotArea>
    </chartFormat>
    <chartFormat chart="2" format="61" series="1">
      <pivotArea type="data" outline="0" fieldPosition="0">
        <references count="2">
          <reference field="4294967294" count="1" selected="0">
            <x v="0"/>
          </reference>
          <reference field="0" count="1" selected="0">
            <x v="58"/>
          </reference>
        </references>
      </pivotArea>
    </chartFormat>
    <chartFormat chart="2" format="62" series="1">
      <pivotArea type="data" outline="0" fieldPosition="0">
        <references count="2">
          <reference field="4294967294" count="1" selected="0">
            <x v="0"/>
          </reference>
          <reference field="0" count="1" selected="0">
            <x v="59"/>
          </reference>
        </references>
      </pivotArea>
    </chartFormat>
    <chartFormat chart="2" format="63" series="1">
      <pivotArea type="data" outline="0" fieldPosition="0">
        <references count="2">
          <reference field="4294967294" count="1" selected="0">
            <x v="0"/>
          </reference>
          <reference field="0" count="1" selected="0">
            <x v="60"/>
          </reference>
        </references>
      </pivotArea>
    </chartFormat>
    <chartFormat chart="2" format="64" series="1">
      <pivotArea type="data" outline="0" fieldPosition="0">
        <references count="2">
          <reference field="4294967294" count="1" selected="0">
            <x v="0"/>
          </reference>
          <reference field="0" count="1" selected="0">
            <x v="61"/>
          </reference>
        </references>
      </pivotArea>
    </chartFormat>
    <chartFormat chart="2" format="65" series="1">
      <pivotArea type="data" outline="0" fieldPosition="0">
        <references count="2">
          <reference field="4294967294" count="1" selected="0">
            <x v="0"/>
          </reference>
          <reference field="0" count="1" selected="0">
            <x v="62"/>
          </reference>
        </references>
      </pivotArea>
    </chartFormat>
    <chartFormat chart="2" format="66" series="1">
      <pivotArea type="data" outline="0" fieldPosition="0">
        <references count="2">
          <reference field="4294967294" count="1" selected="0">
            <x v="0"/>
          </reference>
          <reference field="0" count="1" selected="0">
            <x v="63"/>
          </reference>
        </references>
      </pivotArea>
    </chartFormat>
    <chartFormat chart="2" format="67" series="1">
      <pivotArea type="data" outline="0" fieldPosition="0">
        <references count="2">
          <reference field="4294967294" count="1" selected="0">
            <x v="0"/>
          </reference>
          <reference field="0" count="1" selected="0">
            <x v="64"/>
          </reference>
        </references>
      </pivotArea>
    </chartFormat>
    <chartFormat chart="2" format="68" series="1">
      <pivotArea type="data" outline="0" fieldPosition="0">
        <references count="2">
          <reference field="4294967294" count="1" selected="0">
            <x v="0"/>
          </reference>
          <reference field="0" count="1" selected="0">
            <x v="65"/>
          </reference>
        </references>
      </pivotArea>
    </chartFormat>
    <chartFormat chart="2" format="69" series="1">
      <pivotArea type="data" outline="0" fieldPosition="0">
        <references count="2">
          <reference field="4294967294" count="1" selected="0">
            <x v="0"/>
          </reference>
          <reference field="0" count="1" selected="0">
            <x v="66"/>
          </reference>
        </references>
      </pivotArea>
    </chartFormat>
    <chartFormat chart="2" format="70" series="1">
      <pivotArea type="data" outline="0" fieldPosition="0">
        <references count="2">
          <reference field="4294967294" count="1" selected="0">
            <x v="0"/>
          </reference>
          <reference field="0" count="1" selected="0">
            <x v="67"/>
          </reference>
        </references>
      </pivotArea>
    </chartFormat>
    <chartFormat chart="2" format="71" series="1">
      <pivotArea type="data" outline="0" fieldPosition="0">
        <references count="2">
          <reference field="4294967294" count="1" selected="0">
            <x v="0"/>
          </reference>
          <reference field="0" count="1" selected="0">
            <x v="68"/>
          </reference>
        </references>
      </pivotArea>
    </chartFormat>
    <chartFormat chart="2" format="72" series="1">
      <pivotArea type="data" outline="0" fieldPosition="0">
        <references count="2">
          <reference field="4294967294" count="1" selected="0">
            <x v="0"/>
          </reference>
          <reference field="0" count="1" selected="0">
            <x v="69"/>
          </reference>
        </references>
      </pivotArea>
    </chartFormat>
    <chartFormat chart="2" format="73" series="1">
      <pivotArea type="data" outline="0" fieldPosition="0">
        <references count="2">
          <reference field="4294967294" count="1" selected="0">
            <x v="0"/>
          </reference>
          <reference field="0" count="1" selected="0">
            <x v="70"/>
          </reference>
        </references>
      </pivotArea>
    </chartFormat>
    <chartFormat chart="2" format="74" series="1">
      <pivotArea type="data" outline="0" fieldPosition="0">
        <references count="2">
          <reference field="4294967294" count="1" selected="0">
            <x v="0"/>
          </reference>
          <reference field="0" count="1" selected="0">
            <x v="71"/>
          </reference>
        </references>
      </pivotArea>
    </chartFormat>
    <chartFormat chart="2" format="75" series="1">
      <pivotArea type="data" outline="0" fieldPosition="0">
        <references count="2">
          <reference field="4294967294" count="1" selected="0">
            <x v="0"/>
          </reference>
          <reference field="0" count="1" selected="0">
            <x v="72"/>
          </reference>
        </references>
      </pivotArea>
    </chartFormat>
    <chartFormat chart="2" format="76" series="1">
      <pivotArea type="data" outline="0" fieldPosition="0">
        <references count="2">
          <reference field="4294967294" count="1" selected="0">
            <x v="0"/>
          </reference>
          <reference field="0" count="1" selected="0">
            <x v="73"/>
          </reference>
        </references>
      </pivotArea>
    </chartFormat>
    <chartFormat chart="2" format="77" series="1">
      <pivotArea type="data" outline="0" fieldPosition="0">
        <references count="2">
          <reference field="4294967294" count="1" selected="0">
            <x v="0"/>
          </reference>
          <reference field="0" count="1" selected="0">
            <x v="74"/>
          </reference>
        </references>
      </pivotArea>
    </chartFormat>
    <chartFormat chart="2" format="78" series="1">
      <pivotArea type="data" outline="0" fieldPosition="0">
        <references count="2">
          <reference field="4294967294" count="1" selected="0">
            <x v="0"/>
          </reference>
          <reference field="0" count="1" selected="0">
            <x v="75"/>
          </reference>
        </references>
      </pivotArea>
    </chartFormat>
    <chartFormat chart="2" format="79" series="1">
      <pivotArea type="data" outline="0" fieldPosition="0">
        <references count="2">
          <reference field="4294967294" count="1" selected="0">
            <x v="0"/>
          </reference>
          <reference field="0" count="1" selected="0">
            <x v="76"/>
          </reference>
        </references>
      </pivotArea>
    </chartFormat>
    <chartFormat chart="2" format="80" series="1">
      <pivotArea type="data" outline="0" fieldPosition="0">
        <references count="2">
          <reference field="4294967294" count="1" selected="0">
            <x v="0"/>
          </reference>
          <reference field="0" count="1" selected="0">
            <x v="77"/>
          </reference>
        </references>
      </pivotArea>
    </chartFormat>
    <chartFormat chart="2" format="81" series="1">
      <pivotArea type="data" outline="0" fieldPosition="0">
        <references count="2">
          <reference field="4294967294" count="1" selected="0">
            <x v="0"/>
          </reference>
          <reference field="0" count="1" selected="0">
            <x v="78"/>
          </reference>
        </references>
      </pivotArea>
    </chartFormat>
    <chartFormat chart="2" format="82" series="1">
      <pivotArea type="data" outline="0" fieldPosition="0">
        <references count="2">
          <reference field="4294967294" count="1" selected="0">
            <x v="0"/>
          </reference>
          <reference field="0" count="1" selected="0">
            <x v="79"/>
          </reference>
        </references>
      </pivotArea>
    </chartFormat>
    <chartFormat chart="2" format="83" series="1">
      <pivotArea type="data" outline="0" fieldPosition="0">
        <references count="2">
          <reference field="4294967294" count="1" selected="0">
            <x v="0"/>
          </reference>
          <reference field="0" count="1" selected="0">
            <x v="80"/>
          </reference>
        </references>
      </pivotArea>
    </chartFormat>
    <chartFormat chart="2" format="84" series="1">
      <pivotArea type="data" outline="0" fieldPosition="0">
        <references count="2">
          <reference field="4294967294" count="1" selected="0">
            <x v="0"/>
          </reference>
          <reference field="0" count="1" selected="0">
            <x v="81"/>
          </reference>
        </references>
      </pivotArea>
    </chartFormat>
    <chartFormat chart="2" format="85" series="1">
      <pivotArea type="data" outline="0" fieldPosition="0">
        <references count="2">
          <reference field="4294967294" count="1" selected="0">
            <x v="0"/>
          </reference>
          <reference field="0" count="1" selected="0">
            <x v="82"/>
          </reference>
        </references>
      </pivotArea>
    </chartFormat>
    <chartFormat chart="2" format="86" series="1">
      <pivotArea type="data" outline="0" fieldPosition="0">
        <references count="2">
          <reference field="4294967294" count="1" selected="0">
            <x v="0"/>
          </reference>
          <reference field="0" count="1" selected="0">
            <x v="83"/>
          </reference>
        </references>
      </pivotArea>
    </chartFormat>
    <chartFormat chart="2" format="87" series="1">
      <pivotArea type="data" outline="0" fieldPosition="0">
        <references count="2">
          <reference field="4294967294" count="1" selected="0">
            <x v="0"/>
          </reference>
          <reference field="0" count="1" selected="0">
            <x v="84"/>
          </reference>
        </references>
      </pivotArea>
    </chartFormat>
    <chartFormat chart="2" format="88" series="1">
      <pivotArea type="data" outline="0" fieldPosition="0">
        <references count="2">
          <reference field="4294967294" count="1" selected="0">
            <x v="0"/>
          </reference>
          <reference field="0" count="1" selected="0">
            <x v="85"/>
          </reference>
        </references>
      </pivotArea>
    </chartFormat>
    <chartFormat chart="2" format="89" series="1">
      <pivotArea type="data" outline="0" fieldPosition="0">
        <references count="2">
          <reference field="4294967294" count="1" selected="0">
            <x v="0"/>
          </reference>
          <reference field="0" count="1" selected="0">
            <x v="86"/>
          </reference>
        </references>
      </pivotArea>
    </chartFormat>
    <chartFormat chart="2" format="90" series="1">
      <pivotArea type="data" outline="0" fieldPosition="0">
        <references count="2">
          <reference field="4294967294" count="1" selected="0">
            <x v="0"/>
          </reference>
          <reference field="0" count="1" selected="0">
            <x v="87"/>
          </reference>
        </references>
      </pivotArea>
    </chartFormat>
    <chartFormat chart="2" format="91" series="1">
      <pivotArea type="data" outline="0" fieldPosition="0">
        <references count="2">
          <reference field="4294967294" count="1" selected="0">
            <x v="0"/>
          </reference>
          <reference field="0" count="1" selected="0">
            <x v="88"/>
          </reference>
        </references>
      </pivotArea>
    </chartFormat>
    <chartFormat chart="2" format="92" series="1">
      <pivotArea type="data" outline="0" fieldPosition="0">
        <references count="2">
          <reference field="4294967294" count="1" selected="0">
            <x v="0"/>
          </reference>
          <reference field="0" count="1" selected="0">
            <x v="89"/>
          </reference>
        </references>
      </pivotArea>
    </chartFormat>
    <chartFormat chart="2" format="93" series="1">
      <pivotArea type="data" outline="0" fieldPosition="0">
        <references count="2">
          <reference field="4294967294" count="1" selected="0">
            <x v="0"/>
          </reference>
          <reference field="0" count="1" selected="0">
            <x v="90"/>
          </reference>
        </references>
      </pivotArea>
    </chartFormat>
    <chartFormat chart="2" format="94" series="1">
      <pivotArea type="data" outline="0" fieldPosition="0">
        <references count="2">
          <reference field="4294967294" count="1" selected="0">
            <x v="0"/>
          </reference>
          <reference field="0" count="1" selected="0">
            <x v="91"/>
          </reference>
        </references>
      </pivotArea>
    </chartFormat>
    <chartFormat chart="2" format="95" series="1">
      <pivotArea type="data" outline="0" fieldPosition="0">
        <references count="2">
          <reference field="4294967294" count="1" selected="0">
            <x v="0"/>
          </reference>
          <reference field="0" count="1" selected="0">
            <x v="92"/>
          </reference>
        </references>
      </pivotArea>
    </chartFormat>
    <chartFormat chart="2" format="96" series="1">
      <pivotArea type="data" outline="0" fieldPosition="0">
        <references count="2">
          <reference field="4294967294" count="1" selected="0">
            <x v="0"/>
          </reference>
          <reference field="0" count="1" selected="0">
            <x v="93"/>
          </reference>
        </references>
      </pivotArea>
    </chartFormat>
    <chartFormat chart="2" format="97" series="1">
      <pivotArea type="data" outline="0" fieldPosition="0">
        <references count="2">
          <reference field="4294967294" count="1" selected="0">
            <x v="0"/>
          </reference>
          <reference field="0" count="1" selected="0">
            <x v="94"/>
          </reference>
        </references>
      </pivotArea>
    </chartFormat>
    <chartFormat chart="2" format="98" series="1">
      <pivotArea type="data" outline="0" fieldPosition="0">
        <references count="2">
          <reference field="4294967294" count="1" selected="0">
            <x v="0"/>
          </reference>
          <reference field="0" count="1" selected="0">
            <x v="95"/>
          </reference>
        </references>
      </pivotArea>
    </chartFormat>
    <chartFormat chart="2" format="99" series="1">
      <pivotArea type="data" outline="0" fieldPosition="0">
        <references count="2">
          <reference field="4294967294" count="1" selected="0">
            <x v="0"/>
          </reference>
          <reference field="0" count="1" selected="0">
            <x v="96"/>
          </reference>
        </references>
      </pivotArea>
    </chartFormat>
    <chartFormat chart="2" format="100" series="1">
      <pivotArea type="data" outline="0" fieldPosition="0">
        <references count="2">
          <reference field="4294967294" count="1" selected="0">
            <x v="0"/>
          </reference>
          <reference field="0" count="1" selected="0">
            <x v="97"/>
          </reference>
        </references>
      </pivotArea>
    </chartFormat>
    <chartFormat chart="2" format="101" series="1">
      <pivotArea type="data" outline="0" fieldPosition="0">
        <references count="2">
          <reference field="4294967294" count="1" selected="0">
            <x v="0"/>
          </reference>
          <reference field="0" count="1" selected="0">
            <x v="98"/>
          </reference>
        </references>
      </pivotArea>
    </chartFormat>
    <chartFormat chart="2" format="102" series="1">
      <pivotArea type="data" outline="0" fieldPosition="0">
        <references count="2">
          <reference field="4294967294" count="1" selected="0">
            <x v="0"/>
          </reference>
          <reference field="0" count="1" selected="0">
            <x v="99"/>
          </reference>
        </references>
      </pivotArea>
    </chartFormat>
    <chartFormat chart="2" format="103" series="1">
      <pivotArea type="data" outline="0" fieldPosition="0">
        <references count="2">
          <reference field="4294967294" count="1" selected="0">
            <x v="0"/>
          </reference>
          <reference field="0" count="1" selected="0">
            <x v="100"/>
          </reference>
        </references>
      </pivotArea>
    </chartFormat>
    <chartFormat chart="2" format="104" series="1">
      <pivotArea type="data" outline="0" fieldPosition="0">
        <references count="2">
          <reference field="4294967294" count="1" selected="0">
            <x v="0"/>
          </reference>
          <reference field="0" count="1" selected="0">
            <x v="101"/>
          </reference>
        </references>
      </pivotArea>
    </chartFormat>
    <chartFormat chart="2" format="105" series="1">
      <pivotArea type="data" outline="0" fieldPosition="0">
        <references count="2">
          <reference field="4294967294" count="1" selected="0">
            <x v="0"/>
          </reference>
          <reference field="0" count="1" selected="0">
            <x v="102"/>
          </reference>
        </references>
      </pivotArea>
    </chartFormat>
    <chartFormat chart="2" format="106" series="1">
      <pivotArea type="data" outline="0" fieldPosition="0">
        <references count="2">
          <reference field="4294967294" count="1" selected="0">
            <x v="0"/>
          </reference>
          <reference field="0" count="1" selected="0">
            <x v="103"/>
          </reference>
        </references>
      </pivotArea>
    </chartFormat>
    <chartFormat chart="2" format="107" series="1">
      <pivotArea type="data" outline="0" fieldPosition="0">
        <references count="2">
          <reference field="4294967294" count="1" selected="0">
            <x v="0"/>
          </reference>
          <reference field="0" count="1" selected="0">
            <x v="104"/>
          </reference>
        </references>
      </pivotArea>
    </chartFormat>
    <chartFormat chart="2" format="108" series="1">
      <pivotArea type="data" outline="0" fieldPosition="0">
        <references count="2">
          <reference field="4294967294" count="1" selected="0">
            <x v="0"/>
          </reference>
          <reference field="0" count="1" selected="0">
            <x v="105"/>
          </reference>
        </references>
      </pivotArea>
    </chartFormat>
    <chartFormat chart="2" format="109" series="1">
      <pivotArea type="data" outline="0" fieldPosition="0">
        <references count="2">
          <reference field="4294967294" count="1" selected="0">
            <x v="0"/>
          </reference>
          <reference field="0" count="1" selected="0">
            <x v="106"/>
          </reference>
        </references>
      </pivotArea>
    </chartFormat>
    <chartFormat chart="2" format="110" series="1">
      <pivotArea type="data" outline="0" fieldPosition="0">
        <references count="2">
          <reference field="4294967294" count="1" selected="0">
            <x v="0"/>
          </reference>
          <reference field="0" count="1" selected="0">
            <x v="107"/>
          </reference>
        </references>
      </pivotArea>
    </chartFormat>
    <chartFormat chart="2" format="111" series="1">
      <pivotArea type="data" outline="0" fieldPosition="0">
        <references count="2">
          <reference field="4294967294" count="1" selected="0">
            <x v="0"/>
          </reference>
          <reference field="0" count="1" selected="0">
            <x v="108"/>
          </reference>
        </references>
      </pivotArea>
    </chartFormat>
    <chartFormat chart="2" format="112" series="1">
      <pivotArea type="data" outline="0" fieldPosition="0">
        <references count="2">
          <reference field="4294967294" count="1" selected="0">
            <x v="0"/>
          </reference>
          <reference field="0" count="1" selected="0">
            <x v="109"/>
          </reference>
        </references>
      </pivotArea>
    </chartFormat>
    <chartFormat chart="2" format="113" series="1">
      <pivotArea type="data" outline="0" fieldPosition="0">
        <references count="2">
          <reference field="4294967294" count="1" selected="0">
            <x v="0"/>
          </reference>
          <reference field="0" count="1" selected="0">
            <x v="110"/>
          </reference>
        </references>
      </pivotArea>
    </chartFormat>
    <chartFormat chart="2" format="114" series="1">
      <pivotArea type="data" outline="0" fieldPosition="0">
        <references count="2">
          <reference field="4294967294" count="1" selected="0">
            <x v="0"/>
          </reference>
          <reference field="0" count="1" selected="0">
            <x v="111"/>
          </reference>
        </references>
      </pivotArea>
    </chartFormat>
    <chartFormat chart="2" format="115" series="1">
      <pivotArea type="data" outline="0" fieldPosition="0">
        <references count="2">
          <reference field="4294967294" count="1" selected="0">
            <x v="0"/>
          </reference>
          <reference field="0" count="1" selected="0">
            <x v="112"/>
          </reference>
        </references>
      </pivotArea>
    </chartFormat>
    <chartFormat chart="2" format="116" series="1">
      <pivotArea type="data" outline="0" fieldPosition="0">
        <references count="2">
          <reference field="4294967294" count="1" selected="0">
            <x v="0"/>
          </reference>
          <reference field="0" count="1" selected="0">
            <x v="113"/>
          </reference>
        </references>
      </pivotArea>
    </chartFormat>
    <chartFormat chart="2" format="117" series="1">
      <pivotArea type="data" outline="0" fieldPosition="0">
        <references count="2">
          <reference field="4294967294" count="1" selected="0">
            <x v="0"/>
          </reference>
          <reference field="0" count="1" selected="0">
            <x v="114"/>
          </reference>
        </references>
      </pivotArea>
    </chartFormat>
    <chartFormat chart="2" format="118" series="1">
      <pivotArea type="data" outline="0" fieldPosition="0">
        <references count="2">
          <reference field="4294967294" count="1" selected="0">
            <x v="0"/>
          </reference>
          <reference field="0" count="1" selected="0">
            <x v="115"/>
          </reference>
        </references>
      </pivotArea>
    </chartFormat>
    <chartFormat chart="2" format="119" series="1">
      <pivotArea type="data" outline="0" fieldPosition="0">
        <references count="2">
          <reference field="4294967294" count="1" selected="0">
            <x v="0"/>
          </reference>
          <reference field="0" count="1" selected="0">
            <x v="116"/>
          </reference>
        </references>
      </pivotArea>
    </chartFormat>
    <chartFormat chart="2" format="120" series="1">
      <pivotArea type="data" outline="0" fieldPosition="0">
        <references count="2">
          <reference field="4294967294" count="1" selected="0">
            <x v="0"/>
          </reference>
          <reference field="0" count="1" selected="0">
            <x v="117"/>
          </reference>
        </references>
      </pivotArea>
    </chartFormat>
    <chartFormat chart="2" format="121" series="1">
      <pivotArea type="data" outline="0" fieldPosition="0">
        <references count="2">
          <reference field="4294967294" count="1" selected="0">
            <x v="0"/>
          </reference>
          <reference field="0" count="1" selected="0">
            <x v="118"/>
          </reference>
        </references>
      </pivotArea>
    </chartFormat>
    <chartFormat chart="2" format="122" series="1">
      <pivotArea type="data" outline="0" fieldPosition="0">
        <references count="2">
          <reference field="4294967294" count="1" selected="0">
            <x v="0"/>
          </reference>
          <reference field="0" count="1" selected="0">
            <x v="119"/>
          </reference>
        </references>
      </pivotArea>
    </chartFormat>
    <chartFormat chart="2" format="123" series="1">
      <pivotArea type="data" outline="0" fieldPosition="0">
        <references count="2">
          <reference field="4294967294" count="1" selected="0">
            <x v="0"/>
          </reference>
          <reference field="0" count="1" selected="0">
            <x v="120"/>
          </reference>
        </references>
      </pivotArea>
    </chartFormat>
    <chartFormat chart="2" format="124" series="1">
      <pivotArea type="data" outline="0" fieldPosition="0">
        <references count="2">
          <reference field="4294967294" count="1" selected="0">
            <x v="0"/>
          </reference>
          <reference field="0" count="1" selected="0">
            <x v="121"/>
          </reference>
        </references>
      </pivotArea>
    </chartFormat>
    <chartFormat chart="2" format="125" series="1">
      <pivotArea type="data" outline="0" fieldPosition="0">
        <references count="2">
          <reference field="4294967294" count="1" selected="0">
            <x v="0"/>
          </reference>
          <reference field="0" count="1" selected="0">
            <x v="122"/>
          </reference>
        </references>
      </pivotArea>
    </chartFormat>
    <chartFormat chart="2" format="126" series="1">
      <pivotArea type="data" outline="0" fieldPosition="0">
        <references count="2">
          <reference field="4294967294" count="1" selected="0">
            <x v="0"/>
          </reference>
          <reference field="0" count="1" selected="0">
            <x v="123"/>
          </reference>
        </references>
      </pivotArea>
    </chartFormat>
    <chartFormat chart="2" format="127" series="1">
      <pivotArea type="data" outline="0" fieldPosition="0">
        <references count="2">
          <reference field="4294967294" count="1" selected="0">
            <x v="0"/>
          </reference>
          <reference field="0" count="1" selected="0">
            <x v="124"/>
          </reference>
        </references>
      </pivotArea>
    </chartFormat>
    <chartFormat chart="2" format="128" series="1">
      <pivotArea type="data" outline="0" fieldPosition="0">
        <references count="2">
          <reference field="4294967294" count="1" selected="0">
            <x v="0"/>
          </reference>
          <reference field="0" count="1" selected="0">
            <x v="125"/>
          </reference>
        </references>
      </pivotArea>
    </chartFormat>
    <chartFormat chart="2" format="129" series="1">
      <pivotArea type="data" outline="0" fieldPosition="0">
        <references count="2">
          <reference field="4294967294" count="1" selected="0">
            <x v="0"/>
          </reference>
          <reference field="0" count="1" selected="0">
            <x v="126"/>
          </reference>
        </references>
      </pivotArea>
    </chartFormat>
    <chartFormat chart="2" format="130" series="1">
      <pivotArea type="data" outline="0" fieldPosition="0">
        <references count="2">
          <reference field="4294967294" count="1" selected="0">
            <x v="0"/>
          </reference>
          <reference field="0" count="1" selected="0">
            <x v="127"/>
          </reference>
        </references>
      </pivotArea>
    </chartFormat>
    <chartFormat chart="2" format="131" series="1">
      <pivotArea type="data" outline="0" fieldPosition="0">
        <references count="2">
          <reference field="4294967294" count="1" selected="0">
            <x v="0"/>
          </reference>
          <reference field="0" count="1" selected="0">
            <x v="128"/>
          </reference>
        </references>
      </pivotArea>
    </chartFormat>
    <chartFormat chart="2" format="132" series="1">
      <pivotArea type="data" outline="0" fieldPosition="0">
        <references count="2">
          <reference field="4294967294" count="1" selected="0">
            <x v="0"/>
          </reference>
          <reference field="0" count="1" selected="0">
            <x v="129"/>
          </reference>
        </references>
      </pivotArea>
    </chartFormat>
    <chartFormat chart="2" format="133" series="1">
      <pivotArea type="data" outline="0" fieldPosition="0">
        <references count="2">
          <reference field="4294967294" count="1" selected="0">
            <x v="0"/>
          </reference>
          <reference field="0" count="1" selected="0">
            <x v="130"/>
          </reference>
        </references>
      </pivotArea>
    </chartFormat>
    <chartFormat chart="2" format="134" series="1">
      <pivotArea type="data" outline="0" fieldPosition="0">
        <references count="2">
          <reference field="4294967294" count="1" selected="0">
            <x v="0"/>
          </reference>
          <reference field="0" count="1" selected="0">
            <x v="131"/>
          </reference>
        </references>
      </pivotArea>
    </chartFormat>
    <chartFormat chart="2" format="135" series="1">
      <pivotArea type="data" outline="0" fieldPosition="0">
        <references count="2">
          <reference field="4294967294" count="1" selected="0">
            <x v="0"/>
          </reference>
          <reference field="0" count="1" selected="0">
            <x v="132"/>
          </reference>
        </references>
      </pivotArea>
    </chartFormat>
    <chartFormat chart="2" format="136" series="1">
      <pivotArea type="data" outline="0" fieldPosition="0">
        <references count="2">
          <reference field="4294967294" count="1" selected="0">
            <x v="0"/>
          </reference>
          <reference field="0" count="1" selected="0">
            <x v="133"/>
          </reference>
        </references>
      </pivotArea>
    </chartFormat>
    <chartFormat chart="2" format="137" series="1">
      <pivotArea type="data" outline="0" fieldPosition="0">
        <references count="2">
          <reference field="4294967294" count="1" selected="0">
            <x v="0"/>
          </reference>
          <reference field="0" count="1" selected="0">
            <x v="134"/>
          </reference>
        </references>
      </pivotArea>
    </chartFormat>
    <chartFormat chart="2" format="138" series="1">
      <pivotArea type="data" outline="0" fieldPosition="0">
        <references count="2">
          <reference field="4294967294" count="1" selected="0">
            <x v="0"/>
          </reference>
          <reference field="0" count="1" selected="0">
            <x v="135"/>
          </reference>
        </references>
      </pivotArea>
    </chartFormat>
    <chartFormat chart="2" format="139" series="1">
      <pivotArea type="data" outline="0" fieldPosition="0">
        <references count="2">
          <reference field="4294967294" count="1" selected="0">
            <x v="0"/>
          </reference>
          <reference field="0" count="1" selected="0">
            <x v="136"/>
          </reference>
        </references>
      </pivotArea>
    </chartFormat>
    <chartFormat chart="2" format="140" series="1">
      <pivotArea type="data" outline="0" fieldPosition="0">
        <references count="2">
          <reference field="4294967294" count="1" selected="0">
            <x v="0"/>
          </reference>
          <reference field="0" count="1" selected="0">
            <x v="137"/>
          </reference>
        </references>
      </pivotArea>
    </chartFormat>
    <chartFormat chart="2" format="141" series="1">
      <pivotArea type="data" outline="0" fieldPosition="0">
        <references count="2">
          <reference field="4294967294" count="1" selected="0">
            <x v="0"/>
          </reference>
          <reference field="0" count="1" selected="0">
            <x v="138"/>
          </reference>
        </references>
      </pivotArea>
    </chartFormat>
    <chartFormat chart="2" format="142" series="1">
      <pivotArea type="data" outline="0" fieldPosition="0">
        <references count="2">
          <reference field="4294967294" count="1" selected="0">
            <x v="0"/>
          </reference>
          <reference field="0" count="1" selected="0">
            <x v="139"/>
          </reference>
        </references>
      </pivotArea>
    </chartFormat>
    <chartFormat chart="2" format="143" series="1">
      <pivotArea type="data" outline="0" fieldPosition="0">
        <references count="2">
          <reference field="4294967294" count="1" selected="0">
            <x v="0"/>
          </reference>
          <reference field="0" count="1" selected="0">
            <x v="140"/>
          </reference>
        </references>
      </pivotArea>
    </chartFormat>
    <chartFormat chart="2" format="144" series="1">
      <pivotArea type="data" outline="0" fieldPosition="0">
        <references count="2">
          <reference field="4294967294" count="1" selected="0">
            <x v="0"/>
          </reference>
          <reference field="0" count="1" selected="0">
            <x v="141"/>
          </reference>
        </references>
      </pivotArea>
    </chartFormat>
    <chartFormat chart="2" format="145" series="1">
      <pivotArea type="data" outline="0" fieldPosition="0">
        <references count="2">
          <reference field="4294967294" count="1" selected="0">
            <x v="0"/>
          </reference>
          <reference field="0" count="1" selected="0">
            <x v="142"/>
          </reference>
        </references>
      </pivotArea>
    </chartFormat>
    <chartFormat chart="2" format="146" series="1">
      <pivotArea type="data" outline="0" fieldPosition="0">
        <references count="2">
          <reference field="4294967294" count="1" selected="0">
            <x v="0"/>
          </reference>
          <reference field="0" count="1" selected="0">
            <x v="143"/>
          </reference>
        </references>
      </pivotArea>
    </chartFormat>
    <chartFormat chart="2" format="147" series="1">
      <pivotArea type="data" outline="0" fieldPosition="0">
        <references count="2">
          <reference field="4294967294" count="1" selected="0">
            <x v="0"/>
          </reference>
          <reference field="0" count="1" selected="0">
            <x v="144"/>
          </reference>
        </references>
      </pivotArea>
    </chartFormat>
    <chartFormat chart="2" format="148" series="1">
      <pivotArea type="data" outline="0" fieldPosition="0">
        <references count="2">
          <reference field="4294967294" count="1" selected="0">
            <x v="0"/>
          </reference>
          <reference field="0" count="1" selected="0">
            <x v="145"/>
          </reference>
        </references>
      </pivotArea>
    </chartFormat>
    <chartFormat chart="2" format="149" series="1">
      <pivotArea type="data" outline="0" fieldPosition="0">
        <references count="2">
          <reference field="4294967294" count="1" selected="0">
            <x v="0"/>
          </reference>
          <reference field="0" count="1" selected="0">
            <x v="146"/>
          </reference>
        </references>
      </pivotArea>
    </chartFormat>
    <chartFormat chart="2" format="150" series="1">
      <pivotArea type="data" outline="0" fieldPosition="0">
        <references count="2">
          <reference field="4294967294" count="1" selected="0">
            <x v="0"/>
          </reference>
          <reference field="0" count="1" selected="0">
            <x v="147"/>
          </reference>
        </references>
      </pivotArea>
    </chartFormat>
    <chartFormat chart="2" format="151" series="1">
      <pivotArea type="data" outline="0" fieldPosition="0">
        <references count="2">
          <reference field="4294967294" count="1" selected="0">
            <x v="0"/>
          </reference>
          <reference field="0" count="1" selected="0">
            <x v="148"/>
          </reference>
        </references>
      </pivotArea>
    </chartFormat>
    <chartFormat chart="2" format="152" series="1">
      <pivotArea type="data" outline="0" fieldPosition="0">
        <references count="2">
          <reference field="4294967294" count="1" selected="0">
            <x v="0"/>
          </reference>
          <reference field="0" count="1" selected="0">
            <x v="149"/>
          </reference>
        </references>
      </pivotArea>
    </chartFormat>
    <chartFormat chart="2" format="153" series="1">
      <pivotArea type="data" outline="0" fieldPosition="0">
        <references count="2">
          <reference field="4294967294" count="1" selected="0">
            <x v="0"/>
          </reference>
          <reference field="0" count="1" selected="0">
            <x v="150"/>
          </reference>
        </references>
      </pivotArea>
    </chartFormat>
    <chartFormat chart="2" format="154" series="1">
      <pivotArea type="data" outline="0" fieldPosition="0">
        <references count="2">
          <reference field="4294967294" count="1" selected="0">
            <x v="0"/>
          </reference>
          <reference field="0" count="1" selected="0">
            <x v="151"/>
          </reference>
        </references>
      </pivotArea>
    </chartFormat>
    <chartFormat chart="2" format="155" series="1">
      <pivotArea type="data" outline="0" fieldPosition="0">
        <references count="2">
          <reference field="4294967294" count="1" selected="0">
            <x v="0"/>
          </reference>
          <reference field="0" count="1" selected="0">
            <x v="152"/>
          </reference>
        </references>
      </pivotArea>
    </chartFormat>
    <chartFormat chart="2" format="156" series="1">
      <pivotArea type="data" outline="0" fieldPosition="0">
        <references count="2">
          <reference field="4294967294" count="1" selected="0">
            <x v="0"/>
          </reference>
          <reference field="0" count="1" selected="0">
            <x v="153"/>
          </reference>
        </references>
      </pivotArea>
    </chartFormat>
    <chartFormat chart="2" format="157" series="1">
      <pivotArea type="data" outline="0" fieldPosition="0">
        <references count="2">
          <reference field="4294967294" count="1" selected="0">
            <x v="0"/>
          </reference>
          <reference field="0" count="1" selected="0">
            <x v="154"/>
          </reference>
        </references>
      </pivotArea>
    </chartFormat>
    <chartFormat chart="2" format="158" series="1">
      <pivotArea type="data" outline="0" fieldPosition="0">
        <references count="2">
          <reference field="4294967294" count="1" selected="0">
            <x v="0"/>
          </reference>
          <reference field="0" count="1" selected="0">
            <x v="155"/>
          </reference>
        </references>
      </pivotArea>
    </chartFormat>
    <chartFormat chart="2" format="159" series="1">
      <pivotArea type="data" outline="0" fieldPosition="0">
        <references count="2">
          <reference field="4294967294" count="1" selected="0">
            <x v="0"/>
          </reference>
          <reference field="0" count="1" selected="0">
            <x v="156"/>
          </reference>
        </references>
      </pivotArea>
    </chartFormat>
    <chartFormat chart="2" format="160" series="1">
      <pivotArea type="data" outline="0" fieldPosition="0">
        <references count="2">
          <reference field="4294967294" count="1" selected="0">
            <x v="0"/>
          </reference>
          <reference field="0" count="1" selected="0">
            <x v="157"/>
          </reference>
        </references>
      </pivotArea>
    </chartFormat>
    <chartFormat chart="0" format="5" series="1">
      <pivotArea type="data" outline="0" fieldPosition="0">
        <references count="2">
          <reference field="4294967294" count="1" selected="0">
            <x v="0"/>
          </reference>
          <reference field="0" count="1" selected="0">
            <x v="3"/>
          </reference>
        </references>
      </pivotArea>
    </chartFormat>
    <chartFormat chart="0" format="6" series="1">
      <pivotArea type="data" outline="0" fieldPosition="0">
        <references count="2">
          <reference field="4294967294" count="1" selected="0">
            <x v="0"/>
          </reference>
          <reference field="0" count="1" selected="0">
            <x v="4"/>
          </reference>
        </references>
      </pivotArea>
    </chartFormat>
    <chartFormat chart="0" format="7" series="1">
      <pivotArea type="data" outline="0" fieldPosition="0">
        <references count="2">
          <reference field="4294967294" count="1" selected="0">
            <x v="0"/>
          </reference>
          <reference field="0" count="1" selected="0">
            <x v="5"/>
          </reference>
        </references>
      </pivotArea>
    </chartFormat>
    <chartFormat chart="0" format="8" series="1">
      <pivotArea type="data" outline="0" fieldPosition="0">
        <references count="2">
          <reference field="4294967294" count="1" selected="0">
            <x v="0"/>
          </reference>
          <reference field="0" count="1" selected="0">
            <x v="6"/>
          </reference>
        </references>
      </pivotArea>
    </chartFormat>
    <chartFormat chart="0" format="9" series="1">
      <pivotArea type="data" outline="0" fieldPosition="0">
        <references count="2">
          <reference field="4294967294" count="1" selected="0">
            <x v="0"/>
          </reference>
          <reference field="0" count="1" selected="0">
            <x v="7"/>
          </reference>
        </references>
      </pivotArea>
    </chartFormat>
    <chartFormat chart="0" format="10" series="1">
      <pivotArea type="data" outline="0" fieldPosition="0">
        <references count="2">
          <reference field="4294967294" count="1" selected="0">
            <x v="0"/>
          </reference>
          <reference field="0" count="1" selected="0">
            <x v="8"/>
          </reference>
        </references>
      </pivotArea>
    </chartFormat>
    <chartFormat chart="0" format="11" series="1">
      <pivotArea type="data" outline="0" fieldPosition="0">
        <references count="2">
          <reference field="4294967294" count="1" selected="0">
            <x v="0"/>
          </reference>
          <reference field="0" count="1" selected="0">
            <x v="9"/>
          </reference>
        </references>
      </pivotArea>
    </chartFormat>
    <chartFormat chart="0" format="12" series="1">
      <pivotArea type="data" outline="0" fieldPosition="0">
        <references count="2">
          <reference field="4294967294" count="1" selected="0">
            <x v="0"/>
          </reference>
          <reference field="0" count="1" selected="0">
            <x v="10"/>
          </reference>
        </references>
      </pivotArea>
    </chartFormat>
    <chartFormat chart="0" format="13" series="1">
      <pivotArea type="data" outline="0" fieldPosition="0">
        <references count="2">
          <reference field="4294967294" count="1" selected="0">
            <x v="0"/>
          </reference>
          <reference field="0" count="1" selected="0">
            <x v="11"/>
          </reference>
        </references>
      </pivotArea>
    </chartFormat>
    <chartFormat chart="0" format="14" series="1">
      <pivotArea type="data" outline="0" fieldPosition="0">
        <references count="2">
          <reference field="4294967294" count="1" selected="0">
            <x v="0"/>
          </reference>
          <reference field="0" count="1" selected="0">
            <x v="12"/>
          </reference>
        </references>
      </pivotArea>
    </chartFormat>
    <chartFormat chart="0" format="15" series="1">
      <pivotArea type="data" outline="0" fieldPosition="0">
        <references count="2">
          <reference field="4294967294" count="1" selected="0">
            <x v="0"/>
          </reference>
          <reference field="0" count="1" selected="0">
            <x v="13"/>
          </reference>
        </references>
      </pivotArea>
    </chartFormat>
    <chartFormat chart="0" format="16" series="1">
      <pivotArea type="data" outline="0" fieldPosition="0">
        <references count="2">
          <reference field="4294967294" count="1" selected="0">
            <x v="0"/>
          </reference>
          <reference field="0" count="1" selected="0">
            <x v="14"/>
          </reference>
        </references>
      </pivotArea>
    </chartFormat>
    <chartFormat chart="0" format="17" series="1">
      <pivotArea type="data" outline="0" fieldPosition="0">
        <references count="2">
          <reference field="4294967294" count="1" selected="0">
            <x v="0"/>
          </reference>
          <reference field="0" count="1" selected="0">
            <x v="15"/>
          </reference>
        </references>
      </pivotArea>
    </chartFormat>
    <chartFormat chart="0" format="18" series="1">
      <pivotArea type="data" outline="0" fieldPosition="0">
        <references count="2">
          <reference field="4294967294" count="1" selected="0">
            <x v="0"/>
          </reference>
          <reference field="0" count="1" selected="0">
            <x v="16"/>
          </reference>
        </references>
      </pivotArea>
    </chartFormat>
    <chartFormat chart="0" format="19" series="1">
      <pivotArea type="data" outline="0" fieldPosition="0">
        <references count="2">
          <reference field="4294967294" count="1" selected="0">
            <x v="0"/>
          </reference>
          <reference field="0" count="1" selected="0">
            <x v="17"/>
          </reference>
        </references>
      </pivotArea>
    </chartFormat>
    <chartFormat chart="0" format="20" series="1">
      <pivotArea type="data" outline="0" fieldPosition="0">
        <references count="2">
          <reference field="4294967294" count="1" selected="0">
            <x v="0"/>
          </reference>
          <reference field="0" count="1" selected="0">
            <x v="18"/>
          </reference>
        </references>
      </pivotArea>
    </chartFormat>
    <chartFormat chart="0" format="21" series="1">
      <pivotArea type="data" outline="0" fieldPosition="0">
        <references count="2">
          <reference field="4294967294" count="1" selected="0">
            <x v="0"/>
          </reference>
          <reference field="0" count="1" selected="0">
            <x v="19"/>
          </reference>
        </references>
      </pivotArea>
    </chartFormat>
    <chartFormat chart="0" format="22" series="1">
      <pivotArea type="data" outline="0" fieldPosition="0">
        <references count="2">
          <reference field="4294967294" count="1" selected="0">
            <x v="0"/>
          </reference>
          <reference field="0" count="1" selected="0">
            <x v="20"/>
          </reference>
        </references>
      </pivotArea>
    </chartFormat>
    <chartFormat chart="0" format="23" series="1">
      <pivotArea type="data" outline="0" fieldPosition="0">
        <references count="2">
          <reference field="4294967294" count="1" selected="0">
            <x v="0"/>
          </reference>
          <reference field="0" count="1" selected="0">
            <x v="21"/>
          </reference>
        </references>
      </pivotArea>
    </chartFormat>
    <chartFormat chart="0" format="24" series="1">
      <pivotArea type="data" outline="0" fieldPosition="0">
        <references count="2">
          <reference field="4294967294" count="1" selected="0">
            <x v="0"/>
          </reference>
          <reference field="0" count="1" selected="0">
            <x v="22"/>
          </reference>
        </references>
      </pivotArea>
    </chartFormat>
    <chartFormat chart="0" format="25" series="1">
      <pivotArea type="data" outline="0" fieldPosition="0">
        <references count="2">
          <reference field="4294967294" count="1" selected="0">
            <x v="0"/>
          </reference>
          <reference field="0" count="1" selected="0">
            <x v="23"/>
          </reference>
        </references>
      </pivotArea>
    </chartFormat>
    <chartFormat chart="0" format="26" series="1">
      <pivotArea type="data" outline="0" fieldPosition="0">
        <references count="2">
          <reference field="4294967294" count="1" selected="0">
            <x v="0"/>
          </reference>
          <reference field="0" count="1" selected="0">
            <x v="24"/>
          </reference>
        </references>
      </pivotArea>
    </chartFormat>
    <chartFormat chart="0" format="27" series="1">
      <pivotArea type="data" outline="0" fieldPosition="0">
        <references count="2">
          <reference field="4294967294" count="1" selected="0">
            <x v="0"/>
          </reference>
          <reference field="0" count="1" selected="0">
            <x v="25"/>
          </reference>
        </references>
      </pivotArea>
    </chartFormat>
    <chartFormat chart="0" format="28" series="1">
      <pivotArea type="data" outline="0" fieldPosition="0">
        <references count="2">
          <reference field="4294967294" count="1" selected="0">
            <x v="0"/>
          </reference>
          <reference field="0" count="1" selected="0">
            <x v="26"/>
          </reference>
        </references>
      </pivotArea>
    </chartFormat>
    <chartFormat chart="0" format="29" series="1">
      <pivotArea type="data" outline="0" fieldPosition="0">
        <references count="2">
          <reference field="4294967294" count="1" selected="0">
            <x v="0"/>
          </reference>
          <reference field="0" count="1" selected="0">
            <x v="27"/>
          </reference>
        </references>
      </pivotArea>
    </chartFormat>
    <chartFormat chart="0" format="30" series="1">
      <pivotArea type="data" outline="0" fieldPosition="0">
        <references count="2">
          <reference field="4294967294" count="1" selected="0">
            <x v="0"/>
          </reference>
          <reference field="0" count="1" selected="0">
            <x v="28"/>
          </reference>
        </references>
      </pivotArea>
    </chartFormat>
    <chartFormat chart="0" format="31" series="1">
      <pivotArea type="data" outline="0" fieldPosition="0">
        <references count="2">
          <reference field="4294967294" count="1" selected="0">
            <x v="0"/>
          </reference>
          <reference field="0" count="1" selected="0">
            <x v="29"/>
          </reference>
        </references>
      </pivotArea>
    </chartFormat>
    <chartFormat chart="0" format="32" series="1">
      <pivotArea type="data" outline="0" fieldPosition="0">
        <references count="2">
          <reference field="4294967294" count="1" selected="0">
            <x v="0"/>
          </reference>
          <reference field="0" count="1" selected="0">
            <x v="30"/>
          </reference>
        </references>
      </pivotArea>
    </chartFormat>
    <chartFormat chart="0" format="33" series="1">
      <pivotArea type="data" outline="0" fieldPosition="0">
        <references count="2">
          <reference field="4294967294" count="1" selected="0">
            <x v="0"/>
          </reference>
          <reference field="0" count="1" selected="0">
            <x v="31"/>
          </reference>
        </references>
      </pivotArea>
    </chartFormat>
    <chartFormat chart="0" format="34" series="1">
      <pivotArea type="data" outline="0" fieldPosition="0">
        <references count="2">
          <reference field="4294967294" count="1" selected="0">
            <x v="0"/>
          </reference>
          <reference field="0" count="1" selected="0">
            <x v="32"/>
          </reference>
        </references>
      </pivotArea>
    </chartFormat>
    <chartFormat chart="0" format="35" series="1">
      <pivotArea type="data" outline="0" fieldPosition="0">
        <references count="2">
          <reference field="4294967294" count="1" selected="0">
            <x v="0"/>
          </reference>
          <reference field="0" count="1" selected="0">
            <x v="33"/>
          </reference>
        </references>
      </pivotArea>
    </chartFormat>
    <chartFormat chart="0" format="36" series="1">
      <pivotArea type="data" outline="0" fieldPosition="0">
        <references count="2">
          <reference field="4294967294" count="1" selected="0">
            <x v="0"/>
          </reference>
          <reference field="0" count="1" selected="0">
            <x v="34"/>
          </reference>
        </references>
      </pivotArea>
    </chartFormat>
    <chartFormat chart="0" format="37" series="1">
      <pivotArea type="data" outline="0" fieldPosition="0">
        <references count="2">
          <reference field="4294967294" count="1" selected="0">
            <x v="0"/>
          </reference>
          <reference field="0" count="1" selected="0">
            <x v="35"/>
          </reference>
        </references>
      </pivotArea>
    </chartFormat>
    <chartFormat chart="0" format="38" series="1">
      <pivotArea type="data" outline="0" fieldPosition="0">
        <references count="2">
          <reference field="4294967294" count="1" selected="0">
            <x v="0"/>
          </reference>
          <reference field="0" count="1" selected="0">
            <x v="36"/>
          </reference>
        </references>
      </pivotArea>
    </chartFormat>
    <chartFormat chart="0" format="39" series="1">
      <pivotArea type="data" outline="0" fieldPosition="0">
        <references count="2">
          <reference field="4294967294" count="1" selected="0">
            <x v="0"/>
          </reference>
          <reference field="0" count="1" selected="0">
            <x v="37"/>
          </reference>
        </references>
      </pivotArea>
    </chartFormat>
    <chartFormat chart="0" format="40" series="1">
      <pivotArea type="data" outline="0" fieldPosition="0">
        <references count="2">
          <reference field="4294967294" count="1" selected="0">
            <x v="0"/>
          </reference>
          <reference field="0" count="1" selected="0">
            <x v="38"/>
          </reference>
        </references>
      </pivotArea>
    </chartFormat>
    <chartFormat chart="0" format="41" series="1">
      <pivotArea type="data" outline="0" fieldPosition="0">
        <references count="2">
          <reference field="4294967294" count="1" selected="0">
            <x v="0"/>
          </reference>
          <reference field="0" count="1" selected="0">
            <x v="39"/>
          </reference>
        </references>
      </pivotArea>
    </chartFormat>
    <chartFormat chart="0" format="42" series="1">
      <pivotArea type="data" outline="0" fieldPosition="0">
        <references count="2">
          <reference field="4294967294" count="1" selected="0">
            <x v="0"/>
          </reference>
          <reference field="0" count="1" selected="0">
            <x v="40"/>
          </reference>
        </references>
      </pivotArea>
    </chartFormat>
    <chartFormat chart="0" format="43" series="1">
      <pivotArea type="data" outline="0" fieldPosition="0">
        <references count="2">
          <reference field="4294967294" count="1" selected="0">
            <x v="0"/>
          </reference>
          <reference field="0" count="1" selected="0">
            <x v="41"/>
          </reference>
        </references>
      </pivotArea>
    </chartFormat>
    <chartFormat chart="0" format="44" series="1">
      <pivotArea type="data" outline="0" fieldPosition="0">
        <references count="2">
          <reference field="4294967294" count="1" selected="0">
            <x v="0"/>
          </reference>
          <reference field="0" count="1" selected="0">
            <x v="42"/>
          </reference>
        </references>
      </pivotArea>
    </chartFormat>
    <chartFormat chart="0" format="45" series="1">
      <pivotArea type="data" outline="0" fieldPosition="0">
        <references count="2">
          <reference field="4294967294" count="1" selected="0">
            <x v="0"/>
          </reference>
          <reference field="0" count="1" selected="0">
            <x v="43"/>
          </reference>
        </references>
      </pivotArea>
    </chartFormat>
    <chartFormat chart="0" format="46" series="1">
      <pivotArea type="data" outline="0" fieldPosition="0">
        <references count="2">
          <reference field="4294967294" count="1" selected="0">
            <x v="0"/>
          </reference>
          <reference field="0" count="1" selected="0">
            <x v="44"/>
          </reference>
        </references>
      </pivotArea>
    </chartFormat>
    <chartFormat chart="0" format="47" series="1">
      <pivotArea type="data" outline="0" fieldPosition="0">
        <references count="2">
          <reference field="4294967294" count="1" selected="0">
            <x v="0"/>
          </reference>
          <reference field="0" count="1" selected="0">
            <x v="45"/>
          </reference>
        </references>
      </pivotArea>
    </chartFormat>
    <chartFormat chart="0" format="48" series="1">
      <pivotArea type="data" outline="0" fieldPosition="0">
        <references count="2">
          <reference field="4294967294" count="1" selected="0">
            <x v="0"/>
          </reference>
          <reference field="0" count="1" selected="0">
            <x v="46"/>
          </reference>
        </references>
      </pivotArea>
    </chartFormat>
    <chartFormat chart="0" format="49" series="1">
      <pivotArea type="data" outline="0" fieldPosition="0">
        <references count="2">
          <reference field="4294967294" count="1" selected="0">
            <x v="0"/>
          </reference>
          <reference field="0" count="1" selected="0">
            <x v="47"/>
          </reference>
        </references>
      </pivotArea>
    </chartFormat>
    <chartFormat chart="0" format="50" series="1">
      <pivotArea type="data" outline="0" fieldPosition="0">
        <references count="2">
          <reference field="4294967294" count="1" selected="0">
            <x v="0"/>
          </reference>
          <reference field="0" count="1" selected="0">
            <x v="48"/>
          </reference>
        </references>
      </pivotArea>
    </chartFormat>
    <chartFormat chart="0" format="51" series="1">
      <pivotArea type="data" outline="0" fieldPosition="0">
        <references count="2">
          <reference field="4294967294" count="1" selected="0">
            <x v="0"/>
          </reference>
          <reference field="0" count="1" selected="0">
            <x v="49"/>
          </reference>
        </references>
      </pivotArea>
    </chartFormat>
    <chartFormat chart="0" format="52" series="1">
      <pivotArea type="data" outline="0" fieldPosition="0">
        <references count="2">
          <reference field="4294967294" count="1" selected="0">
            <x v="0"/>
          </reference>
          <reference field="0" count="1" selected="0">
            <x v="50"/>
          </reference>
        </references>
      </pivotArea>
    </chartFormat>
    <chartFormat chart="0" format="53" series="1">
      <pivotArea type="data" outline="0" fieldPosition="0">
        <references count="2">
          <reference field="4294967294" count="1" selected="0">
            <x v="0"/>
          </reference>
          <reference field="0" count="1" selected="0">
            <x v="51"/>
          </reference>
        </references>
      </pivotArea>
    </chartFormat>
    <chartFormat chart="0" format="54" series="1">
      <pivotArea type="data" outline="0" fieldPosition="0">
        <references count="2">
          <reference field="4294967294" count="1" selected="0">
            <x v="0"/>
          </reference>
          <reference field="0" count="1" selected="0">
            <x v="52"/>
          </reference>
        </references>
      </pivotArea>
    </chartFormat>
    <chartFormat chart="0" format="55" series="1">
      <pivotArea type="data" outline="0" fieldPosition="0">
        <references count="2">
          <reference field="4294967294" count="1" selected="0">
            <x v="0"/>
          </reference>
          <reference field="0" count="1" selected="0">
            <x v="53"/>
          </reference>
        </references>
      </pivotArea>
    </chartFormat>
    <chartFormat chart="0" format="56" series="1">
      <pivotArea type="data" outline="0" fieldPosition="0">
        <references count="2">
          <reference field="4294967294" count="1" selected="0">
            <x v="0"/>
          </reference>
          <reference field="0" count="1" selected="0">
            <x v="54"/>
          </reference>
        </references>
      </pivotArea>
    </chartFormat>
    <chartFormat chart="0" format="57" series="1">
      <pivotArea type="data" outline="0" fieldPosition="0">
        <references count="2">
          <reference field="4294967294" count="1" selected="0">
            <x v="0"/>
          </reference>
          <reference field="0" count="1" selected="0">
            <x v="55"/>
          </reference>
        </references>
      </pivotArea>
    </chartFormat>
    <chartFormat chart="0" format="58" series="1">
      <pivotArea type="data" outline="0" fieldPosition="0">
        <references count="2">
          <reference field="4294967294" count="1" selected="0">
            <x v="0"/>
          </reference>
          <reference field="0" count="1" selected="0">
            <x v="56"/>
          </reference>
        </references>
      </pivotArea>
    </chartFormat>
    <chartFormat chart="0" format="59" series="1">
      <pivotArea type="data" outline="0" fieldPosition="0">
        <references count="2">
          <reference field="4294967294" count="1" selected="0">
            <x v="0"/>
          </reference>
          <reference field="0" count="1" selected="0">
            <x v="57"/>
          </reference>
        </references>
      </pivotArea>
    </chartFormat>
    <chartFormat chart="0" format="60" series="1">
      <pivotArea type="data" outline="0" fieldPosition="0">
        <references count="2">
          <reference field="4294967294" count="1" selected="0">
            <x v="0"/>
          </reference>
          <reference field="0" count="1" selected="0">
            <x v="58"/>
          </reference>
        </references>
      </pivotArea>
    </chartFormat>
    <chartFormat chart="0" format="61" series="1">
      <pivotArea type="data" outline="0" fieldPosition="0">
        <references count="2">
          <reference field="4294967294" count="1" selected="0">
            <x v="0"/>
          </reference>
          <reference field="0" count="1" selected="0">
            <x v="59"/>
          </reference>
        </references>
      </pivotArea>
    </chartFormat>
    <chartFormat chart="0" format="62" series="1">
      <pivotArea type="data" outline="0" fieldPosition="0">
        <references count="2">
          <reference field="4294967294" count="1" selected="0">
            <x v="0"/>
          </reference>
          <reference field="0" count="1" selected="0">
            <x v="60"/>
          </reference>
        </references>
      </pivotArea>
    </chartFormat>
    <chartFormat chart="0" format="63" series="1">
      <pivotArea type="data" outline="0" fieldPosition="0">
        <references count="2">
          <reference field="4294967294" count="1" selected="0">
            <x v="0"/>
          </reference>
          <reference field="0" count="1" selected="0">
            <x v="61"/>
          </reference>
        </references>
      </pivotArea>
    </chartFormat>
    <chartFormat chart="0" format="64" series="1">
      <pivotArea type="data" outline="0" fieldPosition="0">
        <references count="2">
          <reference field="4294967294" count="1" selected="0">
            <x v="0"/>
          </reference>
          <reference field="0" count="1" selected="0">
            <x v="62"/>
          </reference>
        </references>
      </pivotArea>
    </chartFormat>
    <chartFormat chart="0" format="65" series="1">
      <pivotArea type="data" outline="0" fieldPosition="0">
        <references count="2">
          <reference field="4294967294" count="1" selected="0">
            <x v="0"/>
          </reference>
          <reference field="0" count="1" selected="0">
            <x v="63"/>
          </reference>
        </references>
      </pivotArea>
    </chartFormat>
    <chartFormat chart="0" format="66" series="1">
      <pivotArea type="data" outline="0" fieldPosition="0">
        <references count="2">
          <reference field="4294967294" count="1" selected="0">
            <x v="0"/>
          </reference>
          <reference field="0" count="1" selected="0">
            <x v="64"/>
          </reference>
        </references>
      </pivotArea>
    </chartFormat>
    <chartFormat chart="0" format="67" series="1">
      <pivotArea type="data" outline="0" fieldPosition="0">
        <references count="2">
          <reference field="4294967294" count="1" selected="0">
            <x v="0"/>
          </reference>
          <reference field="0" count="1" selected="0">
            <x v="65"/>
          </reference>
        </references>
      </pivotArea>
    </chartFormat>
    <chartFormat chart="0" format="68" series="1">
      <pivotArea type="data" outline="0" fieldPosition="0">
        <references count="2">
          <reference field="4294967294" count="1" selected="0">
            <x v="0"/>
          </reference>
          <reference field="0" count="1" selected="0">
            <x v="66"/>
          </reference>
        </references>
      </pivotArea>
    </chartFormat>
    <chartFormat chart="0" format="69" series="1">
      <pivotArea type="data" outline="0" fieldPosition="0">
        <references count="2">
          <reference field="4294967294" count="1" selected="0">
            <x v="0"/>
          </reference>
          <reference field="0" count="1" selected="0">
            <x v="67"/>
          </reference>
        </references>
      </pivotArea>
    </chartFormat>
    <chartFormat chart="0" format="70" series="1">
      <pivotArea type="data" outline="0" fieldPosition="0">
        <references count="2">
          <reference field="4294967294" count="1" selected="0">
            <x v="0"/>
          </reference>
          <reference field="0" count="1" selected="0">
            <x v="68"/>
          </reference>
        </references>
      </pivotArea>
    </chartFormat>
    <chartFormat chart="0" format="71" series="1">
      <pivotArea type="data" outline="0" fieldPosition="0">
        <references count="2">
          <reference field="4294967294" count="1" selected="0">
            <x v="0"/>
          </reference>
          <reference field="0" count="1" selected="0">
            <x v="69"/>
          </reference>
        </references>
      </pivotArea>
    </chartFormat>
    <chartFormat chart="0" format="72" series="1">
      <pivotArea type="data" outline="0" fieldPosition="0">
        <references count="2">
          <reference field="4294967294" count="1" selected="0">
            <x v="0"/>
          </reference>
          <reference field="0" count="1" selected="0">
            <x v="70"/>
          </reference>
        </references>
      </pivotArea>
    </chartFormat>
    <chartFormat chart="0" format="73" series="1">
      <pivotArea type="data" outline="0" fieldPosition="0">
        <references count="2">
          <reference field="4294967294" count="1" selected="0">
            <x v="0"/>
          </reference>
          <reference field="0" count="1" selected="0">
            <x v="71"/>
          </reference>
        </references>
      </pivotArea>
    </chartFormat>
    <chartFormat chart="0" format="74" series="1">
      <pivotArea type="data" outline="0" fieldPosition="0">
        <references count="2">
          <reference field="4294967294" count="1" selected="0">
            <x v="0"/>
          </reference>
          <reference field="0" count="1" selected="0">
            <x v="72"/>
          </reference>
        </references>
      </pivotArea>
    </chartFormat>
    <chartFormat chart="0" format="75" series="1">
      <pivotArea type="data" outline="0" fieldPosition="0">
        <references count="2">
          <reference field="4294967294" count="1" selected="0">
            <x v="0"/>
          </reference>
          <reference field="0" count="1" selected="0">
            <x v="73"/>
          </reference>
        </references>
      </pivotArea>
    </chartFormat>
    <chartFormat chart="0" format="76" series="1">
      <pivotArea type="data" outline="0" fieldPosition="0">
        <references count="2">
          <reference field="4294967294" count="1" selected="0">
            <x v="0"/>
          </reference>
          <reference field="0" count="1" selected="0">
            <x v="74"/>
          </reference>
        </references>
      </pivotArea>
    </chartFormat>
    <chartFormat chart="0" format="77" series="1">
      <pivotArea type="data" outline="0" fieldPosition="0">
        <references count="2">
          <reference field="4294967294" count="1" selected="0">
            <x v="0"/>
          </reference>
          <reference field="0" count="1" selected="0">
            <x v="75"/>
          </reference>
        </references>
      </pivotArea>
    </chartFormat>
    <chartFormat chart="0" format="78" series="1">
      <pivotArea type="data" outline="0" fieldPosition="0">
        <references count="2">
          <reference field="4294967294" count="1" selected="0">
            <x v="0"/>
          </reference>
          <reference field="0" count="1" selected="0">
            <x v="76"/>
          </reference>
        </references>
      </pivotArea>
    </chartFormat>
    <chartFormat chart="0" format="79" series="1">
      <pivotArea type="data" outline="0" fieldPosition="0">
        <references count="2">
          <reference field="4294967294" count="1" selected="0">
            <x v="0"/>
          </reference>
          <reference field="0" count="1" selected="0">
            <x v="77"/>
          </reference>
        </references>
      </pivotArea>
    </chartFormat>
    <chartFormat chart="0" format="80" series="1">
      <pivotArea type="data" outline="0" fieldPosition="0">
        <references count="2">
          <reference field="4294967294" count="1" selected="0">
            <x v="0"/>
          </reference>
          <reference field="0" count="1" selected="0">
            <x v="78"/>
          </reference>
        </references>
      </pivotArea>
    </chartFormat>
    <chartFormat chart="0" format="81" series="1">
      <pivotArea type="data" outline="0" fieldPosition="0">
        <references count="2">
          <reference field="4294967294" count="1" selected="0">
            <x v="0"/>
          </reference>
          <reference field="0" count="1" selected="0">
            <x v="79"/>
          </reference>
        </references>
      </pivotArea>
    </chartFormat>
    <chartFormat chart="0" format="82" series="1">
      <pivotArea type="data" outline="0" fieldPosition="0">
        <references count="2">
          <reference field="4294967294" count="1" selected="0">
            <x v="0"/>
          </reference>
          <reference field="0" count="1" selected="0">
            <x v="80"/>
          </reference>
        </references>
      </pivotArea>
    </chartFormat>
    <chartFormat chart="0" format="83" series="1">
      <pivotArea type="data" outline="0" fieldPosition="0">
        <references count="2">
          <reference field="4294967294" count="1" selected="0">
            <x v="0"/>
          </reference>
          <reference field="0" count="1" selected="0">
            <x v="81"/>
          </reference>
        </references>
      </pivotArea>
    </chartFormat>
    <chartFormat chart="0" format="84" series="1">
      <pivotArea type="data" outline="0" fieldPosition="0">
        <references count="2">
          <reference field="4294967294" count="1" selected="0">
            <x v="0"/>
          </reference>
          <reference field="0" count="1" selected="0">
            <x v="82"/>
          </reference>
        </references>
      </pivotArea>
    </chartFormat>
    <chartFormat chart="0" format="85" series="1">
      <pivotArea type="data" outline="0" fieldPosition="0">
        <references count="2">
          <reference field="4294967294" count="1" selected="0">
            <x v="0"/>
          </reference>
          <reference field="0" count="1" selected="0">
            <x v="83"/>
          </reference>
        </references>
      </pivotArea>
    </chartFormat>
    <chartFormat chart="0" format="86" series="1">
      <pivotArea type="data" outline="0" fieldPosition="0">
        <references count="2">
          <reference field="4294967294" count="1" selected="0">
            <x v="0"/>
          </reference>
          <reference field="0" count="1" selected="0">
            <x v="84"/>
          </reference>
        </references>
      </pivotArea>
    </chartFormat>
    <chartFormat chart="0" format="87" series="1">
      <pivotArea type="data" outline="0" fieldPosition="0">
        <references count="2">
          <reference field="4294967294" count="1" selected="0">
            <x v="0"/>
          </reference>
          <reference field="0" count="1" selected="0">
            <x v="85"/>
          </reference>
        </references>
      </pivotArea>
    </chartFormat>
    <chartFormat chart="0" format="88" series="1">
      <pivotArea type="data" outline="0" fieldPosition="0">
        <references count="2">
          <reference field="4294967294" count="1" selected="0">
            <x v="0"/>
          </reference>
          <reference field="0" count="1" selected="0">
            <x v="86"/>
          </reference>
        </references>
      </pivotArea>
    </chartFormat>
    <chartFormat chart="0" format="89" series="1">
      <pivotArea type="data" outline="0" fieldPosition="0">
        <references count="2">
          <reference field="4294967294" count="1" selected="0">
            <x v="0"/>
          </reference>
          <reference field="0" count="1" selected="0">
            <x v="87"/>
          </reference>
        </references>
      </pivotArea>
    </chartFormat>
    <chartFormat chart="0" format="90" series="1">
      <pivotArea type="data" outline="0" fieldPosition="0">
        <references count="2">
          <reference field="4294967294" count="1" selected="0">
            <x v="0"/>
          </reference>
          <reference field="0" count="1" selected="0">
            <x v="88"/>
          </reference>
        </references>
      </pivotArea>
    </chartFormat>
    <chartFormat chart="0" format="91" series="1">
      <pivotArea type="data" outline="0" fieldPosition="0">
        <references count="2">
          <reference field="4294967294" count="1" selected="0">
            <x v="0"/>
          </reference>
          <reference field="0" count="1" selected="0">
            <x v="89"/>
          </reference>
        </references>
      </pivotArea>
    </chartFormat>
    <chartFormat chart="0" format="92" series="1">
      <pivotArea type="data" outline="0" fieldPosition="0">
        <references count="2">
          <reference field="4294967294" count="1" selected="0">
            <x v="0"/>
          </reference>
          <reference field="0" count="1" selected="0">
            <x v="90"/>
          </reference>
        </references>
      </pivotArea>
    </chartFormat>
    <chartFormat chart="0" format="93" series="1">
      <pivotArea type="data" outline="0" fieldPosition="0">
        <references count="2">
          <reference field="4294967294" count="1" selected="0">
            <x v="0"/>
          </reference>
          <reference field="0" count="1" selected="0">
            <x v="91"/>
          </reference>
        </references>
      </pivotArea>
    </chartFormat>
    <chartFormat chart="0" format="94" series="1">
      <pivotArea type="data" outline="0" fieldPosition="0">
        <references count="2">
          <reference field="4294967294" count="1" selected="0">
            <x v="0"/>
          </reference>
          <reference field="0" count="1" selected="0">
            <x v="92"/>
          </reference>
        </references>
      </pivotArea>
    </chartFormat>
    <chartFormat chart="0" format="95" series="1">
      <pivotArea type="data" outline="0" fieldPosition="0">
        <references count="2">
          <reference field="4294967294" count="1" selected="0">
            <x v="0"/>
          </reference>
          <reference field="0" count="1" selected="0">
            <x v="93"/>
          </reference>
        </references>
      </pivotArea>
    </chartFormat>
    <chartFormat chart="0" format="96" series="1">
      <pivotArea type="data" outline="0" fieldPosition="0">
        <references count="2">
          <reference field="4294967294" count="1" selected="0">
            <x v="0"/>
          </reference>
          <reference field="0" count="1" selected="0">
            <x v="94"/>
          </reference>
        </references>
      </pivotArea>
    </chartFormat>
    <chartFormat chart="0" format="97" series="1">
      <pivotArea type="data" outline="0" fieldPosition="0">
        <references count="2">
          <reference field="4294967294" count="1" selected="0">
            <x v="0"/>
          </reference>
          <reference field="0" count="1" selected="0">
            <x v="95"/>
          </reference>
        </references>
      </pivotArea>
    </chartFormat>
    <chartFormat chart="0" format="98" series="1">
      <pivotArea type="data" outline="0" fieldPosition="0">
        <references count="2">
          <reference field="4294967294" count="1" selected="0">
            <x v="0"/>
          </reference>
          <reference field="0" count="1" selected="0">
            <x v="96"/>
          </reference>
        </references>
      </pivotArea>
    </chartFormat>
    <chartFormat chart="0" format="99" series="1">
      <pivotArea type="data" outline="0" fieldPosition="0">
        <references count="2">
          <reference field="4294967294" count="1" selected="0">
            <x v="0"/>
          </reference>
          <reference field="0" count="1" selected="0">
            <x v="97"/>
          </reference>
        </references>
      </pivotArea>
    </chartFormat>
    <chartFormat chart="0" format="100" series="1">
      <pivotArea type="data" outline="0" fieldPosition="0">
        <references count="2">
          <reference field="4294967294" count="1" selected="0">
            <x v="0"/>
          </reference>
          <reference field="0" count="1" selected="0">
            <x v="98"/>
          </reference>
        </references>
      </pivotArea>
    </chartFormat>
    <chartFormat chart="0" format="101" series="1">
      <pivotArea type="data" outline="0" fieldPosition="0">
        <references count="2">
          <reference field="4294967294" count="1" selected="0">
            <x v="0"/>
          </reference>
          <reference field="0" count="1" selected="0">
            <x v="99"/>
          </reference>
        </references>
      </pivotArea>
    </chartFormat>
    <chartFormat chart="0" format="102" series="1">
      <pivotArea type="data" outline="0" fieldPosition="0">
        <references count="2">
          <reference field="4294967294" count="1" selected="0">
            <x v="0"/>
          </reference>
          <reference field="0" count="1" selected="0">
            <x v="100"/>
          </reference>
        </references>
      </pivotArea>
    </chartFormat>
    <chartFormat chart="0" format="103" series="1">
      <pivotArea type="data" outline="0" fieldPosition="0">
        <references count="2">
          <reference field="4294967294" count="1" selected="0">
            <x v="0"/>
          </reference>
          <reference field="0" count="1" selected="0">
            <x v="101"/>
          </reference>
        </references>
      </pivotArea>
    </chartFormat>
    <chartFormat chart="0" format="104" series="1">
      <pivotArea type="data" outline="0" fieldPosition="0">
        <references count="2">
          <reference field="4294967294" count="1" selected="0">
            <x v="0"/>
          </reference>
          <reference field="0" count="1" selected="0">
            <x v="102"/>
          </reference>
        </references>
      </pivotArea>
    </chartFormat>
    <chartFormat chart="0" format="105" series="1">
      <pivotArea type="data" outline="0" fieldPosition="0">
        <references count="2">
          <reference field="4294967294" count="1" selected="0">
            <x v="0"/>
          </reference>
          <reference field="0" count="1" selected="0">
            <x v="103"/>
          </reference>
        </references>
      </pivotArea>
    </chartFormat>
    <chartFormat chart="0" format="106" series="1">
      <pivotArea type="data" outline="0" fieldPosition="0">
        <references count="2">
          <reference field="4294967294" count="1" selected="0">
            <x v="0"/>
          </reference>
          <reference field="0" count="1" selected="0">
            <x v="104"/>
          </reference>
        </references>
      </pivotArea>
    </chartFormat>
    <chartFormat chart="0" format="107" series="1">
      <pivotArea type="data" outline="0" fieldPosition="0">
        <references count="2">
          <reference field="4294967294" count="1" selected="0">
            <x v="0"/>
          </reference>
          <reference field="0" count="1" selected="0">
            <x v="105"/>
          </reference>
        </references>
      </pivotArea>
    </chartFormat>
    <chartFormat chart="0" format="108" series="1">
      <pivotArea type="data" outline="0" fieldPosition="0">
        <references count="2">
          <reference field="4294967294" count="1" selected="0">
            <x v="0"/>
          </reference>
          <reference field="0" count="1" selected="0">
            <x v="106"/>
          </reference>
        </references>
      </pivotArea>
    </chartFormat>
    <chartFormat chart="0" format="109" series="1">
      <pivotArea type="data" outline="0" fieldPosition="0">
        <references count="2">
          <reference field="4294967294" count="1" selected="0">
            <x v="0"/>
          </reference>
          <reference field="0" count="1" selected="0">
            <x v="107"/>
          </reference>
        </references>
      </pivotArea>
    </chartFormat>
    <chartFormat chart="0" format="110" series="1">
      <pivotArea type="data" outline="0" fieldPosition="0">
        <references count="2">
          <reference field="4294967294" count="1" selected="0">
            <x v="0"/>
          </reference>
          <reference field="0" count="1" selected="0">
            <x v="108"/>
          </reference>
        </references>
      </pivotArea>
    </chartFormat>
    <chartFormat chart="0" format="111" series="1">
      <pivotArea type="data" outline="0" fieldPosition="0">
        <references count="2">
          <reference field="4294967294" count="1" selected="0">
            <x v="0"/>
          </reference>
          <reference field="0" count="1" selected="0">
            <x v="109"/>
          </reference>
        </references>
      </pivotArea>
    </chartFormat>
    <chartFormat chart="0" format="112" series="1">
      <pivotArea type="data" outline="0" fieldPosition="0">
        <references count="2">
          <reference field="4294967294" count="1" selected="0">
            <x v="0"/>
          </reference>
          <reference field="0" count="1" selected="0">
            <x v="110"/>
          </reference>
        </references>
      </pivotArea>
    </chartFormat>
    <chartFormat chart="0" format="113" series="1">
      <pivotArea type="data" outline="0" fieldPosition="0">
        <references count="2">
          <reference field="4294967294" count="1" selected="0">
            <x v="0"/>
          </reference>
          <reference field="0" count="1" selected="0">
            <x v="111"/>
          </reference>
        </references>
      </pivotArea>
    </chartFormat>
    <chartFormat chart="0" format="114" series="1">
      <pivotArea type="data" outline="0" fieldPosition="0">
        <references count="2">
          <reference field="4294967294" count="1" selected="0">
            <x v="0"/>
          </reference>
          <reference field="0" count="1" selected="0">
            <x v="112"/>
          </reference>
        </references>
      </pivotArea>
    </chartFormat>
    <chartFormat chart="0" format="115" series="1">
      <pivotArea type="data" outline="0" fieldPosition="0">
        <references count="2">
          <reference field="4294967294" count="1" selected="0">
            <x v="0"/>
          </reference>
          <reference field="0" count="1" selected="0">
            <x v="113"/>
          </reference>
        </references>
      </pivotArea>
    </chartFormat>
    <chartFormat chart="0" format="116" series="1">
      <pivotArea type="data" outline="0" fieldPosition="0">
        <references count="2">
          <reference field="4294967294" count="1" selected="0">
            <x v="0"/>
          </reference>
          <reference field="0" count="1" selected="0">
            <x v="114"/>
          </reference>
        </references>
      </pivotArea>
    </chartFormat>
    <chartFormat chart="0" format="117" series="1">
      <pivotArea type="data" outline="0" fieldPosition="0">
        <references count="2">
          <reference field="4294967294" count="1" selected="0">
            <x v="0"/>
          </reference>
          <reference field="0" count="1" selected="0">
            <x v="115"/>
          </reference>
        </references>
      </pivotArea>
    </chartFormat>
    <chartFormat chart="0" format="118" series="1">
      <pivotArea type="data" outline="0" fieldPosition="0">
        <references count="2">
          <reference field="4294967294" count="1" selected="0">
            <x v="0"/>
          </reference>
          <reference field="0" count="1" selected="0">
            <x v="116"/>
          </reference>
        </references>
      </pivotArea>
    </chartFormat>
    <chartFormat chart="0" format="119" series="1">
      <pivotArea type="data" outline="0" fieldPosition="0">
        <references count="2">
          <reference field="4294967294" count="1" selected="0">
            <x v="0"/>
          </reference>
          <reference field="0" count="1" selected="0">
            <x v="117"/>
          </reference>
        </references>
      </pivotArea>
    </chartFormat>
    <chartFormat chart="0" format="120" series="1">
      <pivotArea type="data" outline="0" fieldPosition="0">
        <references count="2">
          <reference field="4294967294" count="1" selected="0">
            <x v="0"/>
          </reference>
          <reference field="0" count="1" selected="0">
            <x v="118"/>
          </reference>
        </references>
      </pivotArea>
    </chartFormat>
    <chartFormat chart="0" format="121" series="1">
      <pivotArea type="data" outline="0" fieldPosition="0">
        <references count="2">
          <reference field="4294967294" count="1" selected="0">
            <x v="0"/>
          </reference>
          <reference field="0" count="1" selected="0">
            <x v="119"/>
          </reference>
        </references>
      </pivotArea>
    </chartFormat>
    <chartFormat chart="0" format="122" series="1">
      <pivotArea type="data" outline="0" fieldPosition="0">
        <references count="2">
          <reference field="4294967294" count="1" selected="0">
            <x v="0"/>
          </reference>
          <reference field="0" count="1" selected="0">
            <x v="120"/>
          </reference>
        </references>
      </pivotArea>
    </chartFormat>
    <chartFormat chart="0" format="123" series="1">
      <pivotArea type="data" outline="0" fieldPosition="0">
        <references count="2">
          <reference field="4294967294" count="1" selected="0">
            <x v="0"/>
          </reference>
          <reference field="0" count="1" selected="0">
            <x v="121"/>
          </reference>
        </references>
      </pivotArea>
    </chartFormat>
    <chartFormat chart="0" format="124" series="1">
      <pivotArea type="data" outline="0" fieldPosition="0">
        <references count="2">
          <reference field="4294967294" count="1" selected="0">
            <x v="0"/>
          </reference>
          <reference field="0" count="1" selected="0">
            <x v="122"/>
          </reference>
        </references>
      </pivotArea>
    </chartFormat>
    <chartFormat chart="0" format="125" series="1">
      <pivotArea type="data" outline="0" fieldPosition="0">
        <references count="2">
          <reference field="4294967294" count="1" selected="0">
            <x v="0"/>
          </reference>
          <reference field="0" count="1" selected="0">
            <x v="123"/>
          </reference>
        </references>
      </pivotArea>
    </chartFormat>
    <chartFormat chart="0" format="126" series="1">
      <pivotArea type="data" outline="0" fieldPosition="0">
        <references count="2">
          <reference field="4294967294" count="1" selected="0">
            <x v="0"/>
          </reference>
          <reference field="0" count="1" selected="0">
            <x v="124"/>
          </reference>
        </references>
      </pivotArea>
    </chartFormat>
    <chartFormat chart="0" format="127" series="1">
      <pivotArea type="data" outline="0" fieldPosition="0">
        <references count="2">
          <reference field="4294967294" count="1" selected="0">
            <x v="0"/>
          </reference>
          <reference field="0" count="1" selected="0">
            <x v="125"/>
          </reference>
        </references>
      </pivotArea>
    </chartFormat>
    <chartFormat chart="0" format="128" series="1">
      <pivotArea type="data" outline="0" fieldPosition="0">
        <references count="2">
          <reference field="4294967294" count="1" selected="0">
            <x v="0"/>
          </reference>
          <reference field="0" count="1" selected="0">
            <x v="126"/>
          </reference>
        </references>
      </pivotArea>
    </chartFormat>
    <chartFormat chart="0" format="129" series="1">
      <pivotArea type="data" outline="0" fieldPosition="0">
        <references count="2">
          <reference field="4294967294" count="1" selected="0">
            <x v="0"/>
          </reference>
          <reference field="0" count="1" selected="0">
            <x v="127"/>
          </reference>
        </references>
      </pivotArea>
    </chartFormat>
    <chartFormat chart="0" format="130" series="1">
      <pivotArea type="data" outline="0" fieldPosition="0">
        <references count="2">
          <reference field="4294967294" count="1" selected="0">
            <x v="0"/>
          </reference>
          <reference field="0" count="1" selected="0">
            <x v="128"/>
          </reference>
        </references>
      </pivotArea>
    </chartFormat>
    <chartFormat chart="0" format="131" series="1">
      <pivotArea type="data" outline="0" fieldPosition="0">
        <references count="2">
          <reference field="4294967294" count="1" selected="0">
            <x v="0"/>
          </reference>
          <reference field="0" count="1" selected="0">
            <x v="129"/>
          </reference>
        </references>
      </pivotArea>
    </chartFormat>
    <chartFormat chart="0" format="132" series="1">
      <pivotArea type="data" outline="0" fieldPosition="0">
        <references count="2">
          <reference field="4294967294" count="1" selected="0">
            <x v="0"/>
          </reference>
          <reference field="0" count="1" selected="0">
            <x v="130"/>
          </reference>
        </references>
      </pivotArea>
    </chartFormat>
    <chartFormat chart="0" format="133" series="1">
      <pivotArea type="data" outline="0" fieldPosition="0">
        <references count="2">
          <reference field="4294967294" count="1" selected="0">
            <x v="0"/>
          </reference>
          <reference field="0" count="1" selected="0">
            <x v="131"/>
          </reference>
        </references>
      </pivotArea>
    </chartFormat>
    <chartFormat chart="0" format="134" series="1">
      <pivotArea type="data" outline="0" fieldPosition="0">
        <references count="2">
          <reference field="4294967294" count="1" selected="0">
            <x v="0"/>
          </reference>
          <reference field="0" count="1" selected="0">
            <x v="132"/>
          </reference>
        </references>
      </pivotArea>
    </chartFormat>
    <chartFormat chart="0" format="135" series="1">
      <pivotArea type="data" outline="0" fieldPosition="0">
        <references count="2">
          <reference field="4294967294" count="1" selected="0">
            <x v="0"/>
          </reference>
          <reference field="0" count="1" selected="0">
            <x v="133"/>
          </reference>
        </references>
      </pivotArea>
    </chartFormat>
    <chartFormat chart="0" format="136" series="1">
      <pivotArea type="data" outline="0" fieldPosition="0">
        <references count="2">
          <reference field="4294967294" count="1" selected="0">
            <x v="0"/>
          </reference>
          <reference field="0" count="1" selected="0">
            <x v="134"/>
          </reference>
        </references>
      </pivotArea>
    </chartFormat>
    <chartFormat chart="0" format="137" series="1">
      <pivotArea type="data" outline="0" fieldPosition="0">
        <references count="2">
          <reference field="4294967294" count="1" selected="0">
            <x v="0"/>
          </reference>
          <reference field="0" count="1" selected="0">
            <x v="135"/>
          </reference>
        </references>
      </pivotArea>
    </chartFormat>
    <chartFormat chart="0" format="138" series="1">
      <pivotArea type="data" outline="0" fieldPosition="0">
        <references count="2">
          <reference field="4294967294" count="1" selected="0">
            <x v="0"/>
          </reference>
          <reference field="0" count="1" selected="0">
            <x v="136"/>
          </reference>
        </references>
      </pivotArea>
    </chartFormat>
    <chartFormat chart="0" format="139" series="1">
      <pivotArea type="data" outline="0" fieldPosition="0">
        <references count="2">
          <reference field="4294967294" count="1" selected="0">
            <x v="0"/>
          </reference>
          <reference field="0" count="1" selected="0">
            <x v="137"/>
          </reference>
        </references>
      </pivotArea>
    </chartFormat>
    <chartFormat chart="0" format="140" series="1">
      <pivotArea type="data" outline="0" fieldPosition="0">
        <references count="2">
          <reference field="4294967294" count="1" selected="0">
            <x v="0"/>
          </reference>
          <reference field="0" count="1" selected="0">
            <x v="138"/>
          </reference>
        </references>
      </pivotArea>
    </chartFormat>
    <chartFormat chart="0" format="141" series="1">
      <pivotArea type="data" outline="0" fieldPosition="0">
        <references count="2">
          <reference field="4294967294" count="1" selected="0">
            <x v="0"/>
          </reference>
          <reference field="0" count="1" selected="0">
            <x v="139"/>
          </reference>
        </references>
      </pivotArea>
    </chartFormat>
    <chartFormat chart="0" format="142" series="1">
      <pivotArea type="data" outline="0" fieldPosition="0">
        <references count="2">
          <reference field="4294967294" count="1" selected="0">
            <x v="0"/>
          </reference>
          <reference field="0" count="1" selected="0">
            <x v="140"/>
          </reference>
        </references>
      </pivotArea>
    </chartFormat>
    <chartFormat chart="0" format="143" series="1">
      <pivotArea type="data" outline="0" fieldPosition="0">
        <references count="2">
          <reference field="4294967294" count="1" selected="0">
            <x v="0"/>
          </reference>
          <reference field="0" count="1" selected="0">
            <x v="141"/>
          </reference>
        </references>
      </pivotArea>
    </chartFormat>
    <chartFormat chart="0" format="144" series="1">
      <pivotArea type="data" outline="0" fieldPosition="0">
        <references count="2">
          <reference field="4294967294" count="1" selected="0">
            <x v="0"/>
          </reference>
          <reference field="0" count="1" selected="0">
            <x v="142"/>
          </reference>
        </references>
      </pivotArea>
    </chartFormat>
    <chartFormat chart="0" format="145" series="1">
      <pivotArea type="data" outline="0" fieldPosition="0">
        <references count="2">
          <reference field="4294967294" count="1" selected="0">
            <x v="0"/>
          </reference>
          <reference field="0" count="1" selected="0">
            <x v="143"/>
          </reference>
        </references>
      </pivotArea>
    </chartFormat>
    <chartFormat chart="0" format="146" series="1">
      <pivotArea type="data" outline="0" fieldPosition="0">
        <references count="2">
          <reference field="4294967294" count="1" selected="0">
            <x v="0"/>
          </reference>
          <reference field="0" count="1" selected="0">
            <x v="144"/>
          </reference>
        </references>
      </pivotArea>
    </chartFormat>
    <chartFormat chart="0" format="147" series="1">
      <pivotArea type="data" outline="0" fieldPosition="0">
        <references count="2">
          <reference field="4294967294" count="1" selected="0">
            <x v="0"/>
          </reference>
          <reference field="0" count="1" selected="0">
            <x v="145"/>
          </reference>
        </references>
      </pivotArea>
    </chartFormat>
    <chartFormat chart="0" format="148" series="1">
      <pivotArea type="data" outline="0" fieldPosition="0">
        <references count="2">
          <reference field="4294967294" count="1" selected="0">
            <x v="0"/>
          </reference>
          <reference field="0" count="1" selected="0">
            <x v="146"/>
          </reference>
        </references>
      </pivotArea>
    </chartFormat>
    <chartFormat chart="0" format="149" series="1">
      <pivotArea type="data" outline="0" fieldPosition="0">
        <references count="2">
          <reference field="4294967294" count="1" selected="0">
            <x v="0"/>
          </reference>
          <reference field="0" count="1" selected="0">
            <x v="147"/>
          </reference>
        </references>
      </pivotArea>
    </chartFormat>
    <chartFormat chart="0" format="150" series="1">
      <pivotArea type="data" outline="0" fieldPosition="0">
        <references count="2">
          <reference field="4294967294" count="1" selected="0">
            <x v="0"/>
          </reference>
          <reference field="0" count="1" selected="0">
            <x v="148"/>
          </reference>
        </references>
      </pivotArea>
    </chartFormat>
    <chartFormat chart="0" format="151" series="1">
      <pivotArea type="data" outline="0" fieldPosition="0">
        <references count="2">
          <reference field="4294967294" count="1" selected="0">
            <x v="0"/>
          </reference>
          <reference field="0" count="1" selected="0">
            <x v="149"/>
          </reference>
        </references>
      </pivotArea>
    </chartFormat>
    <chartFormat chart="0" format="152" series="1">
      <pivotArea type="data" outline="0" fieldPosition="0">
        <references count="2">
          <reference field="4294967294" count="1" selected="0">
            <x v="0"/>
          </reference>
          <reference field="0" count="1" selected="0">
            <x v="150"/>
          </reference>
        </references>
      </pivotArea>
    </chartFormat>
    <chartFormat chart="0" format="153" series="1">
      <pivotArea type="data" outline="0" fieldPosition="0">
        <references count="2">
          <reference field="4294967294" count="1" selected="0">
            <x v="0"/>
          </reference>
          <reference field="0" count="1" selected="0">
            <x v="151"/>
          </reference>
        </references>
      </pivotArea>
    </chartFormat>
    <chartFormat chart="0" format="154" series="1">
      <pivotArea type="data" outline="0" fieldPosition="0">
        <references count="2">
          <reference field="4294967294" count="1" selected="0">
            <x v="0"/>
          </reference>
          <reference field="0" count="1" selected="0">
            <x v="152"/>
          </reference>
        </references>
      </pivotArea>
    </chartFormat>
    <chartFormat chart="0" format="155" series="1">
      <pivotArea type="data" outline="0" fieldPosition="0">
        <references count="2">
          <reference field="4294967294" count="1" selected="0">
            <x v="0"/>
          </reference>
          <reference field="0" count="1" selected="0">
            <x v="153"/>
          </reference>
        </references>
      </pivotArea>
    </chartFormat>
    <chartFormat chart="0" format="156" series="1">
      <pivotArea type="data" outline="0" fieldPosition="0">
        <references count="2">
          <reference field="4294967294" count="1" selected="0">
            <x v="0"/>
          </reference>
          <reference field="0" count="1" selected="0">
            <x v="154"/>
          </reference>
        </references>
      </pivotArea>
    </chartFormat>
    <chartFormat chart="0" format="157" series="1">
      <pivotArea type="data" outline="0" fieldPosition="0">
        <references count="2">
          <reference field="4294967294" count="1" selected="0">
            <x v="0"/>
          </reference>
          <reference field="0" count="1" selected="0">
            <x v="155"/>
          </reference>
        </references>
      </pivotArea>
    </chartFormat>
    <chartFormat chart="0" format="158" series="1">
      <pivotArea type="data" outline="0" fieldPosition="0">
        <references count="2">
          <reference field="4294967294" count="1" selected="0">
            <x v="0"/>
          </reference>
          <reference field="0" count="1" selected="0">
            <x v="156"/>
          </reference>
        </references>
      </pivotArea>
    </chartFormat>
    <chartFormat chart="0" format="159" series="1">
      <pivotArea type="data" outline="0" fieldPosition="0">
        <references count="2">
          <reference field="4294967294" count="1" selected="0">
            <x v="0"/>
          </reference>
          <reference field="0" count="1" selected="0">
            <x v="15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ning_trades" xr10:uid="{A594EB15-AD4A-4510-AC6C-8947048C8B76}" sourceName="Winning trades">
  <pivotTables>
    <pivotTable tabId="12" name="PivotTable6"/>
    <pivotTable tabId="12" name="PivotTable7"/>
  </pivotTables>
  <data>
    <tabular pivotCacheId="1900928946">
      <items count="158">
        <i x="73" s="1"/>
        <i x="24" s="1"/>
        <i x="71" s="1"/>
        <i x="84" s="1"/>
        <i x="11" s="1"/>
        <i x="43" s="1"/>
        <i x="137" s="1"/>
        <i x="150" s="1"/>
        <i x="107" s="1"/>
        <i x="54" s="1"/>
        <i x="60" s="1"/>
        <i x="115" s="1"/>
        <i x="23" s="1"/>
        <i x="93" s="1"/>
        <i x="18" s="1"/>
        <i x="111" s="1"/>
        <i x="65" s="1"/>
        <i x="72" s="1"/>
        <i x="25" s="1"/>
        <i x="36" s="1"/>
        <i x="33" s="1"/>
        <i x="156" s="1"/>
        <i x="131" s="1"/>
        <i x="116" s="1"/>
        <i x="1" s="1"/>
        <i x="68" s="1"/>
        <i x="114" s="1"/>
        <i x="101" s="1"/>
        <i x="44" s="1"/>
        <i x="0" s="1"/>
        <i x="118" s="1"/>
        <i x="53" s="1"/>
        <i x="40" s="1"/>
        <i x="9" s="1"/>
        <i x="125" s="1"/>
        <i x="145" s="1"/>
        <i x="14" s="1"/>
        <i x="46" s="1"/>
        <i x="57" s="1"/>
        <i x="67" s="1"/>
        <i x="62" s="1"/>
        <i x="143" s="1"/>
        <i x="144" s="1"/>
        <i x="20" s="1"/>
        <i x="35" s="1"/>
        <i x="100" s="1"/>
        <i x="6" s="1"/>
        <i x="50" s="1"/>
        <i x="138" s="1"/>
        <i x="61" s="1"/>
        <i x="29" s="1"/>
        <i x="87" s="1"/>
        <i x="37" s="1"/>
        <i x="94" s="1"/>
        <i x="155" s="1"/>
        <i x="21" s="1"/>
        <i x="49" s="1"/>
        <i x="103" s="1"/>
        <i x="74" s="1"/>
        <i x="82" s="1"/>
        <i x="59" s="1"/>
        <i x="78" s="1"/>
        <i x="142" s="1"/>
        <i x="140" s="1"/>
        <i x="32" s="1"/>
        <i x="153" s="1"/>
        <i x="79" s="1"/>
        <i x="105" s="1"/>
        <i x="152" s="1"/>
        <i x="38" s="1"/>
        <i x="147" s="1"/>
        <i x="126" s="1"/>
        <i x="106" s="1"/>
        <i x="133" s="1"/>
        <i x="34" s="1"/>
        <i x="127" s="1"/>
        <i x="64" s="1"/>
        <i x="129" s="1"/>
        <i x="109" s="1"/>
        <i x="15" s="1"/>
        <i x="45" s="1"/>
        <i x="8" s="1"/>
        <i x="110" s="1"/>
        <i x="63" s="1"/>
        <i x="4" s="1"/>
        <i x="55" s="1"/>
        <i x="112" s="1"/>
        <i x="120" s="1"/>
        <i x="113" s="1"/>
        <i x="7" s="1"/>
        <i x="47" s="1"/>
        <i x="80" s="1"/>
        <i x="132" s="1"/>
        <i x="17" s="1"/>
        <i x="130" s="1"/>
        <i x="41" s="1"/>
        <i x="77" s="1"/>
        <i x="122" s="1"/>
        <i x="123" s="1"/>
        <i x="146" s="1"/>
        <i x="154" s="1"/>
        <i x="119" s="1"/>
        <i x="86" s="1"/>
        <i x="56" s="1"/>
        <i x="85" s="1"/>
        <i x="91" s="1"/>
        <i x="13" s="1"/>
        <i x="90" s="1"/>
        <i x="95" s="1"/>
        <i x="98" s="1"/>
        <i x="121" s="1"/>
        <i x="96" s="1"/>
        <i x="75" s="1"/>
        <i x="42" s="1"/>
        <i x="51" s="1"/>
        <i x="30" s="1"/>
        <i x="16" s="1"/>
        <i x="3" s="1"/>
        <i x="66" s="1"/>
        <i x="141" s="1"/>
        <i x="149" s="1"/>
        <i x="88" s="1"/>
        <i x="81" s="1"/>
        <i x="28" s="1"/>
        <i x="83" s="1"/>
        <i x="104" s="1"/>
        <i x="39" s="1"/>
        <i x="5" s="1"/>
        <i x="10" s="1"/>
        <i x="124" s="1"/>
        <i x="128" s="1"/>
        <i x="76" s="1"/>
        <i x="139" s="1"/>
        <i x="117" s="1"/>
        <i x="108" s="1"/>
        <i x="102" s="1"/>
        <i x="151" s="1"/>
        <i x="69" s="1"/>
        <i x="70" s="1"/>
        <i x="2" s="1"/>
        <i x="12" s="1"/>
        <i x="89" s="1"/>
        <i x="26" s="1"/>
        <i x="19" s="1"/>
        <i x="135" s="1"/>
        <i x="97" s="1"/>
        <i x="92" s="1"/>
        <i x="136" s="1"/>
        <i x="148" s="1"/>
        <i x="99" s="1"/>
        <i x="31" s="1"/>
        <i x="134" s="1"/>
        <i x="52" s="1"/>
        <i x="22" s="1"/>
        <i x="58" s="1"/>
        <i x="27" s="1"/>
        <i x="48" s="1"/>
        <i x="157"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ning_trades1" xr10:uid="{97D8869C-664E-440D-AB7B-3B15309B5C60}" sourceName="Winning trades">
  <pivotTables>
    <pivotTable tabId="12" name="PivotTable8"/>
  </pivotTables>
  <data>
    <tabular pivotCacheId="1714473921">
      <items count="158">
        <i x="73"/>
        <i x="24"/>
        <i x="71" s="1"/>
        <i x="84"/>
        <i x="11"/>
        <i x="43"/>
        <i x="137"/>
        <i x="150"/>
        <i x="107"/>
        <i x="54"/>
        <i x="60"/>
        <i x="115"/>
        <i x="23"/>
        <i x="93"/>
        <i x="18"/>
        <i x="111"/>
        <i x="65"/>
        <i x="72"/>
        <i x="25"/>
        <i x="36"/>
        <i x="33"/>
        <i x="156"/>
        <i x="131"/>
        <i x="116"/>
        <i x="1"/>
        <i x="68"/>
        <i x="114"/>
        <i x="101"/>
        <i x="44"/>
        <i x="0"/>
        <i x="118"/>
        <i x="53"/>
        <i x="40"/>
        <i x="9"/>
        <i x="125"/>
        <i x="145"/>
        <i x="14"/>
        <i x="46"/>
        <i x="57"/>
        <i x="67"/>
        <i x="62"/>
        <i x="143"/>
        <i x="144"/>
        <i x="20"/>
        <i x="35"/>
        <i x="100"/>
        <i x="6"/>
        <i x="50"/>
        <i x="138"/>
        <i x="61"/>
        <i x="29"/>
        <i x="87"/>
        <i x="37"/>
        <i x="94"/>
        <i x="155"/>
        <i x="21"/>
        <i x="49"/>
        <i x="103"/>
        <i x="74"/>
        <i x="82"/>
        <i x="59"/>
        <i x="78"/>
        <i x="142"/>
        <i x="140"/>
        <i x="32"/>
        <i x="153"/>
        <i x="79"/>
        <i x="105"/>
        <i x="152"/>
        <i x="38"/>
        <i x="147"/>
        <i x="126"/>
        <i x="106"/>
        <i x="133"/>
        <i x="34"/>
        <i x="127"/>
        <i x="64"/>
        <i x="129"/>
        <i x="109"/>
        <i x="15"/>
        <i x="45"/>
        <i x="8"/>
        <i x="110"/>
        <i x="63"/>
        <i x="4"/>
        <i x="55"/>
        <i x="112"/>
        <i x="120"/>
        <i x="113"/>
        <i x="7"/>
        <i x="47"/>
        <i x="80"/>
        <i x="132"/>
        <i x="17"/>
        <i x="130"/>
        <i x="41"/>
        <i x="77"/>
        <i x="122"/>
        <i x="123"/>
        <i x="146"/>
        <i x="154"/>
        <i x="119"/>
        <i x="86"/>
        <i x="56"/>
        <i x="85"/>
        <i x="91"/>
        <i x="13"/>
        <i x="90"/>
        <i x="95"/>
        <i x="98"/>
        <i x="121"/>
        <i x="96"/>
        <i x="75"/>
        <i x="42"/>
        <i x="51"/>
        <i x="30"/>
        <i x="16"/>
        <i x="3"/>
        <i x="66"/>
        <i x="141"/>
        <i x="149"/>
        <i x="88"/>
        <i x="81"/>
        <i x="28"/>
        <i x="83"/>
        <i x="104"/>
        <i x="39"/>
        <i x="5"/>
        <i x="10"/>
        <i x="124"/>
        <i x="128"/>
        <i x="76"/>
        <i x="139"/>
        <i x="117"/>
        <i x="108"/>
        <i x="102"/>
        <i x="151"/>
        <i x="69"/>
        <i x="70"/>
        <i x="2"/>
        <i x="12"/>
        <i x="89"/>
        <i x="26"/>
        <i x="19"/>
        <i x="135"/>
        <i x="97"/>
        <i x="92"/>
        <i x="136"/>
        <i x="148"/>
        <i x="99"/>
        <i x="31"/>
        <i x="134"/>
        <i x="52"/>
        <i x="22" s="1"/>
        <i x="58" s="1"/>
        <i x="27" s="1"/>
        <i x="48" s="1"/>
        <i x="15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inning trades" xr10:uid="{7DC63395-040B-4867-BF24-DEA2D18BABF5}" cache="Slicer_Winning_trades" caption="Winning trades" rowHeight="225425"/>
  <slicer name="Tickers" xr10:uid="{1285420F-CC55-4BA6-A67F-3ABC5FE74A0C}" cache="Slicer_Winning_trades1" caption="Tickers" startItem="12"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ckers 1" xr10:uid="{730ECDD5-291A-4C76-9BAB-475476AA4777}" cache="Slicer_Winning_trades1" caption="Tickers" startItem="79" rowHeight="225425"/>
</slicers>
</file>

<file path=xl/theme/theme1.xml><?xml version="1.0" encoding="utf-8"?>
<a:theme xmlns:a="http://schemas.openxmlformats.org/drawingml/2006/main" name="Sheets">
  <a:themeElements>
    <a:clrScheme name="Custom 2">
      <a:dk1>
        <a:srgbClr val="000000"/>
      </a:dk1>
      <a:lt1>
        <a:srgbClr val="FFFFFF"/>
      </a:lt1>
      <a:dk2>
        <a:srgbClr val="000000"/>
      </a:dk2>
      <a:lt2>
        <a:srgbClr val="FFFFFF"/>
      </a:lt2>
      <a:accent1>
        <a:srgbClr val="46BDC6"/>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497CD7F-FCC7-47CD-ADCE-ED0680D84343}" sourceName="Date">
  <pivotTables>
    <pivotTable tabId="12" name="PivotTable3"/>
  </pivotTables>
  <state minimalRefreshVersion="6" lastRefreshVersion="6" pivotCacheId="1797396967" filterType="dateBetween">
    <selection startDate="2022-12-01T00:00:00" endDate="2022-12-31T00:00:00"/>
    <bounds startDate="2022-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72AD3A3-8C41-4D50-B991-BF08EE2800F8}" sourceName="Date">
  <pivotTables>
    <pivotTable tabId="12" name="PivotTable4"/>
  </pivotTables>
  <state minimalRefreshVersion="6" lastRefreshVersion="6" pivotCacheId="1201600230" filterType="dateBetween">
    <selection startDate="2023-04-01T00:00:00" endDate="2023-04-30T00:00:00"/>
    <bounds startDate="2022-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56E243F6-0FEB-4D13-98B0-1453FA90FF61}" cache="NativeTimeline_Date" caption="Date" level="2" selectionLevel="2" scrollPosition="2022-09-03T00:00:00"/>
  <timeline name="Date 4" xr10:uid="{3614EB5F-8289-40B0-B3DD-8DE21C299368}" cache="NativeTimeline_Date1" caption="Date" level="0" selectionLevel="2" scrollPosition="2022-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1FAE0CD8-2BEE-4569-810C-26CE08AA6729}" cache="NativeTimeline_Date" caption="Date" level="2" selectionLevel="2" scrollPosition="2022-12-01T00:00:00"/>
  <timeline name="Date 5" xr10:uid="{7A34E571-BEEC-4FF4-AA17-037C92D13E21}" cache="NativeTimeline_Date1" caption="Date" level="2" selectionLevel="2" scrollPosition="2023-04-01T00:00:00"/>
</timeline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11/relationships/timeline" Target="../timelines/timeline1.xml"/><Relationship Id="rId4" Type="http://schemas.openxmlformats.org/officeDocument/2006/relationships/pivotTable" Target="../pivotTables/pivotTable4.xml"/><Relationship Id="rId9"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microsoft.com/office/2011/relationships/timeline" Target="../timelines/timeline2.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outlinePr summaryBelow="0" summaryRight="0"/>
  </sheetPr>
  <dimension ref="A1:M1382"/>
  <sheetViews>
    <sheetView workbookViewId="0">
      <selection activeCell="F10" sqref="F10:F29"/>
    </sheetView>
  </sheetViews>
  <sheetFormatPr defaultColWidth="12.5703125" defaultRowHeight="15.75" customHeight="1" x14ac:dyDescent="0.2"/>
  <cols>
    <col min="1" max="1" width="21.7109375" customWidth="1"/>
    <col min="2" max="2" width="17.7109375" customWidth="1"/>
    <col min="5" max="5" width="18" customWidth="1"/>
    <col min="6" max="6" width="40.28515625" customWidth="1"/>
    <col min="7" max="7" width="16.85546875" bestFit="1" customWidth="1"/>
    <col min="8" max="8" width="11.7109375" customWidth="1"/>
    <col min="9" max="9" width="16.42578125" customWidth="1"/>
    <col min="10" max="10" width="14.140625" customWidth="1"/>
    <col min="11" max="11" width="34.85546875" customWidth="1"/>
    <col min="12" max="13" width="118.7109375" customWidth="1"/>
  </cols>
  <sheetData>
    <row r="1" spans="1:13" ht="15" x14ac:dyDescent="0.25">
      <c r="A1" s="1" t="s">
        <v>14</v>
      </c>
      <c r="B1" s="2">
        <f>SUM(G8:G281)+4600.92-143-80-30-50-120+7.19-125-8-50-30-180-100-20-20-2-60-79-100</f>
        <v>1589.826979999998</v>
      </c>
      <c r="C1" s="3" t="s">
        <v>15</v>
      </c>
      <c r="D1" s="4">
        <f>B2/B3</f>
        <v>-1.2427770262648634</v>
      </c>
      <c r="E1" s="5">
        <f>B4/B5</f>
        <v>-0.74412772788407311</v>
      </c>
      <c r="F1" s="6" t="s">
        <v>16</v>
      </c>
      <c r="G1" s="7">
        <f>SUM(G8:G103)</f>
        <v>5760.5099999999984</v>
      </c>
      <c r="H1" s="1" t="s">
        <v>17</v>
      </c>
      <c r="I1" s="8" t="s">
        <v>18</v>
      </c>
      <c r="J1" s="9">
        <f>8/31</f>
        <v>0.25806451612903225</v>
      </c>
      <c r="K1" s="10" t="s">
        <v>19</v>
      </c>
      <c r="L1" s="11" t="s">
        <v>20</v>
      </c>
      <c r="M1" s="1"/>
    </row>
    <row r="2" spans="1:13" ht="15" x14ac:dyDescent="0.25">
      <c r="A2" s="8" t="s">
        <v>21</v>
      </c>
      <c r="B2" s="12">
        <f>AVERAGEIF(G8:G103,"&gt;0")</f>
        <v>60.636947368421033</v>
      </c>
      <c r="C2" s="13"/>
      <c r="D2" s="13" t="s">
        <v>22</v>
      </c>
      <c r="E2" s="14" t="s">
        <v>23</v>
      </c>
      <c r="F2" s="15" t="s">
        <v>24</v>
      </c>
      <c r="G2" s="7">
        <f>SUM(G105:G260)</f>
        <v>-7513.8900200000044</v>
      </c>
      <c r="H2" s="16" t="s">
        <v>25</v>
      </c>
      <c r="I2" s="17">
        <f>SUM(I8:I81)/56</f>
        <v>0.12317199464285708</v>
      </c>
      <c r="J2" s="18">
        <f>24/47</f>
        <v>0.51063829787234039</v>
      </c>
      <c r="K2" s="16" t="s">
        <v>26</v>
      </c>
      <c r="L2" s="19" t="s">
        <v>27</v>
      </c>
      <c r="M2" s="20">
        <f>SUM(G8:G258)</f>
        <v>-1753.3800200000019</v>
      </c>
    </row>
    <row r="3" spans="1:13" ht="15" x14ac:dyDescent="0.25">
      <c r="A3" s="14" t="s">
        <v>28</v>
      </c>
      <c r="B3" s="21">
        <f>AVERAGEIF(G105:G258,"&lt;0")</f>
        <v>-48.791493636363661</v>
      </c>
      <c r="C3" s="17" t="s">
        <v>29</v>
      </c>
      <c r="D3" s="8">
        <v>97</v>
      </c>
      <c r="E3" s="8">
        <v>6</v>
      </c>
      <c r="F3" s="22" t="s">
        <v>30</v>
      </c>
      <c r="G3" s="7">
        <f>SUM(G261:G266)</f>
        <v>85.757000000000005</v>
      </c>
      <c r="H3" s="16" t="s">
        <v>31</v>
      </c>
      <c r="I3" s="23" t="s">
        <v>32</v>
      </c>
      <c r="J3" s="24">
        <f>12/25</f>
        <v>0.48</v>
      </c>
      <c r="K3" s="8" t="s">
        <v>33</v>
      </c>
      <c r="L3" s="25"/>
      <c r="M3" s="16"/>
    </row>
    <row r="4" spans="1:13" ht="15" x14ac:dyDescent="0.25">
      <c r="A4" s="26" t="s">
        <v>34</v>
      </c>
      <c r="B4" s="27">
        <f>AVERAGEIF(G261:G266,"&gt;0")</f>
        <v>14.292833333333334</v>
      </c>
      <c r="C4" s="28" t="s">
        <v>35</v>
      </c>
      <c r="D4" s="29">
        <v>147</v>
      </c>
      <c r="E4" s="29">
        <v>8</v>
      </c>
      <c r="F4" s="30" t="s">
        <v>36</v>
      </c>
      <c r="G4" s="7">
        <f>SUM(G268:G275)</f>
        <v>-153.66</v>
      </c>
      <c r="H4" s="16" t="s">
        <v>37</v>
      </c>
      <c r="I4" s="14">
        <f>SUM(I105:I261)/96</f>
        <v>-0.3799814072916668</v>
      </c>
      <c r="J4" s="4">
        <f>4/8</f>
        <v>0.5</v>
      </c>
      <c r="K4" s="31" t="s">
        <v>38</v>
      </c>
      <c r="L4" s="32"/>
      <c r="M4" s="16"/>
    </row>
    <row r="5" spans="1:13" ht="15" x14ac:dyDescent="0.25">
      <c r="A5" s="33" t="s">
        <v>39</v>
      </c>
      <c r="B5" s="34">
        <f>AVERAGEIF(G268:G275,"&lt;0")</f>
        <v>-19.2075</v>
      </c>
      <c r="C5" s="35" t="s">
        <v>40</v>
      </c>
      <c r="D5" s="35">
        <f>SUM(D3:D4)</f>
        <v>244</v>
      </c>
      <c r="E5" s="35">
        <f>SUM(E3:E4)</f>
        <v>14</v>
      </c>
      <c r="F5" s="36" t="s">
        <v>41</v>
      </c>
      <c r="G5" s="37">
        <f>D3/D5</f>
        <v>0.39754098360655737</v>
      </c>
      <c r="H5" s="38" t="s">
        <v>31</v>
      </c>
      <c r="I5" s="36" t="s">
        <v>42</v>
      </c>
      <c r="J5" s="39">
        <f>15/37</f>
        <v>0.40540540540540543</v>
      </c>
      <c r="K5" s="40" t="s">
        <v>43</v>
      </c>
      <c r="L5" s="41"/>
      <c r="M5" s="38"/>
    </row>
    <row r="6" spans="1:13" ht="12.75" x14ac:dyDescent="0.2">
      <c r="A6" s="42" t="s">
        <v>44</v>
      </c>
      <c r="B6" s="43" t="s">
        <v>0</v>
      </c>
      <c r="C6" s="43" t="s">
        <v>1</v>
      </c>
      <c r="D6" s="43" t="s">
        <v>2</v>
      </c>
      <c r="E6" s="43" t="s">
        <v>3</v>
      </c>
      <c r="F6" s="43" t="s">
        <v>4</v>
      </c>
      <c r="G6" s="43" t="s">
        <v>45</v>
      </c>
      <c r="H6" s="43" t="s">
        <v>46</v>
      </c>
      <c r="I6" s="43"/>
      <c r="J6" s="43" t="s">
        <v>47</v>
      </c>
      <c r="K6" s="43" t="s">
        <v>5</v>
      </c>
      <c r="L6" s="44" t="s">
        <v>6</v>
      </c>
      <c r="M6" s="45" t="s">
        <v>48</v>
      </c>
    </row>
    <row r="7" spans="1:13" ht="12.75" x14ac:dyDescent="0.2">
      <c r="A7" s="46" t="s">
        <v>49</v>
      </c>
      <c r="B7" s="47"/>
      <c r="C7" s="43"/>
      <c r="D7" s="43"/>
      <c r="E7" s="43"/>
      <c r="F7" s="43"/>
      <c r="G7" s="43"/>
      <c r="H7" s="43"/>
      <c r="I7" s="43"/>
      <c r="J7" s="43"/>
      <c r="K7" s="43"/>
      <c r="L7" s="44"/>
      <c r="M7" s="45"/>
    </row>
    <row r="8" spans="1:13" ht="12.75" x14ac:dyDescent="0.2">
      <c r="A8" s="48" t="s">
        <v>7</v>
      </c>
      <c r="B8" s="49">
        <v>44579</v>
      </c>
      <c r="C8" s="50">
        <v>0.28611111111111109</v>
      </c>
      <c r="D8" s="51">
        <v>300</v>
      </c>
      <c r="E8" s="51">
        <v>13.76</v>
      </c>
      <c r="F8" s="51" t="s">
        <v>50</v>
      </c>
      <c r="G8" s="52">
        <v>15.06</v>
      </c>
      <c r="H8" s="51"/>
      <c r="I8" s="51"/>
      <c r="J8" s="51"/>
      <c r="K8" s="53" t="s">
        <v>51</v>
      </c>
      <c r="L8" s="51" t="s">
        <v>52</v>
      </c>
      <c r="M8" s="51"/>
    </row>
    <row r="9" spans="1:13" ht="12.75" x14ac:dyDescent="0.2">
      <c r="A9" s="48" t="s">
        <v>53</v>
      </c>
      <c r="B9" s="49">
        <v>44581</v>
      </c>
      <c r="C9" s="50">
        <v>0.27986111111111112</v>
      </c>
      <c r="D9" s="51">
        <v>200</v>
      </c>
      <c r="E9" s="51">
        <v>14.657500000000001</v>
      </c>
      <c r="F9" s="51" t="s">
        <v>54</v>
      </c>
      <c r="G9" s="52">
        <v>17.5</v>
      </c>
      <c r="H9" s="51"/>
      <c r="I9" s="51"/>
      <c r="J9" s="51"/>
      <c r="K9" s="54" t="s">
        <v>55</v>
      </c>
      <c r="L9" s="51" t="s">
        <v>56</v>
      </c>
      <c r="M9" s="51"/>
    </row>
    <row r="10" spans="1:13" ht="12.75" x14ac:dyDescent="0.2">
      <c r="A10" s="48" t="s">
        <v>57</v>
      </c>
      <c r="B10" s="49">
        <v>44585</v>
      </c>
      <c r="C10" s="50">
        <v>0.28819444444444442</v>
      </c>
      <c r="D10" s="51">
        <v>150</v>
      </c>
      <c r="E10" s="51">
        <v>29.241070000000001</v>
      </c>
      <c r="F10" s="51">
        <v>29.34</v>
      </c>
      <c r="G10" s="52">
        <v>14.84</v>
      </c>
      <c r="H10" s="55">
        <f>F10/E10-1</f>
        <v>3.3832551271208988E-3</v>
      </c>
      <c r="I10" s="51">
        <f>F10-E10</f>
        <v>9.8929999999999296E-2</v>
      </c>
      <c r="J10" s="51"/>
      <c r="K10" s="56" t="s">
        <v>58</v>
      </c>
      <c r="L10" s="51" t="s">
        <v>59</v>
      </c>
      <c r="M10" s="51"/>
    </row>
    <row r="11" spans="1:13" ht="12.75" x14ac:dyDescent="0.2">
      <c r="A11" s="48" t="s">
        <v>7</v>
      </c>
      <c r="B11" s="49">
        <v>44587</v>
      </c>
      <c r="C11" s="50">
        <v>0.27777777777777779</v>
      </c>
      <c r="D11" s="51">
        <v>250</v>
      </c>
      <c r="E11" s="51">
        <v>11.595000000000001</v>
      </c>
      <c r="F11" s="51">
        <v>11.741</v>
      </c>
      <c r="G11" s="52">
        <v>36.5</v>
      </c>
      <c r="H11" s="51"/>
      <c r="I11" s="51">
        <f>F11-E11</f>
        <v>0.14599999999999902</v>
      </c>
      <c r="J11" s="51"/>
      <c r="K11" s="57" t="s">
        <v>60</v>
      </c>
      <c r="L11" s="51" t="s">
        <v>61</v>
      </c>
      <c r="M11" s="51"/>
    </row>
    <row r="12" spans="1:13" ht="12.75" x14ac:dyDescent="0.2">
      <c r="A12" s="48" t="s">
        <v>62</v>
      </c>
      <c r="B12" s="49">
        <v>44589</v>
      </c>
      <c r="C12" s="50">
        <v>0.31388888888888888</v>
      </c>
      <c r="D12" s="51">
        <v>300</v>
      </c>
      <c r="E12" s="51">
        <v>6.95</v>
      </c>
      <c r="F12" s="51">
        <v>7.05</v>
      </c>
      <c r="G12" s="52">
        <v>30</v>
      </c>
      <c r="H12" s="58"/>
      <c r="I12" s="51">
        <f>F12-E12</f>
        <v>9.9999999999999645E-2</v>
      </c>
      <c r="J12" s="51"/>
      <c r="K12" s="57" t="s">
        <v>63</v>
      </c>
      <c r="L12" s="51" t="s">
        <v>64</v>
      </c>
      <c r="M12" s="51"/>
    </row>
    <row r="13" spans="1:13" ht="12.75" x14ac:dyDescent="0.2">
      <c r="A13" s="48" t="s">
        <v>53</v>
      </c>
      <c r="B13" s="49">
        <v>44592</v>
      </c>
      <c r="C13" s="50">
        <v>0.28194444444444444</v>
      </c>
      <c r="D13" s="51">
        <v>250</v>
      </c>
      <c r="E13" s="51">
        <v>11.425000000000001</v>
      </c>
      <c r="F13" s="51" t="s">
        <v>65</v>
      </c>
      <c r="G13" s="52">
        <v>35.25</v>
      </c>
      <c r="H13" s="51"/>
      <c r="I13" s="51"/>
      <c r="J13" s="51"/>
      <c r="K13" s="59" t="s">
        <v>66</v>
      </c>
      <c r="L13" s="51" t="s">
        <v>67</v>
      </c>
      <c r="M13" s="51"/>
    </row>
    <row r="14" spans="1:13" ht="12.75" x14ac:dyDescent="0.2">
      <c r="A14" s="48" t="s">
        <v>7</v>
      </c>
      <c r="B14" s="49">
        <v>44594</v>
      </c>
      <c r="C14" s="50">
        <v>0.27986111111111112</v>
      </c>
      <c r="D14" s="51">
        <v>250</v>
      </c>
      <c r="E14" s="51">
        <v>12.025</v>
      </c>
      <c r="F14" s="51" t="s">
        <v>68</v>
      </c>
      <c r="G14" s="52">
        <v>41.5</v>
      </c>
      <c r="H14" s="51"/>
      <c r="I14" s="51"/>
      <c r="J14" s="51"/>
      <c r="K14" s="57" t="s">
        <v>69</v>
      </c>
      <c r="L14" s="51" t="s">
        <v>70</v>
      </c>
      <c r="M14" s="51"/>
    </row>
    <row r="15" spans="1:13" ht="12.75" x14ac:dyDescent="0.2">
      <c r="A15" s="60" t="s">
        <v>8</v>
      </c>
      <c r="B15" s="61">
        <v>44599</v>
      </c>
      <c r="C15" s="50">
        <v>0.27708333333333335</v>
      </c>
      <c r="D15" s="51">
        <v>200</v>
      </c>
      <c r="E15" s="51">
        <v>18.315000000000001</v>
      </c>
      <c r="F15" s="51" t="s">
        <v>71</v>
      </c>
      <c r="G15" s="52">
        <f>15.5</f>
        <v>15.5</v>
      </c>
      <c r="H15" s="51"/>
      <c r="I15" s="51"/>
      <c r="J15" s="51"/>
      <c r="K15" s="59" t="s">
        <v>72</v>
      </c>
      <c r="L15" s="51" t="s">
        <v>73</v>
      </c>
      <c r="M15" s="51"/>
    </row>
    <row r="16" spans="1:13" ht="12.75" x14ac:dyDescent="0.2">
      <c r="A16" s="60" t="s">
        <v>74</v>
      </c>
      <c r="B16" s="61">
        <v>44601</v>
      </c>
      <c r="C16" s="50">
        <v>0.27430555555555558</v>
      </c>
      <c r="D16" s="51">
        <v>200</v>
      </c>
      <c r="E16" s="51">
        <v>13.13</v>
      </c>
      <c r="F16" s="51" t="s">
        <v>75</v>
      </c>
      <c r="G16" s="52">
        <v>46</v>
      </c>
      <c r="H16" s="51"/>
      <c r="I16" s="51"/>
      <c r="J16" s="51"/>
      <c r="K16" s="59" t="s">
        <v>76</v>
      </c>
      <c r="L16" s="51" t="s">
        <v>77</v>
      </c>
      <c r="M16" s="51"/>
    </row>
    <row r="17" spans="1:13" ht="12.75" x14ac:dyDescent="0.2">
      <c r="A17" s="60" t="s">
        <v>7</v>
      </c>
      <c r="B17" s="62">
        <v>44606</v>
      </c>
      <c r="C17" s="50">
        <v>0.29791666666666666</v>
      </c>
      <c r="D17" s="51">
        <v>200</v>
      </c>
      <c r="E17" s="51">
        <v>17.175000000000001</v>
      </c>
      <c r="F17" s="51" t="s">
        <v>78</v>
      </c>
      <c r="G17" s="63">
        <v>10.74</v>
      </c>
      <c r="H17" s="51"/>
      <c r="I17" s="51"/>
      <c r="J17" s="51"/>
      <c r="K17" s="64" t="s">
        <v>79</v>
      </c>
      <c r="L17" s="51" t="s">
        <v>80</v>
      </c>
      <c r="M17" s="51"/>
    </row>
    <row r="18" spans="1:13" ht="12.75" x14ac:dyDescent="0.2">
      <c r="A18" s="65" t="s">
        <v>7</v>
      </c>
      <c r="B18" s="62">
        <v>44608</v>
      </c>
      <c r="C18" s="50">
        <v>0.27430555555555558</v>
      </c>
      <c r="D18" s="51">
        <v>200</v>
      </c>
      <c r="E18" s="51">
        <v>17.629899999999999</v>
      </c>
      <c r="F18" s="51" t="s">
        <v>81</v>
      </c>
      <c r="G18" s="63">
        <v>9.08</v>
      </c>
      <c r="H18" s="51"/>
      <c r="I18" s="51"/>
      <c r="J18" s="51"/>
      <c r="K18" s="59" t="s">
        <v>82</v>
      </c>
      <c r="L18" s="51" t="s">
        <v>83</v>
      </c>
      <c r="M18" s="51" t="s">
        <v>84</v>
      </c>
    </row>
    <row r="19" spans="1:13" ht="12.75" x14ac:dyDescent="0.2">
      <c r="A19" s="65" t="s">
        <v>62</v>
      </c>
      <c r="B19" s="62">
        <v>44614</v>
      </c>
      <c r="C19" s="50">
        <v>0.30486111111111114</v>
      </c>
      <c r="D19" s="51">
        <v>400</v>
      </c>
      <c r="E19" s="51">
        <v>7.6162000000000001</v>
      </c>
      <c r="F19" s="51" t="s">
        <v>85</v>
      </c>
      <c r="G19" s="63">
        <v>127.88</v>
      </c>
      <c r="H19" s="51"/>
      <c r="I19" s="51"/>
      <c r="J19" s="51"/>
      <c r="K19" s="59" t="s">
        <v>86</v>
      </c>
      <c r="L19" s="51" t="s">
        <v>87</v>
      </c>
      <c r="M19" s="51"/>
    </row>
    <row r="20" spans="1:13" ht="12.75" x14ac:dyDescent="0.2">
      <c r="A20" s="65" t="s">
        <v>62</v>
      </c>
      <c r="B20" s="62">
        <v>44616</v>
      </c>
      <c r="C20" s="50">
        <v>0.29583333333333334</v>
      </c>
      <c r="D20" s="51">
        <v>200</v>
      </c>
      <c r="E20" s="51">
        <v>12.6995</v>
      </c>
      <c r="F20" s="51" t="s">
        <v>88</v>
      </c>
      <c r="G20" s="63">
        <v>242.1</v>
      </c>
      <c r="H20" s="51"/>
      <c r="I20" s="51"/>
      <c r="J20" s="51"/>
      <c r="K20" s="59" t="s">
        <v>89</v>
      </c>
      <c r="L20" s="51" t="s">
        <v>90</v>
      </c>
      <c r="M20" s="51" t="s">
        <v>91</v>
      </c>
    </row>
    <row r="21" spans="1:13" ht="12.75" x14ac:dyDescent="0.2">
      <c r="A21" s="65" t="s">
        <v>7</v>
      </c>
      <c r="B21" s="62">
        <v>44620</v>
      </c>
      <c r="C21" s="50">
        <v>0.30208333333333331</v>
      </c>
      <c r="D21" s="51">
        <v>250</v>
      </c>
      <c r="E21" s="51">
        <v>17.498200000000001</v>
      </c>
      <c r="F21" s="51" t="s">
        <v>92</v>
      </c>
      <c r="G21" s="63">
        <v>34.200000000000003</v>
      </c>
      <c r="H21" s="51"/>
      <c r="I21" s="51"/>
      <c r="J21" s="51"/>
      <c r="K21" s="56" t="s">
        <v>93</v>
      </c>
      <c r="L21" s="51" t="s">
        <v>94</v>
      </c>
      <c r="M21" s="51" t="s">
        <v>95</v>
      </c>
    </row>
    <row r="22" spans="1:13" ht="12.75" x14ac:dyDescent="0.2">
      <c r="A22" s="65" t="s">
        <v>96</v>
      </c>
      <c r="B22" s="62">
        <v>44624</v>
      </c>
      <c r="C22" s="50">
        <v>0.27430555555555558</v>
      </c>
      <c r="D22" s="51">
        <v>2000</v>
      </c>
      <c r="E22" s="51">
        <v>2.2549999999999999</v>
      </c>
      <c r="F22" s="51" t="s">
        <v>97</v>
      </c>
      <c r="G22" s="63">
        <v>119.9</v>
      </c>
      <c r="H22" s="51"/>
      <c r="I22" s="51"/>
      <c r="J22" s="51"/>
      <c r="K22" s="59" t="s">
        <v>98</v>
      </c>
      <c r="L22" s="51" t="s">
        <v>99</v>
      </c>
      <c r="M22" s="51"/>
    </row>
    <row r="23" spans="1:13" ht="12.75" x14ac:dyDescent="0.2">
      <c r="A23" s="65" t="s">
        <v>100</v>
      </c>
      <c r="B23" s="62">
        <v>44630</v>
      </c>
      <c r="C23" s="50">
        <v>0.3527777777777778</v>
      </c>
      <c r="D23" s="51">
        <v>500</v>
      </c>
      <c r="E23" s="51">
        <v>3.8</v>
      </c>
      <c r="F23" s="51" t="s">
        <v>101</v>
      </c>
      <c r="G23" s="63">
        <v>58.22</v>
      </c>
      <c r="H23" s="51"/>
      <c r="I23" s="51"/>
      <c r="J23" s="51"/>
      <c r="K23" s="57" t="s">
        <v>102</v>
      </c>
      <c r="L23" s="51" t="s">
        <v>103</v>
      </c>
      <c r="M23" s="51"/>
    </row>
    <row r="24" spans="1:13" ht="12.75" x14ac:dyDescent="0.2">
      <c r="A24" s="65" t="s">
        <v>104</v>
      </c>
      <c r="B24" s="62">
        <v>44635</v>
      </c>
      <c r="C24" s="51">
        <v>12.38</v>
      </c>
      <c r="D24" s="51">
        <v>2000</v>
      </c>
      <c r="E24" s="51">
        <v>1.165</v>
      </c>
      <c r="F24" s="51" t="s">
        <v>105</v>
      </c>
      <c r="G24" s="63">
        <v>6.1</v>
      </c>
      <c r="H24" s="51"/>
      <c r="I24" s="51"/>
      <c r="J24" s="51"/>
      <c r="K24" s="66" t="s">
        <v>9</v>
      </c>
      <c r="L24" s="51" t="s">
        <v>106</v>
      </c>
      <c r="M24" s="51"/>
    </row>
    <row r="25" spans="1:13" ht="12.75" x14ac:dyDescent="0.2">
      <c r="A25" s="65" t="s">
        <v>107</v>
      </c>
      <c r="B25" s="62">
        <v>44641</v>
      </c>
      <c r="C25" s="50">
        <v>0.38819444444444445</v>
      </c>
      <c r="D25" s="51">
        <v>500</v>
      </c>
      <c r="E25" s="51">
        <v>7.7585300000000004</v>
      </c>
      <c r="F25" s="51" t="s">
        <v>108</v>
      </c>
      <c r="G25" s="63">
        <v>30.98</v>
      </c>
      <c r="H25" s="51"/>
      <c r="I25" s="51"/>
      <c r="J25" s="51"/>
      <c r="K25" s="57" t="s">
        <v>109</v>
      </c>
      <c r="L25" s="51" t="s">
        <v>110</v>
      </c>
      <c r="M25" s="51" t="s">
        <v>111</v>
      </c>
    </row>
    <row r="26" spans="1:13" ht="12.75" x14ac:dyDescent="0.2">
      <c r="A26" s="65" t="s">
        <v>112</v>
      </c>
      <c r="B26" s="62">
        <v>44645</v>
      </c>
      <c r="C26" s="50">
        <v>0.50486111111111109</v>
      </c>
      <c r="D26" s="51">
        <v>1000</v>
      </c>
      <c r="E26" s="51">
        <v>2.5379</v>
      </c>
      <c r="F26" s="51">
        <v>2.6042200000000002</v>
      </c>
      <c r="G26" s="63">
        <v>66.3</v>
      </c>
      <c r="H26" s="55">
        <v>2.5600000000000001E-2</v>
      </c>
      <c r="I26" s="51">
        <f>F26-E26</f>
        <v>6.6320000000000157E-2</v>
      </c>
      <c r="J26" s="51"/>
      <c r="K26" s="57" t="s">
        <v>113</v>
      </c>
      <c r="L26" s="51" t="s">
        <v>114</v>
      </c>
      <c r="M26" s="51"/>
    </row>
    <row r="27" spans="1:13" ht="12.75" x14ac:dyDescent="0.2">
      <c r="A27" s="65" t="s">
        <v>115</v>
      </c>
      <c r="B27" s="62">
        <v>44655</v>
      </c>
      <c r="C27" s="50">
        <v>0.28472222222222221</v>
      </c>
      <c r="D27" s="51">
        <v>800</v>
      </c>
      <c r="E27" s="51">
        <v>1.7849999999999999</v>
      </c>
      <c r="F27" s="51">
        <v>1.82</v>
      </c>
      <c r="G27" s="63">
        <v>28</v>
      </c>
      <c r="H27" s="55">
        <f>F27/E27-1</f>
        <v>1.9607843137255054E-2</v>
      </c>
      <c r="I27" s="51">
        <f>F27-E27</f>
        <v>3.5000000000000142E-2</v>
      </c>
      <c r="J27" s="51"/>
      <c r="K27" s="57" t="s">
        <v>116</v>
      </c>
      <c r="L27" s="51" t="s">
        <v>117</v>
      </c>
      <c r="M27" s="51" t="s">
        <v>118</v>
      </c>
    </row>
    <row r="28" spans="1:13" ht="12.75" x14ac:dyDescent="0.2">
      <c r="A28" s="65" t="s">
        <v>119</v>
      </c>
      <c r="B28" s="62">
        <v>44663</v>
      </c>
      <c r="C28" s="50">
        <v>0.27500000000000002</v>
      </c>
      <c r="D28" s="51">
        <v>500</v>
      </c>
      <c r="E28" s="51">
        <v>2.9557000000000002</v>
      </c>
      <c r="F28" s="51" t="s">
        <v>120</v>
      </c>
      <c r="G28" s="63">
        <v>157.65</v>
      </c>
      <c r="H28" s="55">
        <v>0.17499999999999999</v>
      </c>
      <c r="I28" s="51"/>
      <c r="J28" s="51"/>
      <c r="K28" s="56" t="s">
        <v>121</v>
      </c>
      <c r="L28" s="51" t="s">
        <v>122</v>
      </c>
      <c r="M28" s="51"/>
    </row>
    <row r="29" spans="1:13" ht="12.75" x14ac:dyDescent="0.2">
      <c r="A29" s="65" t="s">
        <v>123</v>
      </c>
      <c r="B29" s="62">
        <v>44670</v>
      </c>
      <c r="C29" s="50">
        <v>0.27361111111111114</v>
      </c>
      <c r="D29" s="51">
        <v>1000</v>
      </c>
      <c r="E29" s="51">
        <v>2.855</v>
      </c>
      <c r="F29" s="51" t="s">
        <v>124</v>
      </c>
      <c r="G29" s="63">
        <v>115</v>
      </c>
      <c r="H29" s="55">
        <v>0.05</v>
      </c>
      <c r="I29" s="51"/>
      <c r="J29" s="51"/>
      <c r="K29" s="64" t="s">
        <v>125</v>
      </c>
      <c r="L29" s="51" t="s">
        <v>126</v>
      </c>
      <c r="M29" s="51" t="s">
        <v>127</v>
      </c>
    </row>
    <row r="30" spans="1:13" ht="12.75" x14ac:dyDescent="0.2">
      <c r="A30" s="65" t="s">
        <v>128</v>
      </c>
      <c r="B30" s="62">
        <v>44672</v>
      </c>
      <c r="C30" s="50">
        <v>0.27638888888888891</v>
      </c>
      <c r="D30" s="51">
        <v>1000</v>
      </c>
      <c r="E30" s="51">
        <v>2.0476000000000001</v>
      </c>
      <c r="F30" s="51" t="s">
        <v>129</v>
      </c>
      <c r="G30" s="63">
        <v>48.6</v>
      </c>
      <c r="H30" s="55"/>
      <c r="I30" s="51"/>
      <c r="J30" s="51"/>
      <c r="K30" s="56" t="s">
        <v>130</v>
      </c>
      <c r="L30" s="51" t="s">
        <v>131</v>
      </c>
      <c r="M30" s="51"/>
    </row>
    <row r="31" spans="1:13" ht="12.75" x14ac:dyDescent="0.2">
      <c r="A31" s="65" t="s">
        <v>132</v>
      </c>
      <c r="B31" s="62">
        <v>44676</v>
      </c>
      <c r="C31" s="50">
        <v>0.27708333333333335</v>
      </c>
      <c r="D31" s="51">
        <v>1000</v>
      </c>
      <c r="E31" s="51">
        <v>1.9399</v>
      </c>
      <c r="F31" s="51">
        <v>2.0392000000000001</v>
      </c>
      <c r="G31" s="63">
        <v>99.3</v>
      </c>
      <c r="H31" s="55">
        <v>0.05</v>
      </c>
      <c r="I31" s="51">
        <f t="shared" ref="I31:I103" si="0">F31-E31</f>
        <v>9.9300000000000166E-2</v>
      </c>
      <c r="J31" s="51"/>
      <c r="K31" s="59" t="s">
        <v>133</v>
      </c>
      <c r="L31" s="51" t="s">
        <v>134</v>
      </c>
      <c r="M31" s="51" t="s">
        <v>135</v>
      </c>
    </row>
    <row r="32" spans="1:13" ht="12.75" x14ac:dyDescent="0.2">
      <c r="A32" s="65" t="s">
        <v>136</v>
      </c>
      <c r="B32" s="62">
        <v>44678</v>
      </c>
      <c r="C32" s="50">
        <v>0.28194444444444444</v>
      </c>
      <c r="D32" s="51">
        <v>1000</v>
      </c>
      <c r="E32" s="51">
        <v>3.73</v>
      </c>
      <c r="F32" s="51">
        <v>3.9771000000000001</v>
      </c>
      <c r="G32" s="63">
        <v>247.1</v>
      </c>
      <c r="H32" s="55">
        <v>6.3700000000000007E-2</v>
      </c>
      <c r="I32" s="51">
        <f t="shared" si="0"/>
        <v>0.2471000000000001</v>
      </c>
      <c r="J32" s="51"/>
      <c r="K32" s="57" t="s">
        <v>137</v>
      </c>
      <c r="L32" s="51" t="s">
        <v>138</v>
      </c>
      <c r="M32" s="51" t="s">
        <v>139</v>
      </c>
    </row>
    <row r="33" spans="1:13" ht="12.75" x14ac:dyDescent="0.2">
      <c r="A33" s="65" t="s">
        <v>140</v>
      </c>
      <c r="B33" s="62">
        <v>44685</v>
      </c>
      <c r="C33" s="50">
        <v>0.33263888888888887</v>
      </c>
      <c r="D33" s="51">
        <v>1000</v>
      </c>
      <c r="E33" s="51">
        <v>2.355</v>
      </c>
      <c r="F33" s="51">
        <v>2.3948</v>
      </c>
      <c r="G33" s="63">
        <v>39.799999999999997</v>
      </c>
      <c r="H33" s="55">
        <v>1.8499999999999999E-2</v>
      </c>
      <c r="I33" s="51">
        <f t="shared" si="0"/>
        <v>3.9800000000000058E-2</v>
      </c>
      <c r="J33" s="51"/>
      <c r="K33" s="56" t="s">
        <v>141</v>
      </c>
      <c r="L33" s="51" t="s">
        <v>142</v>
      </c>
      <c r="M33" s="51" t="s">
        <v>143</v>
      </c>
    </row>
    <row r="34" spans="1:13" ht="12.75" x14ac:dyDescent="0.2">
      <c r="A34" s="65" t="s">
        <v>144</v>
      </c>
      <c r="B34" s="62">
        <v>44692</v>
      </c>
      <c r="C34" s="50">
        <v>0.28125</v>
      </c>
      <c r="D34" s="51">
        <v>700</v>
      </c>
      <c r="E34" s="51">
        <v>3.66</v>
      </c>
      <c r="F34" s="51">
        <v>3.87</v>
      </c>
      <c r="G34" s="63">
        <v>147</v>
      </c>
      <c r="H34" s="55">
        <v>5.7500000000000002E-2</v>
      </c>
      <c r="I34" s="51">
        <f t="shared" si="0"/>
        <v>0.20999999999999996</v>
      </c>
      <c r="J34" s="51"/>
      <c r="K34" s="56" t="s">
        <v>145</v>
      </c>
      <c r="L34" s="51" t="s">
        <v>146</v>
      </c>
      <c r="M34" s="51" t="s">
        <v>147</v>
      </c>
    </row>
    <row r="35" spans="1:13" ht="12.75" x14ac:dyDescent="0.2">
      <c r="A35" s="65" t="s">
        <v>148</v>
      </c>
      <c r="B35" s="62">
        <v>44699</v>
      </c>
      <c r="C35" s="50">
        <v>0.27638888888888891</v>
      </c>
      <c r="D35" s="51">
        <v>1000</v>
      </c>
      <c r="E35" s="51">
        <v>2.4422000000000001</v>
      </c>
      <c r="F35" s="51">
        <v>2.5099999999999998</v>
      </c>
      <c r="G35" s="63">
        <v>67.8</v>
      </c>
      <c r="H35" s="55">
        <v>2.9700000000000001E-2</v>
      </c>
      <c r="I35" s="51">
        <f t="shared" si="0"/>
        <v>6.7799999999999638E-2</v>
      </c>
      <c r="J35" s="51"/>
      <c r="K35" s="57" t="s">
        <v>149</v>
      </c>
      <c r="L35" s="51" t="s">
        <v>150</v>
      </c>
      <c r="M35" s="51" t="s">
        <v>151</v>
      </c>
    </row>
    <row r="36" spans="1:13" ht="12.75" x14ac:dyDescent="0.2">
      <c r="A36" s="65" t="s">
        <v>152</v>
      </c>
      <c r="B36" s="62">
        <v>44701</v>
      </c>
      <c r="C36" s="50">
        <v>0.2902777777777778</v>
      </c>
      <c r="D36" s="51">
        <v>1000</v>
      </c>
      <c r="E36" s="51">
        <v>3.0249999999999999</v>
      </c>
      <c r="F36" s="51">
        <v>3.1562000000000001</v>
      </c>
      <c r="G36" s="63">
        <v>131.19999999999999</v>
      </c>
      <c r="H36" s="55">
        <v>4.3700000000000003E-2</v>
      </c>
      <c r="I36" s="51">
        <f t="shared" si="0"/>
        <v>0.13120000000000021</v>
      </c>
      <c r="J36" s="51"/>
      <c r="K36" s="56" t="s">
        <v>153</v>
      </c>
      <c r="L36" s="51" t="s">
        <v>154</v>
      </c>
      <c r="M36" s="51" t="s">
        <v>155</v>
      </c>
    </row>
    <row r="37" spans="1:13" ht="12.75" x14ac:dyDescent="0.2">
      <c r="A37" s="65" t="s">
        <v>156</v>
      </c>
      <c r="B37" s="62">
        <v>44708</v>
      </c>
      <c r="C37" s="50">
        <v>0.29375000000000001</v>
      </c>
      <c r="D37" s="51">
        <v>2000</v>
      </c>
      <c r="E37" s="51">
        <v>1.8501000000000001</v>
      </c>
      <c r="F37" s="51">
        <v>1.9007000000000001</v>
      </c>
      <c r="G37" s="63">
        <v>101.2</v>
      </c>
      <c r="H37" s="55">
        <v>2.76E-2</v>
      </c>
      <c r="I37" s="51">
        <f t="shared" si="0"/>
        <v>5.0599999999999978E-2</v>
      </c>
      <c r="J37" s="51"/>
      <c r="K37" s="57" t="s">
        <v>157</v>
      </c>
      <c r="L37" s="51" t="s">
        <v>158</v>
      </c>
      <c r="M37" s="51" t="s">
        <v>159</v>
      </c>
    </row>
    <row r="38" spans="1:13" ht="12.75" x14ac:dyDescent="0.2">
      <c r="A38" s="65" t="s">
        <v>160</v>
      </c>
      <c r="B38" s="62">
        <v>44719</v>
      </c>
      <c r="C38" s="50">
        <v>0.29583333333333334</v>
      </c>
      <c r="D38" s="51">
        <v>500</v>
      </c>
      <c r="E38" s="51">
        <v>5.8787000000000003</v>
      </c>
      <c r="F38" s="51">
        <v>5.9550000000000001</v>
      </c>
      <c r="G38" s="63">
        <v>38.15</v>
      </c>
      <c r="H38" s="55">
        <v>1.3299999999999999E-2</v>
      </c>
      <c r="I38" s="51">
        <f t="shared" si="0"/>
        <v>7.6299999999999812E-2</v>
      </c>
      <c r="J38" s="51"/>
      <c r="K38" s="57" t="s">
        <v>161</v>
      </c>
      <c r="L38" s="51" t="s">
        <v>162</v>
      </c>
      <c r="M38" s="51" t="s">
        <v>163</v>
      </c>
    </row>
    <row r="39" spans="1:13" ht="12.75" x14ac:dyDescent="0.2">
      <c r="A39" s="65" t="s">
        <v>164</v>
      </c>
      <c r="B39" s="62">
        <v>44721</v>
      </c>
      <c r="C39" s="50">
        <v>0.28402777777777777</v>
      </c>
      <c r="D39" s="51">
        <v>1000</v>
      </c>
      <c r="E39" s="51">
        <v>3.0198999999999998</v>
      </c>
      <c r="F39" s="51">
        <v>3.1150000000000002</v>
      </c>
      <c r="G39" s="63">
        <v>95.1</v>
      </c>
      <c r="H39" s="55">
        <v>3.1800000000000002E-2</v>
      </c>
      <c r="I39" s="51">
        <f t="shared" si="0"/>
        <v>9.5100000000000406E-2</v>
      </c>
      <c r="J39" s="51"/>
      <c r="K39" s="57" t="s">
        <v>165</v>
      </c>
      <c r="L39" s="51" t="s">
        <v>166</v>
      </c>
      <c r="M39" s="51" t="s">
        <v>167</v>
      </c>
    </row>
    <row r="40" spans="1:13" ht="12.75" x14ac:dyDescent="0.2">
      <c r="A40" s="65" t="s">
        <v>168</v>
      </c>
      <c r="B40" s="62">
        <v>44727</v>
      </c>
      <c r="C40" s="50">
        <v>0.29236111111111113</v>
      </c>
      <c r="D40" s="51">
        <v>1500</v>
      </c>
      <c r="E40" s="51">
        <v>2.4056999999999999</v>
      </c>
      <c r="F40" s="51">
        <v>2.5213000000000001</v>
      </c>
      <c r="G40" s="63">
        <v>173.5</v>
      </c>
      <c r="H40" s="55">
        <v>5.2499999999999998E-2</v>
      </c>
      <c r="I40" s="51">
        <f t="shared" si="0"/>
        <v>0.11560000000000015</v>
      </c>
      <c r="J40" s="51"/>
      <c r="K40" s="64" t="s">
        <v>169</v>
      </c>
      <c r="L40" s="51" t="s">
        <v>170</v>
      </c>
      <c r="M40" s="51" t="s">
        <v>171</v>
      </c>
    </row>
    <row r="41" spans="1:13" ht="12.75" x14ac:dyDescent="0.2">
      <c r="A41" s="65" t="s">
        <v>172</v>
      </c>
      <c r="B41" s="62">
        <v>44733</v>
      </c>
      <c r="C41" s="50">
        <v>0.27847222222222223</v>
      </c>
      <c r="D41" s="51">
        <v>1000</v>
      </c>
      <c r="E41" s="51">
        <v>1.4294</v>
      </c>
      <c r="F41" s="51">
        <v>1.7</v>
      </c>
      <c r="G41" s="63">
        <v>270.60000000000002</v>
      </c>
      <c r="H41" s="55">
        <v>0.19600000000000001</v>
      </c>
      <c r="I41" s="51">
        <f t="shared" si="0"/>
        <v>0.27059999999999995</v>
      </c>
      <c r="J41" s="51"/>
      <c r="K41" s="56" t="s">
        <v>173</v>
      </c>
      <c r="L41" s="51" t="s">
        <v>174</v>
      </c>
      <c r="M41" s="51" t="s">
        <v>175</v>
      </c>
    </row>
    <row r="42" spans="1:13" ht="12.75" x14ac:dyDescent="0.2">
      <c r="A42" s="65" t="s">
        <v>176</v>
      </c>
      <c r="B42" s="62">
        <v>44735</v>
      </c>
      <c r="C42" s="50">
        <v>0.43194444444444446</v>
      </c>
      <c r="D42" s="51">
        <v>1000</v>
      </c>
      <c r="E42" s="51">
        <v>3.1999499999999999</v>
      </c>
      <c r="F42" s="51">
        <v>3.4</v>
      </c>
      <c r="G42" s="63">
        <v>200</v>
      </c>
      <c r="H42" s="55">
        <v>6.6699999999999995E-2</v>
      </c>
      <c r="I42" s="51">
        <f t="shared" si="0"/>
        <v>0.20005000000000006</v>
      </c>
      <c r="J42" s="51"/>
      <c r="K42" s="57" t="s">
        <v>177</v>
      </c>
      <c r="L42" s="51" t="s">
        <v>178</v>
      </c>
      <c r="M42" s="51"/>
    </row>
    <row r="43" spans="1:13" ht="12.75" x14ac:dyDescent="0.2">
      <c r="A43" s="65" t="s">
        <v>176</v>
      </c>
      <c r="B43" s="62">
        <v>44735</v>
      </c>
      <c r="C43" s="50">
        <v>0.44027777777777777</v>
      </c>
      <c r="D43" s="51">
        <v>1000</v>
      </c>
      <c r="E43" s="51">
        <v>3.4466000000000001</v>
      </c>
      <c r="F43" s="51">
        <v>3.55</v>
      </c>
      <c r="G43" s="63">
        <v>103.45</v>
      </c>
      <c r="H43" s="55">
        <v>2.9100000000000001E-2</v>
      </c>
      <c r="I43" s="51">
        <f t="shared" si="0"/>
        <v>0.10339999999999971</v>
      </c>
      <c r="J43" s="51"/>
      <c r="K43" s="57" t="s">
        <v>179</v>
      </c>
      <c r="L43" s="51" t="s">
        <v>180</v>
      </c>
      <c r="M43" s="51" t="s">
        <v>181</v>
      </c>
    </row>
    <row r="44" spans="1:13" ht="12.75" x14ac:dyDescent="0.2">
      <c r="A44" s="65" t="s">
        <v>182</v>
      </c>
      <c r="B44" s="62">
        <v>44748</v>
      </c>
      <c r="C44" s="50">
        <v>0.27569444444444446</v>
      </c>
      <c r="D44" s="51">
        <v>1500</v>
      </c>
      <c r="E44" s="51">
        <v>2.52766</v>
      </c>
      <c r="F44" s="51">
        <v>2.5700666999999999</v>
      </c>
      <c r="G44" s="63">
        <v>63.61</v>
      </c>
      <c r="H44" s="55">
        <v>2.0199999999999999E-2</v>
      </c>
      <c r="I44" s="51">
        <f t="shared" si="0"/>
        <v>4.2406699999999908E-2</v>
      </c>
      <c r="J44" s="51"/>
      <c r="K44" s="64" t="s">
        <v>183</v>
      </c>
      <c r="L44" s="51" t="s">
        <v>184</v>
      </c>
      <c r="M44" s="51" t="s">
        <v>185</v>
      </c>
    </row>
    <row r="45" spans="1:13" ht="12.75" x14ac:dyDescent="0.2">
      <c r="A45" s="65" t="s">
        <v>186</v>
      </c>
      <c r="B45" s="62">
        <v>44755</v>
      </c>
      <c r="C45" s="50">
        <v>0.27291666666666664</v>
      </c>
      <c r="D45" s="51">
        <v>2000</v>
      </c>
      <c r="E45" s="51">
        <v>2.145</v>
      </c>
      <c r="F45" s="51">
        <v>2.1800000000000002</v>
      </c>
      <c r="G45" s="63">
        <v>65.7</v>
      </c>
      <c r="H45" s="55">
        <v>1.77E-2</v>
      </c>
      <c r="I45" s="51">
        <f t="shared" si="0"/>
        <v>3.5000000000000142E-2</v>
      </c>
      <c r="J45" s="51"/>
      <c r="K45" s="59" t="s">
        <v>187</v>
      </c>
      <c r="L45" s="51" t="s">
        <v>188</v>
      </c>
      <c r="M45" s="51" t="s">
        <v>189</v>
      </c>
    </row>
    <row r="46" spans="1:13" ht="12.75" x14ac:dyDescent="0.2">
      <c r="A46" s="65" t="s">
        <v>190</v>
      </c>
      <c r="B46" s="62">
        <v>44762</v>
      </c>
      <c r="C46" s="50">
        <v>0.27291666666666664</v>
      </c>
      <c r="D46" s="51">
        <v>1300</v>
      </c>
      <c r="E46" s="51">
        <v>2.9714999999999998</v>
      </c>
      <c r="F46" s="51">
        <v>3.0918000000000001</v>
      </c>
      <c r="G46" s="63">
        <v>156.38999999999999</v>
      </c>
      <c r="H46" s="55">
        <v>3.9899999999999998E-2</v>
      </c>
      <c r="I46" s="51">
        <f t="shared" si="0"/>
        <v>0.1203000000000003</v>
      </c>
      <c r="J46" s="51"/>
      <c r="K46" s="57" t="s">
        <v>191</v>
      </c>
      <c r="L46" s="51" t="s">
        <v>192</v>
      </c>
      <c r="M46" s="51" t="s">
        <v>193</v>
      </c>
    </row>
    <row r="47" spans="1:13" ht="12.75" x14ac:dyDescent="0.2">
      <c r="A47" s="65" t="s">
        <v>194</v>
      </c>
      <c r="B47" s="62">
        <v>44764</v>
      </c>
      <c r="C47" s="50">
        <v>0.27708333333333335</v>
      </c>
      <c r="D47" s="51">
        <v>600</v>
      </c>
      <c r="E47" s="51">
        <v>6.4349999999999996</v>
      </c>
      <c r="F47" s="51">
        <v>6.71</v>
      </c>
      <c r="G47" s="63">
        <v>165</v>
      </c>
      <c r="H47" s="55">
        <v>4.1399999999999999E-2</v>
      </c>
      <c r="I47" s="51">
        <f t="shared" si="0"/>
        <v>0.27500000000000036</v>
      </c>
      <c r="J47" s="51"/>
      <c r="K47" s="57" t="s">
        <v>195</v>
      </c>
      <c r="L47" s="51" t="s">
        <v>196</v>
      </c>
      <c r="M47" s="51" t="s">
        <v>197</v>
      </c>
    </row>
    <row r="48" spans="1:13" ht="12.75" x14ac:dyDescent="0.2">
      <c r="A48" s="65" t="s">
        <v>198</v>
      </c>
      <c r="B48" s="62">
        <v>44771</v>
      </c>
      <c r="C48" s="50">
        <v>0.27569444444444446</v>
      </c>
      <c r="D48" s="51">
        <v>1500</v>
      </c>
      <c r="E48" s="51">
        <v>2.3799000000000001</v>
      </c>
      <c r="F48" s="51">
        <v>2.38</v>
      </c>
      <c r="G48" s="63">
        <v>0.15</v>
      </c>
      <c r="H48" s="55"/>
      <c r="I48" s="51">
        <f t="shared" si="0"/>
        <v>9.9999999999766942E-5</v>
      </c>
      <c r="J48" s="51"/>
      <c r="K48" s="57" t="s">
        <v>199</v>
      </c>
      <c r="L48" s="51" t="s">
        <v>200</v>
      </c>
      <c r="M48" s="51" t="s">
        <v>201</v>
      </c>
    </row>
    <row r="49" spans="1:13" ht="12.75" x14ac:dyDescent="0.2">
      <c r="A49" s="65" t="s">
        <v>202</v>
      </c>
      <c r="B49" s="62">
        <v>44778</v>
      </c>
      <c r="C49" s="50">
        <v>0.27083333333333331</v>
      </c>
      <c r="D49" s="51">
        <v>700</v>
      </c>
      <c r="E49" s="51">
        <v>5.4298999999999999</v>
      </c>
      <c r="F49" s="51">
        <v>6.64</v>
      </c>
      <c r="G49" s="63">
        <v>147.07</v>
      </c>
      <c r="H49" s="55">
        <v>4.0899999999999999E-2</v>
      </c>
      <c r="I49" s="51">
        <f t="shared" si="0"/>
        <v>1.2100999999999997</v>
      </c>
      <c r="J49" s="67"/>
      <c r="K49" s="68" t="s">
        <v>203</v>
      </c>
      <c r="L49" s="51" t="s">
        <v>204</v>
      </c>
      <c r="M49" s="51" t="s">
        <v>205</v>
      </c>
    </row>
    <row r="50" spans="1:13" ht="12.75" x14ac:dyDescent="0.2">
      <c r="A50" s="65" t="s">
        <v>206</v>
      </c>
      <c r="B50" s="62">
        <v>44803</v>
      </c>
      <c r="C50" s="50">
        <v>0.29166666666666669</v>
      </c>
      <c r="D50" s="51">
        <v>1000</v>
      </c>
      <c r="E50" s="51">
        <v>2.8191999999999999</v>
      </c>
      <c r="F50" s="51">
        <v>2.93</v>
      </c>
      <c r="G50" s="63">
        <v>110.8</v>
      </c>
      <c r="H50" s="55">
        <v>4.2200000000000001E-2</v>
      </c>
      <c r="I50" s="51">
        <f t="shared" si="0"/>
        <v>0.11080000000000023</v>
      </c>
      <c r="J50" s="67"/>
      <c r="K50" s="69" t="s">
        <v>207</v>
      </c>
      <c r="L50" s="51" t="s">
        <v>208</v>
      </c>
      <c r="M50" s="51" t="s">
        <v>209</v>
      </c>
    </row>
    <row r="51" spans="1:13" ht="12.75" x14ac:dyDescent="0.2">
      <c r="A51" s="65" t="s">
        <v>210</v>
      </c>
      <c r="B51" s="62">
        <v>44811</v>
      </c>
      <c r="C51" s="50">
        <v>0.44305555555555554</v>
      </c>
      <c r="D51" s="51">
        <v>600</v>
      </c>
      <c r="E51" s="51">
        <v>5.2895000000000003</v>
      </c>
      <c r="F51" s="51">
        <v>5.31</v>
      </c>
      <c r="G51" s="63">
        <v>12.3</v>
      </c>
      <c r="H51" s="55">
        <v>5.7999999999999996E-3</v>
      </c>
      <c r="I51" s="51">
        <f t="shared" si="0"/>
        <v>2.0499999999999297E-2</v>
      </c>
      <c r="J51" s="67"/>
      <c r="K51" s="70" t="s">
        <v>211</v>
      </c>
      <c r="L51" s="51" t="s">
        <v>212</v>
      </c>
      <c r="M51" s="51" t="s">
        <v>213</v>
      </c>
    </row>
    <row r="52" spans="1:13" ht="12.75" x14ac:dyDescent="0.2">
      <c r="A52" s="65" t="s">
        <v>214</v>
      </c>
      <c r="B52" s="62">
        <v>44816</v>
      </c>
      <c r="C52" s="50">
        <v>0.32083333333333336</v>
      </c>
      <c r="D52" s="51">
        <v>700</v>
      </c>
      <c r="E52" s="51">
        <v>4.05</v>
      </c>
      <c r="F52" s="51">
        <v>4.1500000000000004</v>
      </c>
      <c r="G52" s="63">
        <v>70</v>
      </c>
      <c r="H52" s="55">
        <v>2.4500000000000001E-2</v>
      </c>
      <c r="I52" s="51">
        <f t="shared" si="0"/>
        <v>0.10000000000000053</v>
      </c>
      <c r="J52" s="67"/>
      <c r="K52" s="71" t="s">
        <v>215</v>
      </c>
      <c r="L52" s="51" t="s">
        <v>216</v>
      </c>
      <c r="M52" s="51" t="s">
        <v>217</v>
      </c>
    </row>
    <row r="53" spans="1:13" ht="12.75" x14ac:dyDescent="0.2">
      <c r="A53" s="65" t="s">
        <v>218</v>
      </c>
      <c r="B53" s="62">
        <v>44824</v>
      </c>
      <c r="C53" s="50">
        <v>0.52916666666666667</v>
      </c>
      <c r="D53" s="51">
        <v>1000</v>
      </c>
      <c r="E53" s="51">
        <v>1.9650000000000001</v>
      </c>
      <c r="F53" s="51">
        <v>2.0499999999999998</v>
      </c>
      <c r="G53" s="63">
        <v>85</v>
      </c>
      <c r="H53" s="55">
        <v>4.3299999999999998E-2</v>
      </c>
      <c r="I53" s="51">
        <f t="shared" si="0"/>
        <v>8.4999999999999742E-2</v>
      </c>
      <c r="J53" s="67"/>
      <c r="K53" s="71" t="s">
        <v>219</v>
      </c>
      <c r="L53" s="51" t="s">
        <v>220</v>
      </c>
      <c r="M53" s="51" t="s">
        <v>221</v>
      </c>
    </row>
    <row r="54" spans="1:13" ht="12.75" x14ac:dyDescent="0.2">
      <c r="A54" s="65" t="s">
        <v>222</v>
      </c>
      <c r="B54" s="62">
        <v>44830</v>
      </c>
      <c r="C54" s="50">
        <v>0.27361111111111114</v>
      </c>
      <c r="D54" s="51">
        <v>500</v>
      </c>
      <c r="E54" s="51">
        <v>3.3254999999999999</v>
      </c>
      <c r="F54" s="51">
        <v>3.3698999999999999</v>
      </c>
      <c r="G54" s="63">
        <v>22.2</v>
      </c>
      <c r="H54" s="55">
        <v>1.47E-2</v>
      </c>
      <c r="I54" s="51">
        <f t="shared" si="0"/>
        <v>4.4399999999999995E-2</v>
      </c>
      <c r="J54" s="67"/>
      <c r="K54" s="70" t="s">
        <v>223</v>
      </c>
      <c r="L54" s="51" t="s">
        <v>224</v>
      </c>
      <c r="M54" s="51" t="s">
        <v>225</v>
      </c>
    </row>
    <row r="55" spans="1:13" ht="12.75" x14ac:dyDescent="0.2">
      <c r="A55" s="65" t="s">
        <v>226</v>
      </c>
      <c r="B55" s="61">
        <v>44832</v>
      </c>
      <c r="C55" s="50">
        <v>0.39374999999999999</v>
      </c>
      <c r="D55" s="51">
        <v>300</v>
      </c>
      <c r="E55" s="51">
        <v>8.91</v>
      </c>
      <c r="F55" s="51">
        <v>9.0928000000000004</v>
      </c>
      <c r="G55" s="63">
        <v>54.84</v>
      </c>
      <c r="H55" s="55">
        <v>2.0400000000000001E-2</v>
      </c>
      <c r="I55" s="51">
        <f t="shared" si="0"/>
        <v>0.1828000000000003</v>
      </c>
      <c r="J55" s="67"/>
      <c r="K55" s="71" t="s">
        <v>227</v>
      </c>
      <c r="L55" s="51" t="s">
        <v>228</v>
      </c>
      <c r="M55" s="51" t="s">
        <v>229</v>
      </c>
    </row>
    <row r="56" spans="1:13" ht="12.75" x14ac:dyDescent="0.2">
      <c r="A56" s="65" t="s">
        <v>230</v>
      </c>
      <c r="B56" s="61">
        <v>44837</v>
      </c>
      <c r="C56" s="50">
        <v>0.32430555555555557</v>
      </c>
      <c r="D56" s="51">
        <v>100</v>
      </c>
      <c r="E56" s="51">
        <v>14.38</v>
      </c>
      <c r="F56" s="51">
        <v>14.975</v>
      </c>
      <c r="G56" s="63">
        <v>59.5</v>
      </c>
      <c r="H56" s="55">
        <v>4.1000000000000002E-2</v>
      </c>
      <c r="I56" s="51">
        <f t="shared" si="0"/>
        <v>0.59499999999999886</v>
      </c>
      <c r="J56" s="67"/>
      <c r="K56" s="71" t="s">
        <v>231</v>
      </c>
      <c r="L56" s="51" t="s">
        <v>232</v>
      </c>
      <c r="M56" s="51" t="s">
        <v>233</v>
      </c>
    </row>
    <row r="57" spans="1:13" ht="12.75" x14ac:dyDescent="0.2">
      <c r="A57" s="65" t="s">
        <v>234</v>
      </c>
      <c r="B57" s="61">
        <v>44839</v>
      </c>
      <c r="C57" s="50">
        <v>0.28680555555555554</v>
      </c>
      <c r="D57" s="51">
        <v>300</v>
      </c>
      <c r="E57" s="51">
        <v>2.4049999999999998</v>
      </c>
      <c r="F57" s="51">
        <v>2.6600999999999999</v>
      </c>
      <c r="G57" s="63">
        <v>76.53</v>
      </c>
      <c r="H57" s="55">
        <v>0.1094</v>
      </c>
      <c r="I57" s="51">
        <f t="shared" si="0"/>
        <v>0.2551000000000001</v>
      </c>
      <c r="J57" s="67"/>
      <c r="K57" s="71" t="s">
        <v>235</v>
      </c>
      <c r="L57" s="51" t="s">
        <v>236</v>
      </c>
      <c r="M57" s="51" t="s">
        <v>237</v>
      </c>
    </row>
    <row r="58" spans="1:13" ht="14.25" customHeight="1" x14ac:dyDescent="0.2">
      <c r="A58" s="65" t="s">
        <v>238</v>
      </c>
      <c r="B58" s="61">
        <v>44841</v>
      </c>
      <c r="C58" s="50">
        <v>0.29791666666666666</v>
      </c>
      <c r="D58" s="51">
        <v>400</v>
      </c>
      <c r="E58" s="51">
        <v>3.19</v>
      </c>
      <c r="F58" s="51">
        <v>3.3</v>
      </c>
      <c r="G58" s="63">
        <v>44</v>
      </c>
      <c r="H58" s="55">
        <v>4.5699999999999998E-2</v>
      </c>
      <c r="I58" s="51">
        <f t="shared" si="0"/>
        <v>0.10999999999999988</v>
      </c>
      <c r="J58" s="67"/>
      <c r="K58" s="71" t="s">
        <v>239</v>
      </c>
      <c r="L58" s="51" t="s">
        <v>240</v>
      </c>
      <c r="M58" s="51"/>
    </row>
    <row r="59" spans="1:13" ht="14.25" customHeight="1" x14ac:dyDescent="0.2">
      <c r="A59" s="65" t="s">
        <v>222</v>
      </c>
      <c r="B59" s="61">
        <v>44846</v>
      </c>
      <c r="C59" s="50">
        <v>0.27500000000000002</v>
      </c>
      <c r="D59" s="51">
        <v>300</v>
      </c>
      <c r="E59" s="51">
        <v>3.32</v>
      </c>
      <c r="F59" s="51">
        <v>3.3399000000000001</v>
      </c>
      <c r="G59" s="63">
        <v>5.97</v>
      </c>
      <c r="H59" s="55">
        <v>0.03</v>
      </c>
      <c r="I59" s="51">
        <f t="shared" si="0"/>
        <v>1.9900000000000251E-2</v>
      </c>
      <c r="J59" s="67"/>
      <c r="K59" s="71" t="s">
        <v>241</v>
      </c>
      <c r="L59" s="51" t="s">
        <v>242</v>
      </c>
      <c r="M59" s="51" t="s">
        <v>243</v>
      </c>
    </row>
    <row r="60" spans="1:13" ht="14.25" customHeight="1" x14ac:dyDescent="0.2">
      <c r="A60" s="65" t="s">
        <v>230</v>
      </c>
      <c r="B60" s="61">
        <v>44848</v>
      </c>
      <c r="C60" s="50">
        <v>0.27152777777777776</v>
      </c>
      <c r="D60" s="51">
        <v>300</v>
      </c>
      <c r="E60" s="51">
        <v>3.4649999999999999</v>
      </c>
      <c r="F60" s="51">
        <v>3.5716000000000001</v>
      </c>
      <c r="G60" s="63">
        <v>31.98</v>
      </c>
      <c r="H60" s="55">
        <v>3.2300000000000002E-2</v>
      </c>
      <c r="I60" s="51">
        <f t="shared" si="0"/>
        <v>0.10660000000000025</v>
      </c>
      <c r="J60" s="67"/>
      <c r="K60" s="72" t="s">
        <v>244</v>
      </c>
      <c r="L60" s="51" t="s">
        <v>245</v>
      </c>
      <c r="M60" s="51" t="s">
        <v>246</v>
      </c>
    </row>
    <row r="61" spans="1:13" ht="14.25" customHeight="1" x14ac:dyDescent="0.2">
      <c r="A61" s="65" t="s">
        <v>230</v>
      </c>
      <c r="B61" s="61">
        <v>44851</v>
      </c>
      <c r="C61" s="50">
        <v>0.27152777777777776</v>
      </c>
      <c r="D61" s="51">
        <v>300</v>
      </c>
      <c r="E61" s="51">
        <v>3.4874999999999998</v>
      </c>
      <c r="F61" s="51">
        <v>3.6027999999999998</v>
      </c>
      <c r="G61" s="63">
        <v>34.590000000000003</v>
      </c>
      <c r="H61" s="55">
        <v>3.4599999999999999E-2</v>
      </c>
      <c r="I61" s="51">
        <f t="shared" si="0"/>
        <v>0.11529999999999996</v>
      </c>
      <c r="J61" s="67"/>
      <c r="K61" s="72" t="s">
        <v>247</v>
      </c>
      <c r="L61" s="51" t="s">
        <v>248</v>
      </c>
      <c r="M61" s="51"/>
    </row>
    <row r="62" spans="1:13" ht="14.25" customHeight="1" x14ac:dyDescent="0.2">
      <c r="A62" s="65" t="s">
        <v>249</v>
      </c>
      <c r="B62" s="61">
        <v>44853</v>
      </c>
      <c r="C62" s="51" t="s">
        <v>250</v>
      </c>
      <c r="D62" s="51">
        <v>1000</v>
      </c>
      <c r="E62" s="51">
        <v>0.77480000000000004</v>
      </c>
      <c r="F62" s="51">
        <v>0.79469999999999996</v>
      </c>
      <c r="G62" s="63">
        <v>19.899999999999999</v>
      </c>
      <c r="H62" s="55">
        <v>2.5700000000000001E-2</v>
      </c>
      <c r="I62" s="51">
        <f t="shared" si="0"/>
        <v>1.9899999999999918E-2</v>
      </c>
      <c r="J62" s="67"/>
      <c r="K62" s="73" t="s">
        <v>251</v>
      </c>
      <c r="L62" s="51" t="s">
        <v>252</v>
      </c>
      <c r="M62" s="51" t="s">
        <v>253</v>
      </c>
    </row>
    <row r="63" spans="1:13" ht="14.25" customHeight="1" x14ac:dyDescent="0.2">
      <c r="A63" s="65" t="s">
        <v>254</v>
      </c>
      <c r="B63" s="61">
        <v>44855</v>
      </c>
      <c r="C63" s="51" t="s">
        <v>255</v>
      </c>
      <c r="D63" s="51">
        <v>400</v>
      </c>
      <c r="E63" s="51">
        <v>2.4211</v>
      </c>
      <c r="F63" s="51">
        <v>2.4527000000000001</v>
      </c>
      <c r="G63" s="63">
        <v>12.64</v>
      </c>
      <c r="H63" s="55">
        <v>1.5699999999999999E-2</v>
      </c>
      <c r="I63" s="51">
        <f t="shared" si="0"/>
        <v>3.1600000000000072E-2</v>
      </c>
      <c r="J63" s="67"/>
      <c r="K63" s="72" t="s">
        <v>256</v>
      </c>
      <c r="L63" s="51" t="s">
        <v>257</v>
      </c>
      <c r="M63" s="51"/>
    </row>
    <row r="64" spans="1:13" ht="14.25" customHeight="1" x14ac:dyDescent="0.2">
      <c r="A64" s="65" t="s">
        <v>258</v>
      </c>
      <c r="B64" s="61">
        <v>44858</v>
      </c>
      <c r="C64" s="51" t="s">
        <v>259</v>
      </c>
      <c r="D64" s="51">
        <v>1000</v>
      </c>
      <c r="E64" s="51">
        <v>2.0796000000000001</v>
      </c>
      <c r="F64" s="51">
        <v>2.145</v>
      </c>
      <c r="G64" s="63">
        <v>65.400000000000006</v>
      </c>
      <c r="H64" s="55">
        <v>3.2300000000000002E-2</v>
      </c>
      <c r="I64" s="51">
        <f t="shared" si="0"/>
        <v>6.5399999999999903E-2</v>
      </c>
      <c r="J64" s="67"/>
      <c r="K64" s="73" t="s">
        <v>260</v>
      </c>
      <c r="L64" s="51" t="s">
        <v>261</v>
      </c>
      <c r="M64" s="51" t="s">
        <v>262</v>
      </c>
    </row>
    <row r="65" spans="1:13" ht="14.25" customHeight="1" x14ac:dyDescent="0.2">
      <c r="A65" s="65" t="s">
        <v>263</v>
      </c>
      <c r="B65" s="61">
        <v>44862</v>
      </c>
      <c r="C65" s="51" t="s">
        <v>264</v>
      </c>
      <c r="D65" s="51">
        <v>1000</v>
      </c>
      <c r="E65" s="51">
        <v>2.3180000000000001</v>
      </c>
      <c r="F65" s="51">
        <v>2.4049999999999998</v>
      </c>
      <c r="G65" s="63">
        <v>87</v>
      </c>
      <c r="H65" s="55">
        <v>4.3900000000000002E-2</v>
      </c>
      <c r="I65" s="51">
        <f t="shared" si="0"/>
        <v>8.6999999999999744E-2</v>
      </c>
      <c r="J65" s="67"/>
      <c r="K65" s="69" t="s">
        <v>265</v>
      </c>
      <c r="L65" s="51" t="s">
        <v>266</v>
      </c>
      <c r="M65" s="51" t="s">
        <v>267</v>
      </c>
    </row>
    <row r="66" spans="1:13" ht="14.25" customHeight="1" x14ac:dyDescent="0.2">
      <c r="A66" s="65" t="s">
        <v>268</v>
      </c>
      <c r="B66" s="61">
        <v>44866</v>
      </c>
      <c r="C66" s="51" t="s">
        <v>269</v>
      </c>
      <c r="D66" s="51">
        <v>1000</v>
      </c>
      <c r="E66" s="51">
        <v>2.3613</v>
      </c>
      <c r="F66" s="51">
        <v>2.427</v>
      </c>
      <c r="G66" s="63">
        <v>65.7</v>
      </c>
      <c r="H66" s="55">
        <v>2.6599999999999999E-2</v>
      </c>
      <c r="I66" s="51">
        <f t="shared" si="0"/>
        <v>6.5700000000000092E-2</v>
      </c>
      <c r="J66" s="67"/>
      <c r="K66" s="72" t="s">
        <v>270</v>
      </c>
      <c r="L66" s="51" t="s">
        <v>271</v>
      </c>
      <c r="M66" s="51" t="s">
        <v>272</v>
      </c>
    </row>
    <row r="67" spans="1:13" ht="14.25" customHeight="1" x14ac:dyDescent="0.2">
      <c r="A67" s="65" t="s">
        <v>273</v>
      </c>
      <c r="B67" s="61">
        <v>44869</v>
      </c>
      <c r="C67" s="51" t="s">
        <v>274</v>
      </c>
      <c r="D67" s="51">
        <v>900</v>
      </c>
      <c r="E67" s="51">
        <v>1.4489000000000001</v>
      </c>
      <c r="F67" s="51">
        <v>1.4500999999999999</v>
      </c>
      <c r="G67" s="63">
        <v>1.08</v>
      </c>
      <c r="H67" s="55">
        <v>5.2999999999999998E-4</v>
      </c>
      <c r="I67" s="51">
        <f t="shared" si="0"/>
        <v>1.1999999999998678E-3</v>
      </c>
      <c r="J67" s="67"/>
      <c r="K67" s="74" t="s">
        <v>275</v>
      </c>
      <c r="L67" s="51" t="s">
        <v>276</v>
      </c>
      <c r="M67" s="51" t="s">
        <v>277</v>
      </c>
    </row>
    <row r="68" spans="1:13" ht="14.25" customHeight="1" x14ac:dyDescent="0.2">
      <c r="A68" s="65" t="s">
        <v>268</v>
      </c>
      <c r="B68" s="61">
        <v>44872</v>
      </c>
      <c r="C68" s="51" t="s">
        <v>278</v>
      </c>
      <c r="D68" s="51">
        <v>1000</v>
      </c>
      <c r="E68" s="51">
        <v>1.5895999999999999</v>
      </c>
      <c r="F68" s="51">
        <v>1.6154999999999999</v>
      </c>
      <c r="G68" s="63">
        <v>25.9</v>
      </c>
      <c r="H68" s="55">
        <v>1.83E-2</v>
      </c>
      <c r="I68" s="51">
        <f t="shared" si="0"/>
        <v>2.5900000000000034E-2</v>
      </c>
      <c r="J68" s="67"/>
      <c r="K68" s="72" t="s">
        <v>279</v>
      </c>
      <c r="L68" s="51" t="s">
        <v>280</v>
      </c>
      <c r="M68" s="51"/>
    </row>
    <row r="69" spans="1:13" ht="14.25" customHeight="1" x14ac:dyDescent="0.2">
      <c r="A69" s="65" t="s">
        <v>281</v>
      </c>
      <c r="B69" s="61">
        <v>44886</v>
      </c>
      <c r="C69" s="50">
        <v>0.3034722222222222</v>
      </c>
      <c r="D69" s="51">
        <v>500</v>
      </c>
      <c r="E69" s="51">
        <v>2.64</v>
      </c>
      <c r="F69" s="51">
        <v>2.79</v>
      </c>
      <c r="G69" s="63">
        <v>75</v>
      </c>
      <c r="H69" s="55">
        <v>5.4199999999999998E-2</v>
      </c>
      <c r="I69" s="51">
        <f t="shared" si="0"/>
        <v>0.14999999999999991</v>
      </c>
      <c r="J69" s="67"/>
      <c r="K69" s="75" t="s">
        <v>282</v>
      </c>
      <c r="L69" s="51" t="s">
        <v>283</v>
      </c>
      <c r="M69" s="51" t="s">
        <v>284</v>
      </c>
    </row>
    <row r="70" spans="1:13" ht="14.25" customHeight="1" x14ac:dyDescent="0.2">
      <c r="A70" s="65" t="s">
        <v>285</v>
      </c>
      <c r="B70" s="61">
        <v>44903</v>
      </c>
      <c r="C70" s="51" t="s">
        <v>286</v>
      </c>
      <c r="D70" s="51">
        <v>500</v>
      </c>
      <c r="E70" s="51">
        <v>2.0482999999999998</v>
      </c>
      <c r="F70" s="51">
        <v>2.1040000000000001</v>
      </c>
      <c r="G70" s="63">
        <f>27.85</f>
        <v>27.85</v>
      </c>
      <c r="H70" s="55">
        <v>3.0300000000000001E-2</v>
      </c>
      <c r="I70" s="51">
        <f t="shared" si="0"/>
        <v>5.5700000000000305E-2</v>
      </c>
      <c r="J70" s="67"/>
      <c r="K70" s="69" t="s">
        <v>287</v>
      </c>
      <c r="L70" s="51" t="s">
        <v>288</v>
      </c>
      <c r="M70" s="51"/>
    </row>
    <row r="71" spans="1:13" ht="14.25" customHeight="1" x14ac:dyDescent="0.2">
      <c r="A71" s="65" t="s">
        <v>289</v>
      </c>
      <c r="B71" s="61">
        <v>44907</v>
      </c>
      <c r="C71" s="51" t="s">
        <v>290</v>
      </c>
      <c r="D71" s="51">
        <v>300</v>
      </c>
      <c r="E71" s="51">
        <v>1.7649999999999999</v>
      </c>
      <c r="F71" s="51">
        <v>1.8601000000000001</v>
      </c>
      <c r="G71" s="63">
        <v>28.53</v>
      </c>
      <c r="H71" s="55">
        <v>6.1199999999999997E-2</v>
      </c>
      <c r="I71" s="51">
        <f t="shared" si="0"/>
        <v>9.5100000000000184E-2</v>
      </c>
      <c r="J71" s="67"/>
      <c r="K71" s="75" t="s">
        <v>291</v>
      </c>
      <c r="L71" s="51" t="s">
        <v>292</v>
      </c>
      <c r="M71" s="51"/>
    </row>
    <row r="72" spans="1:13" ht="14.25" customHeight="1" x14ac:dyDescent="0.2">
      <c r="A72" s="65" t="s">
        <v>293</v>
      </c>
      <c r="B72" s="61">
        <v>44909</v>
      </c>
      <c r="C72" s="51" t="s">
        <v>278</v>
      </c>
      <c r="D72" s="51">
        <v>400</v>
      </c>
      <c r="E72" s="51">
        <v>2.198175</v>
      </c>
      <c r="F72" s="51">
        <v>2.3250000000000002</v>
      </c>
      <c r="G72" s="63">
        <v>50.73</v>
      </c>
      <c r="H72" s="55">
        <v>6.3399999999999998E-2</v>
      </c>
      <c r="I72" s="51">
        <f t="shared" si="0"/>
        <v>0.12682500000000019</v>
      </c>
      <c r="J72" s="67"/>
      <c r="K72" s="75" t="s">
        <v>294</v>
      </c>
      <c r="L72" s="51" t="s">
        <v>295</v>
      </c>
      <c r="M72" s="51"/>
    </row>
    <row r="73" spans="1:13" ht="14.25" customHeight="1" x14ac:dyDescent="0.2">
      <c r="A73" s="65" t="s">
        <v>293</v>
      </c>
      <c r="B73" s="61">
        <v>44911</v>
      </c>
      <c r="C73" s="50">
        <v>0.29722222222222222</v>
      </c>
      <c r="D73" s="51">
        <v>300</v>
      </c>
      <c r="E73" s="51">
        <v>2.7214</v>
      </c>
      <c r="F73" s="51">
        <v>2.8043999999999998</v>
      </c>
      <c r="G73" s="63">
        <v>24.88</v>
      </c>
      <c r="H73" s="55">
        <v>2.7699999999999999E-2</v>
      </c>
      <c r="I73" s="51">
        <f t="shared" si="0"/>
        <v>8.2999999999999741E-2</v>
      </c>
      <c r="J73" s="67"/>
      <c r="K73" s="73" t="s">
        <v>296</v>
      </c>
      <c r="L73" s="51" t="s">
        <v>297</v>
      </c>
      <c r="M73" s="51"/>
    </row>
    <row r="74" spans="1:13" ht="14.25" customHeight="1" x14ac:dyDescent="0.2">
      <c r="A74" s="65" t="s">
        <v>293</v>
      </c>
      <c r="B74" s="61">
        <v>44911</v>
      </c>
      <c r="C74" s="51" t="s">
        <v>298</v>
      </c>
      <c r="D74" s="51">
        <v>300</v>
      </c>
      <c r="E74" s="51">
        <v>2.76</v>
      </c>
      <c r="F74" s="51">
        <v>2.8052999999999999</v>
      </c>
      <c r="G74" s="63">
        <v>13.59</v>
      </c>
      <c r="H74" s="55">
        <v>1.55E-2</v>
      </c>
      <c r="I74" s="51">
        <f t="shared" si="0"/>
        <v>4.5300000000000118E-2</v>
      </c>
      <c r="J74" s="67"/>
      <c r="K74" s="72" t="s">
        <v>299</v>
      </c>
      <c r="L74" s="51" t="s">
        <v>300</v>
      </c>
      <c r="M74" s="51"/>
    </row>
    <row r="75" spans="1:13" ht="14.25" customHeight="1" x14ac:dyDescent="0.2">
      <c r="A75" s="65" t="s">
        <v>301</v>
      </c>
      <c r="B75" s="61">
        <v>44914</v>
      </c>
      <c r="C75" s="50">
        <v>0.27430555555555558</v>
      </c>
      <c r="D75" s="51">
        <v>500</v>
      </c>
      <c r="E75" s="51">
        <v>1.2157</v>
      </c>
      <c r="F75" s="51">
        <v>1.3149999999999999</v>
      </c>
      <c r="G75" s="63">
        <v>49.53</v>
      </c>
      <c r="H75" s="55">
        <v>8.3299999999999999E-2</v>
      </c>
      <c r="I75" s="51">
        <f t="shared" si="0"/>
        <v>9.9299999999999944E-2</v>
      </c>
      <c r="J75" s="67"/>
      <c r="K75" s="75" t="s">
        <v>302</v>
      </c>
      <c r="L75" s="51" t="s">
        <v>303</v>
      </c>
      <c r="M75" s="51" t="s">
        <v>304</v>
      </c>
    </row>
    <row r="76" spans="1:13" ht="14.25" customHeight="1" x14ac:dyDescent="0.2">
      <c r="A76" s="65" t="s">
        <v>305</v>
      </c>
      <c r="B76" s="61">
        <v>44922</v>
      </c>
      <c r="C76" s="51" t="s">
        <v>306</v>
      </c>
      <c r="D76" s="51">
        <v>400</v>
      </c>
      <c r="E76" s="51">
        <v>2.1800000000000002</v>
      </c>
      <c r="F76" s="51">
        <v>2.23</v>
      </c>
      <c r="G76" s="63">
        <v>16.57</v>
      </c>
      <c r="H76" s="55">
        <v>2.4500000000000001E-2</v>
      </c>
      <c r="I76" s="51">
        <f t="shared" si="0"/>
        <v>4.9999999999999822E-2</v>
      </c>
      <c r="J76" s="67"/>
      <c r="K76" s="75" t="s">
        <v>307</v>
      </c>
      <c r="L76" s="51" t="s">
        <v>308</v>
      </c>
      <c r="M76" s="51" t="s">
        <v>309</v>
      </c>
    </row>
    <row r="77" spans="1:13" ht="14.25" customHeight="1" x14ac:dyDescent="0.2">
      <c r="A77" s="65" t="s">
        <v>310</v>
      </c>
      <c r="B77" s="61">
        <v>44923</v>
      </c>
      <c r="C77" s="51" t="s">
        <v>311</v>
      </c>
      <c r="D77" s="51">
        <v>300</v>
      </c>
      <c r="E77" s="51">
        <v>1.1599999999999999</v>
      </c>
      <c r="F77" s="51">
        <v>1.1599999999999999</v>
      </c>
      <c r="G77" s="63">
        <v>0</v>
      </c>
      <c r="H77" s="55"/>
      <c r="I77" s="51">
        <f t="shared" si="0"/>
        <v>0</v>
      </c>
      <c r="J77" s="67"/>
      <c r="K77" s="75"/>
      <c r="L77" s="51"/>
      <c r="M77" s="51"/>
    </row>
    <row r="78" spans="1:13" ht="14.25" customHeight="1" x14ac:dyDescent="0.2">
      <c r="A78" s="65" t="s">
        <v>305</v>
      </c>
      <c r="B78" s="61">
        <v>44925</v>
      </c>
      <c r="C78" s="51" t="s">
        <v>312</v>
      </c>
      <c r="D78" s="51">
        <v>500</v>
      </c>
      <c r="E78" s="51">
        <v>3.17</v>
      </c>
      <c r="F78" s="51">
        <v>3.2648000000000001</v>
      </c>
      <c r="G78" s="63">
        <v>47.4</v>
      </c>
      <c r="H78" s="55">
        <v>3.04E-2</v>
      </c>
      <c r="I78" s="51">
        <f t="shared" si="0"/>
        <v>9.4800000000000217E-2</v>
      </c>
      <c r="J78" s="67"/>
      <c r="K78" s="69" t="s">
        <v>313</v>
      </c>
      <c r="L78" s="51" t="s">
        <v>314</v>
      </c>
      <c r="M78" s="51"/>
    </row>
    <row r="79" spans="1:13" ht="14.25" customHeight="1" x14ac:dyDescent="0.2">
      <c r="A79" s="65" t="s">
        <v>315</v>
      </c>
      <c r="B79" s="61">
        <v>44935</v>
      </c>
      <c r="C79" s="50">
        <v>0.27708333333333335</v>
      </c>
      <c r="D79" s="51">
        <v>300</v>
      </c>
      <c r="E79" s="51">
        <v>1.5002</v>
      </c>
      <c r="F79" s="51">
        <v>1.6001000000000001</v>
      </c>
      <c r="G79" s="63">
        <v>29.97</v>
      </c>
      <c r="H79" s="55">
        <v>6.7599999999999993E-2</v>
      </c>
      <c r="I79" s="51">
        <f t="shared" si="0"/>
        <v>9.99000000000001E-2</v>
      </c>
      <c r="J79" s="67"/>
      <c r="K79" s="69"/>
      <c r="L79" s="51"/>
      <c r="M79" s="51"/>
    </row>
    <row r="80" spans="1:13" ht="14.25" customHeight="1" x14ac:dyDescent="0.2">
      <c r="A80" s="65" t="s">
        <v>315</v>
      </c>
      <c r="B80" s="61">
        <v>44570</v>
      </c>
      <c r="C80" s="51" t="s">
        <v>316</v>
      </c>
      <c r="D80" s="51">
        <v>200</v>
      </c>
      <c r="E80" s="51">
        <v>2.1052</v>
      </c>
      <c r="F80" s="51">
        <v>2.1063999999999998</v>
      </c>
      <c r="G80" s="63">
        <v>0.24</v>
      </c>
      <c r="H80" s="55"/>
      <c r="I80" s="51">
        <f t="shared" si="0"/>
        <v>1.1999999999998678E-3</v>
      </c>
      <c r="J80" s="67"/>
      <c r="K80" s="69"/>
      <c r="L80" s="51"/>
      <c r="M80" s="51"/>
    </row>
    <row r="81" spans="1:13" ht="14.25" customHeight="1" x14ac:dyDescent="0.2">
      <c r="A81" s="65" t="s">
        <v>317</v>
      </c>
      <c r="B81" s="61">
        <v>44937</v>
      </c>
      <c r="C81" s="51" t="s">
        <v>318</v>
      </c>
      <c r="D81" s="51">
        <v>300</v>
      </c>
      <c r="E81" s="51">
        <v>3.8166000000000002</v>
      </c>
      <c r="F81" s="51">
        <v>3.9350000000000001</v>
      </c>
      <c r="G81" s="63">
        <v>35.520000000000003</v>
      </c>
      <c r="H81" s="55"/>
      <c r="I81" s="51">
        <f t="shared" si="0"/>
        <v>0.11839999999999984</v>
      </c>
      <c r="J81" s="67"/>
      <c r="K81" s="69" t="s">
        <v>319</v>
      </c>
      <c r="L81" s="51"/>
      <c r="M81" s="51"/>
    </row>
    <row r="82" spans="1:13" ht="14.25" customHeight="1" x14ac:dyDescent="0.2">
      <c r="A82" s="65" t="s">
        <v>74</v>
      </c>
      <c r="B82" s="61">
        <v>44943</v>
      </c>
      <c r="C82" s="51" t="s">
        <v>320</v>
      </c>
      <c r="D82" s="51" t="s">
        <v>321</v>
      </c>
      <c r="E82" s="51">
        <v>2.3098000000000001</v>
      </c>
      <c r="F82" s="51">
        <v>2.1101000000000001</v>
      </c>
      <c r="G82" s="63">
        <v>18.43</v>
      </c>
      <c r="H82" s="55">
        <v>4.2000000000000003E-2</v>
      </c>
      <c r="I82" s="51">
        <f t="shared" si="0"/>
        <v>-0.19969999999999999</v>
      </c>
      <c r="J82" s="67"/>
      <c r="K82" s="69"/>
      <c r="L82" s="51"/>
      <c r="M82" s="51"/>
    </row>
    <row r="83" spans="1:13" ht="14.25" customHeight="1" x14ac:dyDescent="0.2">
      <c r="A83" s="65" t="s">
        <v>322</v>
      </c>
      <c r="B83" s="61">
        <v>44944</v>
      </c>
      <c r="C83" s="51"/>
      <c r="D83" s="51" t="s">
        <v>323</v>
      </c>
      <c r="E83" s="51">
        <v>1.0449999999999999</v>
      </c>
      <c r="F83" s="51">
        <v>1.0801000000000001</v>
      </c>
      <c r="G83" s="63">
        <v>14.04</v>
      </c>
      <c r="H83" s="55"/>
      <c r="I83" s="51">
        <f t="shared" si="0"/>
        <v>3.5100000000000131E-2</v>
      </c>
      <c r="J83" s="67"/>
      <c r="K83" s="69"/>
      <c r="L83" s="51"/>
      <c r="M83" s="51"/>
    </row>
    <row r="84" spans="1:13" ht="14.25" customHeight="1" x14ac:dyDescent="0.2">
      <c r="A84" s="65" t="s">
        <v>107</v>
      </c>
      <c r="B84" s="61">
        <v>44945</v>
      </c>
      <c r="C84" s="51"/>
      <c r="D84" s="51">
        <v>300</v>
      </c>
      <c r="E84" s="51">
        <v>2.3290000000000002</v>
      </c>
      <c r="F84" s="51">
        <v>2.3653</v>
      </c>
      <c r="G84" s="63">
        <v>10.89</v>
      </c>
      <c r="H84" s="55"/>
      <c r="I84" s="51">
        <f t="shared" si="0"/>
        <v>3.6299999999999777E-2</v>
      </c>
      <c r="J84" s="67"/>
      <c r="K84" s="69"/>
      <c r="L84" s="51"/>
      <c r="M84" s="51"/>
    </row>
    <row r="85" spans="1:13" ht="14.25" customHeight="1" x14ac:dyDescent="0.2">
      <c r="A85" s="65" t="s">
        <v>324</v>
      </c>
      <c r="B85" s="61">
        <v>44965</v>
      </c>
      <c r="C85" s="51" t="s">
        <v>325</v>
      </c>
      <c r="D85" s="51">
        <v>1000</v>
      </c>
      <c r="E85" s="51">
        <v>1.1251</v>
      </c>
      <c r="F85" s="51">
        <v>1.1599999999999999</v>
      </c>
      <c r="G85" s="63">
        <f>I85*D85</f>
        <v>34.899999999999935</v>
      </c>
      <c r="H85" s="55"/>
      <c r="I85" s="51">
        <f t="shared" si="0"/>
        <v>3.4899999999999931E-2</v>
      </c>
      <c r="J85" s="67"/>
      <c r="K85" s="69"/>
      <c r="L85" s="51"/>
      <c r="M85" s="51"/>
    </row>
    <row r="86" spans="1:13" ht="14.25" customHeight="1" x14ac:dyDescent="0.2">
      <c r="A86" s="65" t="s">
        <v>326</v>
      </c>
      <c r="B86" s="61">
        <v>44967</v>
      </c>
      <c r="C86" s="51" t="s">
        <v>327</v>
      </c>
      <c r="D86" s="51">
        <v>500</v>
      </c>
      <c r="E86" s="51">
        <v>1.919</v>
      </c>
      <c r="F86" s="51">
        <v>2.0750000000000002</v>
      </c>
      <c r="G86" s="63">
        <v>78</v>
      </c>
      <c r="H86" s="55">
        <v>8.3599999999999994E-2</v>
      </c>
      <c r="I86" s="51">
        <f t="shared" si="0"/>
        <v>0.15600000000000014</v>
      </c>
      <c r="J86" s="67"/>
      <c r="K86" s="69" t="s">
        <v>328</v>
      </c>
      <c r="L86" s="51" t="s">
        <v>329</v>
      </c>
      <c r="M86" s="51"/>
    </row>
    <row r="87" spans="1:13" ht="14.25" customHeight="1" x14ac:dyDescent="0.2">
      <c r="A87" s="65" t="s">
        <v>330</v>
      </c>
      <c r="B87" s="61">
        <v>44970</v>
      </c>
      <c r="C87" s="51" t="s">
        <v>331</v>
      </c>
      <c r="D87" s="51">
        <v>500</v>
      </c>
      <c r="E87" s="51">
        <v>1.6140000000000001</v>
      </c>
      <c r="F87" s="51">
        <v>1.6488</v>
      </c>
      <c r="G87" s="63">
        <v>17.399999999999999</v>
      </c>
      <c r="H87" s="55">
        <v>1.9800000000000002E-2</v>
      </c>
      <c r="I87" s="51">
        <f t="shared" si="0"/>
        <v>3.4799999999999942E-2</v>
      </c>
      <c r="J87" s="67"/>
      <c r="K87" s="69"/>
      <c r="L87" s="51"/>
      <c r="M87" s="51"/>
    </row>
    <row r="88" spans="1:13" ht="14.25" customHeight="1" x14ac:dyDescent="0.2">
      <c r="A88" s="65" t="s">
        <v>332</v>
      </c>
      <c r="B88" s="61">
        <v>44971</v>
      </c>
      <c r="C88" s="51" t="s">
        <v>333</v>
      </c>
      <c r="D88" s="51">
        <v>200</v>
      </c>
      <c r="E88" s="51">
        <v>1.66</v>
      </c>
      <c r="F88" s="51">
        <v>1.76</v>
      </c>
      <c r="G88" s="63">
        <v>20</v>
      </c>
      <c r="H88" s="55">
        <v>6.13E-2</v>
      </c>
      <c r="I88" s="51">
        <f t="shared" si="0"/>
        <v>0.10000000000000009</v>
      </c>
      <c r="J88" s="67"/>
      <c r="K88" s="69" t="s">
        <v>334</v>
      </c>
      <c r="L88" s="51" t="s">
        <v>335</v>
      </c>
      <c r="M88" s="51"/>
    </row>
    <row r="89" spans="1:13" ht="14.25" customHeight="1" x14ac:dyDescent="0.2">
      <c r="A89" s="65" t="s">
        <v>336</v>
      </c>
      <c r="B89" s="61">
        <v>44974</v>
      </c>
      <c r="C89" s="51" t="s">
        <v>337</v>
      </c>
      <c r="D89" s="51">
        <v>500</v>
      </c>
      <c r="E89" s="51">
        <v>1.5597000000000001</v>
      </c>
      <c r="F89" s="51">
        <v>1.6850000000000001</v>
      </c>
      <c r="G89" s="63">
        <v>62.65</v>
      </c>
      <c r="H89" s="55">
        <v>8.3599999999999994E-2</v>
      </c>
      <c r="I89" s="51">
        <f t="shared" si="0"/>
        <v>0.12529999999999997</v>
      </c>
      <c r="J89" s="67"/>
      <c r="K89" s="69"/>
      <c r="L89" s="51"/>
      <c r="M89" s="51"/>
    </row>
    <row r="90" spans="1:13" ht="14.25" customHeight="1" x14ac:dyDescent="0.2">
      <c r="A90" s="65" t="s">
        <v>338</v>
      </c>
      <c r="B90" s="61">
        <v>44979</v>
      </c>
      <c r="C90" s="51" t="s">
        <v>339</v>
      </c>
      <c r="D90" s="51">
        <v>300</v>
      </c>
      <c r="E90" s="51">
        <v>2.7292000000000001</v>
      </c>
      <c r="F90" s="76">
        <v>2.7700999999999998</v>
      </c>
      <c r="G90" s="63">
        <v>12.27</v>
      </c>
      <c r="H90" s="55"/>
      <c r="I90" s="76">
        <f t="shared" si="0"/>
        <v>4.0899999999999714E-2</v>
      </c>
      <c r="J90" s="67"/>
      <c r="K90" s="69" t="s">
        <v>340</v>
      </c>
      <c r="L90" s="51"/>
      <c r="M90" s="51"/>
    </row>
    <row r="91" spans="1:13" ht="14.25" customHeight="1" x14ac:dyDescent="0.2">
      <c r="A91" s="65" t="s">
        <v>310</v>
      </c>
      <c r="B91" s="61">
        <v>44980</v>
      </c>
      <c r="C91" s="51" t="s">
        <v>341</v>
      </c>
      <c r="D91" s="51">
        <v>800</v>
      </c>
      <c r="E91" s="51">
        <v>1.314225</v>
      </c>
      <c r="F91" s="76">
        <v>1.3213999999999999</v>
      </c>
      <c r="G91" s="63">
        <f>I91*D91</f>
        <v>5.7399999999999451</v>
      </c>
      <c r="H91" s="55"/>
      <c r="I91" s="76">
        <f t="shared" si="0"/>
        <v>7.1749999999999314E-3</v>
      </c>
      <c r="J91" s="67"/>
      <c r="K91" s="69"/>
      <c r="L91" s="51"/>
      <c r="M91" s="51"/>
    </row>
    <row r="92" spans="1:13" ht="14.25" customHeight="1" x14ac:dyDescent="0.2">
      <c r="A92" s="65" t="s">
        <v>342</v>
      </c>
      <c r="B92" s="61">
        <v>44984</v>
      </c>
      <c r="C92" s="51" t="s">
        <v>343</v>
      </c>
      <c r="D92" s="51">
        <v>500</v>
      </c>
      <c r="E92" s="51">
        <v>2.1661199999999998</v>
      </c>
      <c r="F92" s="76">
        <v>2.218</v>
      </c>
      <c r="G92" s="63">
        <v>25.94</v>
      </c>
      <c r="H92" s="55"/>
      <c r="I92" s="76">
        <f t="shared" si="0"/>
        <v>5.1880000000000148E-2</v>
      </c>
      <c r="J92" s="67"/>
      <c r="K92" s="69"/>
      <c r="L92" s="51"/>
      <c r="M92" s="51"/>
    </row>
    <row r="93" spans="1:13" ht="14.25" customHeight="1" x14ac:dyDescent="0.2">
      <c r="A93" s="65" t="s">
        <v>344</v>
      </c>
      <c r="B93" s="61">
        <v>44986</v>
      </c>
      <c r="C93" s="51" t="s">
        <v>345</v>
      </c>
      <c r="D93" s="51">
        <v>1000</v>
      </c>
      <c r="E93" s="51">
        <v>1.0249999999999999</v>
      </c>
      <c r="F93" s="76">
        <v>1.0846</v>
      </c>
      <c r="G93" s="63">
        <f t="shared" ref="G93:G103" si="1">I93*D93</f>
        <v>59.600000000000094</v>
      </c>
      <c r="H93" s="55"/>
      <c r="I93" s="76">
        <f t="shared" si="0"/>
        <v>5.9600000000000097E-2</v>
      </c>
      <c r="J93" s="67"/>
      <c r="K93" s="69"/>
      <c r="L93" s="51"/>
      <c r="M93" s="51"/>
    </row>
    <row r="94" spans="1:13" ht="14.25" customHeight="1" x14ac:dyDescent="0.2">
      <c r="A94" s="65" t="s">
        <v>346</v>
      </c>
      <c r="B94" s="61">
        <v>44992</v>
      </c>
      <c r="C94" s="51" t="s">
        <v>347</v>
      </c>
      <c r="D94" s="51">
        <v>1000</v>
      </c>
      <c r="E94" s="51">
        <v>1.5293000000000001</v>
      </c>
      <c r="F94" s="76">
        <v>1.5701000000000001</v>
      </c>
      <c r="G94" s="63">
        <f t="shared" si="1"/>
        <v>40.799999999999947</v>
      </c>
      <c r="H94" s="55"/>
      <c r="I94" s="76">
        <f t="shared" si="0"/>
        <v>4.0799999999999947E-2</v>
      </c>
      <c r="J94" s="67"/>
      <c r="K94" s="69" t="s">
        <v>348</v>
      </c>
      <c r="L94" s="51"/>
      <c r="M94" s="51"/>
    </row>
    <row r="95" spans="1:13" ht="14.25" customHeight="1" x14ac:dyDescent="0.2">
      <c r="A95" s="65" t="s">
        <v>349</v>
      </c>
      <c r="B95" s="61">
        <v>45016</v>
      </c>
      <c r="C95" s="51" t="s">
        <v>278</v>
      </c>
      <c r="D95" s="51">
        <v>300</v>
      </c>
      <c r="E95" s="51">
        <v>2.8586999999999998</v>
      </c>
      <c r="F95" s="76">
        <v>3.06</v>
      </c>
      <c r="G95" s="63">
        <f t="shared" si="1"/>
        <v>60.390000000000079</v>
      </c>
      <c r="H95" s="55"/>
      <c r="I95" s="76">
        <f t="shared" si="0"/>
        <v>0.20130000000000026</v>
      </c>
      <c r="J95" s="67"/>
      <c r="K95" s="69"/>
      <c r="L95" s="51"/>
      <c r="M95" s="51"/>
    </row>
    <row r="96" spans="1:13" ht="14.25" customHeight="1" x14ac:dyDescent="0.2">
      <c r="A96" s="65" t="s">
        <v>350</v>
      </c>
      <c r="B96" s="61">
        <v>45029</v>
      </c>
      <c r="C96" s="50">
        <v>0.28055555555555556</v>
      </c>
      <c r="D96" s="51">
        <v>500</v>
      </c>
      <c r="E96" s="51">
        <v>3.36</v>
      </c>
      <c r="F96" s="76">
        <v>3.4447000000000001</v>
      </c>
      <c r="G96" s="63">
        <f t="shared" si="1"/>
        <v>42.350000000000108</v>
      </c>
      <c r="H96" s="55"/>
      <c r="I96" s="76">
        <f t="shared" si="0"/>
        <v>8.470000000000022E-2</v>
      </c>
      <c r="J96" s="67"/>
      <c r="K96" s="69"/>
      <c r="L96" s="51"/>
      <c r="M96" s="51"/>
    </row>
    <row r="97" spans="1:13" ht="14.25" customHeight="1" x14ac:dyDescent="0.2">
      <c r="A97" s="65" t="s">
        <v>351</v>
      </c>
      <c r="B97" s="61">
        <v>45033</v>
      </c>
      <c r="C97" s="50">
        <v>0.27777777777777779</v>
      </c>
      <c r="D97" s="51">
        <v>400</v>
      </c>
      <c r="E97" s="51">
        <v>3.1057000000000001</v>
      </c>
      <c r="F97" s="76">
        <v>3.3462000000000001</v>
      </c>
      <c r="G97" s="63">
        <f t="shared" si="1"/>
        <v>96.199999999999974</v>
      </c>
      <c r="H97" s="55"/>
      <c r="I97" s="76">
        <f t="shared" si="0"/>
        <v>0.24049999999999994</v>
      </c>
      <c r="J97" s="67"/>
      <c r="K97" s="69" t="s">
        <v>352</v>
      </c>
      <c r="L97" s="51"/>
      <c r="M97" s="51"/>
    </row>
    <row r="98" spans="1:13" ht="14.25" customHeight="1" x14ac:dyDescent="0.2">
      <c r="A98" s="65" t="s">
        <v>353</v>
      </c>
      <c r="B98" s="61">
        <v>45035</v>
      </c>
      <c r="C98" s="51" t="s">
        <v>354</v>
      </c>
      <c r="D98" s="51">
        <v>500</v>
      </c>
      <c r="E98" s="51">
        <v>2.0457999999999998</v>
      </c>
      <c r="F98" s="76">
        <v>2.09</v>
      </c>
      <c r="G98" s="63">
        <f t="shared" si="1"/>
        <v>22.100000000000009</v>
      </c>
      <c r="H98" s="55"/>
      <c r="I98" s="76">
        <f t="shared" si="0"/>
        <v>4.4200000000000017E-2</v>
      </c>
      <c r="J98" s="67"/>
      <c r="K98" s="69" t="s">
        <v>355</v>
      </c>
      <c r="L98" s="51"/>
      <c r="M98" s="51"/>
    </row>
    <row r="99" spans="1:13" ht="14.25" customHeight="1" x14ac:dyDescent="0.2">
      <c r="A99" s="65" t="s">
        <v>356</v>
      </c>
      <c r="B99" s="61">
        <v>45037</v>
      </c>
      <c r="C99" s="51" t="s">
        <v>357</v>
      </c>
      <c r="D99" s="51">
        <v>400</v>
      </c>
      <c r="E99" s="51">
        <v>2.9333</v>
      </c>
      <c r="F99" s="76">
        <v>3.0710000000000002</v>
      </c>
      <c r="G99" s="63">
        <f t="shared" si="1"/>
        <v>55.080000000000062</v>
      </c>
      <c r="H99" s="55"/>
      <c r="I99" s="76">
        <f t="shared" si="0"/>
        <v>0.13770000000000016</v>
      </c>
      <c r="J99" s="67"/>
      <c r="K99" s="69"/>
      <c r="L99" s="51"/>
      <c r="M99" s="51"/>
    </row>
    <row r="100" spans="1:13" ht="14.25" customHeight="1" x14ac:dyDescent="0.2">
      <c r="A100" s="65" t="s">
        <v>206</v>
      </c>
      <c r="B100" s="61">
        <v>45040</v>
      </c>
      <c r="C100" s="50">
        <v>0.2722222222222222</v>
      </c>
      <c r="D100" s="51">
        <v>250</v>
      </c>
      <c r="E100" s="51">
        <v>2.58</v>
      </c>
      <c r="F100" s="76">
        <v>2.7109999999999999</v>
      </c>
      <c r="G100" s="63">
        <f t="shared" si="1"/>
        <v>32.749999999999943</v>
      </c>
      <c r="H100" s="55"/>
      <c r="I100" s="76">
        <f t="shared" si="0"/>
        <v>0.13099999999999978</v>
      </c>
      <c r="J100" s="67"/>
      <c r="K100" s="69" t="s">
        <v>358</v>
      </c>
      <c r="L100" s="51"/>
      <c r="M100" s="51"/>
    </row>
    <row r="101" spans="1:13" ht="14.25" customHeight="1" x14ac:dyDescent="0.2">
      <c r="A101" s="65" t="s">
        <v>359</v>
      </c>
      <c r="B101" s="61">
        <v>45043</v>
      </c>
      <c r="C101" s="51" t="s">
        <v>360</v>
      </c>
      <c r="D101" s="51">
        <v>600</v>
      </c>
      <c r="E101" s="51">
        <v>1.0294000000000001</v>
      </c>
      <c r="F101" s="76">
        <v>1.0606</v>
      </c>
      <c r="G101" s="63">
        <f t="shared" si="1"/>
        <v>18.719999999999935</v>
      </c>
      <c r="H101" s="55"/>
      <c r="I101" s="76">
        <f t="shared" si="0"/>
        <v>3.1199999999999894E-2</v>
      </c>
      <c r="J101" s="67"/>
      <c r="K101" s="69"/>
      <c r="L101" s="51"/>
      <c r="M101" s="51"/>
    </row>
    <row r="102" spans="1:13" ht="14.25" customHeight="1" x14ac:dyDescent="0.2">
      <c r="A102" s="65" t="s">
        <v>361</v>
      </c>
      <c r="B102" s="61">
        <v>45050</v>
      </c>
      <c r="C102" s="51" t="s">
        <v>362</v>
      </c>
      <c r="D102" s="51">
        <v>100</v>
      </c>
      <c r="E102" s="51">
        <v>1.992</v>
      </c>
      <c r="F102" s="76">
        <v>2.4215</v>
      </c>
      <c r="G102" s="63">
        <f t="shared" si="1"/>
        <v>42.95</v>
      </c>
      <c r="H102" s="55"/>
      <c r="I102" s="76">
        <f t="shared" si="0"/>
        <v>0.42949999999999999</v>
      </c>
      <c r="J102" s="67"/>
      <c r="K102" s="69"/>
      <c r="L102" s="51"/>
      <c r="M102" s="51"/>
    </row>
    <row r="103" spans="1:13" ht="14.25" customHeight="1" x14ac:dyDescent="0.2">
      <c r="A103" s="65" t="s">
        <v>363</v>
      </c>
      <c r="B103" s="61">
        <v>45424</v>
      </c>
      <c r="C103" s="51" t="s">
        <v>364</v>
      </c>
      <c r="D103" s="51">
        <v>500</v>
      </c>
      <c r="E103" s="51">
        <v>2.9498000000000002</v>
      </c>
      <c r="F103" s="76">
        <v>3.1200999999999999</v>
      </c>
      <c r="G103" s="63">
        <f t="shared" si="1"/>
        <v>85.149999999999835</v>
      </c>
      <c r="H103" s="55"/>
      <c r="I103" s="76">
        <f t="shared" si="0"/>
        <v>0.17029999999999967</v>
      </c>
      <c r="J103" s="67"/>
      <c r="K103" s="69"/>
      <c r="L103" s="51"/>
      <c r="M103" s="51"/>
    </row>
    <row r="104" spans="1:13" ht="12.75" x14ac:dyDescent="0.2">
      <c r="A104" s="77" t="s">
        <v>365</v>
      </c>
      <c r="B104" s="78"/>
      <c r="C104" s="79"/>
      <c r="D104" s="80"/>
      <c r="E104" s="80"/>
      <c r="F104" s="80"/>
      <c r="G104" s="81"/>
      <c r="H104" s="80"/>
      <c r="I104" s="80">
        <f>E104-F104</f>
        <v>0</v>
      </c>
      <c r="J104" s="80"/>
      <c r="K104" s="80"/>
      <c r="L104" s="80" t="s">
        <v>366</v>
      </c>
      <c r="M104" s="80"/>
    </row>
    <row r="105" spans="1:13" ht="12.75" x14ac:dyDescent="0.2">
      <c r="A105" s="48" t="s">
        <v>367</v>
      </c>
      <c r="B105" s="49">
        <v>44580</v>
      </c>
      <c r="C105" s="50">
        <v>0.50486111111111109</v>
      </c>
      <c r="D105" s="51">
        <v>150</v>
      </c>
      <c r="E105" s="51">
        <v>4.4000000000000004</v>
      </c>
      <c r="F105" s="51">
        <v>4.37</v>
      </c>
      <c r="G105" s="82">
        <v>-5.62</v>
      </c>
      <c r="H105" s="51"/>
      <c r="I105" s="51">
        <f t="shared" ref="I105:I112" si="2">-(E105-F105)</f>
        <v>-3.0000000000000249E-2</v>
      </c>
      <c r="J105" s="51"/>
      <c r="K105" s="83" t="s">
        <v>368</v>
      </c>
      <c r="L105" s="51" t="s">
        <v>369</v>
      </c>
      <c r="M105" s="51"/>
    </row>
    <row r="106" spans="1:13" ht="12.75" x14ac:dyDescent="0.2">
      <c r="A106" s="84" t="s">
        <v>53</v>
      </c>
      <c r="B106" s="85">
        <v>44593</v>
      </c>
      <c r="C106" s="86">
        <v>0.27708333333333335</v>
      </c>
      <c r="D106" s="87">
        <v>150</v>
      </c>
      <c r="E106" s="87">
        <v>12.96</v>
      </c>
      <c r="F106" s="87">
        <v>12.82</v>
      </c>
      <c r="G106" s="88">
        <v>-21</v>
      </c>
      <c r="H106" s="89"/>
      <c r="I106" s="51">
        <f t="shared" si="2"/>
        <v>-0.14000000000000057</v>
      </c>
      <c r="J106" s="89"/>
      <c r="K106" s="90" t="s">
        <v>11</v>
      </c>
      <c r="L106" s="89" t="s">
        <v>369</v>
      </c>
      <c r="M106" s="89"/>
    </row>
    <row r="107" spans="1:13" ht="12.75" x14ac:dyDescent="0.2">
      <c r="A107" s="60" t="s">
        <v>370</v>
      </c>
      <c r="B107" s="62">
        <v>44607</v>
      </c>
      <c r="C107" s="50">
        <v>0.27569444444444446</v>
      </c>
      <c r="D107" s="51">
        <v>300</v>
      </c>
      <c r="E107" s="51">
        <v>3.1749999999999998</v>
      </c>
      <c r="F107" s="51">
        <v>3.08</v>
      </c>
      <c r="G107" s="82">
        <v>-28.45</v>
      </c>
      <c r="H107" s="51"/>
      <c r="I107" s="51">
        <f t="shared" si="2"/>
        <v>-9.4999999999999751E-2</v>
      </c>
      <c r="J107" s="51"/>
      <c r="K107" s="57" t="s">
        <v>371</v>
      </c>
      <c r="L107" s="51" t="s">
        <v>372</v>
      </c>
      <c r="M107" s="51" t="s">
        <v>373</v>
      </c>
    </row>
    <row r="108" spans="1:13" ht="12.75" x14ac:dyDescent="0.2">
      <c r="A108" s="60" t="s">
        <v>62</v>
      </c>
      <c r="B108" s="62">
        <v>44615</v>
      </c>
      <c r="C108" s="50">
        <v>0.30833333333333335</v>
      </c>
      <c r="D108" s="51">
        <v>200</v>
      </c>
      <c r="E108" s="51">
        <v>8.1397399999999998</v>
      </c>
      <c r="F108" s="51">
        <v>7.92</v>
      </c>
      <c r="G108" s="82">
        <v>-43.95</v>
      </c>
      <c r="H108" s="51"/>
      <c r="I108" s="51">
        <f t="shared" si="2"/>
        <v>-0.21973999999999982</v>
      </c>
      <c r="J108" s="51"/>
      <c r="K108" s="54" t="s">
        <v>374</v>
      </c>
      <c r="L108" s="51" t="s">
        <v>375</v>
      </c>
      <c r="M108" s="51" t="s">
        <v>376</v>
      </c>
    </row>
    <row r="109" spans="1:13" ht="12.75" x14ac:dyDescent="0.2">
      <c r="A109" s="60" t="s">
        <v>370</v>
      </c>
      <c r="B109" s="62">
        <v>44622</v>
      </c>
      <c r="C109" s="50">
        <v>0.28263888888888888</v>
      </c>
      <c r="D109" s="51">
        <v>2000</v>
      </c>
      <c r="E109" s="51">
        <v>2.7926000000000002</v>
      </c>
      <c r="F109" s="51">
        <v>2.7915999999999999</v>
      </c>
      <c r="G109" s="82">
        <v>-2</v>
      </c>
      <c r="H109" s="51"/>
      <c r="I109" s="51">
        <f t="shared" si="2"/>
        <v>-1.000000000000334E-3</v>
      </c>
      <c r="J109" s="51"/>
      <c r="K109" s="57" t="s">
        <v>377</v>
      </c>
      <c r="L109" s="51" t="s">
        <v>378</v>
      </c>
      <c r="M109" s="51" t="s">
        <v>379</v>
      </c>
    </row>
    <row r="110" spans="1:13" ht="12.75" x14ac:dyDescent="0.2">
      <c r="A110" s="60" t="s">
        <v>62</v>
      </c>
      <c r="B110" s="61">
        <v>44627</v>
      </c>
      <c r="C110" s="50">
        <v>0.27430555555555558</v>
      </c>
      <c r="D110" s="51">
        <v>20</v>
      </c>
      <c r="E110" s="51">
        <v>50.484999999999999</v>
      </c>
      <c r="F110" s="51">
        <v>42.826000000000001</v>
      </c>
      <c r="G110" s="82">
        <v>-153.18</v>
      </c>
      <c r="H110" s="55">
        <v>0.15140000000000001</v>
      </c>
      <c r="I110" s="51">
        <f t="shared" si="2"/>
        <v>-7.6589999999999989</v>
      </c>
      <c r="J110" s="51"/>
      <c r="K110" s="57" t="s">
        <v>380</v>
      </c>
      <c r="L110" s="51" t="s">
        <v>381</v>
      </c>
      <c r="M110" s="51" t="s">
        <v>382</v>
      </c>
    </row>
    <row r="111" spans="1:13" ht="12.75" x14ac:dyDescent="0.2">
      <c r="A111" s="65" t="s">
        <v>383</v>
      </c>
      <c r="B111" s="61">
        <v>44629</v>
      </c>
      <c r="C111" s="50"/>
      <c r="D111" s="51">
        <v>300</v>
      </c>
      <c r="E111" s="51">
        <v>4.2350000000000003</v>
      </c>
      <c r="F111" s="51">
        <v>4.1241000000000003</v>
      </c>
      <c r="G111" s="82">
        <v>-33.270000000000003</v>
      </c>
      <c r="H111" s="51"/>
      <c r="I111" s="51">
        <f t="shared" si="2"/>
        <v>-0.1109</v>
      </c>
      <c r="J111" s="51"/>
      <c r="K111" s="51"/>
      <c r="L111" s="51"/>
      <c r="M111" s="51"/>
    </row>
    <row r="112" spans="1:13" ht="12.75" x14ac:dyDescent="0.2">
      <c r="A112" s="65" t="s">
        <v>384</v>
      </c>
      <c r="B112" s="61">
        <v>44628</v>
      </c>
      <c r="C112" s="50"/>
      <c r="D112" s="51">
        <v>2000</v>
      </c>
      <c r="E112" s="51">
        <v>1.93</v>
      </c>
      <c r="F112" s="51">
        <v>1.135</v>
      </c>
      <c r="G112" s="91">
        <v>-1529</v>
      </c>
      <c r="H112" s="51"/>
      <c r="I112" s="51">
        <f t="shared" si="2"/>
        <v>-0.79499999999999993</v>
      </c>
      <c r="J112" s="51"/>
      <c r="K112" s="64" t="s">
        <v>385</v>
      </c>
      <c r="L112" s="51" t="s">
        <v>386</v>
      </c>
      <c r="M112" s="51" t="s">
        <v>387</v>
      </c>
    </row>
    <row r="113" spans="1:13" ht="12.75" x14ac:dyDescent="0.2">
      <c r="A113" s="65" t="s">
        <v>62</v>
      </c>
      <c r="B113" s="61">
        <v>44637</v>
      </c>
      <c r="C113" s="50">
        <v>0.3034722222222222</v>
      </c>
      <c r="D113" s="51">
        <v>100</v>
      </c>
      <c r="E113" s="51">
        <v>31.465</v>
      </c>
      <c r="F113" s="51" t="s">
        <v>388</v>
      </c>
      <c r="G113" s="82">
        <v>-13.75</v>
      </c>
      <c r="H113" s="51"/>
      <c r="I113" s="51"/>
      <c r="J113" s="51"/>
      <c r="K113" s="64" t="s">
        <v>389</v>
      </c>
      <c r="L113" s="51" t="s">
        <v>390</v>
      </c>
      <c r="M113" s="51" t="s">
        <v>391</v>
      </c>
    </row>
    <row r="114" spans="1:13" ht="12.75" x14ac:dyDescent="0.2">
      <c r="A114" s="65" t="s">
        <v>107</v>
      </c>
      <c r="B114" s="61">
        <v>44643</v>
      </c>
      <c r="C114" s="50">
        <v>0.29444444444444445</v>
      </c>
      <c r="D114" s="51">
        <v>400</v>
      </c>
      <c r="E114" s="51">
        <v>6.66</v>
      </c>
      <c r="F114" s="51" t="s">
        <v>392</v>
      </c>
      <c r="G114" s="82">
        <v>-89</v>
      </c>
      <c r="H114" s="51"/>
      <c r="I114" s="51"/>
      <c r="J114" s="51"/>
      <c r="K114" s="51"/>
      <c r="L114" s="51"/>
      <c r="M114" s="51"/>
    </row>
    <row r="115" spans="1:13" ht="12.75" x14ac:dyDescent="0.2">
      <c r="A115" s="65" t="s">
        <v>393</v>
      </c>
      <c r="B115" s="61">
        <v>44649</v>
      </c>
      <c r="C115" s="50">
        <v>0.3034722222222222</v>
      </c>
      <c r="D115" s="51">
        <v>150</v>
      </c>
      <c r="E115" s="51">
        <v>22.322669999999999</v>
      </c>
      <c r="F115" s="51">
        <v>22.2</v>
      </c>
      <c r="G115" s="82">
        <v>-18.399999999999999</v>
      </c>
      <c r="H115" s="51"/>
      <c r="I115" s="51">
        <f t="shared" ref="I115:I258" si="3">-(E115-F115)</f>
        <v>-0.12266999999999939</v>
      </c>
      <c r="J115" s="51"/>
      <c r="K115" s="57" t="s">
        <v>116</v>
      </c>
      <c r="L115" s="51" t="s">
        <v>394</v>
      </c>
      <c r="M115" s="51" t="s">
        <v>395</v>
      </c>
    </row>
    <row r="116" spans="1:13" ht="12.75" x14ac:dyDescent="0.2">
      <c r="A116" s="65" t="s">
        <v>396</v>
      </c>
      <c r="B116" s="61">
        <v>44664</v>
      </c>
      <c r="C116" s="50">
        <v>0.27916666666666667</v>
      </c>
      <c r="D116" s="51">
        <v>400</v>
      </c>
      <c r="E116" s="51">
        <v>5.2194000000000003</v>
      </c>
      <c r="F116" s="51">
        <v>5.12</v>
      </c>
      <c r="G116" s="82">
        <v>-39.76</v>
      </c>
      <c r="H116" s="55"/>
      <c r="I116" s="51">
        <f t="shared" si="3"/>
        <v>-9.9400000000000155E-2</v>
      </c>
      <c r="J116" s="51"/>
      <c r="K116" s="57" t="s">
        <v>397</v>
      </c>
      <c r="L116" s="51" t="s">
        <v>398</v>
      </c>
      <c r="M116" s="51" t="s">
        <v>399</v>
      </c>
    </row>
    <row r="117" spans="1:13" ht="12.75" x14ac:dyDescent="0.2">
      <c r="A117" s="65" t="s">
        <v>62</v>
      </c>
      <c r="B117" s="61">
        <v>44665</v>
      </c>
      <c r="C117" s="51">
        <v>12</v>
      </c>
      <c r="D117" s="51">
        <v>50</v>
      </c>
      <c r="E117" s="51">
        <v>25.29</v>
      </c>
      <c r="F117" s="51">
        <v>24.02</v>
      </c>
      <c r="G117" s="82">
        <v>-63.5</v>
      </c>
      <c r="H117" s="55"/>
      <c r="I117" s="51">
        <f t="shared" si="3"/>
        <v>-1.2699999999999996</v>
      </c>
      <c r="J117" s="51"/>
      <c r="K117" s="51"/>
      <c r="L117" s="51"/>
      <c r="M117" s="51"/>
    </row>
    <row r="118" spans="1:13" ht="12.75" x14ac:dyDescent="0.2">
      <c r="A118" s="65" t="s">
        <v>128</v>
      </c>
      <c r="B118" s="61">
        <v>44672</v>
      </c>
      <c r="C118" s="50">
        <v>0.28472222222222221</v>
      </c>
      <c r="D118" s="51">
        <v>800</v>
      </c>
      <c r="E118" s="51">
        <v>2.395</v>
      </c>
      <c r="F118" s="51">
        <v>2.1720999999999999</v>
      </c>
      <c r="G118" s="82">
        <v>-178.34</v>
      </c>
      <c r="H118" s="55"/>
      <c r="I118" s="51">
        <f t="shared" si="3"/>
        <v>-0.2229000000000001</v>
      </c>
      <c r="J118" s="51"/>
      <c r="K118" s="64" t="s">
        <v>400</v>
      </c>
      <c r="L118" s="51" t="s">
        <v>401</v>
      </c>
      <c r="M118" s="51" t="s">
        <v>402</v>
      </c>
    </row>
    <row r="119" spans="1:13" ht="12.75" x14ac:dyDescent="0.2">
      <c r="A119" s="65" t="s">
        <v>403</v>
      </c>
      <c r="B119" s="61">
        <v>44683</v>
      </c>
      <c r="C119" s="50">
        <v>0.2951388888888889</v>
      </c>
      <c r="D119" s="51">
        <v>1000</v>
      </c>
      <c r="E119" s="51">
        <v>4.08</v>
      </c>
      <c r="F119" s="51">
        <v>3.98001</v>
      </c>
      <c r="G119" s="82">
        <v>-99.99</v>
      </c>
      <c r="H119" s="55"/>
      <c r="I119" s="51">
        <f t="shared" si="3"/>
        <v>-9.9990000000000023E-2</v>
      </c>
      <c r="J119" s="51"/>
      <c r="K119" s="59" t="s">
        <v>404</v>
      </c>
      <c r="L119" s="51" t="s">
        <v>405</v>
      </c>
      <c r="M119" s="51" t="s">
        <v>406</v>
      </c>
    </row>
    <row r="120" spans="1:13" ht="12.75" x14ac:dyDescent="0.2">
      <c r="A120" s="65" t="s">
        <v>407</v>
      </c>
      <c r="B120" s="61">
        <v>44686</v>
      </c>
      <c r="C120" s="50">
        <v>0.46666666666666667</v>
      </c>
      <c r="D120" s="51">
        <v>400</v>
      </c>
      <c r="E120" s="51">
        <v>4.1749999999999998</v>
      </c>
      <c r="F120" s="51">
        <v>4.12</v>
      </c>
      <c r="G120" s="82">
        <v>-22</v>
      </c>
      <c r="H120" s="55">
        <v>1.2699999999999999E-2</v>
      </c>
      <c r="I120" s="51">
        <f t="shared" si="3"/>
        <v>-5.4999999999999716E-2</v>
      </c>
      <c r="J120" s="51"/>
      <c r="K120" s="57" t="s">
        <v>408</v>
      </c>
      <c r="L120" s="51" t="s">
        <v>409</v>
      </c>
      <c r="M120" s="51" t="s">
        <v>410</v>
      </c>
    </row>
    <row r="121" spans="1:13" ht="12.75" x14ac:dyDescent="0.2">
      <c r="A121" s="65" t="s">
        <v>411</v>
      </c>
      <c r="B121" s="61">
        <v>44690</v>
      </c>
      <c r="C121" s="50">
        <v>0.29375000000000001</v>
      </c>
      <c r="D121" s="51">
        <v>1000</v>
      </c>
      <c r="E121" s="51">
        <v>2.6657000000000002</v>
      </c>
      <c r="F121" s="51">
        <v>2.57</v>
      </c>
      <c r="G121" s="91">
        <v>-95.7</v>
      </c>
      <c r="H121" s="55"/>
      <c r="I121" s="51">
        <f t="shared" si="3"/>
        <v>-9.570000000000034E-2</v>
      </c>
      <c r="J121" s="51"/>
      <c r="K121" s="92" t="s">
        <v>412</v>
      </c>
      <c r="L121" s="51" t="s">
        <v>413</v>
      </c>
      <c r="M121" s="51"/>
    </row>
    <row r="122" spans="1:13" ht="12.75" x14ac:dyDescent="0.2">
      <c r="A122" s="65" t="s">
        <v>414</v>
      </c>
      <c r="B122" s="61">
        <v>44691</v>
      </c>
      <c r="C122" s="50">
        <v>0.27777777777777779</v>
      </c>
      <c r="D122" s="51">
        <v>800</v>
      </c>
      <c r="E122" s="51">
        <v>1.8682000000000001</v>
      </c>
      <c r="F122" s="51">
        <v>1.82</v>
      </c>
      <c r="G122" s="82">
        <v>-38.56</v>
      </c>
      <c r="H122" s="55"/>
      <c r="I122" s="51">
        <f t="shared" si="3"/>
        <v>-4.8200000000000021E-2</v>
      </c>
      <c r="J122" s="51"/>
      <c r="K122" s="56" t="s">
        <v>415</v>
      </c>
      <c r="L122" s="51" t="s">
        <v>416</v>
      </c>
      <c r="M122" s="51" t="s">
        <v>417</v>
      </c>
    </row>
    <row r="123" spans="1:13" ht="12.75" x14ac:dyDescent="0.2">
      <c r="A123" s="65" t="s">
        <v>418</v>
      </c>
      <c r="B123" s="61">
        <v>44697</v>
      </c>
      <c r="C123" s="50">
        <v>0.27291666666666664</v>
      </c>
      <c r="D123" s="51">
        <v>1000</v>
      </c>
      <c r="E123" s="51">
        <v>3.6059999999999999</v>
      </c>
      <c r="F123" s="51">
        <v>3.55</v>
      </c>
      <c r="G123" s="82">
        <v>-56</v>
      </c>
      <c r="H123" s="51"/>
      <c r="I123" s="51">
        <f t="shared" si="3"/>
        <v>-5.600000000000005E-2</v>
      </c>
      <c r="J123" s="51"/>
      <c r="K123" s="56" t="s">
        <v>419</v>
      </c>
      <c r="L123" s="51" t="s">
        <v>420</v>
      </c>
      <c r="M123" s="51"/>
    </row>
    <row r="124" spans="1:13" ht="12.75" x14ac:dyDescent="0.2">
      <c r="A124" s="65" t="s">
        <v>198</v>
      </c>
      <c r="B124" s="61">
        <v>44706</v>
      </c>
      <c r="C124" s="50">
        <v>0.2902777777777778</v>
      </c>
      <c r="D124" s="51">
        <v>1000</v>
      </c>
      <c r="E124" s="51">
        <v>2.5853000000000002</v>
      </c>
      <c r="F124" s="51">
        <v>2.54</v>
      </c>
      <c r="G124" s="82">
        <v>-43</v>
      </c>
      <c r="H124" s="51"/>
      <c r="I124" s="51">
        <f t="shared" si="3"/>
        <v>-4.5300000000000118E-2</v>
      </c>
      <c r="J124" s="51"/>
      <c r="K124" s="57" t="s">
        <v>421</v>
      </c>
      <c r="L124" s="51" t="s">
        <v>422</v>
      </c>
      <c r="M124" s="51" t="s">
        <v>423</v>
      </c>
    </row>
    <row r="125" spans="1:13" ht="12.75" x14ac:dyDescent="0.2">
      <c r="A125" s="65" t="s">
        <v>198</v>
      </c>
      <c r="B125" s="61">
        <v>44706</v>
      </c>
      <c r="C125" s="50">
        <v>0.29583333333333334</v>
      </c>
      <c r="D125" s="51">
        <v>500</v>
      </c>
      <c r="E125" s="51">
        <v>2.61</v>
      </c>
      <c r="F125" s="51">
        <v>2.56</v>
      </c>
      <c r="G125" s="82">
        <v>-27</v>
      </c>
      <c r="H125" s="51"/>
      <c r="I125" s="51">
        <f t="shared" si="3"/>
        <v>-4.9999999999999822E-2</v>
      </c>
      <c r="J125" s="51"/>
      <c r="K125" s="57" t="s">
        <v>424</v>
      </c>
      <c r="L125" s="51" t="s">
        <v>425</v>
      </c>
      <c r="M125" s="51" t="s">
        <v>426</v>
      </c>
    </row>
    <row r="126" spans="1:13" ht="12.75" x14ac:dyDescent="0.2">
      <c r="A126" s="65" t="s">
        <v>427</v>
      </c>
      <c r="B126" s="61">
        <v>44720</v>
      </c>
      <c r="C126" s="50">
        <v>0.27500000000000002</v>
      </c>
      <c r="D126" s="51">
        <v>500</v>
      </c>
      <c r="E126" s="51">
        <v>2.4599000000000002</v>
      </c>
      <c r="F126" s="51">
        <v>2.4104999999999999</v>
      </c>
      <c r="G126" s="82">
        <v>-24.7</v>
      </c>
      <c r="H126" s="51"/>
      <c r="I126" s="51">
        <f t="shared" si="3"/>
        <v>-4.9400000000000333E-2</v>
      </c>
      <c r="J126" s="51"/>
      <c r="K126" s="57" t="s">
        <v>428</v>
      </c>
      <c r="L126" s="51" t="s">
        <v>429</v>
      </c>
      <c r="M126" s="51" t="s">
        <v>430</v>
      </c>
    </row>
    <row r="127" spans="1:13" ht="12.75" x14ac:dyDescent="0.2">
      <c r="A127" s="65" t="s">
        <v>359</v>
      </c>
      <c r="B127" s="61">
        <v>44725</v>
      </c>
      <c r="C127" s="50">
        <v>0.32430555555555557</v>
      </c>
      <c r="D127" s="51">
        <v>1000</v>
      </c>
      <c r="E127" s="51">
        <v>1.5154000000000001</v>
      </c>
      <c r="F127" s="51">
        <v>1.45</v>
      </c>
      <c r="G127" s="91">
        <v>-65.400000000000006</v>
      </c>
      <c r="H127" s="51"/>
      <c r="I127" s="51">
        <f t="shared" si="3"/>
        <v>-6.5400000000000125E-2</v>
      </c>
      <c r="J127" s="51"/>
      <c r="K127" s="57" t="s">
        <v>431</v>
      </c>
      <c r="L127" s="51" t="s">
        <v>432</v>
      </c>
      <c r="M127" s="51" t="s">
        <v>11</v>
      </c>
    </row>
    <row r="128" spans="1:13" ht="12.75" x14ac:dyDescent="0.2">
      <c r="A128" s="65" t="s">
        <v>433</v>
      </c>
      <c r="B128" s="61">
        <v>37420</v>
      </c>
      <c r="C128" s="50">
        <v>0.34791666666666665</v>
      </c>
      <c r="D128" s="51">
        <v>1000</v>
      </c>
      <c r="E128" s="51">
        <v>2.64507</v>
      </c>
      <c r="F128" s="51">
        <v>2.59</v>
      </c>
      <c r="G128" s="91">
        <v>-55.07</v>
      </c>
      <c r="H128" s="51"/>
      <c r="I128" s="51">
        <f t="shared" si="3"/>
        <v>-5.5070000000000174E-2</v>
      </c>
      <c r="J128" s="51"/>
      <c r="K128" s="57" t="s">
        <v>102</v>
      </c>
      <c r="L128" s="51" t="s">
        <v>369</v>
      </c>
      <c r="M128" s="51" t="s">
        <v>11</v>
      </c>
    </row>
    <row r="129" spans="1:13" ht="12.75" x14ac:dyDescent="0.2">
      <c r="A129" s="65" t="s">
        <v>434</v>
      </c>
      <c r="B129" s="61">
        <v>44734</v>
      </c>
      <c r="C129" s="50">
        <v>0.28125</v>
      </c>
      <c r="D129" s="51">
        <v>1300</v>
      </c>
      <c r="E129" s="51">
        <v>2.1451077000000001</v>
      </c>
      <c r="F129" s="51">
        <v>2.0499999999999998</v>
      </c>
      <c r="G129" s="82">
        <v>-123.64</v>
      </c>
      <c r="H129" s="51"/>
      <c r="I129" s="51">
        <f t="shared" si="3"/>
        <v>-9.5107700000000239E-2</v>
      </c>
      <c r="J129" s="51"/>
      <c r="K129" s="66" t="s">
        <v>435</v>
      </c>
      <c r="L129" s="51" t="s">
        <v>436</v>
      </c>
      <c r="M129" s="51" t="s">
        <v>437</v>
      </c>
    </row>
    <row r="130" spans="1:13" ht="12.75" x14ac:dyDescent="0.2">
      <c r="A130" s="65" t="s">
        <v>438</v>
      </c>
      <c r="B130" s="61">
        <v>44740</v>
      </c>
      <c r="C130" s="50">
        <v>0.29791666666666666</v>
      </c>
      <c r="D130" s="51">
        <v>2000</v>
      </c>
      <c r="E130" s="51">
        <v>2.2799999999999998</v>
      </c>
      <c r="F130" s="51">
        <v>2.2304550000000001</v>
      </c>
      <c r="G130" s="82">
        <v>-99.09</v>
      </c>
      <c r="H130" s="55">
        <v>-2.3900000000000001E-2</v>
      </c>
      <c r="I130" s="51">
        <f t="shared" si="3"/>
        <v>-4.9544999999999728E-2</v>
      </c>
      <c r="J130" s="51"/>
      <c r="K130" s="57" t="s">
        <v>439</v>
      </c>
      <c r="L130" s="51" t="s">
        <v>440</v>
      </c>
      <c r="M130" s="51" t="s">
        <v>441</v>
      </c>
    </row>
    <row r="131" spans="1:13" ht="12.75" x14ac:dyDescent="0.2">
      <c r="A131" s="65" t="s">
        <v>168</v>
      </c>
      <c r="B131" s="61">
        <v>44742</v>
      </c>
      <c r="C131" s="50">
        <v>0.30972222222222223</v>
      </c>
      <c r="D131" s="51">
        <v>1500</v>
      </c>
      <c r="E131" s="51">
        <v>5.4638799999999996</v>
      </c>
      <c r="F131" s="51">
        <v>5.452</v>
      </c>
      <c r="G131" s="82">
        <v>-17.82</v>
      </c>
      <c r="H131" s="55">
        <v>-3.0999999999999999E-3</v>
      </c>
      <c r="I131" s="51">
        <f t="shared" si="3"/>
        <v>-1.1879999999999669E-2</v>
      </c>
      <c r="J131" s="51"/>
      <c r="K131" s="57" t="s">
        <v>26</v>
      </c>
      <c r="L131" s="51" t="s">
        <v>442</v>
      </c>
      <c r="M131" s="51" t="s">
        <v>443</v>
      </c>
    </row>
    <row r="132" spans="1:13" ht="12.75" x14ac:dyDescent="0.2">
      <c r="A132" s="65" t="s">
        <v>444</v>
      </c>
      <c r="B132" s="61">
        <v>44743</v>
      </c>
      <c r="C132" s="50">
        <v>0.28194444444444444</v>
      </c>
      <c r="D132" s="51">
        <v>2000</v>
      </c>
      <c r="E132" s="51">
        <v>1.9650000000000001</v>
      </c>
      <c r="F132" s="51">
        <v>1.9410000000000001</v>
      </c>
      <c r="G132" s="82">
        <v>-48</v>
      </c>
      <c r="H132" s="55">
        <v>-1.0999999999999999E-2</v>
      </c>
      <c r="I132" s="51">
        <f t="shared" si="3"/>
        <v>-2.4000000000000021E-2</v>
      </c>
      <c r="J132" s="51"/>
      <c r="K132" s="56" t="s">
        <v>445</v>
      </c>
      <c r="L132" s="51" t="s">
        <v>446</v>
      </c>
      <c r="M132" s="51" t="s">
        <v>447</v>
      </c>
    </row>
    <row r="133" spans="1:13" ht="12.75" x14ac:dyDescent="0.2">
      <c r="A133" s="65" t="s">
        <v>448</v>
      </c>
      <c r="B133" s="61">
        <v>44750</v>
      </c>
      <c r="C133" s="50">
        <v>0.29444444444444445</v>
      </c>
      <c r="D133" s="51">
        <v>1500</v>
      </c>
      <c r="E133" s="51">
        <v>2.7688999999999999</v>
      </c>
      <c r="F133" s="51">
        <v>2.75</v>
      </c>
      <c r="G133" s="82">
        <v>-28.35</v>
      </c>
      <c r="H133" s="55">
        <v>-4.7999999999999996E-3</v>
      </c>
      <c r="I133" s="51">
        <f t="shared" si="3"/>
        <v>-1.8899999999999917E-2</v>
      </c>
      <c r="J133" s="51"/>
      <c r="K133" s="59" t="s">
        <v>449</v>
      </c>
      <c r="L133" s="51" t="s">
        <v>450</v>
      </c>
      <c r="M133" s="51" t="s">
        <v>451</v>
      </c>
    </row>
    <row r="134" spans="1:13" ht="12.75" x14ac:dyDescent="0.2">
      <c r="A134" s="65" t="s">
        <v>452</v>
      </c>
      <c r="B134" s="61">
        <v>44753</v>
      </c>
      <c r="C134" s="50">
        <v>0.5229166666666667</v>
      </c>
      <c r="D134" s="51">
        <v>600</v>
      </c>
      <c r="E134" s="51">
        <v>6.4340000000000002</v>
      </c>
      <c r="F134" s="51">
        <v>6.23</v>
      </c>
      <c r="G134" s="82">
        <v>-122.4</v>
      </c>
      <c r="H134" s="55">
        <v>-3.15E-2</v>
      </c>
      <c r="I134" s="51">
        <f t="shared" si="3"/>
        <v>-0.20399999999999974</v>
      </c>
      <c r="J134" s="51"/>
      <c r="K134" s="59" t="s">
        <v>428</v>
      </c>
      <c r="L134" s="51" t="s">
        <v>453</v>
      </c>
      <c r="M134" s="51"/>
    </row>
    <row r="135" spans="1:13" ht="12.75" x14ac:dyDescent="0.2">
      <c r="A135" s="65" t="s">
        <v>454</v>
      </c>
      <c r="B135" s="61">
        <v>44757</v>
      </c>
      <c r="C135" s="50">
        <v>0.27638888888888891</v>
      </c>
      <c r="D135" s="51">
        <v>1000</v>
      </c>
      <c r="E135" s="51">
        <v>3.69</v>
      </c>
      <c r="F135" s="51">
        <v>3.56</v>
      </c>
      <c r="G135" s="91">
        <v>-130</v>
      </c>
      <c r="H135" s="55">
        <v>-3.5200000000000002E-2</v>
      </c>
      <c r="I135" s="51">
        <f t="shared" si="3"/>
        <v>-0.12999999999999989</v>
      </c>
      <c r="J135" s="51"/>
      <c r="K135" s="59" t="s">
        <v>455</v>
      </c>
      <c r="L135" s="51" t="s">
        <v>456</v>
      </c>
      <c r="M135" s="51" t="s">
        <v>457</v>
      </c>
    </row>
    <row r="136" spans="1:13" ht="12.75" x14ac:dyDescent="0.2">
      <c r="A136" s="65" t="s">
        <v>160</v>
      </c>
      <c r="B136" s="61">
        <v>44761</v>
      </c>
      <c r="C136" s="50">
        <v>0.42291666666666666</v>
      </c>
      <c r="D136" s="51">
        <v>900</v>
      </c>
      <c r="E136" s="51">
        <v>4.6157000000000004</v>
      </c>
      <c r="F136" s="51">
        <v>4.57</v>
      </c>
      <c r="G136" s="91">
        <v>-41.13</v>
      </c>
      <c r="H136" s="55">
        <v>-8.6E-3</v>
      </c>
      <c r="I136" s="51">
        <f t="shared" si="3"/>
        <v>-4.5700000000000074E-2</v>
      </c>
      <c r="J136" s="51"/>
      <c r="K136" s="59" t="s">
        <v>458</v>
      </c>
      <c r="L136" s="51" t="s">
        <v>459</v>
      </c>
      <c r="M136" s="51" t="s">
        <v>460</v>
      </c>
    </row>
    <row r="137" spans="1:13" ht="12.75" x14ac:dyDescent="0.2">
      <c r="A137" s="65" t="s">
        <v>461</v>
      </c>
      <c r="B137" s="61">
        <v>44768</v>
      </c>
      <c r="C137" s="50">
        <v>0.28472222222222221</v>
      </c>
      <c r="D137" s="51">
        <v>1500</v>
      </c>
      <c r="E137" s="51">
        <v>2.4350000000000001</v>
      </c>
      <c r="F137" s="51">
        <v>2.36</v>
      </c>
      <c r="G137" s="91">
        <v>-112.5</v>
      </c>
      <c r="H137" s="55">
        <v>-2.7900000000000001E-2</v>
      </c>
      <c r="I137" s="51">
        <f t="shared" si="3"/>
        <v>-7.5000000000000178E-2</v>
      </c>
      <c r="J137" s="51"/>
      <c r="K137" s="51"/>
      <c r="L137" s="51"/>
      <c r="M137" s="51"/>
    </row>
    <row r="138" spans="1:13" ht="12.75" x14ac:dyDescent="0.2">
      <c r="A138" s="65" t="s">
        <v>462</v>
      </c>
      <c r="B138" s="61">
        <v>44769</v>
      </c>
      <c r="C138" s="50">
        <v>0.27430555555555558</v>
      </c>
      <c r="D138" s="51">
        <v>1000</v>
      </c>
      <c r="E138" s="51">
        <v>3.8258999999999999</v>
      </c>
      <c r="F138" s="51">
        <v>3.7364999999999999</v>
      </c>
      <c r="G138" s="82">
        <v>-89.4</v>
      </c>
      <c r="H138" s="55">
        <v>-2.6499999999999999E-2</v>
      </c>
      <c r="I138" s="51">
        <f t="shared" si="3"/>
        <v>-8.9399999999999924E-2</v>
      </c>
      <c r="J138" s="51"/>
      <c r="K138" s="57" t="s">
        <v>463</v>
      </c>
      <c r="L138" s="51" t="s">
        <v>464</v>
      </c>
      <c r="M138" s="51" t="s">
        <v>465</v>
      </c>
    </row>
    <row r="139" spans="1:13" ht="12.75" x14ac:dyDescent="0.2">
      <c r="A139" s="65" t="s">
        <v>466</v>
      </c>
      <c r="B139" s="61">
        <v>44775</v>
      </c>
      <c r="C139" s="50">
        <v>0.2722222222222222</v>
      </c>
      <c r="D139" s="51">
        <v>300</v>
      </c>
      <c r="E139" s="51">
        <v>12.664199999999999</v>
      </c>
      <c r="F139" s="51">
        <v>12.59</v>
      </c>
      <c r="G139" s="82">
        <v>-22.26</v>
      </c>
      <c r="H139" s="55">
        <v>-5.4000000000000003E-3</v>
      </c>
      <c r="I139" s="51">
        <f t="shared" si="3"/>
        <v>-7.4199999999999378E-2</v>
      </c>
      <c r="J139" s="51"/>
      <c r="K139" s="56" t="s">
        <v>467</v>
      </c>
      <c r="L139" s="51" t="s">
        <v>468</v>
      </c>
      <c r="M139" s="51" t="s">
        <v>469</v>
      </c>
    </row>
    <row r="140" spans="1:13" ht="12.75" x14ac:dyDescent="0.2">
      <c r="A140" s="65" t="s">
        <v>452</v>
      </c>
      <c r="B140" s="61">
        <v>44776</v>
      </c>
      <c r="C140" s="50">
        <v>0.31111111111111112</v>
      </c>
      <c r="D140" s="51">
        <v>1000</v>
      </c>
      <c r="E140" s="51">
        <v>3.9241000000000001</v>
      </c>
      <c r="F140" s="51">
        <v>3.88</v>
      </c>
      <c r="G140" s="82">
        <v>-44.1</v>
      </c>
      <c r="H140" s="55">
        <v>-1.0800000000000001E-2</v>
      </c>
      <c r="I140" s="51">
        <f t="shared" si="3"/>
        <v>-4.410000000000025E-2</v>
      </c>
      <c r="J140" s="51"/>
      <c r="K140" s="56" t="s">
        <v>470</v>
      </c>
      <c r="L140" s="51" t="s">
        <v>471</v>
      </c>
      <c r="M140" s="51" t="s">
        <v>472</v>
      </c>
    </row>
    <row r="141" spans="1:13" ht="12.75" x14ac:dyDescent="0.2">
      <c r="A141" s="65" t="s">
        <v>473</v>
      </c>
      <c r="B141" s="61">
        <v>44782</v>
      </c>
      <c r="C141" s="50">
        <v>0.29236111111111113</v>
      </c>
      <c r="D141" s="51">
        <v>500</v>
      </c>
      <c r="E141" s="51">
        <v>7.4351000000000003</v>
      </c>
      <c r="F141" s="51">
        <v>7.23</v>
      </c>
      <c r="G141" s="82">
        <v>-102.55</v>
      </c>
      <c r="H141" s="55">
        <v>-2.75E-2</v>
      </c>
      <c r="I141" s="51">
        <f t="shared" si="3"/>
        <v>-0.20509999999999984</v>
      </c>
      <c r="J141" s="51"/>
      <c r="K141" s="57" t="s">
        <v>12</v>
      </c>
      <c r="L141" s="51" t="s">
        <v>474</v>
      </c>
      <c r="M141" s="51" t="s">
        <v>475</v>
      </c>
    </row>
    <row r="142" spans="1:13" ht="12.75" x14ac:dyDescent="0.2">
      <c r="A142" s="65" t="s">
        <v>476</v>
      </c>
      <c r="B142" s="61">
        <v>44783</v>
      </c>
      <c r="C142" s="50">
        <v>0.27083333333333331</v>
      </c>
      <c r="D142" s="51">
        <v>1500</v>
      </c>
      <c r="E142" s="51">
        <v>2.2320000000000002</v>
      </c>
      <c r="F142" s="51">
        <v>2.23</v>
      </c>
      <c r="G142" s="82">
        <v>-3</v>
      </c>
      <c r="H142" s="55">
        <v>8.0000000000000007E-5</v>
      </c>
      <c r="I142" s="51">
        <f t="shared" si="3"/>
        <v>-2.0000000000002238E-3</v>
      </c>
      <c r="J142" s="51"/>
      <c r="K142" s="64" t="s">
        <v>477</v>
      </c>
      <c r="L142" s="51" t="s">
        <v>478</v>
      </c>
      <c r="M142" s="51" t="s">
        <v>479</v>
      </c>
    </row>
    <row r="143" spans="1:13" ht="12.75" x14ac:dyDescent="0.2">
      <c r="A143" s="65" t="s">
        <v>480</v>
      </c>
      <c r="B143" s="61">
        <v>44785</v>
      </c>
      <c r="C143" s="50">
        <v>0.2722222222222222</v>
      </c>
      <c r="D143" s="51">
        <v>1500</v>
      </c>
      <c r="E143" s="51">
        <v>2.476</v>
      </c>
      <c r="F143" s="51">
        <v>2.39</v>
      </c>
      <c r="G143" s="82">
        <v>-129.26</v>
      </c>
      <c r="H143" s="55">
        <v>-3.27E-2</v>
      </c>
      <c r="I143" s="51">
        <f t="shared" si="3"/>
        <v>-8.5999999999999854E-2</v>
      </c>
      <c r="J143" s="51"/>
      <c r="K143" s="59" t="s">
        <v>481</v>
      </c>
      <c r="L143" s="51" t="s">
        <v>482</v>
      </c>
      <c r="M143" s="51" t="s">
        <v>483</v>
      </c>
    </row>
    <row r="144" spans="1:13" ht="12.75" x14ac:dyDescent="0.2">
      <c r="A144" s="65" t="s">
        <v>484</v>
      </c>
      <c r="B144" s="61">
        <v>44789</v>
      </c>
      <c r="C144" s="50">
        <v>0.28680555555555554</v>
      </c>
      <c r="D144" s="51">
        <v>2000</v>
      </c>
      <c r="E144" s="51">
        <v>1.915</v>
      </c>
      <c r="F144" s="51">
        <v>1.820055</v>
      </c>
      <c r="G144" s="82">
        <v>-189.89</v>
      </c>
      <c r="H144" s="55">
        <v>-4.6399999999999997E-2</v>
      </c>
      <c r="I144" s="51">
        <f t="shared" si="3"/>
        <v>-9.4945000000000057E-2</v>
      </c>
      <c r="J144" s="51"/>
      <c r="K144" s="56" t="s">
        <v>485</v>
      </c>
      <c r="L144" s="51" t="s">
        <v>471</v>
      </c>
      <c r="M144" s="51" t="s">
        <v>486</v>
      </c>
    </row>
    <row r="145" spans="1:13" ht="12.75" x14ac:dyDescent="0.2">
      <c r="A145" s="65" t="s">
        <v>462</v>
      </c>
      <c r="B145" s="61">
        <v>44790</v>
      </c>
      <c r="C145" s="50">
        <v>0.27361111111111114</v>
      </c>
      <c r="D145" s="51">
        <v>500</v>
      </c>
      <c r="E145" s="51">
        <v>4.4757999999999996</v>
      </c>
      <c r="F145" s="51">
        <v>4.37</v>
      </c>
      <c r="G145" s="82">
        <v>-52.9</v>
      </c>
      <c r="H145" s="55">
        <v>-2.2499999999999999E-2</v>
      </c>
      <c r="I145" s="51">
        <f t="shared" si="3"/>
        <v>-0.10579999999999945</v>
      </c>
      <c r="J145" s="51"/>
      <c r="K145" s="57" t="s">
        <v>12</v>
      </c>
      <c r="L145" s="51" t="s">
        <v>471</v>
      </c>
      <c r="M145" s="51" t="s">
        <v>487</v>
      </c>
    </row>
    <row r="146" spans="1:13" ht="12.75" x14ac:dyDescent="0.2">
      <c r="A146" s="65" t="s">
        <v>462</v>
      </c>
      <c r="B146" s="61">
        <v>44792</v>
      </c>
      <c r="C146" s="50">
        <v>0.27361111111111114</v>
      </c>
      <c r="D146" s="51">
        <v>500</v>
      </c>
      <c r="E146" s="51">
        <v>4.5792000000000002</v>
      </c>
      <c r="F146" s="51">
        <v>4.47</v>
      </c>
      <c r="G146" s="82">
        <v>-54.6</v>
      </c>
      <c r="H146" s="55">
        <v>-2.3400000000000001E-2</v>
      </c>
      <c r="I146" s="51">
        <f t="shared" si="3"/>
        <v>-0.10920000000000041</v>
      </c>
      <c r="J146" s="51"/>
      <c r="K146" s="57" t="s">
        <v>488</v>
      </c>
      <c r="L146" s="51" t="s">
        <v>489</v>
      </c>
      <c r="M146" s="51" t="s">
        <v>490</v>
      </c>
    </row>
    <row r="147" spans="1:13" ht="12.75" x14ac:dyDescent="0.2">
      <c r="A147" s="65" t="s">
        <v>491</v>
      </c>
      <c r="B147" s="61">
        <v>44796</v>
      </c>
      <c r="C147" s="50">
        <v>0.28263888888888888</v>
      </c>
      <c r="D147" s="51">
        <v>500</v>
      </c>
      <c r="E147" s="51">
        <v>7.3696999999999999</v>
      </c>
      <c r="F147" s="51">
        <v>7.25</v>
      </c>
      <c r="G147" s="82">
        <v>-59.85</v>
      </c>
      <c r="H147" s="55"/>
      <c r="I147" s="51">
        <f t="shared" si="3"/>
        <v>-0.11969999999999992</v>
      </c>
      <c r="J147" s="51"/>
      <c r="K147" s="92" t="s">
        <v>11</v>
      </c>
      <c r="L147" s="51" t="s">
        <v>492</v>
      </c>
      <c r="M147" s="51" t="s">
        <v>493</v>
      </c>
    </row>
    <row r="148" spans="1:13" ht="12.75" x14ac:dyDescent="0.2">
      <c r="A148" s="65" t="s">
        <v>494</v>
      </c>
      <c r="B148" s="61">
        <v>44797</v>
      </c>
      <c r="C148" s="50">
        <v>0.27430555555555558</v>
      </c>
      <c r="D148" s="51">
        <v>500</v>
      </c>
      <c r="E148" s="51">
        <v>1.9757</v>
      </c>
      <c r="F148" s="51">
        <v>1.8801000000000001</v>
      </c>
      <c r="G148" s="82">
        <v>-47.8</v>
      </c>
      <c r="H148" s="55">
        <v>-4.5100000000000001E-2</v>
      </c>
      <c r="I148" s="51">
        <f t="shared" si="3"/>
        <v>-9.5599999999999907E-2</v>
      </c>
      <c r="J148" s="51"/>
      <c r="K148" s="56" t="s">
        <v>495</v>
      </c>
      <c r="L148" s="51" t="s">
        <v>471</v>
      </c>
      <c r="M148" s="51" t="s">
        <v>496</v>
      </c>
    </row>
    <row r="149" spans="1:13" ht="12.75" x14ac:dyDescent="0.2">
      <c r="A149" s="65" t="s">
        <v>497</v>
      </c>
      <c r="B149" s="61">
        <v>44802</v>
      </c>
      <c r="C149" s="50">
        <v>0.27986111111111112</v>
      </c>
      <c r="D149" s="51">
        <v>500</v>
      </c>
      <c r="E149" s="51">
        <v>2.4110999999999998</v>
      </c>
      <c r="F149" s="51">
        <v>2.3201000000000001</v>
      </c>
      <c r="G149" s="82">
        <v>-45.5</v>
      </c>
      <c r="H149" s="55">
        <v>-3.6799999999999999E-2</v>
      </c>
      <c r="I149" s="51">
        <f t="shared" si="3"/>
        <v>-9.0999999999999748E-2</v>
      </c>
      <c r="J149" s="51"/>
      <c r="K149" s="53" t="s">
        <v>498</v>
      </c>
      <c r="L149" s="51" t="s">
        <v>499</v>
      </c>
      <c r="M149" s="51" t="s">
        <v>500</v>
      </c>
    </row>
    <row r="150" spans="1:13" ht="12.75" x14ac:dyDescent="0.2">
      <c r="A150" s="65" t="s">
        <v>494</v>
      </c>
      <c r="B150" s="61">
        <v>44806</v>
      </c>
      <c r="C150" s="50">
        <v>0.28194444444444444</v>
      </c>
      <c r="D150" s="51">
        <v>1000</v>
      </c>
      <c r="E150" s="51">
        <v>2.1694</v>
      </c>
      <c r="F150" s="51">
        <v>2.1200999999999999</v>
      </c>
      <c r="G150" s="82">
        <v>-49.3</v>
      </c>
      <c r="H150" s="55">
        <v>-1.6899999999999998E-2</v>
      </c>
      <c r="I150" s="51">
        <f t="shared" si="3"/>
        <v>-4.9300000000000122E-2</v>
      </c>
      <c r="J150" s="51"/>
      <c r="K150" s="56" t="s">
        <v>501</v>
      </c>
      <c r="L150" s="51" t="s">
        <v>502</v>
      </c>
      <c r="M150" s="51" t="s">
        <v>503</v>
      </c>
    </row>
    <row r="151" spans="1:13" ht="12.75" x14ac:dyDescent="0.2">
      <c r="A151" s="65" t="s">
        <v>504</v>
      </c>
      <c r="B151" s="61">
        <v>44810</v>
      </c>
      <c r="C151" s="50">
        <v>0.32430555555555557</v>
      </c>
      <c r="D151" s="51">
        <v>2000</v>
      </c>
      <c r="E151" s="51">
        <v>1.3756999999999999</v>
      </c>
      <c r="F151" s="51">
        <v>1.35</v>
      </c>
      <c r="G151" s="82">
        <v>-51.4</v>
      </c>
      <c r="H151" s="55">
        <v>-1.4800000000000001E-2</v>
      </c>
      <c r="I151" s="51">
        <f t="shared" si="3"/>
        <v>-2.5699999999999834E-2</v>
      </c>
      <c r="J151" s="51"/>
      <c r="K151" s="59" t="s">
        <v>505</v>
      </c>
      <c r="L151" s="51" t="s">
        <v>506</v>
      </c>
      <c r="M151" s="51" t="s">
        <v>507</v>
      </c>
    </row>
    <row r="152" spans="1:13" ht="12.75" x14ac:dyDescent="0.2">
      <c r="A152" s="65" t="s">
        <v>508</v>
      </c>
      <c r="B152" s="61">
        <v>44817</v>
      </c>
      <c r="C152" s="50">
        <v>0.28680555555555554</v>
      </c>
      <c r="D152" s="51">
        <v>1000</v>
      </c>
      <c r="E152" s="51">
        <v>2.8096000000000001</v>
      </c>
      <c r="F152" s="51">
        <v>2.75</v>
      </c>
      <c r="G152" s="82">
        <v>-59.6</v>
      </c>
      <c r="H152" s="55">
        <v>-1.72E-2</v>
      </c>
      <c r="I152" s="51">
        <f t="shared" si="3"/>
        <v>-5.9600000000000097E-2</v>
      </c>
      <c r="J152" s="51"/>
      <c r="K152" s="92" t="s">
        <v>509</v>
      </c>
      <c r="L152" s="51" t="s">
        <v>510</v>
      </c>
      <c r="M152" s="51" t="s">
        <v>511</v>
      </c>
    </row>
    <row r="153" spans="1:13" ht="12.75" x14ac:dyDescent="0.2">
      <c r="A153" s="65" t="s">
        <v>512</v>
      </c>
      <c r="B153" s="61">
        <v>44818</v>
      </c>
      <c r="C153" s="50">
        <v>0.27083333333333331</v>
      </c>
      <c r="D153" s="51">
        <v>500</v>
      </c>
      <c r="E153" s="51">
        <v>5.82</v>
      </c>
      <c r="F153" s="51">
        <v>5.73</v>
      </c>
      <c r="G153" s="82">
        <v>-49.7</v>
      </c>
      <c r="H153" s="55">
        <v>-1.6199999999999999E-2</v>
      </c>
      <c r="I153" s="51">
        <f t="shared" si="3"/>
        <v>-8.9999999999999858E-2</v>
      </c>
      <c r="J153" s="51"/>
      <c r="K153" s="56" t="s">
        <v>513</v>
      </c>
      <c r="L153" s="51" t="s">
        <v>514</v>
      </c>
      <c r="M153" s="51" t="s">
        <v>515</v>
      </c>
    </row>
    <row r="154" spans="1:13" ht="12.75" x14ac:dyDescent="0.2">
      <c r="A154" s="65" t="s">
        <v>516</v>
      </c>
      <c r="B154" s="61">
        <v>44823</v>
      </c>
      <c r="C154" s="50">
        <v>0.27708333333333335</v>
      </c>
      <c r="D154" s="51">
        <v>500</v>
      </c>
      <c r="E154" s="51">
        <v>2.355</v>
      </c>
      <c r="F154" s="51">
        <v>2.3078599999999998</v>
      </c>
      <c r="G154" s="82">
        <v>-23.57</v>
      </c>
      <c r="H154" s="55">
        <v>-1.84E-2</v>
      </c>
      <c r="I154" s="51">
        <f t="shared" si="3"/>
        <v>-4.7140000000000182E-2</v>
      </c>
      <c r="J154" s="51"/>
      <c r="K154" s="59" t="s">
        <v>517</v>
      </c>
      <c r="L154" s="51" t="s">
        <v>518</v>
      </c>
      <c r="M154" s="51"/>
    </row>
    <row r="155" spans="1:13" ht="12.75" x14ac:dyDescent="0.2">
      <c r="A155" s="65" t="s">
        <v>218</v>
      </c>
      <c r="B155" s="61">
        <v>44825</v>
      </c>
      <c r="C155" s="50">
        <v>0.48055555555555557</v>
      </c>
      <c r="D155" s="51">
        <v>1000</v>
      </c>
      <c r="E155" s="51">
        <v>3.11</v>
      </c>
      <c r="F155" s="51">
        <v>3.0615000000000001</v>
      </c>
      <c r="G155" s="82">
        <v>-48.5</v>
      </c>
      <c r="H155" s="55">
        <v>-1.7000000000000001E-2</v>
      </c>
      <c r="I155" s="51">
        <f t="shared" si="3"/>
        <v>-4.8499999999999766E-2</v>
      </c>
      <c r="J155" s="51"/>
      <c r="K155" s="93" t="s">
        <v>519</v>
      </c>
      <c r="L155" s="51" t="s">
        <v>520</v>
      </c>
      <c r="M155" s="51" t="s">
        <v>521</v>
      </c>
    </row>
    <row r="156" spans="1:13" ht="12.75" x14ac:dyDescent="0.2">
      <c r="A156" s="65" t="s">
        <v>230</v>
      </c>
      <c r="B156" s="61">
        <v>44831</v>
      </c>
      <c r="C156" s="50">
        <v>0.28749999999999998</v>
      </c>
      <c r="D156" s="51">
        <v>300</v>
      </c>
      <c r="E156" s="51">
        <v>9.1593999999999998</v>
      </c>
      <c r="F156" s="51">
        <v>8.91</v>
      </c>
      <c r="G156" s="82">
        <v>-74.819999999999993</v>
      </c>
      <c r="H156" s="55">
        <v>-2.8199999999999999E-2</v>
      </c>
      <c r="I156" s="51">
        <f t="shared" si="3"/>
        <v>-0.24939999999999962</v>
      </c>
      <c r="J156" s="51"/>
      <c r="K156" s="92" t="s">
        <v>522</v>
      </c>
      <c r="L156" s="51" t="s">
        <v>523</v>
      </c>
      <c r="M156" s="51" t="s">
        <v>11</v>
      </c>
    </row>
    <row r="157" spans="1:13" ht="12.75" x14ac:dyDescent="0.2">
      <c r="A157" s="65" t="s">
        <v>524</v>
      </c>
      <c r="B157" s="61">
        <v>44837</v>
      </c>
      <c r="C157" s="50">
        <v>0.30208333333333331</v>
      </c>
      <c r="D157" s="51">
        <v>300</v>
      </c>
      <c r="E157" s="51">
        <v>5.0999999999999996</v>
      </c>
      <c r="F157" s="51">
        <v>4.9400000000000004</v>
      </c>
      <c r="G157" s="82">
        <v>-48</v>
      </c>
      <c r="H157" s="55">
        <v>-3.4099999999999998E-2</v>
      </c>
      <c r="I157" s="51">
        <f t="shared" si="3"/>
        <v>-0.15999999999999925</v>
      </c>
      <c r="J157" s="51"/>
      <c r="K157" s="93" t="s">
        <v>525</v>
      </c>
      <c r="L157" s="51" t="s">
        <v>526</v>
      </c>
      <c r="M157" s="51" t="s">
        <v>527</v>
      </c>
    </row>
    <row r="158" spans="1:13" ht="12.75" x14ac:dyDescent="0.2">
      <c r="A158" s="65" t="s">
        <v>234</v>
      </c>
      <c r="B158" s="61">
        <v>44839</v>
      </c>
      <c r="C158" s="50">
        <v>0.28680555555555554</v>
      </c>
      <c r="D158" s="51">
        <v>300</v>
      </c>
      <c r="E158" s="51">
        <v>2.5249999999999999</v>
      </c>
      <c r="F158" s="51">
        <v>2.4300000000000002</v>
      </c>
      <c r="G158" s="82">
        <v>-28.5</v>
      </c>
      <c r="H158" s="55">
        <v>-3.56E-2</v>
      </c>
      <c r="I158" s="51">
        <f t="shared" si="3"/>
        <v>-9.4999999999999751E-2</v>
      </c>
      <c r="J158" s="51"/>
      <c r="K158" s="56" t="s">
        <v>528</v>
      </c>
      <c r="L158" s="51" t="s">
        <v>529</v>
      </c>
      <c r="M158" s="51" t="s">
        <v>530</v>
      </c>
    </row>
    <row r="159" spans="1:13" ht="12.75" x14ac:dyDescent="0.2">
      <c r="A159" s="65" t="s">
        <v>531</v>
      </c>
      <c r="B159" s="61">
        <v>44839</v>
      </c>
      <c r="C159" s="50">
        <v>0.41458333333333336</v>
      </c>
      <c r="D159" s="51">
        <v>150</v>
      </c>
      <c r="E159" s="51">
        <v>11.41</v>
      </c>
      <c r="F159" s="51">
        <v>10.734</v>
      </c>
      <c r="G159" s="82">
        <v>-101.29</v>
      </c>
      <c r="H159" s="55">
        <v>-5.91E-2</v>
      </c>
      <c r="I159" s="51">
        <f t="shared" si="3"/>
        <v>-0.67600000000000016</v>
      </c>
      <c r="J159" s="51"/>
      <c r="K159" s="92" t="s">
        <v>11</v>
      </c>
      <c r="L159" s="51" t="s">
        <v>532</v>
      </c>
      <c r="M159" s="51"/>
    </row>
    <row r="160" spans="1:13" ht="12.75" x14ac:dyDescent="0.2">
      <c r="A160" s="65" t="s">
        <v>533</v>
      </c>
      <c r="B160" s="61">
        <v>44841</v>
      </c>
      <c r="C160" s="50">
        <v>0.36249999999999999</v>
      </c>
      <c r="D160" s="51">
        <v>700</v>
      </c>
      <c r="E160" s="51">
        <v>2.1</v>
      </c>
      <c r="F160" s="51">
        <v>1.9928570999999999</v>
      </c>
      <c r="G160" s="82">
        <v>-75</v>
      </c>
      <c r="H160" s="55">
        <v>-5.3699999999999998E-2</v>
      </c>
      <c r="I160" s="51">
        <f t="shared" si="3"/>
        <v>-0.10714290000000015</v>
      </c>
      <c r="J160" s="51"/>
      <c r="K160" s="93" t="s">
        <v>534</v>
      </c>
      <c r="L160" s="51" t="s">
        <v>535</v>
      </c>
      <c r="M160" s="51" t="s">
        <v>536</v>
      </c>
    </row>
    <row r="161" spans="1:13" ht="12.75" x14ac:dyDescent="0.2">
      <c r="A161" s="65" t="s">
        <v>537</v>
      </c>
      <c r="B161" s="61">
        <v>44841</v>
      </c>
      <c r="C161" s="50">
        <v>0.38194444444444442</v>
      </c>
      <c r="D161" s="51">
        <v>300</v>
      </c>
      <c r="E161" s="51">
        <v>1.6</v>
      </c>
      <c r="F161" s="51">
        <v>1.4810000000000001</v>
      </c>
      <c r="G161" s="82">
        <v>-35.700000000000003</v>
      </c>
      <c r="H161" s="55">
        <v>-7.4300000000000005E-2</v>
      </c>
      <c r="I161" s="51">
        <f t="shared" si="3"/>
        <v>-0.11899999999999999</v>
      </c>
      <c r="J161" s="51"/>
      <c r="K161" s="93" t="s">
        <v>538</v>
      </c>
      <c r="L161" s="51" t="s">
        <v>539</v>
      </c>
      <c r="M161" s="51" t="s">
        <v>487</v>
      </c>
    </row>
    <row r="162" spans="1:13" ht="12.75" x14ac:dyDescent="0.2">
      <c r="A162" s="65" t="s">
        <v>540</v>
      </c>
      <c r="B162" s="61">
        <v>44847</v>
      </c>
      <c r="C162" s="50">
        <v>0.28402777777777777</v>
      </c>
      <c r="D162" s="51">
        <v>300</v>
      </c>
      <c r="E162" s="51">
        <v>4.3998999999999997</v>
      </c>
      <c r="F162" s="51">
        <v>4.29</v>
      </c>
      <c r="G162" s="82">
        <v>-32.97</v>
      </c>
      <c r="H162" s="55">
        <v>-1.09E-2</v>
      </c>
      <c r="I162" s="51">
        <f t="shared" si="3"/>
        <v>-0.10989999999999966</v>
      </c>
      <c r="J162" s="51"/>
      <c r="K162" s="94" t="s">
        <v>541</v>
      </c>
      <c r="L162" s="51" t="s">
        <v>542</v>
      </c>
      <c r="M162" s="51" t="s">
        <v>543</v>
      </c>
    </row>
    <row r="163" spans="1:13" ht="12.75" x14ac:dyDescent="0.2">
      <c r="A163" s="65" t="s">
        <v>540</v>
      </c>
      <c r="B163" s="61">
        <v>44847</v>
      </c>
      <c r="C163" s="50">
        <v>0.28888888888888886</v>
      </c>
      <c r="D163" s="51">
        <v>200</v>
      </c>
      <c r="E163" s="51">
        <v>4.3650000000000002</v>
      </c>
      <c r="F163" s="51">
        <v>4.2699999999999996</v>
      </c>
      <c r="G163" s="82">
        <v>-27</v>
      </c>
      <c r="H163" s="55">
        <v>-2.1299999999999999E-2</v>
      </c>
      <c r="I163" s="51">
        <f t="shared" si="3"/>
        <v>-9.5000000000000639E-2</v>
      </c>
      <c r="J163" s="51"/>
      <c r="K163" s="56" t="s">
        <v>544</v>
      </c>
      <c r="L163" s="51" t="s">
        <v>545</v>
      </c>
      <c r="M163" s="51" t="s">
        <v>546</v>
      </c>
    </row>
    <row r="164" spans="1:13" ht="12.75" x14ac:dyDescent="0.2">
      <c r="A164" s="65" t="s">
        <v>547</v>
      </c>
      <c r="B164" s="61">
        <v>44852</v>
      </c>
      <c r="C164" s="50">
        <v>0.28263888888888888</v>
      </c>
      <c r="D164" s="51">
        <v>300</v>
      </c>
      <c r="E164" s="51">
        <v>2.5</v>
      </c>
      <c r="F164" s="51">
        <v>2.39</v>
      </c>
      <c r="G164" s="82">
        <v>-33</v>
      </c>
      <c r="H164" s="55"/>
      <c r="I164" s="51">
        <f t="shared" si="3"/>
        <v>-0.10999999999999988</v>
      </c>
      <c r="J164" s="51"/>
      <c r="K164" s="93" t="s">
        <v>548</v>
      </c>
      <c r="L164" s="51" t="s">
        <v>10</v>
      </c>
      <c r="M164" s="51" t="s">
        <v>549</v>
      </c>
    </row>
    <row r="165" spans="1:13" ht="12.75" x14ac:dyDescent="0.2">
      <c r="A165" s="65" t="s">
        <v>550</v>
      </c>
      <c r="B165" s="61">
        <v>44852</v>
      </c>
      <c r="C165" s="50">
        <v>0.28958333333333336</v>
      </c>
      <c r="D165" s="51">
        <v>1000</v>
      </c>
      <c r="E165" s="51">
        <v>1.0489999999999999</v>
      </c>
      <c r="F165" s="51">
        <v>1.0449999999999999</v>
      </c>
      <c r="G165" s="82">
        <v>-4</v>
      </c>
      <c r="H165" s="55"/>
      <c r="I165" s="51">
        <f t="shared" si="3"/>
        <v>-4.0000000000000036E-3</v>
      </c>
      <c r="J165" s="51"/>
      <c r="K165" s="57" t="s">
        <v>551</v>
      </c>
      <c r="L165" s="51" t="s">
        <v>552</v>
      </c>
      <c r="M165" s="51" t="s">
        <v>553</v>
      </c>
    </row>
    <row r="166" spans="1:13" ht="12.75" x14ac:dyDescent="0.2">
      <c r="A166" s="65" t="s">
        <v>554</v>
      </c>
      <c r="B166" s="61">
        <v>44854</v>
      </c>
      <c r="C166" s="50">
        <v>0.2902777777777778</v>
      </c>
      <c r="D166" s="51">
        <v>900</v>
      </c>
      <c r="E166" s="51">
        <v>2.5550000000000002</v>
      </c>
      <c r="F166" s="51">
        <v>2.52</v>
      </c>
      <c r="G166" s="82">
        <v>-31.5</v>
      </c>
      <c r="H166" s="55">
        <v>-1.0500000000000001E-2</v>
      </c>
      <c r="I166" s="51">
        <f t="shared" si="3"/>
        <v>-3.5000000000000142E-2</v>
      </c>
      <c r="J166" s="51"/>
      <c r="K166" s="57" t="s">
        <v>555</v>
      </c>
      <c r="L166" s="51" t="s">
        <v>556</v>
      </c>
      <c r="M166" s="51" t="s">
        <v>557</v>
      </c>
    </row>
    <row r="167" spans="1:13" ht="12.75" x14ac:dyDescent="0.2">
      <c r="A167" s="65" t="s">
        <v>273</v>
      </c>
      <c r="B167" s="61">
        <v>44859</v>
      </c>
      <c r="C167" s="51" t="s">
        <v>558</v>
      </c>
      <c r="D167" s="51">
        <v>900</v>
      </c>
      <c r="E167" s="51">
        <v>1.2749999999999999</v>
      </c>
      <c r="F167" s="51">
        <v>1.2234556000000001</v>
      </c>
      <c r="G167" s="82">
        <v>-46.39</v>
      </c>
      <c r="H167" s="55">
        <v>-3.6200000000000003E-2</v>
      </c>
      <c r="I167" s="51">
        <f t="shared" si="3"/>
        <v>-5.1544399999999824E-2</v>
      </c>
      <c r="J167" s="51"/>
      <c r="K167" s="92" t="s">
        <v>11</v>
      </c>
      <c r="L167" s="51" t="s">
        <v>559</v>
      </c>
      <c r="M167" s="51" t="s">
        <v>560</v>
      </c>
    </row>
    <row r="168" spans="1:13" ht="12.75" x14ac:dyDescent="0.2">
      <c r="A168" s="65" t="s">
        <v>268</v>
      </c>
      <c r="B168" s="61">
        <v>44865</v>
      </c>
      <c r="C168" s="51" t="s">
        <v>561</v>
      </c>
      <c r="D168" s="51">
        <v>500</v>
      </c>
      <c r="E168" s="51">
        <v>1.6</v>
      </c>
      <c r="F168" s="51">
        <v>1.58</v>
      </c>
      <c r="G168" s="82">
        <v>-10</v>
      </c>
      <c r="H168" s="55">
        <v>-1.35E-2</v>
      </c>
      <c r="I168" s="51">
        <f t="shared" si="3"/>
        <v>-2.0000000000000018E-2</v>
      </c>
      <c r="J168" s="51"/>
      <c r="K168" s="95" t="s">
        <v>562</v>
      </c>
      <c r="L168" s="51" t="s">
        <v>563</v>
      </c>
      <c r="M168" s="51" t="s">
        <v>564</v>
      </c>
    </row>
    <row r="169" spans="1:13" ht="12.75" x14ac:dyDescent="0.2">
      <c r="A169" s="65" t="s">
        <v>268</v>
      </c>
      <c r="B169" s="61">
        <v>44867</v>
      </c>
      <c r="C169" s="51" t="s">
        <v>561</v>
      </c>
      <c r="D169" s="51">
        <v>400</v>
      </c>
      <c r="E169" s="51">
        <v>2.3698999999999999</v>
      </c>
      <c r="F169" s="51">
        <v>2.3199999999999998</v>
      </c>
      <c r="G169" s="82">
        <v>-19.96</v>
      </c>
      <c r="H169" s="55">
        <v>-1.5800000000000002E-2</v>
      </c>
      <c r="I169" s="51">
        <f t="shared" si="3"/>
        <v>-4.9900000000000055E-2</v>
      </c>
      <c r="J169" s="51"/>
      <c r="K169" s="95" t="s">
        <v>565</v>
      </c>
      <c r="L169" s="51" t="s">
        <v>566</v>
      </c>
      <c r="M169" s="51" t="s">
        <v>567</v>
      </c>
    </row>
    <row r="170" spans="1:13" ht="12.75" x14ac:dyDescent="0.2">
      <c r="A170" s="65" t="s">
        <v>568</v>
      </c>
      <c r="B170" s="61">
        <v>44868</v>
      </c>
      <c r="C170" s="51" t="s">
        <v>569</v>
      </c>
      <c r="D170" s="51">
        <v>1000</v>
      </c>
      <c r="E170" s="51">
        <v>2.0299999999999998</v>
      </c>
      <c r="F170" s="51">
        <v>1.95</v>
      </c>
      <c r="G170" s="82">
        <v>-79.62</v>
      </c>
      <c r="H170" s="55">
        <v>-3.56E-2</v>
      </c>
      <c r="I170" s="51">
        <f t="shared" si="3"/>
        <v>-7.9999999999999849E-2</v>
      </c>
      <c r="J170" s="51"/>
      <c r="K170" s="59" t="s">
        <v>570</v>
      </c>
      <c r="L170" s="51" t="s">
        <v>571</v>
      </c>
      <c r="M170" s="51" t="s">
        <v>572</v>
      </c>
    </row>
    <row r="171" spans="1:13" ht="12.75" x14ac:dyDescent="0.2">
      <c r="A171" s="65" t="s">
        <v>573</v>
      </c>
      <c r="B171" s="61">
        <v>44874</v>
      </c>
      <c r="C171" s="50">
        <v>0.27986111111111112</v>
      </c>
      <c r="D171" s="51">
        <v>500</v>
      </c>
      <c r="E171" s="51">
        <v>1.7990999999999999</v>
      </c>
      <c r="F171" s="51">
        <v>1.7749999999999999</v>
      </c>
      <c r="G171" s="82">
        <v>-12.05</v>
      </c>
      <c r="H171" s="55">
        <v>-1.01E-2</v>
      </c>
      <c r="I171" s="51">
        <f t="shared" si="3"/>
        <v>-2.410000000000001E-2</v>
      </c>
      <c r="J171" s="51"/>
      <c r="K171" s="95" t="s">
        <v>574</v>
      </c>
      <c r="L171" s="51" t="s">
        <v>575</v>
      </c>
      <c r="M171" s="51"/>
    </row>
    <row r="172" spans="1:13" ht="12.75" x14ac:dyDescent="0.2">
      <c r="A172" s="65" t="s">
        <v>573</v>
      </c>
      <c r="B172" s="61">
        <v>44874</v>
      </c>
      <c r="C172" s="50">
        <v>0.28541666666666665</v>
      </c>
      <c r="D172" s="51">
        <v>1000</v>
      </c>
      <c r="E172" s="51">
        <v>1.8495999999999999</v>
      </c>
      <c r="F172" s="51">
        <v>1.81</v>
      </c>
      <c r="G172" s="82">
        <v>-39.6</v>
      </c>
      <c r="H172" s="55">
        <v>-1.7999999999999999E-2</v>
      </c>
      <c r="I172" s="51">
        <f t="shared" si="3"/>
        <v>-3.9599999999999858E-2</v>
      </c>
      <c r="J172" s="51"/>
      <c r="K172" s="96" t="s">
        <v>576</v>
      </c>
      <c r="L172" s="51" t="s">
        <v>20</v>
      </c>
      <c r="M172" s="51" t="s">
        <v>577</v>
      </c>
    </row>
    <row r="173" spans="1:13" ht="12.75" x14ac:dyDescent="0.2">
      <c r="A173" s="65" t="s">
        <v>573</v>
      </c>
      <c r="B173" s="61">
        <v>44874</v>
      </c>
      <c r="C173" s="50">
        <v>0.28680555555555554</v>
      </c>
      <c r="D173" s="51">
        <v>300</v>
      </c>
      <c r="E173" s="51">
        <v>1.845</v>
      </c>
      <c r="F173" s="51">
        <v>1.78</v>
      </c>
      <c r="G173" s="82">
        <v>-19.5</v>
      </c>
      <c r="H173" s="55">
        <v>-2.98E-2</v>
      </c>
      <c r="I173" s="51">
        <f t="shared" si="3"/>
        <v>-6.4999999999999947E-2</v>
      </c>
      <c r="J173" s="51"/>
      <c r="K173" s="57" t="s">
        <v>102</v>
      </c>
      <c r="L173" s="51" t="s">
        <v>20</v>
      </c>
      <c r="M173" s="51" t="s">
        <v>578</v>
      </c>
    </row>
    <row r="174" spans="1:13" ht="12.75" x14ac:dyDescent="0.2">
      <c r="A174" s="65" t="s">
        <v>579</v>
      </c>
      <c r="B174" s="61">
        <v>44879</v>
      </c>
      <c r="C174" s="51" t="s">
        <v>580</v>
      </c>
      <c r="D174" s="51">
        <v>500</v>
      </c>
      <c r="E174" s="51">
        <v>2.65</v>
      </c>
      <c r="F174" s="51">
        <v>2.64</v>
      </c>
      <c r="G174" s="82">
        <v>-5</v>
      </c>
      <c r="H174" s="55">
        <v>-3.7000000000000002E-3</v>
      </c>
      <c r="I174" s="51">
        <f t="shared" si="3"/>
        <v>-9.9999999999997868E-3</v>
      </c>
      <c r="J174" s="51"/>
      <c r="K174" s="57" t="s">
        <v>581</v>
      </c>
      <c r="L174" s="51" t="s">
        <v>582</v>
      </c>
      <c r="M174" s="51" t="s">
        <v>583</v>
      </c>
    </row>
    <row r="175" spans="1:13" ht="12.75" x14ac:dyDescent="0.2">
      <c r="A175" s="65" t="s">
        <v>579</v>
      </c>
      <c r="B175" s="61">
        <v>44879</v>
      </c>
      <c r="C175" s="50">
        <v>0.27361111111111114</v>
      </c>
      <c r="D175" s="51">
        <v>500</v>
      </c>
      <c r="E175" s="51">
        <v>2.7549999999999999</v>
      </c>
      <c r="F175" s="51">
        <v>2.7110799999999999</v>
      </c>
      <c r="G175" s="82">
        <v>-21.96</v>
      </c>
      <c r="H175" s="55">
        <v>-1.6799999999999999E-2</v>
      </c>
      <c r="I175" s="51">
        <f t="shared" si="3"/>
        <v>-4.3919999999999959E-2</v>
      </c>
      <c r="J175" s="51"/>
      <c r="K175" s="57" t="s">
        <v>584</v>
      </c>
      <c r="L175" s="51" t="s">
        <v>585</v>
      </c>
      <c r="M175" s="51" t="s">
        <v>586</v>
      </c>
    </row>
    <row r="176" spans="1:13" ht="12.75" x14ac:dyDescent="0.2">
      <c r="A176" s="65" t="s">
        <v>587</v>
      </c>
      <c r="B176" s="61">
        <v>44879</v>
      </c>
      <c r="C176" s="50">
        <v>0.28194444444444444</v>
      </c>
      <c r="D176" s="51">
        <v>300</v>
      </c>
      <c r="E176" s="51">
        <v>1.8391999999999999</v>
      </c>
      <c r="F176" s="51">
        <v>1.77</v>
      </c>
      <c r="G176" s="82">
        <v>-20.76</v>
      </c>
      <c r="H176" s="55">
        <v>-3.56E-2</v>
      </c>
      <c r="I176" s="51">
        <f t="shared" si="3"/>
        <v>-6.9199999999999928E-2</v>
      </c>
      <c r="J176" s="51"/>
      <c r="K176" s="54" t="s">
        <v>588</v>
      </c>
      <c r="L176" s="51" t="s">
        <v>589</v>
      </c>
      <c r="M176" s="51" t="s">
        <v>590</v>
      </c>
    </row>
    <row r="177" spans="1:13" ht="12.75" x14ac:dyDescent="0.2">
      <c r="A177" s="65" t="s">
        <v>591</v>
      </c>
      <c r="B177" s="61">
        <v>44881</v>
      </c>
      <c r="C177" s="50">
        <v>0.45</v>
      </c>
      <c r="D177" s="51">
        <v>1000</v>
      </c>
      <c r="E177" s="51">
        <v>3.0861000000000001</v>
      </c>
      <c r="F177" s="51">
        <v>2.9403999999999999</v>
      </c>
      <c r="G177" s="82">
        <v>-145.69999999999999</v>
      </c>
      <c r="H177" s="55">
        <v>-4.4900000000000002E-2</v>
      </c>
      <c r="I177" s="51">
        <f t="shared" si="3"/>
        <v>-0.14570000000000016</v>
      </c>
      <c r="J177" s="51"/>
      <c r="K177" s="95" t="s">
        <v>592</v>
      </c>
      <c r="L177" s="51" t="s">
        <v>593</v>
      </c>
      <c r="M177" s="51" t="s">
        <v>594</v>
      </c>
    </row>
    <row r="178" spans="1:13" ht="12.75" x14ac:dyDescent="0.2">
      <c r="A178" s="65" t="s">
        <v>214</v>
      </c>
      <c r="B178" s="61">
        <v>44883</v>
      </c>
      <c r="C178" s="50">
        <v>0.27152777777777776</v>
      </c>
      <c r="D178" s="51">
        <v>500</v>
      </c>
      <c r="E178" s="51">
        <v>2.5049999999999999</v>
      </c>
      <c r="F178" s="51">
        <v>2.46</v>
      </c>
      <c r="G178" s="82">
        <v>-22.5</v>
      </c>
      <c r="H178" s="55">
        <v>-1.41E-2</v>
      </c>
      <c r="I178" s="51">
        <f t="shared" si="3"/>
        <v>-4.4999999999999929E-2</v>
      </c>
      <c r="J178" s="51"/>
      <c r="K178" s="95" t="s">
        <v>595</v>
      </c>
      <c r="L178" s="51" t="s">
        <v>596</v>
      </c>
      <c r="M178" s="51"/>
    </row>
    <row r="179" spans="1:13" ht="12.75" x14ac:dyDescent="0.2">
      <c r="A179" s="65" t="s">
        <v>597</v>
      </c>
      <c r="B179" s="61">
        <v>44887</v>
      </c>
      <c r="C179" s="50">
        <v>0.28749999999999998</v>
      </c>
      <c r="D179" s="51">
        <v>300</v>
      </c>
      <c r="E179" s="51">
        <v>5.7108999999999996</v>
      </c>
      <c r="F179" s="51">
        <v>4.96</v>
      </c>
      <c r="G179" s="82">
        <v>-228.27</v>
      </c>
      <c r="H179" s="55">
        <v>-0.13200000000000001</v>
      </c>
      <c r="I179" s="51">
        <f t="shared" si="3"/>
        <v>-0.75089999999999968</v>
      </c>
      <c r="J179" s="51"/>
      <c r="K179" s="92" t="s">
        <v>598</v>
      </c>
      <c r="L179" s="51" t="s">
        <v>599</v>
      </c>
      <c r="M179" s="51" t="s">
        <v>600</v>
      </c>
    </row>
    <row r="180" spans="1:13" ht="12.75" x14ac:dyDescent="0.2">
      <c r="A180" s="65" t="s">
        <v>601</v>
      </c>
      <c r="B180" s="61">
        <v>44893</v>
      </c>
      <c r="C180" s="50">
        <v>0.2722222222222222</v>
      </c>
      <c r="D180" s="51">
        <v>400</v>
      </c>
      <c r="E180" s="51">
        <v>3.0150000000000001</v>
      </c>
      <c r="F180" s="51">
        <v>2.9807999999999999</v>
      </c>
      <c r="G180" s="82">
        <v>-13.68</v>
      </c>
      <c r="H180" s="55">
        <v>-8.0999999999999996E-3</v>
      </c>
      <c r="I180" s="51">
        <f t="shared" si="3"/>
        <v>-3.420000000000023E-2</v>
      </c>
      <c r="J180" s="51"/>
      <c r="K180" s="95" t="s">
        <v>602</v>
      </c>
      <c r="L180" s="51" t="s">
        <v>603</v>
      </c>
      <c r="M180" s="51"/>
    </row>
    <row r="181" spans="1:13" ht="12.75" x14ac:dyDescent="0.2">
      <c r="A181" s="65" t="s">
        <v>604</v>
      </c>
      <c r="B181" s="61">
        <v>44894</v>
      </c>
      <c r="C181" s="51" t="s">
        <v>605</v>
      </c>
      <c r="D181" s="51">
        <v>500</v>
      </c>
      <c r="E181" s="51">
        <v>3.36</v>
      </c>
      <c r="F181" s="51">
        <v>3.3000400000000001</v>
      </c>
      <c r="G181" s="82">
        <v>-29.98</v>
      </c>
      <c r="H181" s="55">
        <v>-1.7500000000000002E-2</v>
      </c>
      <c r="I181" s="51">
        <f t="shared" si="3"/>
        <v>-5.9959999999999791E-2</v>
      </c>
      <c r="J181" s="51"/>
      <c r="K181" s="95" t="s">
        <v>606</v>
      </c>
      <c r="L181" s="51" t="s">
        <v>607</v>
      </c>
      <c r="M181" s="51" t="s">
        <v>608</v>
      </c>
    </row>
    <row r="182" spans="1:13" ht="12.75" x14ac:dyDescent="0.2">
      <c r="A182" s="65" t="s">
        <v>330</v>
      </c>
      <c r="B182" s="61">
        <v>44896</v>
      </c>
      <c r="C182" s="51" t="s">
        <v>609</v>
      </c>
      <c r="D182" s="51">
        <v>500</v>
      </c>
      <c r="E182" s="51">
        <v>4.7798999999999996</v>
      </c>
      <c r="F182" s="51">
        <v>4.7003000000000004</v>
      </c>
      <c r="G182" s="82">
        <v>-39.799999999999997</v>
      </c>
      <c r="H182" s="55">
        <v>-1.7000000000000001E-2</v>
      </c>
      <c r="I182" s="51">
        <f t="shared" si="3"/>
        <v>-7.9599999999999227E-2</v>
      </c>
      <c r="J182" s="51"/>
      <c r="K182" s="57" t="s">
        <v>610</v>
      </c>
      <c r="L182" s="51" t="s">
        <v>13</v>
      </c>
      <c r="M182" s="51" t="s">
        <v>611</v>
      </c>
    </row>
    <row r="183" spans="1:13" ht="12.75" x14ac:dyDescent="0.2">
      <c r="A183" s="65" t="s">
        <v>612</v>
      </c>
      <c r="B183" s="61">
        <v>44900</v>
      </c>
      <c r="C183" s="51" t="s">
        <v>613</v>
      </c>
      <c r="D183" s="51">
        <v>300</v>
      </c>
      <c r="E183" s="51">
        <v>4.5</v>
      </c>
      <c r="F183" s="51">
        <v>4.4000000000000004</v>
      </c>
      <c r="G183" s="82">
        <v>-30</v>
      </c>
      <c r="H183" s="55">
        <v>-2.2800000000000001E-2</v>
      </c>
      <c r="I183" s="51">
        <f t="shared" si="3"/>
        <v>-9.9999999999999645E-2</v>
      </c>
      <c r="J183" s="51"/>
      <c r="K183" s="95" t="s">
        <v>614</v>
      </c>
      <c r="L183" s="51" t="s">
        <v>615</v>
      </c>
      <c r="M183" s="51" t="s">
        <v>616</v>
      </c>
    </row>
    <row r="184" spans="1:13" ht="12.75" x14ac:dyDescent="0.2">
      <c r="A184" s="65" t="s">
        <v>617</v>
      </c>
      <c r="B184" s="61">
        <v>44901</v>
      </c>
      <c r="C184" s="51" t="s">
        <v>618</v>
      </c>
      <c r="D184" s="51">
        <v>300</v>
      </c>
      <c r="E184" s="51">
        <v>2.2578999999999998</v>
      </c>
      <c r="F184" s="51">
        <v>2.2231000000000001</v>
      </c>
      <c r="G184" s="82">
        <v>-10.44</v>
      </c>
      <c r="H184" s="55">
        <v>-1.01E-2</v>
      </c>
      <c r="I184" s="51">
        <f t="shared" si="3"/>
        <v>-3.479999999999972E-2</v>
      </c>
      <c r="J184" s="51"/>
      <c r="K184" s="95" t="s">
        <v>619</v>
      </c>
      <c r="L184" s="51" t="s">
        <v>620</v>
      </c>
      <c r="M184" s="51" t="s">
        <v>621</v>
      </c>
    </row>
    <row r="185" spans="1:13" ht="12.75" x14ac:dyDescent="0.2">
      <c r="A185" s="65" t="s">
        <v>622</v>
      </c>
      <c r="B185" s="61">
        <v>44901</v>
      </c>
      <c r="C185" s="51" t="s">
        <v>623</v>
      </c>
      <c r="D185" s="51">
        <v>300</v>
      </c>
      <c r="E185" s="51">
        <v>1.345</v>
      </c>
      <c r="F185" s="51">
        <v>1.3</v>
      </c>
      <c r="G185" s="82">
        <v>-22.5</v>
      </c>
      <c r="H185" s="55">
        <v>-2.9100000000000001E-2</v>
      </c>
      <c r="I185" s="51">
        <f t="shared" si="3"/>
        <v>-4.4999999999999929E-2</v>
      </c>
      <c r="J185" s="51"/>
      <c r="K185" s="95"/>
      <c r="L185" s="51"/>
      <c r="M185" s="51"/>
    </row>
    <row r="186" spans="1:13" ht="12.75" x14ac:dyDescent="0.2">
      <c r="A186" s="65" t="s">
        <v>624</v>
      </c>
      <c r="B186" s="61">
        <v>44903</v>
      </c>
      <c r="C186" s="51" t="s">
        <v>625</v>
      </c>
      <c r="D186" s="51">
        <v>400</v>
      </c>
      <c r="E186" s="51">
        <v>1.7490000000000001</v>
      </c>
      <c r="F186" s="51">
        <v>1.7000999999999999</v>
      </c>
      <c r="G186" s="82">
        <v>-19.559999999999999</v>
      </c>
      <c r="H186" s="55">
        <v>-2.35E-2</v>
      </c>
      <c r="I186" s="51">
        <f t="shared" si="3"/>
        <v>-4.8900000000000166E-2</v>
      </c>
      <c r="J186" s="51"/>
      <c r="K186" s="95" t="s">
        <v>626</v>
      </c>
      <c r="L186" s="51" t="s">
        <v>627</v>
      </c>
      <c r="M186" s="51" t="s">
        <v>628</v>
      </c>
    </row>
    <row r="187" spans="1:13" ht="12.75" x14ac:dyDescent="0.2">
      <c r="A187" s="65" t="s">
        <v>622</v>
      </c>
      <c r="B187" s="61">
        <v>44903</v>
      </c>
      <c r="C187" s="50">
        <v>0.39305555555555555</v>
      </c>
      <c r="D187" s="51">
        <v>200</v>
      </c>
      <c r="E187" s="51">
        <v>4.1550000000000002</v>
      </c>
      <c r="F187" s="51">
        <v>4.05</v>
      </c>
      <c r="G187" s="82">
        <v>-21</v>
      </c>
      <c r="H187" s="55">
        <v>-2.3099999999999999E-2</v>
      </c>
      <c r="I187" s="51">
        <f t="shared" si="3"/>
        <v>-0.10500000000000043</v>
      </c>
      <c r="J187" s="51"/>
      <c r="K187" s="95" t="s">
        <v>629</v>
      </c>
      <c r="L187" s="51" t="s">
        <v>630</v>
      </c>
      <c r="M187" s="51" t="s">
        <v>631</v>
      </c>
    </row>
    <row r="188" spans="1:13" ht="12.75" x14ac:dyDescent="0.2">
      <c r="A188" s="65" t="s">
        <v>632</v>
      </c>
      <c r="B188" s="61">
        <v>44907</v>
      </c>
      <c r="C188" s="50">
        <v>0.27500000000000002</v>
      </c>
      <c r="D188" s="51">
        <v>300</v>
      </c>
      <c r="E188" s="51">
        <v>1.845</v>
      </c>
      <c r="F188" s="51">
        <v>1.8001</v>
      </c>
      <c r="G188" s="82">
        <v>-13.47</v>
      </c>
      <c r="H188" s="55">
        <v>-2.5399999999999999E-2</v>
      </c>
      <c r="I188" s="51">
        <f t="shared" si="3"/>
        <v>-4.489999999999994E-2</v>
      </c>
      <c r="J188" s="51"/>
      <c r="K188" s="95" t="s">
        <v>633</v>
      </c>
      <c r="L188" s="51" t="s">
        <v>446</v>
      </c>
      <c r="M188" s="51" t="s">
        <v>634</v>
      </c>
    </row>
    <row r="189" spans="1:13" ht="12.75" x14ac:dyDescent="0.2">
      <c r="A189" s="65" t="s">
        <v>632</v>
      </c>
      <c r="B189" s="61">
        <v>44907</v>
      </c>
      <c r="C189" s="50">
        <v>0.27847222222222223</v>
      </c>
      <c r="D189" s="51">
        <v>300</v>
      </c>
      <c r="E189" s="51">
        <v>1.7250000000000001</v>
      </c>
      <c r="F189" s="51">
        <v>1.63</v>
      </c>
      <c r="G189" s="82">
        <v>-28.19</v>
      </c>
      <c r="H189" s="55">
        <v>-5.4199999999999998E-2</v>
      </c>
      <c r="I189" s="51">
        <f t="shared" si="3"/>
        <v>-9.5000000000000195E-2</v>
      </c>
      <c r="J189" s="51"/>
      <c r="K189" s="95" t="s">
        <v>633</v>
      </c>
      <c r="L189" s="51" t="s">
        <v>446</v>
      </c>
      <c r="M189" s="51" t="s">
        <v>634</v>
      </c>
    </row>
    <row r="190" spans="1:13" ht="12.75" x14ac:dyDescent="0.2">
      <c r="A190" s="65" t="s">
        <v>632</v>
      </c>
      <c r="B190" s="61">
        <v>44907</v>
      </c>
      <c r="C190" s="50">
        <v>0.27916666666666667</v>
      </c>
      <c r="D190" s="51">
        <v>300</v>
      </c>
      <c r="E190" s="51">
        <v>1.6851</v>
      </c>
      <c r="F190" s="51">
        <v>1.59</v>
      </c>
      <c r="G190" s="82">
        <v>-28.83</v>
      </c>
      <c r="H190" s="55">
        <v>-5.2600000000000001E-2</v>
      </c>
      <c r="I190" s="51">
        <f t="shared" si="3"/>
        <v>-9.5099999999999962E-2</v>
      </c>
      <c r="J190" s="51"/>
      <c r="K190" s="95" t="s">
        <v>633</v>
      </c>
      <c r="L190" s="51" t="s">
        <v>446</v>
      </c>
      <c r="M190" s="51" t="s">
        <v>634</v>
      </c>
    </row>
    <row r="191" spans="1:13" ht="12.75" x14ac:dyDescent="0.2">
      <c r="A191" s="65" t="s">
        <v>289</v>
      </c>
      <c r="B191" s="61">
        <v>44907</v>
      </c>
      <c r="C191" s="51" t="s">
        <v>635</v>
      </c>
      <c r="D191" s="51">
        <v>200</v>
      </c>
      <c r="E191" s="51">
        <v>2.56</v>
      </c>
      <c r="F191" s="51">
        <v>2.4500000000000002</v>
      </c>
      <c r="G191" s="82">
        <v>-17</v>
      </c>
      <c r="H191" s="55">
        <v>-4.2000000000000003E-2</v>
      </c>
      <c r="I191" s="51">
        <f t="shared" si="3"/>
        <v>-0.10999999999999988</v>
      </c>
      <c r="J191" s="51"/>
      <c r="K191" s="95" t="s">
        <v>633</v>
      </c>
      <c r="L191" s="51" t="s">
        <v>446</v>
      </c>
      <c r="M191" s="51" t="s">
        <v>636</v>
      </c>
    </row>
    <row r="192" spans="1:13" ht="12.75" x14ac:dyDescent="0.2">
      <c r="A192" s="65" t="s">
        <v>301</v>
      </c>
      <c r="B192" s="61">
        <v>44914</v>
      </c>
      <c r="C192" s="50">
        <v>0.27361111111111114</v>
      </c>
      <c r="D192" s="51">
        <v>300</v>
      </c>
      <c r="E192" s="51">
        <v>1.2457</v>
      </c>
      <c r="F192" s="51">
        <v>1.2</v>
      </c>
      <c r="G192" s="82">
        <v>-13.71</v>
      </c>
      <c r="H192" s="55">
        <v>-3.2500000000000001E-2</v>
      </c>
      <c r="I192" s="51">
        <f t="shared" si="3"/>
        <v>-4.5700000000000074E-2</v>
      </c>
      <c r="J192" s="51"/>
      <c r="K192" s="92" t="s">
        <v>637</v>
      </c>
      <c r="L192" s="51" t="s">
        <v>638</v>
      </c>
      <c r="M192" s="51"/>
    </row>
    <row r="193" spans="1:13" ht="12.75" x14ac:dyDescent="0.2">
      <c r="A193" s="65" t="s">
        <v>639</v>
      </c>
      <c r="B193" s="61">
        <v>44915</v>
      </c>
      <c r="C193" s="51" t="s">
        <v>278</v>
      </c>
      <c r="D193" s="51">
        <v>200</v>
      </c>
      <c r="E193" s="51">
        <v>3.7593999999999999</v>
      </c>
      <c r="F193" s="51">
        <v>3.6604999999999999</v>
      </c>
      <c r="G193" s="82">
        <v>-19.78</v>
      </c>
      <c r="H193" s="55">
        <v>-2.2509999999999999E-2</v>
      </c>
      <c r="I193" s="51">
        <f t="shared" si="3"/>
        <v>-9.8899999999999988E-2</v>
      </c>
      <c r="J193" s="51"/>
      <c r="K193" s="95" t="s">
        <v>640</v>
      </c>
      <c r="L193" s="51" t="s">
        <v>459</v>
      </c>
      <c r="M193" s="51" t="s">
        <v>641</v>
      </c>
    </row>
    <row r="194" spans="1:13" ht="12.75" x14ac:dyDescent="0.2">
      <c r="A194" s="65" t="s">
        <v>639</v>
      </c>
      <c r="B194" s="61">
        <v>44915</v>
      </c>
      <c r="C194" s="51" t="s">
        <v>642</v>
      </c>
      <c r="D194" s="51">
        <v>200</v>
      </c>
      <c r="E194" s="51">
        <v>3.7164999999999999</v>
      </c>
      <c r="F194" s="51">
        <v>3.59</v>
      </c>
      <c r="G194" s="82">
        <v>-25.3</v>
      </c>
      <c r="H194" s="55">
        <v>-3.1099999999999999E-2</v>
      </c>
      <c r="I194" s="51">
        <f t="shared" si="3"/>
        <v>-0.12650000000000006</v>
      </c>
      <c r="J194" s="51"/>
      <c r="K194" s="95" t="s">
        <v>643</v>
      </c>
      <c r="L194" s="51"/>
      <c r="M194" s="51"/>
    </row>
    <row r="195" spans="1:13" ht="12.75" x14ac:dyDescent="0.2">
      <c r="A195" s="65" t="s">
        <v>540</v>
      </c>
      <c r="B195" s="61">
        <v>44916</v>
      </c>
      <c r="C195" s="50">
        <v>0.27152777777777776</v>
      </c>
      <c r="D195" s="51">
        <v>300</v>
      </c>
      <c r="E195" s="51">
        <v>1.9950000000000001</v>
      </c>
      <c r="F195" s="51">
        <v>1.95</v>
      </c>
      <c r="G195" s="82">
        <v>-13.5</v>
      </c>
      <c r="H195" s="55">
        <v>-1.9699999999999999E-2</v>
      </c>
      <c r="I195" s="51">
        <f t="shared" si="3"/>
        <v>-4.5000000000000151E-2</v>
      </c>
      <c r="J195" s="51"/>
      <c r="K195" s="57" t="s">
        <v>644</v>
      </c>
      <c r="L195" s="51" t="s">
        <v>645</v>
      </c>
      <c r="M195" s="51" t="s">
        <v>646</v>
      </c>
    </row>
    <row r="196" spans="1:13" ht="12.75" x14ac:dyDescent="0.2">
      <c r="A196" s="65" t="s">
        <v>491</v>
      </c>
      <c r="B196" s="61">
        <v>44917</v>
      </c>
      <c r="C196" s="50">
        <v>0.27777777777777779</v>
      </c>
      <c r="D196" s="51">
        <v>400</v>
      </c>
      <c r="E196" s="51">
        <v>1.3674999999999999</v>
      </c>
      <c r="F196" s="51">
        <v>1.32</v>
      </c>
      <c r="G196" s="82">
        <v>-19</v>
      </c>
      <c r="H196" s="55"/>
      <c r="I196" s="51">
        <f t="shared" si="3"/>
        <v>-4.7499999999999876E-2</v>
      </c>
      <c r="J196" s="51"/>
      <c r="K196" s="57"/>
      <c r="L196" s="51"/>
      <c r="M196" s="51"/>
    </row>
    <row r="197" spans="1:13" ht="12.75" x14ac:dyDescent="0.2">
      <c r="A197" s="65" t="s">
        <v>491</v>
      </c>
      <c r="B197" s="61">
        <v>44917</v>
      </c>
      <c r="C197" s="50">
        <v>0.27847222222222223</v>
      </c>
      <c r="D197" s="51">
        <v>400</v>
      </c>
      <c r="E197" s="51">
        <v>1.3136000000000001</v>
      </c>
      <c r="F197" s="51">
        <v>1.2565999999999999</v>
      </c>
      <c r="G197" s="82">
        <v>-22.8</v>
      </c>
      <c r="H197" s="55"/>
      <c r="I197" s="51">
        <f t="shared" si="3"/>
        <v>-5.7000000000000162E-2</v>
      </c>
      <c r="J197" s="51"/>
      <c r="K197" s="57"/>
      <c r="L197" s="51"/>
      <c r="M197" s="51"/>
    </row>
    <row r="198" spans="1:13" ht="12.75" x14ac:dyDescent="0.2">
      <c r="A198" s="65" t="s">
        <v>491</v>
      </c>
      <c r="B198" s="61">
        <v>44917</v>
      </c>
      <c r="C198" s="51">
        <v>1.3</v>
      </c>
      <c r="D198" s="51">
        <v>500</v>
      </c>
      <c r="E198" s="51">
        <v>1.3</v>
      </c>
      <c r="F198" s="51">
        <v>1.25</v>
      </c>
      <c r="G198" s="82">
        <v>-25</v>
      </c>
      <c r="H198" s="55"/>
      <c r="I198" s="51">
        <f t="shared" si="3"/>
        <v>-5.0000000000000044E-2</v>
      </c>
      <c r="J198" s="51"/>
      <c r="K198" s="57"/>
      <c r="L198" s="51"/>
      <c r="M198" s="51"/>
    </row>
    <row r="199" spans="1:13" ht="12.75" x14ac:dyDescent="0.2">
      <c r="A199" s="65" t="s">
        <v>647</v>
      </c>
      <c r="B199" s="61">
        <v>44918</v>
      </c>
      <c r="C199" s="50">
        <v>0.27708333333333335</v>
      </c>
      <c r="D199" s="51">
        <v>200</v>
      </c>
      <c r="E199" s="51">
        <v>2.6949999999999998</v>
      </c>
      <c r="F199" s="51">
        <v>2.6537999999999999</v>
      </c>
      <c r="G199" s="82">
        <v>-8.24</v>
      </c>
      <c r="H199" s="55"/>
      <c r="I199" s="51">
        <f t="shared" si="3"/>
        <v>-4.1199999999999903E-2</v>
      </c>
      <c r="J199" s="51"/>
      <c r="K199" s="83" t="s">
        <v>648</v>
      </c>
      <c r="L199" s="51" t="s">
        <v>649</v>
      </c>
      <c r="M199" s="51"/>
    </row>
    <row r="200" spans="1:13" ht="12.75" x14ac:dyDescent="0.2">
      <c r="A200" s="65" t="s">
        <v>310</v>
      </c>
      <c r="B200" s="61">
        <v>44923</v>
      </c>
      <c r="C200" s="51" t="s">
        <v>331</v>
      </c>
      <c r="D200" s="51">
        <v>500</v>
      </c>
      <c r="E200" s="51">
        <v>1.2599</v>
      </c>
      <c r="F200" s="51">
        <v>1.22</v>
      </c>
      <c r="G200" s="82">
        <v>-19.95</v>
      </c>
      <c r="H200" s="55"/>
      <c r="I200" s="51">
        <f t="shared" si="3"/>
        <v>-3.9900000000000047E-2</v>
      </c>
      <c r="J200" s="51"/>
      <c r="K200" s="83"/>
      <c r="L200" s="51"/>
      <c r="M200" s="51"/>
    </row>
    <row r="201" spans="1:13" ht="12.75" x14ac:dyDescent="0.2">
      <c r="A201" s="65" t="s">
        <v>310</v>
      </c>
      <c r="B201" s="61">
        <v>44923</v>
      </c>
      <c r="C201" s="51" t="s">
        <v>650</v>
      </c>
      <c r="D201" s="51">
        <v>500</v>
      </c>
      <c r="E201" s="51">
        <v>1.2350000000000001</v>
      </c>
      <c r="F201" s="51">
        <v>1.18</v>
      </c>
      <c r="G201" s="82">
        <v>-27.5</v>
      </c>
      <c r="H201" s="55"/>
      <c r="I201" s="51">
        <f t="shared" si="3"/>
        <v>-5.500000000000016E-2</v>
      </c>
      <c r="J201" s="51"/>
      <c r="K201" s="83"/>
      <c r="L201" s="51"/>
      <c r="M201" s="51"/>
    </row>
    <row r="202" spans="1:13" ht="12.75" x14ac:dyDescent="0.2">
      <c r="A202" s="65" t="s">
        <v>305</v>
      </c>
      <c r="B202" s="61">
        <v>44929</v>
      </c>
      <c r="C202" s="51" t="s">
        <v>651</v>
      </c>
      <c r="D202" s="51">
        <v>200</v>
      </c>
      <c r="E202" s="51">
        <v>4.3611000000000004</v>
      </c>
      <c r="F202" s="51">
        <v>4.3099999999999996</v>
      </c>
      <c r="G202" s="82">
        <v>-10.220000000000001</v>
      </c>
      <c r="H202" s="55"/>
      <c r="I202" s="51">
        <f t="shared" si="3"/>
        <v>-5.1100000000000811E-2</v>
      </c>
      <c r="J202" s="51"/>
      <c r="K202" s="57" t="s">
        <v>652</v>
      </c>
      <c r="L202" s="51"/>
      <c r="M202" s="51"/>
    </row>
    <row r="203" spans="1:13" ht="12.75" x14ac:dyDescent="0.2">
      <c r="A203" s="65" t="s">
        <v>653</v>
      </c>
      <c r="B203" s="61">
        <v>44930</v>
      </c>
      <c r="C203" s="51"/>
      <c r="D203" s="51">
        <v>30</v>
      </c>
      <c r="E203" s="51">
        <v>54.305666700000003</v>
      </c>
      <c r="F203" s="51">
        <v>53.22</v>
      </c>
      <c r="G203" s="82">
        <v>-32.57</v>
      </c>
      <c r="H203" s="55"/>
      <c r="I203" s="51">
        <f t="shared" si="3"/>
        <v>-1.0856667000000044</v>
      </c>
      <c r="J203" s="51"/>
      <c r="K203" s="57"/>
      <c r="L203" s="51"/>
      <c r="M203" s="51"/>
    </row>
    <row r="204" spans="1:13" ht="12.75" x14ac:dyDescent="0.2">
      <c r="A204" s="65" t="s">
        <v>654</v>
      </c>
      <c r="B204" s="61">
        <v>44931</v>
      </c>
      <c r="C204" s="50">
        <v>0.27361111111111114</v>
      </c>
      <c r="D204" s="51">
        <v>300</v>
      </c>
      <c r="E204" s="51">
        <v>2.9216000000000002</v>
      </c>
      <c r="F204" s="51">
        <v>2.82</v>
      </c>
      <c r="G204" s="82">
        <v>-30.48</v>
      </c>
      <c r="H204" s="55"/>
      <c r="I204" s="51">
        <f t="shared" si="3"/>
        <v>-0.10160000000000036</v>
      </c>
      <c r="J204" s="51"/>
      <c r="K204" s="96" t="s">
        <v>655</v>
      </c>
      <c r="L204" s="51" t="s">
        <v>656</v>
      </c>
      <c r="M204" s="51"/>
    </row>
    <row r="205" spans="1:13" ht="12.75" x14ac:dyDescent="0.2">
      <c r="A205" s="65" t="s">
        <v>305</v>
      </c>
      <c r="B205" s="61">
        <v>44932</v>
      </c>
      <c r="C205" s="51" t="s">
        <v>657</v>
      </c>
      <c r="D205" s="51">
        <v>100</v>
      </c>
      <c r="E205" s="51">
        <v>5.2454999999999998</v>
      </c>
      <c r="F205" s="51">
        <v>5.14</v>
      </c>
      <c r="G205" s="82">
        <v>-10.55</v>
      </c>
      <c r="H205" s="55"/>
      <c r="I205" s="51">
        <f t="shared" si="3"/>
        <v>-0.10550000000000015</v>
      </c>
      <c r="J205" s="51"/>
      <c r="K205" s="83" t="s">
        <v>51</v>
      </c>
      <c r="L205" s="51"/>
      <c r="M205" s="51"/>
    </row>
    <row r="206" spans="1:13" ht="12.75" x14ac:dyDescent="0.2">
      <c r="A206" s="65" t="s">
        <v>658</v>
      </c>
      <c r="B206" s="61">
        <v>44936</v>
      </c>
      <c r="C206" s="51" t="s">
        <v>659</v>
      </c>
      <c r="D206" s="51">
        <v>400</v>
      </c>
      <c r="E206" s="51">
        <v>2.145</v>
      </c>
      <c r="F206" s="51">
        <v>2.0701000000000001</v>
      </c>
      <c r="G206" s="82">
        <v>-29.96</v>
      </c>
      <c r="H206" s="55"/>
      <c r="I206" s="51">
        <f t="shared" si="3"/>
        <v>-7.4899999999999967E-2</v>
      </c>
      <c r="J206" s="51"/>
      <c r="K206" s="83"/>
      <c r="L206" s="51"/>
      <c r="M206" s="51"/>
    </row>
    <row r="207" spans="1:13" ht="12.75" x14ac:dyDescent="0.2">
      <c r="A207" s="65" t="s">
        <v>660</v>
      </c>
      <c r="B207" s="61">
        <v>44936</v>
      </c>
      <c r="C207" s="51" t="s">
        <v>661</v>
      </c>
      <c r="D207" s="51">
        <v>300</v>
      </c>
      <c r="E207" s="51">
        <v>1.4311</v>
      </c>
      <c r="F207" s="51">
        <v>1.3905000000000001</v>
      </c>
      <c r="G207" s="82">
        <v>-12.18</v>
      </c>
      <c r="H207" s="55"/>
      <c r="I207" s="51">
        <f t="shared" si="3"/>
        <v>-4.0599999999999969E-2</v>
      </c>
      <c r="J207" s="51"/>
      <c r="K207" s="83"/>
      <c r="L207" s="51"/>
      <c r="M207" s="51"/>
    </row>
    <row r="208" spans="1:13" ht="12.75" x14ac:dyDescent="0.2">
      <c r="A208" s="65" t="s">
        <v>662</v>
      </c>
      <c r="B208" s="61">
        <v>44938</v>
      </c>
      <c r="C208" s="50">
        <v>0.37083333333333335</v>
      </c>
      <c r="D208" s="51">
        <v>900</v>
      </c>
      <c r="E208" s="51">
        <v>1.4147000000000001</v>
      </c>
      <c r="F208" s="51">
        <v>1.3900999999999999</v>
      </c>
      <c r="G208" s="82">
        <v>-23.04</v>
      </c>
      <c r="H208" s="55"/>
      <c r="I208" s="51">
        <f t="shared" si="3"/>
        <v>-2.4600000000000177E-2</v>
      </c>
      <c r="J208" s="51"/>
      <c r="K208" s="83"/>
      <c r="L208" s="51"/>
      <c r="M208" s="51"/>
    </row>
    <row r="209" spans="1:13" ht="12.75" x14ac:dyDescent="0.2">
      <c r="A209" s="65" t="s">
        <v>663</v>
      </c>
      <c r="B209" s="61">
        <v>44939</v>
      </c>
      <c r="C209" s="50">
        <v>0.29375000000000001</v>
      </c>
      <c r="D209" s="51">
        <v>400</v>
      </c>
      <c r="E209" s="51">
        <v>2.6749999999999998</v>
      </c>
      <c r="F209" s="51">
        <v>2.6307</v>
      </c>
      <c r="G209" s="82">
        <v>-17.72</v>
      </c>
      <c r="H209" s="55"/>
      <c r="I209" s="51">
        <f t="shared" si="3"/>
        <v>-4.4299999999999784E-2</v>
      </c>
      <c r="J209" s="51"/>
      <c r="K209" s="83"/>
      <c r="L209" s="51"/>
      <c r="M209" s="51"/>
    </row>
    <row r="210" spans="1:13" ht="12.75" x14ac:dyDescent="0.2">
      <c r="A210" s="65" t="s">
        <v>230</v>
      </c>
      <c r="B210" s="61">
        <v>44943</v>
      </c>
      <c r="C210" s="50">
        <v>0.50763888888888886</v>
      </c>
      <c r="D210" s="51">
        <v>100</v>
      </c>
      <c r="E210" s="51">
        <v>2.1941000000000002</v>
      </c>
      <c r="F210" s="51">
        <v>2.15</v>
      </c>
      <c r="G210" s="82">
        <v>-3</v>
      </c>
      <c r="H210" s="55"/>
      <c r="I210" s="51">
        <f t="shared" si="3"/>
        <v>-4.410000000000025E-2</v>
      </c>
      <c r="J210" s="51"/>
      <c r="K210" s="83"/>
      <c r="L210" s="51"/>
      <c r="M210" s="51"/>
    </row>
    <row r="211" spans="1:13" ht="12.75" x14ac:dyDescent="0.2">
      <c r="A211" s="65" t="s">
        <v>230</v>
      </c>
      <c r="B211" s="61">
        <v>44943</v>
      </c>
      <c r="C211" s="50">
        <v>0.50902777777777775</v>
      </c>
      <c r="D211" s="51">
        <v>200</v>
      </c>
      <c r="E211" s="51">
        <v>2.1775000000000002</v>
      </c>
      <c r="F211" s="51">
        <v>2.1539999999999999</v>
      </c>
      <c r="G211" s="82">
        <v>-6.11</v>
      </c>
      <c r="H211" s="55"/>
      <c r="I211" s="51">
        <f t="shared" si="3"/>
        <v>-2.3500000000000298E-2</v>
      </c>
      <c r="J211" s="51"/>
      <c r="K211" s="83"/>
      <c r="L211" s="51"/>
      <c r="M211" s="51"/>
    </row>
    <row r="212" spans="1:13" ht="12.75" x14ac:dyDescent="0.2">
      <c r="A212" s="65" t="s">
        <v>322</v>
      </c>
      <c r="B212" s="61">
        <v>44944</v>
      </c>
      <c r="C212" s="50"/>
      <c r="D212" s="51">
        <v>200</v>
      </c>
      <c r="E212" s="51">
        <v>1.1598999999999999</v>
      </c>
      <c r="F212" s="51">
        <v>1.1299999999999999</v>
      </c>
      <c r="G212" s="82">
        <v>-5.98</v>
      </c>
      <c r="H212" s="55"/>
      <c r="I212" s="51">
        <f t="shared" si="3"/>
        <v>-2.9900000000000038E-2</v>
      </c>
      <c r="J212" s="51"/>
      <c r="K212" s="83"/>
      <c r="L212" s="51"/>
      <c r="M212" s="51"/>
    </row>
    <row r="213" spans="1:13" ht="12.75" x14ac:dyDescent="0.2">
      <c r="A213" s="65" t="s">
        <v>322</v>
      </c>
      <c r="B213" s="61">
        <v>44944</v>
      </c>
      <c r="C213" s="50"/>
      <c r="D213" s="51">
        <v>400</v>
      </c>
      <c r="E213" s="51">
        <v>1.1850000000000001</v>
      </c>
      <c r="F213" s="51">
        <v>1.1404000000000001</v>
      </c>
      <c r="G213" s="82">
        <f>D213*I213</f>
        <v>-17.839999999999989</v>
      </c>
      <c r="H213" s="55"/>
      <c r="I213" s="51">
        <f t="shared" si="3"/>
        <v>-4.4599999999999973E-2</v>
      </c>
      <c r="J213" s="51"/>
      <c r="K213" s="83"/>
      <c r="L213" s="51"/>
      <c r="M213" s="51"/>
    </row>
    <row r="214" spans="1:13" ht="12.75" x14ac:dyDescent="0.2">
      <c r="A214" s="65" t="s">
        <v>107</v>
      </c>
      <c r="B214" s="61">
        <v>44945</v>
      </c>
      <c r="C214" s="50"/>
      <c r="D214" s="51">
        <v>200</v>
      </c>
      <c r="E214" s="51">
        <v>2.1899000000000002</v>
      </c>
      <c r="F214" s="51">
        <v>2.15</v>
      </c>
      <c r="G214" s="82">
        <f>D214*I214</f>
        <v>-7.9800000000000537</v>
      </c>
      <c r="H214" s="55"/>
      <c r="I214" s="51">
        <f t="shared" si="3"/>
        <v>-3.9900000000000269E-2</v>
      </c>
      <c r="J214" s="51"/>
      <c r="K214" s="83"/>
      <c r="L214" s="51"/>
      <c r="M214" s="51"/>
    </row>
    <row r="215" spans="1:13" ht="12.75" x14ac:dyDescent="0.2">
      <c r="A215" s="65" t="s">
        <v>664</v>
      </c>
      <c r="B215" s="61">
        <v>44946</v>
      </c>
      <c r="C215" s="50"/>
      <c r="D215" s="51">
        <v>400</v>
      </c>
      <c r="E215" s="51">
        <v>1.2825</v>
      </c>
      <c r="F215" s="51">
        <v>1.2400249999999999</v>
      </c>
      <c r="G215" s="82">
        <f>D215*I215</f>
        <v>-16.990000000000016</v>
      </c>
      <c r="H215" s="55"/>
      <c r="I215" s="51">
        <f t="shared" si="3"/>
        <v>-4.2475000000000041E-2</v>
      </c>
      <c r="J215" s="51"/>
      <c r="K215" s="83"/>
      <c r="L215" s="51"/>
      <c r="M215" s="51"/>
    </row>
    <row r="216" spans="1:13" ht="12.75" x14ac:dyDescent="0.2">
      <c r="A216" s="65" t="s">
        <v>664</v>
      </c>
      <c r="B216" s="61">
        <v>44946</v>
      </c>
      <c r="C216" s="50"/>
      <c r="D216" s="51">
        <v>400</v>
      </c>
      <c r="E216" s="51">
        <v>1.2658</v>
      </c>
      <c r="F216" s="51">
        <v>1.2209000000000001</v>
      </c>
      <c r="G216" s="82">
        <f>D216*I216</f>
        <v>-17.959999999999976</v>
      </c>
      <c r="H216" s="55"/>
      <c r="I216" s="51">
        <f t="shared" si="3"/>
        <v>-4.489999999999994E-2</v>
      </c>
      <c r="J216" s="51"/>
      <c r="K216" s="83"/>
      <c r="L216" s="51" t="s">
        <v>665</v>
      </c>
      <c r="M216" s="51"/>
    </row>
    <row r="217" spans="1:13" ht="12.75" x14ac:dyDescent="0.2">
      <c r="A217" s="65" t="s">
        <v>666</v>
      </c>
      <c r="B217" s="61">
        <v>44963</v>
      </c>
      <c r="C217" s="50"/>
      <c r="D217" s="51">
        <v>300</v>
      </c>
      <c r="E217" s="51">
        <v>2.2932000000000001</v>
      </c>
      <c r="F217" s="51">
        <v>2.2208000000000001</v>
      </c>
      <c r="G217" s="82">
        <v>-21.72</v>
      </c>
      <c r="H217" s="55">
        <v>-2.8500000000000001E-2</v>
      </c>
      <c r="I217" s="51">
        <f t="shared" si="3"/>
        <v>-7.240000000000002E-2</v>
      </c>
      <c r="J217" s="51"/>
      <c r="K217" s="83" t="s">
        <v>26</v>
      </c>
      <c r="L217" s="51"/>
      <c r="M217" s="51"/>
    </row>
    <row r="218" spans="1:13" ht="12.75" x14ac:dyDescent="0.2">
      <c r="A218" s="65" t="s">
        <v>667</v>
      </c>
      <c r="B218" s="61">
        <v>44963</v>
      </c>
      <c r="C218" s="50"/>
      <c r="D218" s="51">
        <v>200</v>
      </c>
      <c r="E218" s="51">
        <v>3.7381000000000002</v>
      </c>
      <c r="F218" s="51">
        <v>3.64</v>
      </c>
      <c r="G218" s="82">
        <f>I218*D218</f>
        <v>-19.620000000000015</v>
      </c>
      <c r="H218" s="55"/>
      <c r="I218" s="51">
        <f t="shared" si="3"/>
        <v>-9.8100000000000076E-2</v>
      </c>
      <c r="J218" s="51"/>
      <c r="K218" s="83"/>
      <c r="L218" s="51"/>
      <c r="M218" s="51"/>
    </row>
    <row r="219" spans="1:13" ht="12.75" x14ac:dyDescent="0.2">
      <c r="A219" s="65" t="s">
        <v>667</v>
      </c>
      <c r="B219" s="61">
        <v>44963</v>
      </c>
      <c r="C219" s="50"/>
      <c r="D219" s="51">
        <v>200</v>
      </c>
      <c r="E219" s="51">
        <v>3.6276000000000002</v>
      </c>
      <c r="F219" s="51">
        <v>3.53</v>
      </c>
      <c r="G219" s="82">
        <f>I219*D219</f>
        <v>-19.520000000000071</v>
      </c>
      <c r="H219" s="55"/>
      <c r="I219" s="51">
        <f t="shared" si="3"/>
        <v>-9.7600000000000353E-2</v>
      </c>
      <c r="J219" s="51"/>
      <c r="K219" s="83"/>
      <c r="L219" s="51"/>
      <c r="M219" s="51"/>
    </row>
    <row r="220" spans="1:13" ht="12.75" x14ac:dyDescent="0.2">
      <c r="A220" s="65" t="s">
        <v>324</v>
      </c>
      <c r="B220" s="61">
        <v>44965</v>
      </c>
      <c r="C220" s="50"/>
      <c r="D220" s="51">
        <v>300</v>
      </c>
      <c r="E220" s="51">
        <v>1.1205000000000001</v>
      </c>
      <c r="F220" s="51">
        <v>1.0846</v>
      </c>
      <c r="G220" s="82">
        <f>I220*D220</f>
        <v>-10.770000000000014</v>
      </c>
      <c r="H220" s="55"/>
      <c r="I220" s="51">
        <f t="shared" si="3"/>
        <v>-3.5900000000000043E-2</v>
      </c>
      <c r="J220" s="51"/>
      <c r="K220" s="83"/>
      <c r="L220" s="51"/>
      <c r="M220" s="51"/>
    </row>
    <row r="221" spans="1:13" ht="12.75" x14ac:dyDescent="0.2">
      <c r="A221" s="65" t="s">
        <v>324</v>
      </c>
      <c r="B221" s="61">
        <v>44965</v>
      </c>
      <c r="C221" s="50"/>
      <c r="D221" s="51">
        <v>300</v>
      </c>
      <c r="E221" s="51">
        <v>1.135</v>
      </c>
      <c r="F221" s="51">
        <v>1.0707</v>
      </c>
      <c r="G221" s="82">
        <f>I221*D221</f>
        <v>-19.290000000000006</v>
      </c>
      <c r="H221" s="55"/>
      <c r="I221" s="51">
        <f t="shared" si="3"/>
        <v>-6.4300000000000024E-2</v>
      </c>
      <c r="J221" s="51"/>
      <c r="K221" s="83"/>
      <c r="L221" s="51"/>
      <c r="M221" s="51"/>
    </row>
    <row r="222" spans="1:13" ht="12.75" x14ac:dyDescent="0.2">
      <c r="A222" s="65" t="s">
        <v>462</v>
      </c>
      <c r="B222" s="61">
        <v>44971</v>
      </c>
      <c r="C222" s="50"/>
      <c r="D222" s="51">
        <v>200</v>
      </c>
      <c r="E222" s="51">
        <v>1.6498999999999999</v>
      </c>
      <c r="F222" s="51">
        <v>1.5919000000000001</v>
      </c>
      <c r="G222" s="82">
        <v>-11.6</v>
      </c>
      <c r="H222" s="55">
        <v>-3.4599999999999999E-2</v>
      </c>
      <c r="I222" s="51">
        <f t="shared" si="3"/>
        <v>-5.7999999999999829E-2</v>
      </c>
      <c r="J222" s="51"/>
      <c r="K222" s="83"/>
      <c r="L222" s="51"/>
      <c r="M222" s="51"/>
    </row>
    <row r="223" spans="1:13" ht="12.75" x14ac:dyDescent="0.2">
      <c r="A223" s="65" t="s">
        <v>668</v>
      </c>
      <c r="B223" s="61">
        <v>44972</v>
      </c>
      <c r="C223" s="50"/>
      <c r="D223" s="51">
        <v>300</v>
      </c>
      <c r="E223" s="51">
        <v>2.1756000000000002</v>
      </c>
      <c r="F223" s="51">
        <v>2.13</v>
      </c>
      <c r="G223" s="82">
        <f>I223*D223</f>
        <v>-13.680000000000092</v>
      </c>
      <c r="H223" s="55"/>
      <c r="I223" s="51">
        <f t="shared" si="3"/>
        <v>-4.5600000000000307E-2</v>
      </c>
      <c r="J223" s="51"/>
      <c r="K223" s="83"/>
      <c r="L223" s="51"/>
      <c r="M223" s="51"/>
    </row>
    <row r="224" spans="1:13" ht="12.75" x14ac:dyDescent="0.2">
      <c r="A224" s="65" t="s">
        <v>668</v>
      </c>
      <c r="B224" s="61">
        <v>44972</v>
      </c>
      <c r="C224" s="50"/>
      <c r="D224" s="51">
        <v>400</v>
      </c>
      <c r="E224" s="51">
        <v>2.0613250000000001</v>
      </c>
      <c r="F224" s="51">
        <v>2.0310000000000001</v>
      </c>
      <c r="G224" s="82">
        <f>I224*D224</f>
        <v>-12.129999999999974</v>
      </c>
      <c r="H224" s="55"/>
      <c r="I224" s="51">
        <f t="shared" si="3"/>
        <v>-3.0324999999999935E-2</v>
      </c>
      <c r="J224" s="51"/>
      <c r="K224" s="83" t="s">
        <v>669</v>
      </c>
      <c r="L224" s="51"/>
      <c r="M224" s="51"/>
    </row>
    <row r="225" spans="1:13" ht="12.75" x14ac:dyDescent="0.2">
      <c r="A225" s="65" t="s">
        <v>336</v>
      </c>
      <c r="B225" s="61">
        <v>44978</v>
      </c>
      <c r="C225" s="50"/>
      <c r="D225" s="51">
        <v>500</v>
      </c>
      <c r="E225" s="51">
        <v>1.7251000000000001</v>
      </c>
      <c r="F225" s="51">
        <v>1.68</v>
      </c>
      <c r="G225" s="82">
        <f>D225*I225</f>
        <v>-22.550000000000068</v>
      </c>
      <c r="H225" s="55"/>
      <c r="I225" s="51">
        <f t="shared" si="3"/>
        <v>-4.510000000000014E-2</v>
      </c>
      <c r="J225" s="51"/>
      <c r="K225" s="83"/>
      <c r="L225" s="51"/>
      <c r="M225" s="51"/>
    </row>
    <row r="226" spans="1:13" ht="12.75" x14ac:dyDescent="0.2">
      <c r="A226" s="65" t="s">
        <v>336</v>
      </c>
      <c r="B226" s="61">
        <v>44978</v>
      </c>
      <c r="C226" s="50"/>
      <c r="D226" s="51">
        <v>200</v>
      </c>
      <c r="E226" s="51">
        <v>1.7177</v>
      </c>
      <c r="F226" s="51">
        <v>1.6442000000000001</v>
      </c>
      <c r="G226" s="82">
        <f>D226*I226</f>
        <v>-14.69999999999998</v>
      </c>
      <c r="H226" s="55"/>
      <c r="I226" s="51">
        <f t="shared" si="3"/>
        <v>-7.3499999999999899E-2</v>
      </c>
      <c r="J226" s="51"/>
      <c r="K226" s="83"/>
      <c r="L226" s="51"/>
      <c r="M226" s="51"/>
    </row>
    <row r="227" spans="1:13" ht="12.75" x14ac:dyDescent="0.2">
      <c r="A227" s="65" t="s">
        <v>342</v>
      </c>
      <c r="B227" s="61">
        <v>44984</v>
      </c>
      <c r="C227" s="50"/>
      <c r="D227" s="51">
        <v>300</v>
      </c>
      <c r="E227" s="51">
        <v>2.6600999999999999</v>
      </c>
      <c r="F227" s="51">
        <v>2.6183333000000002</v>
      </c>
      <c r="G227" s="82">
        <f>I227*D227</f>
        <v>-12.530009999999914</v>
      </c>
      <c r="H227" s="55"/>
      <c r="I227" s="51">
        <f t="shared" si="3"/>
        <v>-4.1766699999999712E-2</v>
      </c>
      <c r="J227" s="51"/>
      <c r="K227" s="83"/>
      <c r="L227" s="51"/>
      <c r="M227" s="51"/>
    </row>
    <row r="228" spans="1:13" ht="12.75" x14ac:dyDescent="0.2">
      <c r="A228" s="65" t="s">
        <v>344</v>
      </c>
      <c r="B228" s="61">
        <v>44986</v>
      </c>
      <c r="C228" s="50"/>
      <c r="D228" s="51">
        <v>1000</v>
      </c>
      <c r="E228" s="51">
        <v>1.0279</v>
      </c>
      <c r="F228" s="51">
        <v>0.99450000000000005</v>
      </c>
      <c r="G228" s="82">
        <f t="shared" ref="G228:G233" si="4">D228*I228</f>
        <v>-33.399999999999984</v>
      </c>
      <c r="H228" s="55"/>
      <c r="I228" s="51">
        <f t="shared" si="3"/>
        <v>-3.3399999999999985E-2</v>
      </c>
      <c r="J228" s="51"/>
      <c r="K228" s="83"/>
      <c r="L228" s="51"/>
      <c r="M228" s="51"/>
    </row>
    <row r="229" spans="1:13" ht="12.75" x14ac:dyDescent="0.2">
      <c r="A229" s="65" t="s">
        <v>670</v>
      </c>
      <c r="B229" s="61">
        <v>44988</v>
      </c>
      <c r="C229" s="50"/>
      <c r="D229" s="51">
        <v>500</v>
      </c>
      <c r="E229" s="51">
        <v>1.7786999999999999</v>
      </c>
      <c r="F229" s="51">
        <v>1.75</v>
      </c>
      <c r="G229" s="82">
        <f t="shared" si="4"/>
        <v>-14.349999999999973</v>
      </c>
      <c r="H229" s="55"/>
      <c r="I229" s="51">
        <f t="shared" si="3"/>
        <v>-2.8699999999999948E-2</v>
      </c>
      <c r="J229" s="51"/>
      <c r="K229" s="83" t="s">
        <v>671</v>
      </c>
      <c r="L229" s="51"/>
      <c r="M229" s="51"/>
    </row>
    <row r="230" spans="1:13" ht="12.75" x14ac:dyDescent="0.2">
      <c r="A230" s="65" t="s">
        <v>670</v>
      </c>
      <c r="B230" s="61">
        <v>44988</v>
      </c>
      <c r="C230" s="50"/>
      <c r="D230" s="51">
        <v>500</v>
      </c>
      <c r="E230" s="51">
        <v>1.7903</v>
      </c>
      <c r="F230" s="51">
        <v>1.7701</v>
      </c>
      <c r="G230" s="82">
        <f t="shared" si="4"/>
        <v>-10.099999999999998</v>
      </c>
      <c r="H230" s="55"/>
      <c r="I230" s="51">
        <f t="shared" si="3"/>
        <v>-2.0199999999999996E-2</v>
      </c>
      <c r="J230" s="51"/>
      <c r="K230" s="83"/>
      <c r="L230" s="51"/>
      <c r="M230" s="51"/>
    </row>
    <row r="231" spans="1:13" ht="12.75" x14ac:dyDescent="0.2">
      <c r="A231" s="65" t="s">
        <v>361</v>
      </c>
      <c r="B231" s="61">
        <v>44993</v>
      </c>
      <c r="C231" s="50"/>
      <c r="D231" s="51">
        <v>300</v>
      </c>
      <c r="E231" s="51">
        <v>1.9599</v>
      </c>
      <c r="F231" s="51">
        <v>1.91</v>
      </c>
      <c r="G231" s="82">
        <f t="shared" si="4"/>
        <v>-14.970000000000017</v>
      </c>
      <c r="H231" s="55"/>
      <c r="I231" s="51">
        <f t="shared" si="3"/>
        <v>-4.9900000000000055E-2</v>
      </c>
      <c r="J231" s="51"/>
      <c r="K231" s="83" t="s">
        <v>672</v>
      </c>
      <c r="L231" s="51"/>
      <c r="M231" s="51"/>
    </row>
    <row r="232" spans="1:13" ht="12.75" x14ac:dyDescent="0.2">
      <c r="A232" s="65" t="s">
        <v>670</v>
      </c>
      <c r="B232" s="61">
        <v>44994</v>
      </c>
      <c r="C232" s="50"/>
      <c r="D232" s="51">
        <v>250</v>
      </c>
      <c r="E232" s="51">
        <v>1.5149999999999999</v>
      </c>
      <c r="F232" s="51">
        <v>1.48</v>
      </c>
      <c r="G232" s="82">
        <f t="shared" si="4"/>
        <v>-8.7499999999999805</v>
      </c>
      <c r="H232" s="55"/>
      <c r="I232" s="51">
        <f t="shared" si="3"/>
        <v>-3.499999999999992E-2</v>
      </c>
      <c r="J232" s="51"/>
      <c r="K232" s="83"/>
      <c r="L232" s="51"/>
      <c r="M232" s="51"/>
    </row>
    <row r="233" spans="1:13" ht="12.75" x14ac:dyDescent="0.2">
      <c r="A233" s="65" t="s">
        <v>670</v>
      </c>
      <c r="B233" s="61">
        <v>44994</v>
      </c>
      <c r="C233" s="50"/>
      <c r="D233" s="51">
        <v>500</v>
      </c>
      <c r="E233" s="51">
        <v>1.4950000000000001</v>
      </c>
      <c r="F233" s="51">
        <v>1.4503999999999999</v>
      </c>
      <c r="G233" s="82">
        <f t="shared" si="4"/>
        <v>-22.300000000000097</v>
      </c>
      <c r="H233" s="55"/>
      <c r="I233" s="51">
        <f t="shared" si="3"/>
        <v>-4.4600000000000195E-2</v>
      </c>
      <c r="J233" s="51"/>
      <c r="K233" s="83" t="s">
        <v>673</v>
      </c>
      <c r="L233" s="51" t="s">
        <v>674</v>
      </c>
      <c r="M233" s="51"/>
    </row>
    <row r="234" spans="1:13" ht="12.75" x14ac:dyDescent="0.2">
      <c r="A234" s="65" t="s">
        <v>346</v>
      </c>
      <c r="B234" s="61">
        <v>44994</v>
      </c>
      <c r="C234" s="50"/>
      <c r="D234" s="51">
        <v>200</v>
      </c>
      <c r="E234" s="51">
        <v>1.9950000000000001</v>
      </c>
      <c r="F234" s="51">
        <v>1.9621999999999999</v>
      </c>
      <c r="G234" s="82">
        <v>-6.56</v>
      </c>
      <c r="H234" s="55"/>
      <c r="I234" s="51">
        <f t="shared" si="3"/>
        <v>-3.2800000000000162E-2</v>
      </c>
      <c r="J234" s="51"/>
      <c r="K234" s="83"/>
      <c r="L234" s="51"/>
      <c r="M234" s="51"/>
    </row>
    <row r="235" spans="1:13" ht="12.75" x14ac:dyDescent="0.2">
      <c r="A235" s="65" t="s">
        <v>675</v>
      </c>
      <c r="B235" s="61">
        <v>44998</v>
      </c>
      <c r="C235" s="50"/>
      <c r="D235" s="51">
        <v>2000</v>
      </c>
      <c r="E235" s="51">
        <v>0.713225</v>
      </c>
      <c r="F235" s="51">
        <v>0.68137499999999995</v>
      </c>
      <c r="G235" s="82">
        <v>-63.71</v>
      </c>
      <c r="H235" s="55"/>
      <c r="I235" s="51">
        <f t="shared" si="3"/>
        <v>-3.1850000000000045E-2</v>
      </c>
      <c r="J235" s="51"/>
      <c r="K235" s="83" t="s">
        <v>676</v>
      </c>
      <c r="L235" s="51"/>
      <c r="M235" s="51"/>
    </row>
    <row r="236" spans="1:13" ht="12.75" x14ac:dyDescent="0.2">
      <c r="A236" s="65" t="s">
        <v>677</v>
      </c>
      <c r="B236" s="61">
        <v>44999</v>
      </c>
      <c r="C236" s="50"/>
      <c r="D236" s="51">
        <v>500</v>
      </c>
      <c r="E236" s="51">
        <v>1.2251000000000001</v>
      </c>
      <c r="F236" s="51">
        <v>1.18</v>
      </c>
      <c r="G236" s="82">
        <f>I236*D236</f>
        <v>-22.550000000000068</v>
      </c>
      <c r="H236" s="55"/>
      <c r="I236" s="51">
        <f t="shared" si="3"/>
        <v>-4.510000000000014E-2</v>
      </c>
      <c r="J236" s="51"/>
      <c r="K236" s="83"/>
      <c r="L236" s="51"/>
      <c r="M236" s="51"/>
    </row>
    <row r="237" spans="1:13" ht="12.75" x14ac:dyDescent="0.2">
      <c r="A237" s="65" t="s">
        <v>678</v>
      </c>
      <c r="B237" s="61">
        <v>45009</v>
      </c>
      <c r="C237" s="50"/>
      <c r="D237" s="51">
        <v>300</v>
      </c>
      <c r="E237" s="51">
        <v>2.3483999999999998</v>
      </c>
      <c r="F237" s="51">
        <v>2.3010000000000002</v>
      </c>
      <c r="G237" s="82">
        <f>I237*D237</f>
        <v>-14.219999999999899</v>
      </c>
      <c r="H237" s="55"/>
      <c r="I237" s="51">
        <f t="shared" si="3"/>
        <v>-4.7399999999999665E-2</v>
      </c>
      <c r="J237" s="51"/>
      <c r="K237" s="83" t="s">
        <v>679</v>
      </c>
      <c r="L237" s="51" t="s">
        <v>680</v>
      </c>
      <c r="M237" s="51"/>
    </row>
    <row r="238" spans="1:13" ht="12.75" x14ac:dyDescent="0.2">
      <c r="A238" s="65" t="s">
        <v>681</v>
      </c>
      <c r="B238" s="61">
        <v>45009</v>
      </c>
      <c r="C238" s="50"/>
      <c r="D238" s="51">
        <v>700</v>
      </c>
      <c r="E238" s="51">
        <v>1.6281000000000001</v>
      </c>
      <c r="F238" s="51">
        <v>1.58</v>
      </c>
      <c r="G238" s="82">
        <v>-33.67</v>
      </c>
      <c r="H238" s="55"/>
      <c r="I238" s="51">
        <f t="shared" si="3"/>
        <v>-4.8100000000000032E-2</v>
      </c>
      <c r="J238" s="51"/>
      <c r="K238" s="83" t="s">
        <v>682</v>
      </c>
      <c r="L238" s="51"/>
      <c r="M238" s="51"/>
    </row>
    <row r="239" spans="1:13" ht="12.75" x14ac:dyDescent="0.2">
      <c r="A239" s="65" t="s">
        <v>683</v>
      </c>
      <c r="B239" s="61">
        <v>45014</v>
      </c>
      <c r="C239" s="50"/>
      <c r="D239" s="51">
        <v>300</v>
      </c>
      <c r="E239" s="51">
        <v>2.27</v>
      </c>
      <c r="F239" s="51">
        <v>2.1911333000000002</v>
      </c>
      <c r="G239" s="82">
        <f t="shared" ref="G239:G258" si="5">D239*I239</f>
        <v>-23.660009999999954</v>
      </c>
      <c r="H239" s="55"/>
      <c r="I239" s="51">
        <f t="shared" si="3"/>
        <v>-7.8866699999999845E-2</v>
      </c>
      <c r="J239" s="51"/>
      <c r="K239" s="83"/>
      <c r="L239" s="51"/>
      <c r="M239" s="51"/>
    </row>
    <row r="240" spans="1:13" ht="12.75" x14ac:dyDescent="0.2">
      <c r="A240" s="65" t="s">
        <v>684</v>
      </c>
      <c r="B240" s="61">
        <v>45014</v>
      </c>
      <c r="C240" s="50"/>
      <c r="D240" s="51">
        <v>200</v>
      </c>
      <c r="E240" s="51">
        <v>4.0014000000000003</v>
      </c>
      <c r="F240" s="51">
        <v>3.91</v>
      </c>
      <c r="G240" s="82">
        <f t="shared" si="5"/>
        <v>-18.28000000000003</v>
      </c>
      <c r="H240" s="55"/>
      <c r="I240" s="51">
        <f t="shared" si="3"/>
        <v>-9.1400000000000148E-2</v>
      </c>
      <c r="J240" s="51"/>
      <c r="K240" s="83" t="s">
        <v>685</v>
      </c>
      <c r="L240" s="51"/>
      <c r="M240" s="51"/>
    </row>
    <row r="241" spans="1:13" ht="12.75" x14ac:dyDescent="0.2">
      <c r="A241" s="65" t="s">
        <v>667</v>
      </c>
      <c r="B241" s="61">
        <v>45020</v>
      </c>
      <c r="C241" s="50"/>
      <c r="D241" s="51">
        <v>500</v>
      </c>
      <c r="E241" s="51">
        <v>1.4957</v>
      </c>
      <c r="F241" s="51">
        <v>1.4</v>
      </c>
      <c r="G241" s="82">
        <f t="shared" si="5"/>
        <v>-47.850000000000058</v>
      </c>
      <c r="H241" s="55"/>
      <c r="I241" s="51">
        <f t="shared" si="3"/>
        <v>-9.5700000000000118E-2</v>
      </c>
      <c r="J241" s="51"/>
      <c r="K241" s="83" t="s">
        <v>686</v>
      </c>
      <c r="L241" s="51"/>
      <c r="M241" s="51"/>
    </row>
    <row r="242" spans="1:13" ht="12.75" x14ac:dyDescent="0.2">
      <c r="A242" s="65" t="s">
        <v>667</v>
      </c>
      <c r="B242" s="61">
        <v>45020</v>
      </c>
      <c r="C242" s="50"/>
      <c r="D242" s="51">
        <v>500</v>
      </c>
      <c r="E242" s="51">
        <v>1.5349999999999999</v>
      </c>
      <c r="F242" s="51">
        <v>1.4320999999999999</v>
      </c>
      <c r="G242" s="82">
        <f t="shared" si="5"/>
        <v>-51.449999999999996</v>
      </c>
      <c r="H242" s="55"/>
      <c r="I242" s="51">
        <f t="shared" si="3"/>
        <v>-0.10289999999999999</v>
      </c>
      <c r="J242" s="51"/>
      <c r="K242" s="83" t="s">
        <v>687</v>
      </c>
      <c r="L242" s="51"/>
      <c r="M242" s="51"/>
    </row>
    <row r="243" spans="1:13" ht="12.75" x14ac:dyDescent="0.2">
      <c r="A243" s="65" t="s">
        <v>353</v>
      </c>
      <c r="B243" s="61">
        <v>45022</v>
      </c>
      <c r="C243" s="50"/>
      <c r="D243" s="51">
        <v>200</v>
      </c>
      <c r="E243" s="51">
        <v>1.405</v>
      </c>
      <c r="F243" s="51">
        <v>1.36</v>
      </c>
      <c r="G243" s="82">
        <f t="shared" si="5"/>
        <v>-8.9999999999999858</v>
      </c>
      <c r="H243" s="55"/>
      <c r="I243" s="51">
        <f t="shared" si="3"/>
        <v>-4.4999999999999929E-2</v>
      </c>
      <c r="J243" s="51"/>
      <c r="K243" s="83" t="s">
        <v>688</v>
      </c>
      <c r="L243" s="51"/>
      <c r="M243" s="51"/>
    </row>
    <row r="244" spans="1:13" ht="12.75" x14ac:dyDescent="0.2">
      <c r="A244" s="65" t="s">
        <v>353</v>
      </c>
      <c r="B244" s="61">
        <v>45022</v>
      </c>
      <c r="C244" s="50"/>
      <c r="D244" s="51">
        <v>1000</v>
      </c>
      <c r="E244" s="51">
        <v>1.2649999999999999</v>
      </c>
      <c r="F244" s="51">
        <v>1.22</v>
      </c>
      <c r="G244" s="82">
        <f t="shared" si="5"/>
        <v>-44.999999999999929</v>
      </c>
      <c r="H244" s="55"/>
      <c r="I244" s="51">
        <f t="shared" si="3"/>
        <v>-4.4999999999999929E-2</v>
      </c>
      <c r="J244" s="51"/>
      <c r="K244" s="83" t="s">
        <v>689</v>
      </c>
      <c r="L244" s="51"/>
      <c r="M244" s="51"/>
    </row>
    <row r="245" spans="1:13" ht="12.75" x14ac:dyDescent="0.2">
      <c r="A245" s="65" t="s">
        <v>353</v>
      </c>
      <c r="B245" s="61">
        <v>45022</v>
      </c>
      <c r="C245" s="50"/>
      <c r="D245" s="51">
        <v>200</v>
      </c>
      <c r="E245" s="51">
        <v>1.2157</v>
      </c>
      <c r="F245" s="51">
        <v>1.1200000000000001</v>
      </c>
      <c r="G245" s="82">
        <f t="shared" si="5"/>
        <v>-19.139999999999979</v>
      </c>
      <c r="H245" s="55"/>
      <c r="I245" s="51">
        <f t="shared" si="3"/>
        <v>-9.5699999999999896E-2</v>
      </c>
      <c r="J245" s="51"/>
      <c r="K245" s="83" t="s">
        <v>689</v>
      </c>
      <c r="L245" s="51"/>
      <c r="M245" s="51"/>
    </row>
    <row r="246" spans="1:13" ht="12.75" x14ac:dyDescent="0.2">
      <c r="A246" s="65" t="s">
        <v>238</v>
      </c>
      <c r="B246" s="61">
        <v>45027</v>
      </c>
      <c r="C246" s="50"/>
      <c r="D246" s="51">
        <v>400</v>
      </c>
      <c r="E246" s="51">
        <v>4.09</v>
      </c>
      <c r="F246" s="51">
        <v>3.98</v>
      </c>
      <c r="G246" s="82">
        <f t="shared" si="5"/>
        <v>-43.99999999999995</v>
      </c>
      <c r="H246" s="55"/>
      <c r="I246" s="51">
        <f t="shared" si="3"/>
        <v>-0.10999999999999988</v>
      </c>
      <c r="J246" s="51"/>
      <c r="K246" s="83"/>
      <c r="L246" s="51"/>
      <c r="M246" s="51"/>
    </row>
    <row r="247" spans="1:13" ht="12.75" x14ac:dyDescent="0.2">
      <c r="A247" s="65" t="s">
        <v>222</v>
      </c>
      <c r="B247" s="61">
        <v>45036</v>
      </c>
      <c r="C247" s="50"/>
      <c r="D247" s="51">
        <v>400</v>
      </c>
      <c r="E247" s="51">
        <v>1.6798999999999999</v>
      </c>
      <c r="F247" s="51">
        <v>1.5785499999999999</v>
      </c>
      <c r="G247" s="82">
        <f t="shared" si="5"/>
        <v>-40.54000000000002</v>
      </c>
      <c r="H247" s="55"/>
      <c r="I247" s="51">
        <f t="shared" si="3"/>
        <v>-0.10135000000000005</v>
      </c>
      <c r="J247" s="51"/>
      <c r="K247" s="83" t="s">
        <v>690</v>
      </c>
      <c r="L247" s="51"/>
      <c r="M247" s="51"/>
    </row>
    <row r="248" spans="1:13" ht="12.75" x14ac:dyDescent="0.2">
      <c r="A248" s="65" t="s">
        <v>691</v>
      </c>
      <c r="B248" s="61">
        <v>45042</v>
      </c>
      <c r="C248" s="50"/>
      <c r="D248" s="51">
        <v>250</v>
      </c>
      <c r="E248" s="51">
        <v>2.4397199999999999</v>
      </c>
      <c r="F248" s="51">
        <v>2.3199999999999998</v>
      </c>
      <c r="G248" s="82">
        <f t="shared" si="5"/>
        <v>-29.930000000000014</v>
      </c>
      <c r="H248" s="55"/>
      <c r="I248" s="51">
        <f t="shared" si="3"/>
        <v>-0.11972000000000005</v>
      </c>
      <c r="J248" s="51"/>
      <c r="K248" s="83" t="s">
        <v>692</v>
      </c>
      <c r="L248" s="51"/>
      <c r="M248" s="51"/>
    </row>
    <row r="249" spans="1:13" ht="12.75" x14ac:dyDescent="0.2">
      <c r="A249" s="65" t="s">
        <v>359</v>
      </c>
      <c r="B249" s="61">
        <v>45043</v>
      </c>
      <c r="C249" s="51" t="s">
        <v>693</v>
      </c>
      <c r="D249" s="51">
        <v>500</v>
      </c>
      <c r="E249" s="51">
        <v>1.0885</v>
      </c>
      <c r="F249" s="51">
        <v>1.04</v>
      </c>
      <c r="G249" s="82">
        <f t="shared" si="5"/>
        <v>-24.249999999999993</v>
      </c>
      <c r="H249" s="55"/>
      <c r="I249" s="51">
        <f t="shared" si="3"/>
        <v>-4.8499999999999988E-2</v>
      </c>
      <c r="J249" s="51"/>
      <c r="K249" s="92" t="s">
        <v>694</v>
      </c>
      <c r="L249" s="51"/>
      <c r="M249" s="51"/>
    </row>
    <row r="250" spans="1:13" ht="12.75" x14ac:dyDescent="0.2">
      <c r="A250" s="65" t="s">
        <v>695</v>
      </c>
      <c r="B250" s="61">
        <v>45044</v>
      </c>
      <c r="C250" s="50">
        <v>0.38263888888888886</v>
      </c>
      <c r="D250" s="51">
        <v>3</v>
      </c>
      <c r="E250" s="51">
        <v>179</v>
      </c>
      <c r="F250" s="51">
        <v>172.51</v>
      </c>
      <c r="G250" s="82">
        <f t="shared" si="5"/>
        <v>-19.470000000000027</v>
      </c>
      <c r="H250" s="55"/>
      <c r="I250" s="51">
        <f t="shared" si="3"/>
        <v>-6.4900000000000091</v>
      </c>
      <c r="J250" s="51"/>
      <c r="K250" s="92"/>
      <c r="L250" s="51"/>
      <c r="M250" s="51"/>
    </row>
    <row r="251" spans="1:13" ht="12.75" x14ac:dyDescent="0.2">
      <c r="A251" s="65" t="s">
        <v>695</v>
      </c>
      <c r="B251" s="61">
        <v>45044</v>
      </c>
      <c r="C251" s="50"/>
      <c r="D251" s="51">
        <v>1</v>
      </c>
      <c r="E251" s="51">
        <v>137.13999999999999</v>
      </c>
      <c r="F251" s="51">
        <v>130.01</v>
      </c>
      <c r="G251" s="82">
        <f t="shared" si="5"/>
        <v>-7.1299999999999955</v>
      </c>
      <c r="H251" s="55"/>
      <c r="I251" s="51">
        <f t="shared" si="3"/>
        <v>-7.1299999999999955</v>
      </c>
      <c r="J251" s="51"/>
      <c r="K251" s="92"/>
      <c r="L251" s="51"/>
      <c r="M251" s="51"/>
    </row>
    <row r="252" spans="1:13" ht="12.75" x14ac:dyDescent="0.2">
      <c r="A252" s="65" t="s">
        <v>696</v>
      </c>
      <c r="B252" s="61">
        <v>45047</v>
      </c>
      <c r="C252" s="50">
        <v>0.29444444444444445</v>
      </c>
      <c r="D252" s="51">
        <v>250</v>
      </c>
      <c r="E252" s="51">
        <v>4.1999199999999997</v>
      </c>
      <c r="F252" s="51">
        <v>4.1000800000000002</v>
      </c>
      <c r="G252" s="82">
        <f t="shared" si="5"/>
        <v>-24.959999999999873</v>
      </c>
      <c r="H252" s="55"/>
      <c r="I252" s="51">
        <f t="shared" si="3"/>
        <v>-9.9839999999999485E-2</v>
      </c>
      <c r="J252" s="51"/>
      <c r="K252" s="92" t="s">
        <v>697</v>
      </c>
      <c r="L252" s="51"/>
      <c r="M252" s="51"/>
    </row>
    <row r="253" spans="1:13" ht="12.75" x14ac:dyDescent="0.2">
      <c r="A253" s="65" t="s">
        <v>667</v>
      </c>
      <c r="B253" s="61">
        <v>45048</v>
      </c>
      <c r="C253" s="51" t="s">
        <v>698</v>
      </c>
      <c r="D253" s="51">
        <v>500</v>
      </c>
      <c r="E253" s="51">
        <v>1.38</v>
      </c>
      <c r="F253" s="51">
        <v>1.33</v>
      </c>
      <c r="G253" s="82">
        <f t="shared" si="5"/>
        <v>-24.999999999999911</v>
      </c>
      <c r="H253" s="55"/>
      <c r="I253" s="51">
        <f t="shared" si="3"/>
        <v>-4.9999999999999822E-2</v>
      </c>
      <c r="J253" s="51"/>
      <c r="K253" s="92" t="s">
        <v>699</v>
      </c>
      <c r="L253" s="51"/>
      <c r="M253" s="51"/>
    </row>
    <row r="254" spans="1:13" ht="12.75" x14ac:dyDescent="0.2">
      <c r="A254" s="65" t="s">
        <v>700</v>
      </c>
      <c r="B254" s="61">
        <v>45049</v>
      </c>
      <c r="C254" s="51" t="s">
        <v>701</v>
      </c>
      <c r="D254" s="51">
        <v>500</v>
      </c>
      <c r="E254" s="51">
        <v>1.9699</v>
      </c>
      <c r="F254" s="51">
        <v>1.865</v>
      </c>
      <c r="G254" s="82">
        <f t="shared" si="5"/>
        <v>-52.449999999999996</v>
      </c>
      <c r="H254" s="55"/>
      <c r="I254" s="51">
        <f t="shared" si="3"/>
        <v>-0.10489999999999999</v>
      </c>
      <c r="J254" s="51"/>
      <c r="K254" s="92" t="s">
        <v>702</v>
      </c>
      <c r="L254" s="51"/>
      <c r="M254" s="51"/>
    </row>
    <row r="255" spans="1:13" ht="12.75" x14ac:dyDescent="0.2">
      <c r="A255" s="65" t="s">
        <v>361</v>
      </c>
      <c r="B255" s="61">
        <v>45050</v>
      </c>
      <c r="C255" s="51" t="s">
        <v>703</v>
      </c>
      <c r="D255" s="51">
        <v>200</v>
      </c>
      <c r="E255" s="51">
        <v>2.2275</v>
      </c>
      <c r="F255" s="51">
        <v>2.02</v>
      </c>
      <c r="G255" s="82">
        <f t="shared" si="5"/>
        <v>-41.5</v>
      </c>
      <c r="H255" s="55"/>
      <c r="I255" s="51">
        <f t="shared" si="3"/>
        <v>-0.20750000000000002</v>
      </c>
      <c r="J255" s="51"/>
      <c r="K255" s="92" t="s">
        <v>704</v>
      </c>
      <c r="L255" s="51"/>
      <c r="M255" s="51"/>
    </row>
    <row r="256" spans="1:13" ht="12.75" x14ac:dyDescent="0.2">
      <c r="A256" s="65" t="s">
        <v>705</v>
      </c>
      <c r="B256" s="61">
        <v>45054</v>
      </c>
      <c r="C256" s="50">
        <v>0.27569444444444446</v>
      </c>
      <c r="D256" s="51">
        <v>500</v>
      </c>
      <c r="E256" s="51">
        <v>1.8326</v>
      </c>
      <c r="F256" s="51">
        <v>1.73</v>
      </c>
      <c r="G256" s="82">
        <f t="shared" si="5"/>
        <v>-51.300000000000011</v>
      </c>
      <c r="H256" s="55"/>
      <c r="I256" s="51">
        <f t="shared" si="3"/>
        <v>-0.10260000000000002</v>
      </c>
      <c r="J256" s="51"/>
      <c r="K256" s="92" t="s">
        <v>706</v>
      </c>
      <c r="L256" s="51"/>
      <c r="M256" s="51"/>
    </row>
    <row r="257" spans="1:13" ht="12.75" x14ac:dyDescent="0.2">
      <c r="A257" s="65" t="s">
        <v>705</v>
      </c>
      <c r="B257" s="61">
        <v>45054</v>
      </c>
      <c r="C257" s="50">
        <v>0.27708333333333335</v>
      </c>
      <c r="D257" s="51">
        <v>300</v>
      </c>
      <c r="E257" s="51">
        <v>1.85</v>
      </c>
      <c r="F257" s="51">
        <v>1.802</v>
      </c>
      <c r="G257" s="82">
        <f t="shared" si="5"/>
        <v>-14.400000000000013</v>
      </c>
      <c r="H257" s="55"/>
      <c r="I257" s="51">
        <f t="shared" si="3"/>
        <v>-4.8000000000000043E-2</v>
      </c>
      <c r="J257" s="51"/>
      <c r="K257" s="92"/>
      <c r="L257" s="51"/>
      <c r="M257" s="51"/>
    </row>
    <row r="258" spans="1:13" ht="12.75" x14ac:dyDescent="0.2">
      <c r="A258" s="65" t="s">
        <v>707</v>
      </c>
      <c r="B258" s="61">
        <v>45056</v>
      </c>
      <c r="C258" s="51" t="s">
        <v>708</v>
      </c>
      <c r="D258" s="51">
        <v>100</v>
      </c>
      <c r="E258" s="51">
        <v>14.3424</v>
      </c>
      <c r="F258" s="51">
        <v>14</v>
      </c>
      <c r="G258" s="82">
        <f t="shared" si="5"/>
        <v>-34.239999999999959</v>
      </c>
      <c r="H258" s="55"/>
      <c r="I258" s="51">
        <f t="shared" si="3"/>
        <v>-0.34239999999999959</v>
      </c>
      <c r="J258" s="51"/>
      <c r="K258" s="92"/>
      <c r="L258" s="51"/>
      <c r="M258" s="51"/>
    </row>
    <row r="259" spans="1:13" ht="12.75" x14ac:dyDescent="0.2">
      <c r="A259" s="65">
        <v>100</v>
      </c>
      <c r="B259" s="61"/>
      <c r="C259" s="51"/>
      <c r="D259" s="51"/>
      <c r="E259" s="51"/>
      <c r="F259" s="51"/>
      <c r="G259" s="82"/>
      <c r="H259" s="55"/>
      <c r="I259" s="51"/>
      <c r="J259" s="51"/>
      <c r="K259" s="92"/>
      <c r="L259" s="51"/>
      <c r="M259" s="51"/>
    </row>
    <row r="260" spans="1:13" ht="12.75" x14ac:dyDescent="0.2">
      <c r="A260" s="97" t="s">
        <v>709</v>
      </c>
      <c r="B260" s="78"/>
      <c r="C260" s="79"/>
      <c r="D260" s="80"/>
      <c r="E260" s="80"/>
      <c r="F260" s="80"/>
      <c r="G260" s="81"/>
      <c r="H260" s="80"/>
      <c r="I260" s="80"/>
      <c r="J260" s="80"/>
      <c r="K260" s="98" t="s">
        <v>710</v>
      </c>
      <c r="L260" s="80"/>
      <c r="M260" s="80"/>
    </row>
    <row r="261" spans="1:13" ht="12.75" x14ac:dyDescent="0.2">
      <c r="A261" s="97" t="s">
        <v>711</v>
      </c>
      <c r="B261" s="62">
        <v>44601</v>
      </c>
      <c r="C261" s="50">
        <v>0.40486111111111112</v>
      </c>
      <c r="D261" s="51">
        <v>20</v>
      </c>
      <c r="E261" s="51">
        <v>33.56</v>
      </c>
      <c r="F261" s="51">
        <v>33.680500000000002</v>
      </c>
      <c r="G261" s="52">
        <v>2.41</v>
      </c>
      <c r="H261" s="55">
        <f>F261/E261-1</f>
        <v>3.5905840286054591E-3</v>
      </c>
      <c r="I261" s="51"/>
      <c r="J261" s="51"/>
      <c r="K261" s="51" t="s">
        <v>712</v>
      </c>
      <c r="L261" s="51" t="s">
        <v>712</v>
      </c>
      <c r="M261" s="51"/>
    </row>
    <row r="262" spans="1:13" ht="12.75" x14ac:dyDescent="0.2">
      <c r="A262" s="99" t="s">
        <v>711</v>
      </c>
      <c r="B262" s="62">
        <v>44601</v>
      </c>
      <c r="C262" s="50">
        <v>0.46111111111111114</v>
      </c>
      <c r="D262" s="51">
        <v>30</v>
      </c>
      <c r="E262" s="51">
        <v>33.849899999999998</v>
      </c>
      <c r="F262" s="51" t="s">
        <v>713</v>
      </c>
      <c r="G262" s="52">
        <v>8.83</v>
      </c>
      <c r="H262" s="55">
        <v>0.02</v>
      </c>
      <c r="I262" s="51"/>
      <c r="J262" s="51"/>
      <c r="K262" s="51" t="s">
        <v>714</v>
      </c>
      <c r="L262" s="51" t="s">
        <v>714</v>
      </c>
      <c r="M262" s="51"/>
    </row>
    <row r="263" spans="1:13" ht="12.75" x14ac:dyDescent="0.2">
      <c r="A263" s="97" t="s">
        <v>715</v>
      </c>
      <c r="B263" s="100">
        <v>44602</v>
      </c>
      <c r="C263" s="50"/>
      <c r="D263" s="51">
        <v>5</v>
      </c>
      <c r="E263" s="51">
        <v>67.724999999999994</v>
      </c>
      <c r="F263" s="51">
        <v>68.150000000000006</v>
      </c>
      <c r="G263" s="52">
        <v>3.25</v>
      </c>
      <c r="H263" s="55">
        <f>F263/E263-1</f>
        <v>6.2753783684017517E-3</v>
      </c>
      <c r="I263" s="51"/>
      <c r="J263" s="51"/>
      <c r="K263" s="51" t="s">
        <v>716</v>
      </c>
      <c r="L263" s="51" t="s">
        <v>716</v>
      </c>
      <c r="M263" s="51"/>
    </row>
    <row r="264" spans="1:13" ht="12.75" x14ac:dyDescent="0.2">
      <c r="A264" s="99" t="s">
        <v>717</v>
      </c>
      <c r="B264" s="61">
        <v>44603</v>
      </c>
      <c r="C264" s="50">
        <v>0.2951388888888889</v>
      </c>
      <c r="D264" s="51">
        <v>70</v>
      </c>
      <c r="E264" s="51">
        <v>13.8369</v>
      </c>
      <c r="F264" s="51" t="s">
        <v>718</v>
      </c>
      <c r="G264" s="52">
        <v>23.016999999999999</v>
      </c>
      <c r="H264" s="55">
        <v>4.19E-2</v>
      </c>
      <c r="I264" s="51"/>
      <c r="J264" s="51"/>
      <c r="K264" s="51" t="s">
        <v>716</v>
      </c>
      <c r="L264" s="51" t="s">
        <v>716</v>
      </c>
      <c r="M264" s="51"/>
    </row>
    <row r="265" spans="1:13" ht="12.75" x14ac:dyDescent="0.2">
      <c r="A265" s="99" t="s">
        <v>719</v>
      </c>
      <c r="B265" s="62">
        <v>44607</v>
      </c>
      <c r="C265" s="50">
        <v>0.40833333333333333</v>
      </c>
      <c r="D265" s="51">
        <v>10</v>
      </c>
      <c r="E265" s="51">
        <v>55.6</v>
      </c>
      <c r="F265" s="51">
        <v>55.725000000000001</v>
      </c>
      <c r="G265" s="52">
        <v>1.25</v>
      </c>
      <c r="H265" s="55">
        <v>1.9E-3</v>
      </c>
      <c r="I265" s="51"/>
      <c r="J265" s="51"/>
      <c r="K265" s="51" t="s">
        <v>716</v>
      </c>
      <c r="L265" s="51" t="s">
        <v>720</v>
      </c>
      <c r="M265" s="51"/>
    </row>
    <row r="266" spans="1:13" ht="12.75" x14ac:dyDescent="0.2">
      <c r="A266" s="99" t="s">
        <v>721</v>
      </c>
      <c r="B266" s="62">
        <v>44643</v>
      </c>
      <c r="C266" s="50"/>
      <c r="D266" s="51">
        <v>50</v>
      </c>
      <c r="E266" s="51">
        <v>17.43</v>
      </c>
      <c r="F266" s="51">
        <v>18.37</v>
      </c>
      <c r="G266" s="52">
        <v>47</v>
      </c>
      <c r="H266" s="55">
        <f>F266/E266-1</f>
        <v>5.3930005737234721E-2</v>
      </c>
      <c r="I266" s="51"/>
      <c r="J266" s="51"/>
      <c r="K266" s="51" t="s">
        <v>722</v>
      </c>
      <c r="L266" s="51" t="s">
        <v>723</v>
      </c>
      <c r="M266" s="51" t="s">
        <v>724</v>
      </c>
    </row>
    <row r="267" spans="1:13" ht="12.75" x14ac:dyDescent="0.2">
      <c r="A267" s="101" t="s">
        <v>365</v>
      </c>
      <c r="B267" s="78"/>
      <c r="C267" s="79"/>
      <c r="D267" s="80"/>
      <c r="E267" s="80"/>
      <c r="F267" s="80"/>
      <c r="G267" s="81"/>
      <c r="H267" s="102"/>
      <c r="I267" s="80"/>
      <c r="J267" s="80"/>
      <c r="K267" s="80"/>
      <c r="L267" s="80"/>
      <c r="M267" s="80"/>
    </row>
    <row r="268" spans="1:13" ht="12.75" x14ac:dyDescent="0.2">
      <c r="A268" s="103" t="s">
        <v>725</v>
      </c>
      <c r="B268" s="49">
        <v>44588</v>
      </c>
      <c r="C268" s="50"/>
      <c r="D268" s="51">
        <v>80</v>
      </c>
      <c r="E268" s="104">
        <v>25.1</v>
      </c>
      <c r="F268" s="51">
        <v>24.76</v>
      </c>
      <c r="G268" s="82">
        <v>-27</v>
      </c>
      <c r="H268" s="55">
        <v>-0.01</v>
      </c>
      <c r="I268" s="51"/>
      <c r="J268" s="51"/>
      <c r="K268" s="51" t="s">
        <v>726</v>
      </c>
      <c r="L268" s="51" t="s">
        <v>727</v>
      </c>
      <c r="M268" s="51"/>
    </row>
    <row r="269" spans="1:13" ht="12.75" x14ac:dyDescent="0.2">
      <c r="A269" s="99" t="s">
        <v>728</v>
      </c>
      <c r="B269" s="62">
        <v>44601</v>
      </c>
      <c r="C269" s="50">
        <v>0.29583333333333334</v>
      </c>
      <c r="D269" s="51">
        <v>10</v>
      </c>
      <c r="E269" s="51">
        <v>32.979999999999997</v>
      </c>
      <c r="F269" s="51" t="s">
        <v>729</v>
      </c>
      <c r="G269" s="82">
        <v>-6.3</v>
      </c>
      <c r="H269" s="55">
        <v>-1.5299999999999999E-2</v>
      </c>
      <c r="I269" s="51"/>
      <c r="J269" s="51"/>
      <c r="K269" s="51" t="s">
        <v>730</v>
      </c>
      <c r="L269" s="51" t="s">
        <v>730</v>
      </c>
      <c r="M269" s="51" t="s">
        <v>731</v>
      </c>
    </row>
    <row r="270" spans="1:13" ht="12.75" x14ac:dyDescent="0.2">
      <c r="A270" s="99" t="s">
        <v>7</v>
      </c>
      <c r="B270" s="49">
        <v>44635</v>
      </c>
      <c r="C270" s="50">
        <v>0.53541666666666665</v>
      </c>
      <c r="D270" s="51" t="s">
        <v>732</v>
      </c>
      <c r="E270" s="51" t="s">
        <v>733</v>
      </c>
      <c r="F270" s="51" t="s">
        <v>734</v>
      </c>
      <c r="G270" s="82">
        <v>-53.48</v>
      </c>
      <c r="H270" s="55">
        <v>-4.24E-2</v>
      </c>
      <c r="I270" s="51"/>
      <c r="J270" s="51"/>
      <c r="K270" s="51" t="s">
        <v>735</v>
      </c>
      <c r="L270" s="51" t="s">
        <v>736</v>
      </c>
      <c r="M270" s="51" t="s">
        <v>737</v>
      </c>
    </row>
    <row r="271" spans="1:13" ht="12.75" x14ac:dyDescent="0.2">
      <c r="A271" s="99" t="s">
        <v>738</v>
      </c>
      <c r="B271" s="61">
        <v>44651</v>
      </c>
      <c r="C271" s="50">
        <v>0.27291666666666664</v>
      </c>
      <c r="D271" s="51">
        <v>20</v>
      </c>
      <c r="E271" s="51">
        <v>22.036999999999999</v>
      </c>
      <c r="F271" s="51">
        <v>21.541</v>
      </c>
      <c r="G271" s="82">
        <v>-9.92</v>
      </c>
      <c r="H271" s="55">
        <v>-2.2499999999999999E-2</v>
      </c>
      <c r="I271" s="51"/>
      <c r="J271" s="51"/>
      <c r="K271" s="51" t="s">
        <v>739</v>
      </c>
      <c r="L271" s="51" t="s">
        <v>740</v>
      </c>
      <c r="M271" s="51" t="s">
        <v>741</v>
      </c>
    </row>
    <row r="272" spans="1:13" ht="12.75" x14ac:dyDescent="0.2">
      <c r="A272" s="97" t="s">
        <v>721</v>
      </c>
      <c r="B272" s="62">
        <v>44651</v>
      </c>
      <c r="C272" s="50">
        <v>0.27291666666666664</v>
      </c>
      <c r="D272" s="51">
        <v>20</v>
      </c>
      <c r="E272" s="104">
        <v>21.1</v>
      </c>
      <c r="F272" s="51">
        <v>20.56</v>
      </c>
      <c r="G272" s="82">
        <v>-10.8</v>
      </c>
      <c r="H272" s="55">
        <v>-2.5600000000000001E-2</v>
      </c>
      <c r="I272" s="51"/>
      <c r="J272" s="51"/>
      <c r="K272" s="51" t="s">
        <v>742</v>
      </c>
      <c r="L272" s="51" t="s">
        <v>743</v>
      </c>
      <c r="M272" s="51" t="s">
        <v>744</v>
      </c>
    </row>
    <row r="273" spans="1:13" ht="12.75" x14ac:dyDescent="0.2">
      <c r="A273" s="97" t="s">
        <v>745</v>
      </c>
      <c r="B273" s="61">
        <v>44655</v>
      </c>
      <c r="C273" s="50">
        <v>0.27083333333333331</v>
      </c>
      <c r="D273" s="51">
        <v>20</v>
      </c>
      <c r="E273" s="51">
        <v>14.64</v>
      </c>
      <c r="F273" s="51">
        <v>14.271000000000001</v>
      </c>
      <c r="G273" s="82">
        <v>-7.38</v>
      </c>
      <c r="H273" s="55">
        <f>F273/E273-1</f>
        <v>-2.5204918032786905E-2</v>
      </c>
      <c r="I273" s="51"/>
      <c r="J273" s="51"/>
      <c r="K273" s="51" t="s">
        <v>746</v>
      </c>
      <c r="L273" s="51" t="s">
        <v>747</v>
      </c>
      <c r="M273" s="51" t="s">
        <v>748</v>
      </c>
    </row>
    <row r="274" spans="1:13" ht="12.75" x14ac:dyDescent="0.2">
      <c r="A274" s="97" t="s">
        <v>749</v>
      </c>
      <c r="B274" s="61">
        <v>44656</v>
      </c>
      <c r="C274" s="50">
        <v>0.27152777777777776</v>
      </c>
      <c r="D274" s="51">
        <v>30</v>
      </c>
      <c r="E274" s="51">
        <v>32</v>
      </c>
      <c r="F274" s="51" t="s">
        <v>750</v>
      </c>
      <c r="G274" s="82">
        <v>-15.9</v>
      </c>
      <c r="H274" s="55">
        <v>-2.6700000000000002E-2</v>
      </c>
      <c r="I274" s="51"/>
      <c r="J274" s="51"/>
      <c r="K274" s="51" t="s">
        <v>751</v>
      </c>
      <c r="L274" s="51" t="s">
        <v>752</v>
      </c>
      <c r="M274" s="51" t="s">
        <v>753</v>
      </c>
    </row>
    <row r="275" spans="1:13" ht="12.75" x14ac:dyDescent="0.2">
      <c r="A275" s="99" t="s">
        <v>754</v>
      </c>
      <c r="B275" s="61">
        <v>44669</v>
      </c>
      <c r="C275" s="50">
        <v>0.27083333333333331</v>
      </c>
      <c r="D275" s="51">
        <v>16</v>
      </c>
      <c r="E275" s="51">
        <v>60.895000000000003</v>
      </c>
      <c r="F275" s="51">
        <v>59.94</v>
      </c>
      <c r="G275" s="82">
        <v>-22.88</v>
      </c>
      <c r="H275" s="55">
        <f>F275/E275-1</f>
        <v>-1.5682732572460889E-2</v>
      </c>
      <c r="I275" s="51"/>
      <c r="J275" s="51"/>
      <c r="K275" s="51" t="s">
        <v>755</v>
      </c>
      <c r="L275" s="51"/>
      <c r="M275" s="51"/>
    </row>
    <row r="276" spans="1:13" ht="12.75" x14ac:dyDescent="0.2">
      <c r="A276" s="105"/>
      <c r="B276" s="61"/>
      <c r="C276" s="51"/>
      <c r="D276" s="51"/>
      <c r="E276" s="51"/>
      <c r="F276" s="51"/>
      <c r="G276" s="82"/>
      <c r="H276" s="51"/>
      <c r="I276" s="51"/>
      <c r="J276" s="51"/>
      <c r="K276" s="51"/>
      <c r="L276" s="51"/>
      <c r="M276" s="51"/>
    </row>
    <row r="277" spans="1:13" ht="12.75" x14ac:dyDescent="0.2">
      <c r="A277" s="105"/>
      <c r="B277" s="61"/>
      <c r="C277" s="51"/>
      <c r="D277" s="51"/>
      <c r="E277" s="51"/>
      <c r="F277" s="51"/>
      <c r="G277" s="82"/>
      <c r="H277" s="51"/>
      <c r="I277" s="51"/>
      <c r="J277" s="51"/>
      <c r="K277" s="51"/>
      <c r="L277" s="51"/>
      <c r="M277" s="51"/>
    </row>
    <row r="278" spans="1:13" ht="12.75" x14ac:dyDescent="0.2">
      <c r="A278" s="106" t="s">
        <v>756</v>
      </c>
      <c r="B278" s="61"/>
      <c r="C278" s="51"/>
      <c r="D278" s="51"/>
      <c r="E278" s="51"/>
      <c r="F278" s="51"/>
      <c r="G278" s="82"/>
      <c r="H278" s="51"/>
      <c r="I278" s="51"/>
      <c r="J278" s="51"/>
      <c r="K278" s="51"/>
      <c r="L278" s="51"/>
      <c r="M278" s="51"/>
    </row>
    <row r="279" spans="1:13" ht="12.75" x14ac:dyDescent="0.2">
      <c r="A279" s="99"/>
      <c r="B279" s="61"/>
      <c r="C279" s="50"/>
      <c r="D279" s="51"/>
      <c r="E279" s="51"/>
      <c r="F279" s="51"/>
      <c r="G279" s="82"/>
      <c r="H279" s="55"/>
      <c r="I279" s="51"/>
      <c r="J279" s="51"/>
      <c r="K279" s="51"/>
      <c r="L279" s="51"/>
      <c r="M279" s="51"/>
    </row>
    <row r="280" spans="1:13" ht="12.75" x14ac:dyDescent="0.2">
      <c r="A280" s="105"/>
      <c r="B280" s="51"/>
      <c r="C280" s="51"/>
      <c r="D280" s="51"/>
      <c r="E280" s="51"/>
      <c r="F280" s="51"/>
      <c r="G280" s="82"/>
      <c r="H280" s="51"/>
      <c r="I280" s="51"/>
      <c r="J280" s="51"/>
      <c r="K280" s="51"/>
      <c r="L280" s="51"/>
      <c r="M280" s="51"/>
    </row>
    <row r="281" spans="1:13" ht="12.75" x14ac:dyDescent="0.2">
      <c r="A281" s="105"/>
      <c r="B281" s="61"/>
      <c r="C281" s="51"/>
      <c r="D281" s="51"/>
      <c r="E281" s="51"/>
      <c r="F281" s="51"/>
      <c r="G281" s="82"/>
      <c r="H281" s="51"/>
      <c r="I281" s="51"/>
      <c r="J281" s="51"/>
      <c r="K281" s="51"/>
      <c r="L281" s="51"/>
      <c r="M281" s="51"/>
    </row>
    <row r="282" spans="1:13" ht="12.75" x14ac:dyDescent="0.2">
      <c r="A282" s="105"/>
      <c r="B282" s="61"/>
      <c r="C282" s="51"/>
      <c r="D282" s="51"/>
      <c r="E282" s="51"/>
      <c r="F282" s="51"/>
      <c r="G282" s="82"/>
      <c r="H282" s="51"/>
      <c r="I282" s="51"/>
      <c r="J282" s="51"/>
      <c r="K282" s="51"/>
      <c r="L282" s="51"/>
      <c r="M282" s="51"/>
    </row>
    <row r="283" spans="1:13" ht="12.75" x14ac:dyDescent="0.2">
      <c r="A283" s="105"/>
      <c r="B283" s="51"/>
      <c r="C283" s="51"/>
      <c r="D283" s="51"/>
      <c r="E283" s="51"/>
      <c r="F283" s="51"/>
      <c r="G283" s="82"/>
      <c r="H283" s="51"/>
      <c r="I283" s="51"/>
      <c r="J283" s="51"/>
      <c r="K283" s="51"/>
      <c r="L283" s="51"/>
      <c r="M283" s="51"/>
    </row>
    <row r="284" spans="1:13" ht="12.75" x14ac:dyDescent="0.2">
      <c r="A284" s="105"/>
      <c r="B284" s="61"/>
      <c r="C284" s="50"/>
      <c r="D284" s="51"/>
      <c r="E284" s="51"/>
      <c r="F284" s="51"/>
      <c r="G284" s="82"/>
      <c r="H284" s="51"/>
      <c r="I284" s="51"/>
      <c r="J284" s="51"/>
      <c r="K284" s="51"/>
      <c r="L284" s="51"/>
      <c r="M284" s="51"/>
    </row>
    <row r="285" spans="1:13" ht="12.75" x14ac:dyDescent="0.2">
      <c r="A285" s="105"/>
      <c r="B285" s="61"/>
      <c r="C285" s="50"/>
      <c r="D285" s="51"/>
      <c r="E285" s="51"/>
      <c r="F285" s="51"/>
      <c r="G285" s="82"/>
      <c r="H285" s="51"/>
      <c r="I285" s="51"/>
      <c r="J285" s="51"/>
      <c r="K285" s="51"/>
      <c r="L285" s="51"/>
      <c r="M285" s="51"/>
    </row>
    <row r="286" spans="1:13" ht="12.75" x14ac:dyDescent="0.2">
      <c r="A286" s="105"/>
      <c r="B286" s="61"/>
      <c r="C286" s="50"/>
      <c r="D286" s="51"/>
      <c r="E286" s="51"/>
      <c r="F286" s="51"/>
      <c r="G286" s="82"/>
      <c r="H286" s="51"/>
      <c r="I286" s="51"/>
      <c r="J286" s="51"/>
      <c r="K286" s="51"/>
      <c r="L286" s="51"/>
      <c r="M286" s="51"/>
    </row>
    <row r="287" spans="1:13" ht="12.75" x14ac:dyDescent="0.2">
      <c r="A287" s="105"/>
      <c r="B287" s="61"/>
      <c r="C287" s="50"/>
      <c r="D287" s="51"/>
      <c r="E287" s="51"/>
      <c r="F287" s="51"/>
      <c r="G287" s="82"/>
      <c r="H287" s="51"/>
      <c r="I287" s="51"/>
      <c r="J287" s="51"/>
      <c r="K287" s="51"/>
      <c r="L287" s="51"/>
      <c r="M287" s="51"/>
    </row>
    <row r="288" spans="1:13" ht="12.75" x14ac:dyDescent="0.2">
      <c r="A288" s="105"/>
      <c r="B288" s="51"/>
      <c r="C288" s="51"/>
      <c r="D288" s="51"/>
      <c r="E288" s="51"/>
      <c r="F288" s="51"/>
      <c r="G288" s="51"/>
      <c r="H288" s="51"/>
      <c r="I288" s="51"/>
      <c r="J288" s="51"/>
      <c r="K288" s="51"/>
      <c r="L288" s="51"/>
      <c r="M288" s="51"/>
    </row>
    <row r="289" spans="1:13" ht="12.75" x14ac:dyDescent="0.2">
      <c r="A289" s="105"/>
      <c r="B289" s="51"/>
      <c r="C289" s="51"/>
      <c r="D289" s="51"/>
      <c r="E289" s="51"/>
      <c r="F289" s="51"/>
      <c r="G289" s="51"/>
      <c r="H289" s="51"/>
      <c r="I289" s="51"/>
      <c r="J289" s="51"/>
      <c r="K289" s="51"/>
      <c r="L289" s="51"/>
      <c r="M289" s="51"/>
    </row>
    <row r="290" spans="1:13" ht="12.75" x14ac:dyDescent="0.2">
      <c r="A290" s="105"/>
      <c r="B290" s="51"/>
      <c r="C290" s="51"/>
      <c r="D290" s="51"/>
      <c r="E290" s="51"/>
      <c r="F290" s="51"/>
      <c r="G290" s="51"/>
      <c r="H290" s="51"/>
      <c r="I290" s="51"/>
      <c r="J290" s="51"/>
      <c r="K290" s="51"/>
      <c r="L290" s="51"/>
      <c r="M290" s="51"/>
    </row>
    <row r="291" spans="1:13" ht="12.75" x14ac:dyDescent="0.2">
      <c r="A291" s="105"/>
      <c r="B291" s="51"/>
      <c r="C291" s="51"/>
      <c r="D291" s="51"/>
      <c r="E291" s="51"/>
      <c r="F291" s="51"/>
      <c r="G291" s="51"/>
      <c r="H291" s="51"/>
      <c r="I291" s="51"/>
      <c r="J291" s="51"/>
      <c r="K291" s="51"/>
      <c r="L291" s="51"/>
      <c r="M291" s="51"/>
    </row>
    <row r="292" spans="1:13" ht="12.75" x14ac:dyDescent="0.2">
      <c r="A292" s="105"/>
      <c r="B292" s="51"/>
      <c r="C292" s="51"/>
      <c r="D292" s="51"/>
      <c r="E292" s="51"/>
      <c r="F292" s="51"/>
      <c r="G292" s="51"/>
      <c r="H292" s="51"/>
      <c r="I292" s="51"/>
      <c r="J292" s="51"/>
      <c r="K292" s="51"/>
      <c r="L292" s="51"/>
      <c r="M292" s="51"/>
    </row>
    <row r="293" spans="1:13" ht="12.75" x14ac:dyDescent="0.2">
      <c r="A293" s="105"/>
      <c r="B293" s="51"/>
      <c r="C293" s="51"/>
      <c r="D293" s="51"/>
      <c r="E293" s="51"/>
      <c r="F293" s="51"/>
      <c r="G293" s="51"/>
      <c r="H293" s="51"/>
      <c r="I293" s="51"/>
      <c r="J293" s="51"/>
      <c r="K293" s="51"/>
      <c r="L293" s="51"/>
      <c r="M293" s="51"/>
    </row>
    <row r="294" spans="1:13" ht="12.75" x14ac:dyDescent="0.2">
      <c r="A294" s="105"/>
      <c r="B294" s="51"/>
      <c r="C294" s="51"/>
      <c r="D294" s="51"/>
      <c r="E294" s="51"/>
      <c r="F294" s="51"/>
      <c r="G294" s="51"/>
      <c r="H294" s="51"/>
      <c r="I294" s="51"/>
      <c r="J294" s="51"/>
      <c r="K294" s="51"/>
      <c r="L294" s="51"/>
      <c r="M294" s="51"/>
    </row>
    <row r="295" spans="1:13" ht="12.75" x14ac:dyDescent="0.2">
      <c r="A295" s="105"/>
      <c r="B295" s="51"/>
      <c r="C295" s="51"/>
      <c r="D295" s="51"/>
      <c r="E295" s="51"/>
      <c r="F295" s="51"/>
      <c r="G295" s="51"/>
      <c r="H295" s="51"/>
      <c r="I295" s="51"/>
      <c r="J295" s="51"/>
      <c r="K295" s="51"/>
      <c r="L295" s="51"/>
      <c r="M295" s="51"/>
    </row>
    <row r="296" spans="1:13" ht="12.75" x14ac:dyDescent="0.2">
      <c r="A296" s="105"/>
      <c r="B296" s="51"/>
      <c r="C296" s="51"/>
      <c r="D296" s="51"/>
      <c r="E296" s="51"/>
      <c r="F296" s="51"/>
      <c r="G296" s="51"/>
      <c r="H296" s="51"/>
      <c r="I296" s="51"/>
      <c r="J296" s="51"/>
      <c r="K296" s="51"/>
      <c r="L296" s="51"/>
      <c r="M296" s="51"/>
    </row>
    <row r="297" spans="1:13" ht="12.75" x14ac:dyDescent="0.2">
      <c r="A297" s="105"/>
      <c r="B297" s="51"/>
      <c r="C297" s="51"/>
      <c r="D297" s="51"/>
      <c r="E297" s="51"/>
      <c r="F297" s="51"/>
      <c r="G297" s="51"/>
      <c r="H297" s="51"/>
      <c r="I297" s="51"/>
      <c r="J297" s="51"/>
      <c r="K297" s="51"/>
      <c r="L297" s="51"/>
      <c r="M297" s="51"/>
    </row>
    <row r="298" spans="1:13" ht="12.75" x14ac:dyDescent="0.2">
      <c r="A298" s="105"/>
      <c r="B298" s="51"/>
      <c r="C298" s="51"/>
      <c r="D298" s="51"/>
      <c r="E298" s="51"/>
      <c r="F298" s="51"/>
      <c r="G298" s="51"/>
      <c r="H298" s="51"/>
      <c r="I298" s="51"/>
      <c r="J298" s="51"/>
      <c r="K298" s="51"/>
      <c r="L298" s="51"/>
      <c r="M298" s="51"/>
    </row>
    <row r="299" spans="1:13" ht="12.75" x14ac:dyDescent="0.2">
      <c r="A299" s="105"/>
      <c r="B299" s="51"/>
      <c r="C299" s="51"/>
      <c r="D299" s="51"/>
      <c r="E299" s="51"/>
      <c r="F299" s="51"/>
      <c r="G299" s="51"/>
      <c r="H299" s="51"/>
      <c r="I299" s="51"/>
      <c r="J299" s="51"/>
      <c r="K299" s="51"/>
      <c r="L299" s="51"/>
      <c r="M299" s="51"/>
    </row>
    <row r="300" spans="1:13" ht="12.75" x14ac:dyDescent="0.2">
      <c r="A300" s="105"/>
      <c r="B300" s="51"/>
      <c r="C300" s="51"/>
      <c r="D300" s="51"/>
      <c r="E300" s="51"/>
      <c r="F300" s="51"/>
      <c r="G300" s="51"/>
      <c r="H300" s="51"/>
      <c r="I300" s="51"/>
      <c r="J300" s="51"/>
      <c r="K300" s="51"/>
      <c r="L300" s="51"/>
      <c r="M300" s="51"/>
    </row>
    <row r="301" spans="1:13" ht="12.75" x14ac:dyDescent="0.2">
      <c r="A301" s="105"/>
      <c r="B301" s="51"/>
      <c r="C301" s="51"/>
      <c r="D301" s="51"/>
      <c r="E301" s="51"/>
      <c r="F301" s="51"/>
      <c r="G301" s="51"/>
      <c r="H301" s="51"/>
      <c r="I301" s="51"/>
      <c r="J301" s="51"/>
      <c r="K301" s="51"/>
      <c r="L301" s="51"/>
      <c r="M301" s="51"/>
    </row>
    <row r="302" spans="1:13" ht="12.75" x14ac:dyDescent="0.2">
      <c r="A302" s="105"/>
      <c r="B302" s="51"/>
      <c r="C302" s="51"/>
      <c r="D302" s="51"/>
      <c r="E302" s="51"/>
      <c r="F302" s="51"/>
      <c r="G302" s="51"/>
      <c r="H302" s="51"/>
      <c r="I302" s="51"/>
      <c r="J302" s="51"/>
      <c r="K302" s="51"/>
      <c r="L302" s="51"/>
      <c r="M302" s="51"/>
    </row>
    <row r="303" spans="1:13" ht="12.75" x14ac:dyDescent="0.2">
      <c r="A303" s="105"/>
      <c r="B303" s="51"/>
      <c r="C303" s="51"/>
      <c r="D303" s="51"/>
      <c r="E303" s="51"/>
      <c r="F303" s="51"/>
      <c r="G303" s="51"/>
      <c r="H303" s="51"/>
      <c r="I303" s="51"/>
      <c r="J303" s="51"/>
      <c r="K303" s="51"/>
      <c r="L303" s="51"/>
      <c r="M303" s="51"/>
    </row>
    <row r="304" spans="1:13" ht="12.75" x14ac:dyDescent="0.2">
      <c r="A304" s="105"/>
      <c r="B304" s="51"/>
      <c r="C304" s="51"/>
      <c r="D304" s="51"/>
      <c r="E304" s="51"/>
      <c r="F304" s="51"/>
      <c r="G304" s="51"/>
      <c r="H304" s="51"/>
      <c r="I304" s="51"/>
      <c r="J304" s="51"/>
      <c r="K304" s="51"/>
      <c r="L304" s="51"/>
      <c r="M304" s="51"/>
    </row>
    <row r="305" spans="1:13" ht="12.75" x14ac:dyDescent="0.2">
      <c r="A305" s="105"/>
      <c r="B305" s="51"/>
      <c r="C305" s="51"/>
      <c r="D305" s="51"/>
      <c r="E305" s="51"/>
      <c r="F305" s="51"/>
      <c r="G305" s="51"/>
      <c r="H305" s="51"/>
      <c r="I305" s="51"/>
      <c r="J305" s="51"/>
      <c r="K305" s="51"/>
      <c r="L305" s="51"/>
      <c r="M305" s="51"/>
    </row>
    <row r="306" spans="1:13" ht="12.75" x14ac:dyDescent="0.2">
      <c r="A306" s="105"/>
      <c r="B306" s="51"/>
      <c r="C306" s="51"/>
      <c r="D306" s="51"/>
      <c r="E306" s="51"/>
      <c r="F306" s="51"/>
      <c r="G306" s="51"/>
      <c r="H306" s="51"/>
      <c r="I306" s="51"/>
      <c r="J306" s="51"/>
      <c r="K306" s="51"/>
      <c r="L306" s="51"/>
      <c r="M306" s="51"/>
    </row>
    <row r="307" spans="1:13" ht="12.75" x14ac:dyDescent="0.2">
      <c r="A307" s="105"/>
      <c r="B307" s="51"/>
      <c r="C307" s="51"/>
      <c r="D307" s="51"/>
      <c r="E307" s="51"/>
      <c r="F307" s="51"/>
      <c r="G307" s="51"/>
      <c r="H307" s="51"/>
      <c r="I307" s="51"/>
      <c r="J307" s="51"/>
      <c r="K307" s="51"/>
      <c r="L307" s="51"/>
      <c r="M307" s="51"/>
    </row>
    <row r="308" spans="1:13" ht="12.75" x14ac:dyDescent="0.2">
      <c r="A308" s="105"/>
      <c r="B308" s="51"/>
      <c r="C308" s="51"/>
      <c r="D308" s="51"/>
      <c r="E308" s="51"/>
      <c r="F308" s="51"/>
      <c r="G308" s="51"/>
      <c r="H308" s="51"/>
      <c r="I308" s="51"/>
      <c r="J308" s="51"/>
      <c r="K308" s="51"/>
      <c r="L308" s="51"/>
      <c r="M308" s="51"/>
    </row>
    <row r="309" spans="1:13" ht="12.75" x14ac:dyDescent="0.2">
      <c r="A309" s="105"/>
      <c r="B309" s="51"/>
      <c r="C309" s="51"/>
      <c r="D309" s="51"/>
      <c r="E309" s="51"/>
      <c r="F309" s="51"/>
      <c r="G309" s="51"/>
      <c r="H309" s="51"/>
      <c r="I309" s="51"/>
      <c r="J309" s="51"/>
      <c r="K309" s="51"/>
      <c r="L309" s="51"/>
      <c r="M309" s="51"/>
    </row>
    <row r="310" spans="1:13" ht="12.75" x14ac:dyDescent="0.2">
      <c r="A310" s="105"/>
      <c r="B310" s="51"/>
      <c r="C310" s="51"/>
      <c r="D310" s="51"/>
      <c r="E310" s="51"/>
      <c r="F310" s="51"/>
      <c r="G310" s="51"/>
      <c r="H310" s="51"/>
      <c r="I310" s="51"/>
      <c r="J310" s="51"/>
      <c r="K310" s="51"/>
      <c r="L310" s="51"/>
      <c r="M310" s="51"/>
    </row>
    <row r="311" spans="1:13" ht="12.75" x14ac:dyDescent="0.2">
      <c r="A311" s="105"/>
      <c r="B311" s="51"/>
      <c r="C311" s="51"/>
      <c r="D311" s="51"/>
      <c r="E311" s="51"/>
      <c r="F311" s="51"/>
      <c r="G311" s="51"/>
      <c r="H311" s="51"/>
      <c r="I311" s="51"/>
      <c r="J311" s="51"/>
      <c r="K311" s="51"/>
      <c r="L311" s="51"/>
      <c r="M311" s="51"/>
    </row>
    <row r="312" spans="1:13" ht="12.75" x14ac:dyDescent="0.2">
      <c r="A312" s="105"/>
      <c r="B312" s="51"/>
      <c r="C312" s="51"/>
      <c r="D312" s="51"/>
      <c r="E312" s="51"/>
      <c r="F312" s="51"/>
      <c r="G312" s="51"/>
      <c r="H312" s="51"/>
      <c r="I312" s="51"/>
      <c r="J312" s="51"/>
      <c r="K312" s="51"/>
      <c r="L312" s="51"/>
      <c r="M312" s="51"/>
    </row>
    <row r="313" spans="1:13" ht="12.75" x14ac:dyDescent="0.2">
      <c r="A313" s="105"/>
      <c r="B313" s="51"/>
      <c r="C313" s="51"/>
      <c r="D313" s="51"/>
      <c r="E313" s="51"/>
      <c r="F313" s="51"/>
      <c r="G313" s="51"/>
      <c r="H313" s="51"/>
      <c r="I313" s="51"/>
      <c r="J313" s="51"/>
      <c r="K313" s="51"/>
      <c r="L313" s="51"/>
      <c r="M313" s="51"/>
    </row>
    <row r="314" spans="1:13" ht="12.75" x14ac:dyDescent="0.2">
      <c r="A314" s="105"/>
      <c r="B314" s="51"/>
      <c r="C314" s="51"/>
      <c r="D314" s="51"/>
      <c r="E314" s="51"/>
      <c r="F314" s="51"/>
      <c r="G314" s="51"/>
      <c r="H314" s="51"/>
      <c r="I314" s="51"/>
      <c r="J314" s="51"/>
      <c r="K314" s="51"/>
      <c r="L314" s="51"/>
      <c r="M314" s="51"/>
    </row>
    <row r="315" spans="1:13" ht="12.75" x14ac:dyDescent="0.2">
      <c r="A315" s="105"/>
      <c r="B315" s="51"/>
      <c r="C315" s="51"/>
      <c r="D315" s="51"/>
      <c r="E315" s="51"/>
      <c r="F315" s="51"/>
      <c r="G315" s="51"/>
      <c r="H315" s="51"/>
      <c r="I315" s="51"/>
      <c r="J315" s="51"/>
      <c r="K315" s="51"/>
      <c r="L315" s="51"/>
      <c r="M315" s="51"/>
    </row>
    <row r="316" spans="1:13" ht="12.75" x14ac:dyDescent="0.2">
      <c r="A316" s="105"/>
      <c r="B316" s="51"/>
      <c r="C316" s="51"/>
      <c r="D316" s="51"/>
      <c r="E316" s="51"/>
      <c r="F316" s="51"/>
      <c r="G316" s="51"/>
      <c r="H316" s="51"/>
      <c r="I316" s="51"/>
      <c r="J316" s="51"/>
      <c r="K316" s="51"/>
      <c r="L316" s="51"/>
      <c r="M316" s="51"/>
    </row>
    <row r="317" spans="1:13" ht="12.75" x14ac:dyDescent="0.2">
      <c r="A317" s="105"/>
      <c r="B317" s="51"/>
      <c r="C317" s="51"/>
      <c r="D317" s="51"/>
      <c r="E317" s="51"/>
      <c r="F317" s="51"/>
      <c r="G317" s="51"/>
      <c r="H317" s="51"/>
      <c r="I317" s="51"/>
      <c r="J317" s="51"/>
      <c r="K317" s="51"/>
      <c r="L317" s="51"/>
      <c r="M317" s="51"/>
    </row>
    <row r="318" spans="1:13" ht="12.75" x14ac:dyDescent="0.2">
      <c r="A318" s="105"/>
      <c r="B318" s="51"/>
      <c r="C318" s="51"/>
      <c r="D318" s="51"/>
      <c r="E318" s="51"/>
      <c r="F318" s="51"/>
      <c r="G318" s="51"/>
      <c r="H318" s="51"/>
      <c r="I318" s="51"/>
      <c r="J318" s="51"/>
      <c r="K318" s="51"/>
      <c r="L318" s="51"/>
      <c r="M318" s="51"/>
    </row>
    <row r="319" spans="1:13" ht="12.75" x14ac:dyDescent="0.2">
      <c r="A319" s="105"/>
      <c r="B319" s="51"/>
      <c r="C319" s="51"/>
      <c r="D319" s="51"/>
      <c r="E319" s="51"/>
      <c r="F319" s="51"/>
      <c r="G319" s="51"/>
      <c r="H319" s="51"/>
      <c r="I319" s="51"/>
      <c r="J319" s="51"/>
      <c r="K319" s="51"/>
      <c r="L319" s="51"/>
      <c r="M319" s="51"/>
    </row>
    <row r="320" spans="1:13" ht="12.75" x14ac:dyDescent="0.2">
      <c r="A320" s="105"/>
      <c r="B320" s="51"/>
      <c r="C320" s="51"/>
      <c r="D320" s="51"/>
      <c r="E320" s="51"/>
      <c r="F320" s="51"/>
      <c r="G320" s="51"/>
      <c r="H320" s="51"/>
      <c r="I320" s="51"/>
      <c r="J320" s="51"/>
      <c r="K320" s="51"/>
      <c r="L320" s="51"/>
      <c r="M320" s="51"/>
    </row>
    <row r="321" spans="1:13" ht="12.75" x14ac:dyDescent="0.2">
      <c r="A321" s="105"/>
      <c r="B321" s="51"/>
      <c r="C321" s="51"/>
      <c r="D321" s="51"/>
      <c r="E321" s="51"/>
      <c r="F321" s="51"/>
      <c r="G321" s="51"/>
      <c r="H321" s="51"/>
      <c r="I321" s="51"/>
      <c r="J321" s="51"/>
      <c r="K321" s="51"/>
      <c r="L321" s="51"/>
      <c r="M321" s="51"/>
    </row>
    <row r="322" spans="1:13" ht="12.75" x14ac:dyDescent="0.2">
      <c r="A322" s="105"/>
      <c r="B322" s="51"/>
      <c r="C322" s="51"/>
      <c r="D322" s="51"/>
      <c r="E322" s="51"/>
      <c r="F322" s="51"/>
      <c r="G322" s="51"/>
      <c r="H322" s="51"/>
      <c r="I322" s="51"/>
      <c r="J322" s="51"/>
      <c r="K322" s="51"/>
      <c r="L322" s="51"/>
      <c r="M322" s="51"/>
    </row>
    <row r="323" spans="1:13" ht="12.75" x14ac:dyDescent="0.2">
      <c r="A323" s="105"/>
      <c r="B323" s="51"/>
      <c r="C323" s="51"/>
      <c r="D323" s="51"/>
      <c r="E323" s="51"/>
      <c r="F323" s="51"/>
      <c r="G323" s="51"/>
      <c r="H323" s="51"/>
      <c r="I323" s="51"/>
      <c r="J323" s="51"/>
      <c r="K323" s="51"/>
      <c r="L323" s="51"/>
      <c r="M323" s="51"/>
    </row>
    <row r="324" spans="1:13" ht="12.75" x14ac:dyDescent="0.2">
      <c r="A324" s="105"/>
      <c r="B324" s="51"/>
      <c r="C324" s="51"/>
      <c r="D324" s="51"/>
      <c r="E324" s="51"/>
      <c r="F324" s="51"/>
      <c r="G324" s="51"/>
      <c r="H324" s="51"/>
      <c r="I324" s="51"/>
      <c r="J324" s="51"/>
      <c r="K324" s="51"/>
      <c r="L324" s="51"/>
      <c r="M324" s="51"/>
    </row>
    <row r="325" spans="1:13" ht="12.75" x14ac:dyDescent="0.2">
      <c r="A325" s="105"/>
      <c r="B325" s="51"/>
      <c r="C325" s="51"/>
      <c r="D325" s="51"/>
      <c r="E325" s="51"/>
      <c r="F325" s="51"/>
      <c r="G325" s="51"/>
      <c r="H325" s="51"/>
      <c r="I325" s="51"/>
      <c r="J325" s="51"/>
      <c r="K325" s="51"/>
      <c r="L325" s="51"/>
      <c r="M325" s="51"/>
    </row>
    <row r="326" spans="1:13" ht="12.75" x14ac:dyDescent="0.2">
      <c r="A326" s="105"/>
      <c r="B326" s="51"/>
      <c r="C326" s="51"/>
      <c r="D326" s="51"/>
      <c r="E326" s="51"/>
      <c r="F326" s="51"/>
      <c r="G326" s="51"/>
      <c r="H326" s="51"/>
      <c r="I326" s="51"/>
      <c r="J326" s="51"/>
      <c r="K326" s="51"/>
      <c r="L326" s="51"/>
      <c r="M326" s="51"/>
    </row>
    <row r="327" spans="1:13" ht="12.75" x14ac:dyDescent="0.2">
      <c r="A327" s="105"/>
      <c r="B327" s="51"/>
      <c r="C327" s="51"/>
      <c r="D327" s="51"/>
      <c r="E327" s="51"/>
      <c r="F327" s="51"/>
      <c r="G327" s="51"/>
      <c r="H327" s="51"/>
      <c r="I327" s="51"/>
      <c r="J327" s="51"/>
      <c r="K327" s="51"/>
      <c r="L327" s="51"/>
      <c r="M327" s="51"/>
    </row>
    <row r="328" spans="1:13" ht="12.75" x14ac:dyDescent="0.2">
      <c r="A328" s="105"/>
      <c r="B328" s="51"/>
      <c r="C328" s="51"/>
      <c r="D328" s="51"/>
      <c r="E328" s="51"/>
      <c r="F328" s="51"/>
      <c r="G328" s="51"/>
      <c r="H328" s="51"/>
      <c r="I328" s="51"/>
      <c r="J328" s="51"/>
      <c r="K328" s="51"/>
      <c r="L328" s="51"/>
      <c r="M328" s="51"/>
    </row>
    <row r="329" spans="1:13" ht="12.75" x14ac:dyDescent="0.2">
      <c r="A329" s="105"/>
      <c r="B329" s="51"/>
      <c r="C329" s="51"/>
      <c r="D329" s="51"/>
      <c r="E329" s="51"/>
      <c r="F329" s="51"/>
      <c r="G329" s="51"/>
      <c r="H329" s="51"/>
      <c r="I329" s="51"/>
      <c r="J329" s="51"/>
      <c r="K329" s="51"/>
      <c r="L329" s="51"/>
      <c r="M329" s="51"/>
    </row>
    <row r="330" spans="1:13" ht="12.75" x14ac:dyDescent="0.2">
      <c r="A330" s="105"/>
      <c r="B330" s="51"/>
      <c r="C330" s="51"/>
      <c r="D330" s="51"/>
      <c r="E330" s="51"/>
      <c r="F330" s="51"/>
      <c r="G330" s="51"/>
      <c r="H330" s="51"/>
      <c r="I330" s="51"/>
      <c r="J330" s="51"/>
      <c r="K330" s="51"/>
      <c r="L330" s="51"/>
      <c r="M330" s="51"/>
    </row>
    <row r="331" spans="1:13" ht="12.75" x14ac:dyDescent="0.2">
      <c r="A331" s="105"/>
      <c r="B331" s="51"/>
      <c r="C331" s="51"/>
      <c r="D331" s="51"/>
      <c r="E331" s="51"/>
      <c r="F331" s="51"/>
      <c r="G331" s="51"/>
      <c r="H331" s="51"/>
      <c r="I331" s="51"/>
      <c r="J331" s="51"/>
      <c r="K331" s="51"/>
      <c r="L331" s="51"/>
      <c r="M331" s="51"/>
    </row>
    <row r="332" spans="1:13" ht="12.75" x14ac:dyDescent="0.2">
      <c r="A332" s="105"/>
      <c r="B332" s="51"/>
      <c r="C332" s="51"/>
      <c r="D332" s="51"/>
      <c r="E332" s="51"/>
      <c r="F332" s="51"/>
      <c r="G332" s="51"/>
      <c r="H332" s="51"/>
      <c r="I332" s="51"/>
      <c r="J332" s="51"/>
      <c r="K332" s="51"/>
      <c r="L332" s="51"/>
      <c r="M332" s="51"/>
    </row>
    <row r="333" spans="1:13" ht="12.75" x14ac:dyDescent="0.2">
      <c r="A333" s="105"/>
      <c r="B333" s="51"/>
      <c r="C333" s="51"/>
      <c r="D333" s="51"/>
      <c r="E333" s="51"/>
      <c r="F333" s="51"/>
      <c r="G333" s="51"/>
      <c r="H333" s="51"/>
      <c r="I333" s="51"/>
      <c r="J333" s="51"/>
      <c r="K333" s="51"/>
      <c r="L333" s="51"/>
      <c r="M333" s="51"/>
    </row>
    <row r="334" spans="1:13" ht="12.75" x14ac:dyDescent="0.2">
      <c r="A334" s="105"/>
      <c r="B334" s="51"/>
      <c r="C334" s="51"/>
      <c r="D334" s="51"/>
      <c r="E334" s="51"/>
      <c r="F334" s="51"/>
      <c r="G334" s="51"/>
      <c r="H334" s="51"/>
      <c r="I334" s="51"/>
      <c r="J334" s="51"/>
      <c r="K334" s="51"/>
      <c r="L334" s="51"/>
      <c r="M334" s="51"/>
    </row>
    <row r="335" spans="1:13" ht="12.75" x14ac:dyDescent="0.2">
      <c r="A335" s="105"/>
      <c r="B335" s="51"/>
      <c r="C335" s="51"/>
      <c r="D335" s="51"/>
      <c r="E335" s="51"/>
      <c r="F335" s="51"/>
      <c r="G335" s="51"/>
      <c r="H335" s="51"/>
      <c r="I335" s="51"/>
      <c r="J335" s="51"/>
      <c r="K335" s="51"/>
      <c r="L335" s="51"/>
      <c r="M335" s="51"/>
    </row>
    <row r="336" spans="1:13" ht="12.75" x14ac:dyDescent="0.2">
      <c r="A336" s="105"/>
      <c r="B336" s="51"/>
      <c r="C336" s="51"/>
      <c r="D336" s="51"/>
      <c r="E336" s="51"/>
      <c r="F336" s="51"/>
      <c r="G336" s="51"/>
      <c r="H336" s="51"/>
      <c r="I336" s="51"/>
      <c r="J336" s="51"/>
      <c r="K336" s="51"/>
      <c r="L336" s="51"/>
      <c r="M336" s="51"/>
    </row>
    <row r="337" spans="1:13" ht="12.75" x14ac:dyDescent="0.2">
      <c r="A337" s="105"/>
      <c r="B337" s="51"/>
      <c r="C337" s="51"/>
      <c r="D337" s="51"/>
      <c r="E337" s="51"/>
      <c r="F337" s="51"/>
      <c r="G337" s="51"/>
      <c r="H337" s="51"/>
      <c r="I337" s="51"/>
      <c r="J337" s="51"/>
      <c r="K337" s="51"/>
      <c r="L337" s="51"/>
      <c r="M337" s="51"/>
    </row>
    <row r="338" spans="1:13" ht="12.75" x14ac:dyDescent="0.2">
      <c r="A338" s="105"/>
      <c r="B338" s="51"/>
      <c r="C338" s="51"/>
      <c r="D338" s="51"/>
      <c r="E338" s="51"/>
      <c r="F338" s="51"/>
      <c r="G338" s="51"/>
      <c r="H338" s="51"/>
      <c r="I338" s="51"/>
      <c r="J338" s="51"/>
      <c r="K338" s="51"/>
      <c r="L338" s="51"/>
      <c r="M338" s="51"/>
    </row>
    <row r="339" spans="1:13" ht="12.75" x14ac:dyDescent="0.2">
      <c r="A339" s="105"/>
      <c r="B339" s="51"/>
      <c r="C339" s="51"/>
      <c r="D339" s="51"/>
      <c r="E339" s="51"/>
      <c r="F339" s="51"/>
      <c r="G339" s="51"/>
      <c r="H339" s="51"/>
      <c r="I339" s="51"/>
      <c r="J339" s="51"/>
      <c r="K339" s="51"/>
      <c r="L339" s="51"/>
      <c r="M339" s="51"/>
    </row>
    <row r="340" spans="1:13" ht="12.75" x14ac:dyDescent="0.2">
      <c r="A340" s="107"/>
      <c r="B340" s="107"/>
      <c r="C340" s="107"/>
      <c r="D340" s="107"/>
      <c r="E340" s="107"/>
      <c r="F340" s="107"/>
      <c r="G340" s="107"/>
      <c r="H340" s="107"/>
      <c r="I340" s="107"/>
      <c r="J340" s="107"/>
      <c r="K340" s="107"/>
      <c r="L340" s="107"/>
      <c r="M340" s="107"/>
    </row>
    <row r="341" spans="1:13" ht="12.75" x14ac:dyDescent="0.2">
      <c r="A341" s="107"/>
      <c r="B341" s="107"/>
      <c r="C341" s="107"/>
      <c r="D341" s="107"/>
      <c r="E341" s="107"/>
      <c r="F341" s="107"/>
      <c r="G341" s="107"/>
      <c r="H341" s="107"/>
      <c r="I341" s="107"/>
      <c r="J341" s="107"/>
      <c r="K341" s="107"/>
      <c r="L341" s="107"/>
      <c r="M341" s="107"/>
    </row>
    <row r="342" spans="1:13" ht="12.75" x14ac:dyDescent="0.2">
      <c r="A342" s="107"/>
      <c r="B342" s="107"/>
      <c r="C342" s="107"/>
      <c r="D342" s="107"/>
      <c r="E342" s="107"/>
      <c r="F342" s="107"/>
      <c r="G342" s="107"/>
      <c r="H342" s="107"/>
      <c r="I342" s="107"/>
      <c r="J342" s="107"/>
      <c r="K342" s="107"/>
      <c r="L342" s="107"/>
      <c r="M342" s="107"/>
    </row>
    <row r="343" spans="1:13" ht="12.75" x14ac:dyDescent="0.2">
      <c r="A343" s="107"/>
      <c r="B343" s="107"/>
      <c r="C343" s="107"/>
      <c r="D343" s="107"/>
      <c r="E343" s="107"/>
      <c r="F343" s="107"/>
      <c r="G343" s="107"/>
      <c r="H343" s="107"/>
      <c r="I343" s="107"/>
      <c r="J343" s="107"/>
      <c r="K343" s="107"/>
      <c r="L343" s="107"/>
      <c r="M343" s="107"/>
    </row>
    <row r="344" spans="1:13" ht="12.75" x14ac:dyDescent="0.2">
      <c r="A344" s="107"/>
      <c r="B344" s="107"/>
      <c r="C344" s="107"/>
      <c r="D344" s="107"/>
      <c r="E344" s="107"/>
      <c r="F344" s="107"/>
      <c r="G344" s="107"/>
      <c r="H344" s="107"/>
      <c r="I344" s="107"/>
      <c r="J344" s="107"/>
      <c r="K344" s="107"/>
      <c r="L344" s="107"/>
      <c r="M344" s="107"/>
    </row>
    <row r="345" spans="1:13" ht="12.75" x14ac:dyDescent="0.2">
      <c r="A345" s="107"/>
      <c r="B345" s="107"/>
      <c r="C345" s="107"/>
      <c r="D345" s="107"/>
      <c r="E345" s="107"/>
      <c r="F345" s="107"/>
      <c r="G345" s="107"/>
      <c r="H345" s="107"/>
      <c r="I345" s="107"/>
      <c r="J345" s="107"/>
      <c r="K345" s="107"/>
      <c r="L345" s="107"/>
      <c r="M345" s="107"/>
    </row>
    <row r="346" spans="1:13" ht="12.75" x14ac:dyDescent="0.2">
      <c r="A346" s="107"/>
      <c r="B346" s="107"/>
      <c r="C346" s="107"/>
      <c r="D346" s="107"/>
      <c r="E346" s="107"/>
      <c r="F346" s="107"/>
      <c r="G346" s="107"/>
      <c r="H346" s="107"/>
      <c r="I346" s="107"/>
      <c r="J346" s="107"/>
      <c r="K346" s="107"/>
      <c r="L346" s="107"/>
      <c r="M346" s="107"/>
    </row>
    <row r="347" spans="1:13" ht="12.75" x14ac:dyDescent="0.2">
      <c r="A347" s="107"/>
      <c r="B347" s="107"/>
      <c r="C347" s="107"/>
      <c r="D347" s="107"/>
      <c r="E347" s="107"/>
      <c r="F347" s="107"/>
      <c r="G347" s="107"/>
      <c r="H347" s="107"/>
      <c r="I347" s="107"/>
      <c r="J347" s="107"/>
      <c r="K347" s="107"/>
      <c r="L347" s="107"/>
      <c r="M347" s="107"/>
    </row>
    <row r="348" spans="1:13" ht="12.75" x14ac:dyDescent="0.2">
      <c r="A348" s="107"/>
      <c r="B348" s="107"/>
      <c r="C348" s="107"/>
      <c r="D348" s="107"/>
      <c r="E348" s="107"/>
      <c r="F348" s="107"/>
      <c r="G348" s="107"/>
      <c r="H348" s="107"/>
      <c r="I348" s="107"/>
      <c r="J348" s="107"/>
      <c r="K348" s="107"/>
      <c r="L348" s="107"/>
      <c r="M348" s="107"/>
    </row>
    <row r="349" spans="1:13" ht="12.75" x14ac:dyDescent="0.2">
      <c r="A349" s="107"/>
      <c r="B349" s="107"/>
      <c r="C349" s="107"/>
      <c r="D349" s="107"/>
      <c r="E349" s="107"/>
      <c r="F349" s="107"/>
      <c r="G349" s="107"/>
      <c r="H349" s="107"/>
      <c r="I349" s="107"/>
      <c r="J349" s="107"/>
      <c r="K349" s="107"/>
      <c r="L349" s="107"/>
      <c r="M349" s="107"/>
    </row>
    <row r="350" spans="1:13" ht="12.75" x14ac:dyDescent="0.2">
      <c r="A350" s="107"/>
      <c r="B350" s="107"/>
      <c r="C350" s="107"/>
      <c r="D350" s="107"/>
      <c r="E350" s="107"/>
      <c r="F350" s="107"/>
      <c r="G350" s="107"/>
      <c r="H350" s="107"/>
      <c r="I350" s="107"/>
      <c r="J350" s="107"/>
      <c r="K350" s="107"/>
      <c r="L350" s="107"/>
      <c r="M350" s="107"/>
    </row>
    <row r="351" spans="1:13" ht="12.75" x14ac:dyDescent="0.2">
      <c r="A351" s="107"/>
      <c r="B351" s="107"/>
      <c r="C351" s="107"/>
      <c r="D351" s="107"/>
      <c r="E351" s="107"/>
      <c r="F351" s="107"/>
      <c r="G351" s="107"/>
      <c r="H351" s="107"/>
      <c r="I351" s="107"/>
      <c r="J351" s="107"/>
      <c r="K351" s="107"/>
      <c r="L351" s="107"/>
      <c r="M351" s="107"/>
    </row>
    <row r="352" spans="1:13" ht="12.75" x14ac:dyDescent="0.2">
      <c r="A352" s="107"/>
      <c r="B352" s="107"/>
      <c r="C352" s="107"/>
      <c r="D352" s="107"/>
      <c r="E352" s="107"/>
      <c r="F352" s="107"/>
      <c r="G352" s="107"/>
      <c r="H352" s="107"/>
      <c r="I352" s="107"/>
      <c r="J352" s="107"/>
      <c r="K352" s="107"/>
      <c r="L352" s="107"/>
      <c r="M352" s="107"/>
    </row>
    <row r="353" spans="1:13" ht="12.75" x14ac:dyDescent="0.2">
      <c r="A353" s="107"/>
      <c r="B353" s="107"/>
      <c r="C353" s="107"/>
      <c r="D353" s="107"/>
      <c r="E353" s="107"/>
      <c r="F353" s="107"/>
      <c r="G353" s="107"/>
      <c r="H353" s="107"/>
      <c r="I353" s="107"/>
      <c r="J353" s="107"/>
      <c r="K353" s="107"/>
      <c r="L353" s="107"/>
      <c r="M353" s="107"/>
    </row>
    <row r="354" spans="1:13" ht="12.75" x14ac:dyDescent="0.2">
      <c r="A354" s="107"/>
      <c r="B354" s="107"/>
      <c r="C354" s="107"/>
      <c r="D354" s="107"/>
      <c r="E354" s="107"/>
      <c r="F354" s="107"/>
      <c r="G354" s="107"/>
      <c r="H354" s="107"/>
      <c r="I354" s="107"/>
      <c r="J354" s="107"/>
      <c r="K354" s="107"/>
      <c r="L354" s="107"/>
      <c r="M354" s="107"/>
    </row>
    <row r="355" spans="1:13" ht="12.75" x14ac:dyDescent="0.2">
      <c r="A355" s="107"/>
      <c r="B355" s="107"/>
      <c r="C355" s="107"/>
      <c r="D355" s="107"/>
      <c r="E355" s="107"/>
      <c r="F355" s="107"/>
      <c r="G355" s="107"/>
      <c r="H355" s="107"/>
      <c r="I355" s="107"/>
      <c r="J355" s="107"/>
      <c r="K355" s="107"/>
      <c r="L355" s="107"/>
      <c r="M355" s="107"/>
    </row>
    <row r="356" spans="1:13" ht="12.75" x14ac:dyDescent="0.2">
      <c r="A356" s="107"/>
      <c r="B356" s="107"/>
      <c r="C356" s="107"/>
      <c r="D356" s="107"/>
      <c r="E356" s="107"/>
      <c r="F356" s="107"/>
      <c r="G356" s="107"/>
      <c r="H356" s="107"/>
      <c r="I356" s="107"/>
      <c r="J356" s="107"/>
      <c r="K356" s="107"/>
      <c r="L356" s="107"/>
      <c r="M356" s="107"/>
    </row>
    <row r="357" spans="1:13" ht="12.75" x14ac:dyDescent="0.2">
      <c r="A357" s="107"/>
      <c r="B357" s="107"/>
      <c r="C357" s="107"/>
      <c r="D357" s="107"/>
      <c r="E357" s="107"/>
      <c r="F357" s="107"/>
      <c r="G357" s="107"/>
      <c r="H357" s="107"/>
      <c r="I357" s="107"/>
      <c r="J357" s="107"/>
      <c r="K357" s="107"/>
      <c r="L357" s="107"/>
      <c r="M357" s="107"/>
    </row>
    <row r="358" spans="1:13" ht="12.75" x14ac:dyDescent="0.2">
      <c r="A358" s="107"/>
      <c r="B358" s="107"/>
      <c r="C358" s="107"/>
      <c r="D358" s="107"/>
      <c r="E358" s="107"/>
      <c r="F358" s="107"/>
      <c r="G358" s="107"/>
      <c r="H358" s="107"/>
      <c r="I358" s="107"/>
      <c r="J358" s="107"/>
      <c r="K358" s="107"/>
      <c r="L358" s="107"/>
      <c r="M358" s="107"/>
    </row>
    <row r="359" spans="1:13" ht="12.75" x14ac:dyDescent="0.2">
      <c r="A359" s="107"/>
      <c r="B359" s="107"/>
      <c r="C359" s="107"/>
      <c r="D359" s="107"/>
      <c r="E359" s="107"/>
      <c r="F359" s="107"/>
      <c r="G359" s="107"/>
      <c r="H359" s="107"/>
      <c r="I359" s="107"/>
      <c r="J359" s="107"/>
      <c r="K359" s="107"/>
      <c r="L359" s="107"/>
      <c r="M359" s="107"/>
    </row>
    <row r="360" spans="1:13" ht="12.75" x14ac:dyDescent="0.2">
      <c r="A360" s="107"/>
      <c r="B360" s="107"/>
      <c r="C360" s="107"/>
      <c r="D360" s="107"/>
      <c r="E360" s="107"/>
      <c r="F360" s="107"/>
      <c r="G360" s="107"/>
      <c r="H360" s="107"/>
      <c r="I360" s="107"/>
      <c r="J360" s="107"/>
      <c r="K360" s="107"/>
      <c r="L360" s="107"/>
      <c r="M360" s="107"/>
    </row>
    <row r="361" spans="1:13" ht="12.75" x14ac:dyDescent="0.2">
      <c r="A361" s="107"/>
      <c r="B361" s="107"/>
      <c r="C361" s="107"/>
      <c r="D361" s="107"/>
      <c r="E361" s="107"/>
      <c r="F361" s="107"/>
      <c r="G361" s="107"/>
      <c r="H361" s="107"/>
      <c r="I361" s="107"/>
      <c r="J361" s="107"/>
      <c r="K361" s="107"/>
      <c r="L361" s="107"/>
      <c r="M361" s="107"/>
    </row>
    <row r="362" spans="1:13" ht="12.75" x14ac:dyDescent="0.2">
      <c r="A362" s="107"/>
      <c r="B362" s="107"/>
      <c r="C362" s="107"/>
      <c r="D362" s="107"/>
      <c r="E362" s="107"/>
      <c r="F362" s="107"/>
      <c r="G362" s="107"/>
      <c r="H362" s="107"/>
      <c r="I362" s="107"/>
      <c r="J362" s="107"/>
      <c r="K362" s="107"/>
      <c r="L362" s="107"/>
      <c r="M362" s="107"/>
    </row>
    <row r="363" spans="1:13" ht="12.75" x14ac:dyDescent="0.2">
      <c r="A363" s="107"/>
      <c r="B363" s="107"/>
      <c r="C363" s="107"/>
      <c r="D363" s="107"/>
      <c r="E363" s="107"/>
      <c r="F363" s="107"/>
      <c r="G363" s="107"/>
      <c r="H363" s="107"/>
      <c r="I363" s="107"/>
      <c r="J363" s="107"/>
      <c r="K363" s="107"/>
      <c r="L363" s="107"/>
      <c r="M363" s="107"/>
    </row>
    <row r="364" spans="1:13" ht="12.75" x14ac:dyDescent="0.2">
      <c r="A364" s="107"/>
      <c r="B364" s="107"/>
      <c r="C364" s="107"/>
      <c r="D364" s="107"/>
      <c r="E364" s="107"/>
      <c r="F364" s="107"/>
      <c r="G364" s="107"/>
      <c r="H364" s="107"/>
      <c r="I364" s="107"/>
      <c r="J364" s="107"/>
      <c r="K364" s="107"/>
      <c r="L364" s="107"/>
      <c r="M364" s="107"/>
    </row>
    <row r="365" spans="1:13" ht="12.75" x14ac:dyDescent="0.2">
      <c r="A365" s="107"/>
      <c r="B365" s="107"/>
      <c r="C365" s="107"/>
      <c r="D365" s="107"/>
      <c r="E365" s="107"/>
      <c r="F365" s="107"/>
      <c r="G365" s="107"/>
      <c r="H365" s="107"/>
      <c r="I365" s="107"/>
      <c r="J365" s="107"/>
      <c r="K365" s="107"/>
      <c r="L365" s="107"/>
      <c r="M365" s="107"/>
    </row>
    <row r="366" spans="1:13" ht="12.75" x14ac:dyDescent="0.2">
      <c r="A366" s="107"/>
      <c r="B366" s="107"/>
      <c r="C366" s="107"/>
      <c r="D366" s="107"/>
      <c r="E366" s="107"/>
      <c r="F366" s="107"/>
      <c r="G366" s="107"/>
      <c r="H366" s="107"/>
      <c r="I366" s="107"/>
      <c r="J366" s="107"/>
      <c r="K366" s="107"/>
      <c r="L366" s="107"/>
      <c r="M366" s="107"/>
    </row>
    <row r="367" spans="1:13" ht="12.75" x14ac:dyDescent="0.2">
      <c r="A367" s="107"/>
      <c r="B367" s="107"/>
      <c r="C367" s="107"/>
      <c r="D367" s="107"/>
      <c r="E367" s="107"/>
      <c r="F367" s="107"/>
      <c r="G367" s="107"/>
      <c r="H367" s="107"/>
      <c r="I367" s="107"/>
      <c r="J367" s="107"/>
      <c r="K367" s="107"/>
      <c r="L367" s="107"/>
      <c r="M367" s="107"/>
    </row>
    <row r="368" spans="1:13" ht="12.75" x14ac:dyDescent="0.2">
      <c r="A368" s="107"/>
      <c r="B368" s="107"/>
      <c r="C368" s="107"/>
      <c r="D368" s="107"/>
      <c r="E368" s="107"/>
      <c r="F368" s="107"/>
      <c r="G368" s="107"/>
      <c r="H368" s="107"/>
      <c r="I368" s="107"/>
      <c r="J368" s="107"/>
      <c r="K368" s="107"/>
      <c r="L368" s="107"/>
      <c r="M368" s="107"/>
    </row>
    <row r="369" spans="1:13" ht="12.75" x14ac:dyDescent="0.2">
      <c r="A369" s="107"/>
      <c r="B369" s="107"/>
      <c r="C369" s="107"/>
      <c r="D369" s="107"/>
      <c r="E369" s="107"/>
      <c r="F369" s="107"/>
      <c r="G369" s="107"/>
      <c r="H369" s="107"/>
      <c r="I369" s="107"/>
      <c r="J369" s="107"/>
      <c r="K369" s="107"/>
      <c r="L369" s="107"/>
      <c r="M369" s="107"/>
    </row>
    <row r="370" spans="1:13" ht="12.75" x14ac:dyDescent="0.2">
      <c r="A370" s="107"/>
      <c r="B370" s="107"/>
      <c r="C370" s="107"/>
      <c r="D370" s="107"/>
      <c r="E370" s="107"/>
      <c r="F370" s="107"/>
      <c r="G370" s="107"/>
      <c r="H370" s="107"/>
      <c r="I370" s="107"/>
      <c r="J370" s="107"/>
      <c r="K370" s="107"/>
      <c r="L370" s="107"/>
      <c r="M370" s="107"/>
    </row>
    <row r="371" spans="1:13" ht="12.75" x14ac:dyDescent="0.2">
      <c r="A371" s="107"/>
      <c r="B371" s="107"/>
      <c r="C371" s="107"/>
      <c r="D371" s="107"/>
      <c r="E371" s="107"/>
      <c r="F371" s="107"/>
      <c r="G371" s="107"/>
      <c r="H371" s="107"/>
      <c r="I371" s="107"/>
      <c r="J371" s="107"/>
      <c r="K371" s="107"/>
      <c r="L371" s="107"/>
      <c r="M371" s="107"/>
    </row>
    <row r="372" spans="1:13" ht="12.75" x14ac:dyDescent="0.2">
      <c r="A372" s="107"/>
      <c r="B372" s="107"/>
      <c r="C372" s="107"/>
      <c r="D372" s="107"/>
      <c r="E372" s="107"/>
      <c r="F372" s="107"/>
      <c r="G372" s="107"/>
      <c r="H372" s="107"/>
      <c r="I372" s="107"/>
      <c r="J372" s="107"/>
      <c r="K372" s="107"/>
      <c r="L372" s="107"/>
      <c r="M372" s="107"/>
    </row>
    <row r="373" spans="1:13" ht="12.75" x14ac:dyDescent="0.2">
      <c r="A373" s="107"/>
      <c r="B373" s="107"/>
      <c r="C373" s="107"/>
      <c r="D373" s="107"/>
      <c r="E373" s="107"/>
      <c r="F373" s="107"/>
      <c r="G373" s="107"/>
      <c r="H373" s="107"/>
      <c r="I373" s="107"/>
      <c r="J373" s="107"/>
      <c r="K373" s="107"/>
      <c r="L373" s="107"/>
      <c r="M373" s="107"/>
    </row>
    <row r="374" spans="1:13" ht="12.75" x14ac:dyDescent="0.2">
      <c r="A374" s="107"/>
      <c r="B374" s="107"/>
      <c r="C374" s="107"/>
      <c r="D374" s="107"/>
      <c r="E374" s="107"/>
      <c r="F374" s="107"/>
      <c r="G374" s="107"/>
      <c r="H374" s="107"/>
      <c r="I374" s="107"/>
      <c r="J374" s="107"/>
      <c r="K374" s="107"/>
      <c r="L374" s="107"/>
      <c r="M374" s="107"/>
    </row>
    <row r="375" spans="1:13" ht="12.75" x14ac:dyDescent="0.2">
      <c r="A375" s="107"/>
      <c r="B375" s="107"/>
      <c r="C375" s="107"/>
      <c r="D375" s="107"/>
      <c r="E375" s="107"/>
      <c r="F375" s="107"/>
      <c r="G375" s="107"/>
      <c r="H375" s="107"/>
      <c r="I375" s="107"/>
      <c r="J375" s="107"/>
      <c r="K375" s="107"/>
      <c r="L375" s="107"/>
      <c r="M375" s="107"/>
    </row>
    <row r="376" spans="1:13" ht="12.75" x14ac:dyDescent="0.2">
      <c r="A376" s="107"/>
      <c r="B376" s="107"/>
      <c r="C376" s="107"/>
      <c r="D376" s="107"/>
      <c r="E376" s="107"/>
      <c r="F376" s="107"/>
      <c r="G376" s="107"/>
      <c r="H376" s="107"/>
      <c r="I376" s="107"/>
      <c r="J376" s="107"/>
      <c r="K376" s="107"/>
      <c r="L376" s="107"/>
      <c r="M376" s="107"/>
    </row>
    <row r="377" spans="1:13" ht="12.75" x14ac:dyDescent="0.2">
      <c r="A377" s="107"/>
      <c r="B377" s="107"/>
      <c r="C377" s="107"/>
      <c r="D377" s="107"/>
      <c r="E377" s="107"/>
      <c r="F377" s="107"/>
      <c r="G377" s="107"/>
      <c r="H377" s="107"/>
      <c r="I377" s="107"/>
      <c r="J377" s="107"/>
      <c r="K377" s="107"/>
      <c r="L377" s="107"/>
      <c r="M377" s="107"/>
    </row>
    <row r="378" spans="1:13" ht="12.75" x14ac:dyDescent="0.2">
      <c r="A378" s="108"/>
      <c r="B378" s="108"/>
      <c r="C378" s="108"/>
      <c r="D378" s="108"/>
      <c r="E378" s="108"/>
      <c r="F378" s="108"/>
      <c r="G378" s="108"/>
      <c r="H378" s="108"/>
      <c r="I378" s="108"/>
      <c r="J378" s="108"/>
      <c r="K378" s="108"/>
      <c r="L378" s="108"/>
      <c r="M378" s="108"/>
    </row>
    <row r="379" spans="1:13" ht="12.75" x14ac:dyDescent="0.2">
      <c r="A379" s="108"/>
      <c r="B379" s="108"/>
      <c r="C379" s="108"/>
      <c r="D379" s="108"/>
      <c r="E379" s="108"/>
      <c r="F379" s="108"/>
      <c r="G379" s="108"/>
      <c r="H379" s="108"/>
      <c r="I379" s="108"/>
      <c r="J379" s="108"/>
      <c r="K379" s="108"/>
      <c r="L379" s="108"/>
      <c r="M379" s="108"/>
    </row>
    <row r="380" spans="1:13" ht="12.75" x14ac:dyDescent="0.2">
      <c r="A380" s="108"/>
      <c r="B380" s="108"/>
      <c r="C380" s="108"/>
      <c r="D380" s="108"/>
      <c r="E380" s="108"/>
      <c r="F380" s="108"/>
      <c r="G380" s="108"/>
      <c r="H380" s="108"/>
      <c r="I380" s="108"/>
      <c r="J380" s="108"/>
      <c r="K380" s="108"/>
      <c r="L380" s="108"/>
      <c r="M380" s="108"/>
    </row>
    <row r="381" spans="1:13" ht="12.75" x14ac:dyDescent="0.2">
      <c r="A381" s="108"/>
      <c r="B381" s="108"/>
      <c r="C381" s="108"/>
      <c r="D381" s="108"/>
      <c r="E381" s="108"/>
      <c r="F381" s="108"/>
      <c r="G381" s="108"/>
      <c r="H381" s="108"/>
      <c r="I381" s="108"/>
      <c r="J381" s="108"/>
      <c r="K381" s="108"/>
      <c r="L381" s="108"/>
      <c r="M381" s="108"/>
    </row>
    <row r="382" spans="1:13" ht="12.75" x14ac:dyDescent="0.2">
      <c r="A382" s="108"/>
      <c r="B382" s="108"/>
      <c r="C382" s="108"/>
      <c r="D382" s="108"/>
      <c r="E382" s="108"/>
      <c r="F382" s="108"/>
      <c r="G382" s="108"/>
      <c r="H382" s="108"/>
      <c r="I382" s="108"/>
      <c r="J382" s="108"/>
      <c r="K382" s="108"/>
      <c r="L382" s="108"/>
      <c r="M382" s="108"/>
    </row>
    <row r="383" spans="1:13" ht="12.75" x14ac:dyDescent="0.2">
      <c r="A383" s="108"/>
      <c r="B383" s="108"/>
      <c r="C383" s="108"/>
      <c r="D383" s="108"/>
      <c r="E383" s="108"/>
      <c r="F383" s="108"/>
      <c r="G383" s="108"/>
      <c r="H383" s="108"/>
      <c r="I383" s="108"/>
      <c r="J383" s="108"/>
      <c r="K383" s="108"/>
      <c r="L383" s="108"/>
      <c r="M383" s="108"/>
    </row>
    <row r="384" spans="1:13" ht="12.75" x14ac:dyDescent="0.2">
      <c r="A384" s="108"/>
      <c r="B384" s="108"/>
      <c r="C384" s="108"/>
      <c r="D384" s="108"/>
      <c r="E384" s="108"/>
      <c r="F384" s="108"/>
      <c r="G384" s="108"/>
      <c r="H384" s="108"/>
      <c r="I384" s="108"/>
      <c r="J384" s="108"/>
      <c r="K384" s="108"/>
      <c r="L384" s="108"/>
      <c r="M384" s="108"/>
    </row>
    <row r="385" spans="1:13" ht="12.75" x14ac:dyDescent="0.2">
      <c r="A385" s="108"/>
      <c r="B385" s="108"/>
      <c r="C385" s="108"/>
      <c r="D385" s="108"/>
      <c r="E385" s="108"/>
      <c r="F385" s="108"/>
      <c r="G385" s="108"/>
      <c r="H385" s="108"/>
      <c r="I385" s="108"/>
      <c r="J385" s="108"/>
      <c r="K385" s="108"/>
      <c r="L385" s="108"/>
      <c r="M385" s="108"/>
    </row>
    <row r="386" spans="1:13" ht="12.75" x14ac:dyDescent="0.2">
      <c r="A386" s="108"/>
      <c r="B386" s="108"/>
      <c r="C386" s="108"/>
      <c r="D386" s="108"/>
      <c r="E386" s="108"/>
      <c r="F386" s="108"/>
      <c r="G386" s="108"/>
      <c r="H386" s="108"/>
      <c r="I386" s="108"/>
      <c r="J386" s="108"/>
      <c r="K386" s="108"/>
      <c r="L386" s="108"/>
      <c r="M386" s="108"/>
    </row>
    <row r="387" spans="1:13" ht="12.75" x14ac:dyDescent="0.2">
      <c r="A387" s="108"/>
      <c r="B387" s="108"/>
      <c r="C387" s="108"/>
      <c r="D387" s="108"/>
      <c r="E387" s="108"/>
      <c r="F387" s="108"/>
      <c r="G387" s="108"/>
      <c r="H387" s="108"/>
      <c r="I387" s="108"/>
      <c r="J387" s="108"/>
      <c r="K387" s="108"/>
      <c r="L387" s="108"/>
      <c r="M387" s="108"/>
    </row>
    <row r="388" spans="1:13" ht="12.75" x14ac:dyDescent="0.2">
      <c r="A388" s="108"/>
      <c r="B388" s="108"/>
      <c r="C388" s="108"/>
      <c r="D388" s="108"/>
      <c r="E388" s="108"/>
      <c r="F388" s="108"/>
      <c r="G388" s="108"/>
      <c r="H388" s="108"/>
      <c r="I388" s="108"/>
      <c r="J388" s="108"/>
      <c r="K388" s="108"/>
      <c r="L388" s="108"/>
      <c r="M388" s="108"/>
    </row>
    <row r="389" spans="1:13" ht="12.75" x14ac:dyDescent="0.2">
      <c r="A389" s="108"/>
      <c r="B389" s="108"/>
      <c r="C389" s="108"/>
      <c r="D389" s="108"/>
      <c r="E389" s="108"/>
      <c r="F389" s="108"/>
      <c r="G389" s="108"/>
      <c r="H389" s="108"/>
      <c r="I389" s="108"/>
      <c r="J389" s="108"/>
      <c r="K389" s="108"/>
      <c r="L389" s="108"/>
      <c r="M389" s="108"/>
    </row>
    <row r="390" spans="1:13" ht="12.75" x14ac:dyDescent="0.2">
      <c r="A390" s="108"/>
      <c r="B390" s="108"/>
      <c r="C390" s="108"/>
      <c r="D390" s="108"/>
      <c r="E390" s="108"/>
      <c r="F390" s="108"/>
      <c r="G390" s="108"/>
      <c r="H390" s="108"/>
      <c r="I390" s="108"/>
      <c r="J390" s="108"/>
      <c r="K390" s="108"/>
      <c r="L390" s="108"/>
      <c r="M390" s="108"/>
    </row>
    <row r="391" spans="1:13" ht="12.75" x14ac:dyDescent="0.2">
      <c r="A391" s="108"/>
      <c r="B391" s="108"/>
      <c r="C391" s="108"/>
      <c r="D391" s="108"/>
      <c r="E391" s="108"/>
      <c r="F391" s="108"/>
      <c r="G391" s="108"/>
      <c r="H391" s="108"/>
      <c r="I391" s="108"/>
      <c r="J391" s="108"/>
      <c r="K391" s="108"/>
      <c r="L391" s="108"/>
      <c r="M391" s="108"/>
    </row>
    <row r="392" spans="1:13" ht="12.75" x14ac:dyDescent="0.2">
      <c r="A392" s="108"/>
      <c r="B392" s="108"/>
      <c r="C392" s="108"/>
      <c r="D392" s="108"/>
      <c r="E392" s="108"/>
      <c r="F392" s="108"/>
      <c r="G392" s="108"/>
      <c r="H392" s="108"/>
      <c r="I392" s="108"/>
      <c r="J392" s="108"/>
      <c r="K392" s="108"/>
      <c r="L392" s="108"/>
      <c r="M392" s="108"/>
    </row>
    <row r="393" spans="1:13" ht="12.75" x14ac:dyDescent="0.2">
      <c r="A393" s="108"/>
      <c r="B393" s="108"/>
      <c r="C393" s="108"/>
      <c r="D393" s="108"/>
      <c r="E393" s="108"/>
      <c r="F393" s="108"/>
      <c r="G393" s="108"/>
      <c r="H393" s="108"/>
      <c r="I393" s="108"/>
      <c r="J393" s="108"/>
      <c r="K393" s="108"/>
      <c r="L393" s="108"/>
      <c r="M393" s="108"/>
    </row>
    <row r="394" spans="1:13" ht="12.75" x14ac:dyDescent="0.2">
      <c r="A394" s="108"/>
      <c r="B394" s="108"/>
      <c r="C394" s="108"/>
      <c r="D394" s="108"/>
      <c r="E394" s="108"/>
      <c r="F394" s="108"/>
      <c r="G394" s="108"/>
      <c r="H394" s="108"/>
      <c r="I394" s="108"/>
      <c r="J394" s="108"/>
      <c r="K394" s="108"/>
      <c r="L394" s="108"/>
      <c r="M394" s="108"/>
    </row>
    <row r="395" spans="1:13" ht="12.75" x14ac:dyDescent="0.2">
      <c r="A395" s="108"/>
      <c r="B395" s="108"/>
      <c r="C395" s="108"/>
      <c r="D395" s="108"/>
      <c r="E395" s="108"/>
      <c r="F395" s="108"/>
      <c r="G395" s="108"/>
      <c r="H395" s="108"/>
      <c r="I395" s="108"/>
      <c r="J395" s="108"/>
      <c r="K395" s="108"/>
      <c r="L395" s="108"/>
      <c r="M395" s="108"/>
    </row>
    <row r="396" spans="1:13" ht="12.75" x14ac:dyDescent="0.2">
      <c r="A396" s="108"/>
      <c r="B396" s="108"/>
      <c r="C396" s="108"/>
      <c r="D396" s="108"/>
      <c r="E396" s="108"/>
      <c r="F396" s="108"/>
      <c r="G396" s="108"/>
      <c r="H396" s="108"/>
      <c r="I396" s="108"/>
      <c r="J396" s="108"/>
      <c r="K396" s="108"/>
      <c r="L396" s="108"/>
      <c r="M396" s="108"/>
    </row>
    <row r="397" spans="1:13" ht="12.75" x14ac:dyDescent="0.2">
      <c r="A397" s="108"/>
      <c r="B397" s="108"/>
      <c r="C397" s="108"/>
      <c r="D397" s="108"/>
      <c r="E397" s="108"/>
      <c r="F397" s="108"/>
      <c r="G397" s="108"/>
      <c r="H397" s="108"/>
      <c r="I397" s="108"/>
      <c r="J397" s="108"/>
      <c r="K397" s="108"/>
      <c r="L397" s="108"/>
      <c r="M397" s="108"/>
    </row>
    <row r="398" spans="1:13" ht="12.75" x14ac:dyDescent="0.2">
      <c r="A398" s="108"/>
      <c r="B398" s="108"/>
      <c r="C398" s="108"/>
      <c r="D398" s="108"/>
      <c r="E398" s="108"/>
      <c r="F398" s="108"/>
      <c r="G398" s="108"/>
      <c r="H398" s="108"/>
      <c r="I398" s="108"/>
      <c r="J398" s="108"/>
      <c r="K398" s="108"/>
      <c r="L398" s="108"/>
      <c r="M398" s="108"/>
    </row>
    <row r="399" spans="1:13" ht="12.75" x14ac:dyDescent="0.2">
      <c r="A399" s="108"/>
      <c r="B399" s="108"/>
      <c r="C399" s="108"/>
      <c r="D399" s="108"/>
      <c r="E399" s="108"/>
      <c r="F399" s="108"/>
      <c r="G399" s="108"/>
      <c r="H399" s="108"/>
      <c r="I399" s="108"/>
      <c r="J399" s="108"/>
      <c r="K399" s="108"/>
      <c r="L399" s="108"/>
      <c r="M399" s="108"/>
    </row>
    <row r="400" spans="1:13" ht="12.75" x14ac:dyDescent="0.2">
      <c r="A400" s="108"/>
      <c r="B400" s="108"/>
      <c r="C400" s="108"/>
      <c r="D400" s="108"/>
      <c r="E400" s="108"/>
      <c r="F400" s="108"/>
      <c r="G400" s="108"/>
      <c r="H400" s="108"/>
      <c r="I400" s="108"/>
      <c r="J400" s="108"/>
      <c r="K400" s="108"/>
      <c r="L400" s="108"/>
      <c r="M400" s="108"/>
    </row>
    <row r="401" spans="1:13" ht="12.75" x14ac:dyDescent="0.2">
      <c r="A401" s="108"/>
      <c r="B401" s="108"/>
      <c r="C401" s="108"/>
      <c r="D401" s="108"/>
      <c r="E401" s="108"/>
      <c r="F401" s="108"/>
      <c r="G401" s="108"/>
      <c r="H401" s="108"/>
      <c r="I401" s="108"/>
      <c r="J401" s="108"/>
      <c r="K401" s="108"/>
      <c r="L401" s="108"/>
      <c r="M401" s="108"/>
    </row>
    <row r="402" spans="1:13" ht="12.75" x14ac:dyDescent="0.2">
      <c r="A402" s="108"/>
      <c r="B402" s="108"/>
      <c r="C402" s="108"/>
      <c r="D402" s="108"/>
      <c r="E402" s="108"/>
      <c r="F402" s="108"/>
      <c r="G402" s="108"/>
      <c r="H402" s="108"/>
      <c r="I402" s="108"/>
      <c r="J402" s="108"/>
      <c r="K402" s="108"/>
      <c r="L402" s="108"/>
      <c r="M402" s="108"/>
    </row>
    <row r="403" spans="1:13" ht="12.75" x14ac:dyDescent="0.2">
      <c r="A403" s="108"/>
      <c r="B403" s="108"/>
      <c r="C403" s="108"/>
      <c r="D403" s="108"/>
      <c r="E403" s="108"/>
      <c r="F403" s="108"/>
      <c r="G403" s="108"/>
      <c r="H403" s="108"/>
      <c r="I403" s="108"/>
      <c r="J403" s="108"/>
      <c r="K403" s="108"/>
      <c r="L403" s="108"/>
      <c r="M403" s="108"/>
    </row>
    <row r="404" spans="1:13" ht="12.75" x14ac:dyDescent="0.2">
      <c r="A404" s="108"/>
      <c r="B404" s="108"/>
      <c r="C404" s="108"/>
      <c r="D404" s="108"/>
      <c r="E404" s="108"/>
      <c r="F404" s="108"/>
      <c r="G404" s="108"/>
      <c r="H404" s="108"/>
      <c r="I404" s="108"/>
      <c r="J404" s="108"/>
      <c r="K404" s="108"/>
      <c r="L404" s="108"/>
      <c r="M404" s="108"/>
    </row>
    <row r="405" spans="1:13" ht="12.75" x14ac:dyDescent="0.2">
      <c r="A405" s="108"/>
      <c r="B405" s="108"/>
      <c r="C405" s="108"/>
      <c r="D405" s="108"/>
      <c r="E405" s="108"/>
      <c r="F405" s="108"/>
      <c r="G405" s="108"/>
      <c r="H405" s="108"/>
      <c r="I405" s="108"/>
      <c r="J405" s="108"/>
      <c r="K405" s="108"/>
      <c r="L405" s="108"/>
      <c r="M405" s="108"/>
    </row>
    <row r="406" spans="1:13" ht="12.75" x14ac:dyDescent="0.2">
      <c r="A406" s="108"/>
      <c r="B406" s="108"/>
      <c r="C406" s="108"/>
      <c r="D406" s="108"/>
      <c r="E406" s="108"/>
      <c r="F406" s="108"/>
      <c r="G406" s="108"/>
      <c r="H406" s="108"/>
      <c r="I406" s="108"/>
      <c r="J406" s="108"/>
      <c r="K406" s="108"/>
      <c r="L406" s="108"/>
      <c r="M406" s="108"/>
    </row>
    <row r="407" spans="1:13" ht="12.75" x14ac:dyDescent="0.2">
      <c r="A407" s="108"/>
      <c r="B407" s="108"/>
      <c r="C407" s="108"/>
      <c r="D407" s="108"/>
      <c r="E407" s="108"/>
      <c r="F407" s="108"/>
      <c r="G407" s="108"/>
      <c r="H407" s="108"/>
      <c r="I407" s="108"/>
      <c r="J407" s="108"/>
      <c r="K407" s="108"/>
      <c r="L407" s="108"/>
      <c r="M407" s="108"/>
    </row>
    <row r="408" spans="1:13" ht="12.75" x14ac:dyDescent="0.2">
      <c r="A408" s="108"/>
      <c r="B408" s="108"/>
      <c r="C408" s="108"/>
      <c r="D408" s="108"/>
      <c r="E408" s="108"/>
      <c r="F408" s="108"/>
      <c r="G408" s="108"/>
      <c r="H408" s="108"/>
      <c r="I408" s="108"/>
      <c r="J408" s="108"/>
      <c r="K408" s="108"/>
      <c r="L408" s="108"/>
      <c r="M408" s="108"/>
    </row>
    <row r="409" spans="1:13" ht="12.75" x14ac:dyDescent="0.2">
      <c r="A409" s="108"/>
      <c r="B409" s="108"/>
      <c r="C409" s="108"/>
      <c r="D409" s="108"/>
      <c r="E409" s="108"/>
      <c r="F409" s="108"/>
      <c r="G409" s="108"/>
      <c r="H409" s="108"/>
      <c r="I409" s="108"/>
      <c r="J409" s="108"/>
      <c r="K409" s="108"/>
      <c r="L409" s="108"/>
      <c r="M409" s="108"/>
    </row>
    <row r="410" spans="1:13" ht="12.75" x14ac:dyDescent="0.2">
      <c r="A410" s="108"/>
      <c r="B410" s="108"/>
      <c r="C410" s="108"/>
      <c r="D410" s="108"/>
      <c r="E410" s="108"/>
      <c r="F410" s="108"/>
      <c r="G410" s="108"/>
      <c r="H410" s="108"/>
      <c r="I410" s="108"/>
      <c r="J410" s="108"/>
      <c r="K410" s="108"/>
      <c r="L410" s="108"/>
      <c r="M410" s="108"/>
    </row>
    <row r="411" spans="1:13" ht="12.75" x14ac:dyDescent="0.2">
      <c r="A411" s="108"/>
      <c r="B411" s="108"/>
      <c r="C411" s="108"/>
      <c r="D411" s="108"/>
      <c r="E411" s="108"/>
      <c r="F411" s="108"/>
      <c r="G411" s="108"/>
      <c r="H411" s="108"/>
      <c r="I411" s="108"/>
      <c r="J411" s="108"/>
      <c r="K411" s="108"/>
      <c r="L411" s="108"/>
      <c r="M411" s="108"/>
    </row>
    <row r="412" spans="1:13" ht="12.75" x14ac:dyDescent="0.2">
      <c r="A412" s="108"/>
      <c r="B412" s="108"/>
      <c r="C412" s="108"/>
      <c r="D412" s="108"/>
      <c r="E412" s="108"/>
      <c r="F412" s="108"/>
      <c r="G412" s="108"/>
      <c r="H412" s="108"/>
      <c r="I412" s="108"/>
      <c r="J412" s="108"/>
      <c r="K412" s="108"/>
      <c r="L412" s="108"/>
      <c r="M412" s="108"/>
    </row>
    <row r="413" spans="1:13" ht="12.75" x14ac:dyDescent="0.2">
      <c r="A413" s="108"/>
      <c r="B413" s="108"/>
      <c r="C413" s="108"/>
      <c r="D413" s="108"/>
      <c r="E413" s="108"/>
      <c r="F413" s="108"/>
      <c r="G413" s="108"/>
      <c r="H413" s="108"/>
      <c r="I413" s="108"/>
      <c r="J413" s="108"/>
      <c r="K413" s="108"/>
      <c r="L413" s="108"/>
      <c r="M413" s="108"/>
    </row>
    <row r="414" spans="1:13" ht="12.75" x14ac:dyDescent="0.2">
      <c r="A414" s="108"/>
      <c r="B414" s="108"/>
      <c r="C414" s="108"/>
      <c r="D414" s="108"/>
      <c r="E414" s="108"/>
      <c r="F414" s="108"/>
      <c r="G414" s="108"/>
      <c r="H414" s="108"/>
      <c r="I414" s="108"/>
      <c r="J414" s="108"/>
      <c r="K414" s="108"/>
      <c r="L414" s="108"/>
      <c r="M414" s="108"/>
    </row>
    <row r="415" spans="1:13" ht="12.75" x14ac:dyDescent="0.2">
      <c r="A415" s="108"/>
      <c r="B415" s="108"/>
      <c r="C415" s="108"/>
      <c r="D415" s="108"/>
      <c r="E415" s="108"/>
      <c r="F415" s="108"/>
      <c r="G415" s="108"/>
      <c r="H415" s="108"/>
      <c r="I415" s="108"/>
      <c r="J415" s="108"/>
      <c r="K415" s="108"/>
      <c r="L415" s="108"/>
      <c r="M415" s="108"/>
    </row>
    <row r="416" spans="1:13" ht="12.75" x14ac:dyDescent="0.2">
      <c r="A416" s="108"/>
      <c r="B416" s="108"/>
      <c r="C416" s="108"/>
      <c r="D416" s="108"/>
      <c r="E416" s="108"/>
      <c r="F416" s="108"/>
      <c r="G416" s="108"/>
      <c r="H416" s="108"/>
      <c r="I416" s="108"/>
      <c r="J416" s="108"/>
      <c r="K416" s="108"/>
      <c r="L416" s="108"/>
      <c r="M416" s="108"/>
    </row>
    <row r="417" spans="1:13" ht="12.75" x14ac:dyDescent="0.2">
      <c r="A417" s="108"/>
      <c r="B417" s="108"/>
      <c r="C417" s="108"/>
      <c r="D417" s="108"/>
      <c r="E417" s="108"/>
      <c r="F417" s="108"/>
      <c r="G417" s="108"/>
      <c r="H417" s="108"/>
      <c r="I417" s="108"/>
      <c r="J417" s="108"/>
      <c r="K417" s="108"/>
      <c r="L417" s="108"/>
      <c r="M417" s="108"/>
    </row>
    <row r="418" spans="1:13" ht="12.75" x14ac:dyDescent="0.2">
      <c r="A418" s="108"/>
      <c r="B418" s="108"/>
      <c r="C418" s="108"/>
      <c r="D418" s="108"/>
      <c r="E418" s="108"/>
      <c r="F418" s="108"/>
      <c r="G418" s="108"/>
      <c r="H418" s="108"/>
      <c r="I418" s="108"/>
      <c r="J418" s="108"/>
      <c r="K418" s="108"/>
      <c r="L418" s="108"/>
      <c r="M418" s="108"/>
    </row>
    <row r="419" spans="1:13" ht="12.75" x14ac:dyDescent="0.2">
      <c r="A419" s="108"/>
      <c r="B419" s="108"/>
      <c r="C419" s="108"/>
      <c r="D419" s="108"/>
      <c r="E419" s="108"/>
      <c r="F419" s="108"/>
      <c r="G419" s="108"/>
      <c r="H419" s="108"/>
      <c r="I419" s="108"/>
      <c r="J419" s="108"/>
      <c r="K419" s="108"/>
      <c r="L419" s="108"/>
      <c r="M419" s="108"/>
    </row>
    <row r="420" spans="1:13" ht="12.75" x14ac:dyDescent="0.2">
      <c r="A420" s="108"/>
      <c r="B420" s="108"/>
      <c r="C420" s="108"/>
      <c r="D420" s="108"/>
      <c r="E420" s="108"/>
      <c r="F420" s="108"/>
      <c r="G420" s="108"/>
      <c r="H420" s="108"/>
      <c r="I420" s="108"/>
      <c r="J420" s="108"/>
      <c r="K420" s="108"/>
      <c r="L420" s="108"/>
      <c r="M420" s="108"/>
    </row>
    <row r="421" spans="1:13" ht="12.75" x14ac:dyDescent="0.2">
      <c r="A421" s="108"/>
      <c r="B421" s="108"/>
      <c r="C421" s="108"/>
      <c r="D421" s="108"/>
      <c r="E421" s="108"/>
      <c r="F421" s="108"/>
      <c r="G421" s="108"/>
      <c r="H421" s="108"/>
      <c r="I421" s="108"/>
      <c r="J421" s="108"/>
      <c r="K421" s="108"/>
      <c r="L421" s="108"/>
      <c r="M421" s="108"/>
    </row>
    <row r="422" spans="1:13" ht="12.75" x14ac:dyDescent="0.2">
      <c r="A422" s="108"/>
      <c r="B422" s="108"/>
      <c r="C422" s="108"/>
      <c r="D422" s="108"/>
      <c r="E422" s="108"/>
      <c r="F422" s="108"/>
      <c r="G422" s="108"/>
      <c r="H422" s="108"/>
      <c r="I422" s="108"/>
      <c r="J422" s="108"/>
      <c r="K422" s="108"/>
      <c r="L422" s="108"/>
      <c r="M422" s="108"/>
    </row>
    <row r="423" spans="1:13" ht="12.75" x14ac:dyDescent="0.2">
      <c r="A423" s="108"/>
      <c r="B423" s="108"/>
      <c r="C423" s="108"/>
      <c r="D423" s="108"/>
      <c r="E423" s="108"/>
      <c r="F423" s="108"/>
      <c r="G423" s="108"/>
      <c r="H423" s="108"/>
      <c r="I423" s="108"/>
      <c r="J423" s="108"/>
      <c r="K423" s="108"/>
      <c r="L423" s="108"/>
      <c r="M423" s="108"/>
    </row>
    <row r="424" spans="1:13" ht="12.75" x14ac:dyDescent="0.2">
      <c r="A424" s="108"/>
      <c r="B424" s="108"/>
      <c r="C424" s="108"/>
      <c r="D424" s="108"/>
      <c r="E424" s="108"/>
      <c r="F424" s="108"/>
      <c r="G424" s="108"/>
      <c r="H424" s="108"/>
      <c r="I424" s="108"/>
      <c r="J424" s="108"/>
      <c r="K424" s="108"/>
      <c r="L424" s="108"/>
      <c r="M424" s="108"/>
    </row>
    <row r="425" spans="1:13" ht="12.75" x14ac:dyDescent="0.2">
      <c r="A425" s="108"/>
      <c r="B425" s="108"/>
      <c r="C425" s="108"/>
      <c r="D425" s="108"/>
      <c r="E425" s="108"/>
      <c r="F425" s="108"/>
      <c r="G425" s="108"/>
      <c r="H425" s="108"/>
      <c r="I425" s="108"/>
      <c r="J425" s="108"/>
      <c r="K425" s="108"/>
      <c r="L425" s="108"/>
      <c r="M425" s="108"/>
    </row>
    <row r="426" spans="1:13" ht="12.75" x14ac:dyDescent="0.2">
      <c r="A426" s="108"/>
      <c r="B426" s="108"/>
      <c r="C426" s="108"/>
      <c r="D426" s="108"/>
      <c r="E426" s="108"/>
      <c r="F426" s="108"/>
      <c r="G426" s="108"/>
      <c r="H426" s="108"/>
      <c r="I426" s="108"/>
      <c r="J426" s="108"/>
      <c r="K426" s="108"/>
      <c r="L426" s="108"/>
      <c r="M426" s="108"/>
    </row>
    <row r="427" spans="1:13" ht="12.75" x14ac:dyDescent="0.2">
      <c r="A427" s="108"/>
      <c r="B427" s="108"/>
      <c r="C427" s="108"/>
      <c r="D427" s="108"/>
      <c r="E427" s="108"/>
      <c r="F427" s="108"/>
      <c r="G427" s="108"/>
      <c r="H427" s="108"/>
      <c r="I427" s="108"/>
      <c r="J427" s="108"/>
      <c r="K427" s="108"/>
      <c r="L427" s="108"/>
      <c r="M427" s="108"/>
    </row>
    <row r="428" spans="1:13" ht="12.75" x14ac:dyDescent="0.2">
      <c r="A428" s="108"/>
      <c r="B428" s="108"/>
      <c r="C428" s="108"/>
      <c r="D428" s="108"/>
      <c r="E428" s="108"/>
      <c r="F428" s="108"/>
      <c r="G428" s="108"/>
      <c r="H428" s="108"/>
      <c r="I428" s="108"/>
      <c r="J428" s="108"/>
      <c r="K428" s="108"/>
      <c r="L428" s="108"/>
      <c r="M428" s="108"/>
    </row>
    <row r="429" spans="1:13" ht="12.75" x14ac:dyDescent="0.2">
      <c r="A429" s="108"/>
      <c r="B429" s="108"/>
      <c r="C429" s="108"/>
      <c r="D429" s="108"/>
      <c r="E429" s="108"/>
      <c r="F429" s="108"/>
      <c r="G429" s="108"/>
      <c r="H429" s="108"/>
      <c r="I429" s="108"/>
      <c r="J429" s="108"/>
      <c r="K429" s="108"/>
      <c r="L429" s="108"/>
      <c r="M429" s="108"/>
    </row>
    <row r="430" spans="1:13" ht="12.75" x14ac:dyDescent="0.2">
      <c r="A430" s="108"/>
      <c r="B430" s="108"/>
      <c r="C430" s="108"/>
      <c r="D430" s="108"/>
      <c r="E430" s="108"/>
      <c r="F430" s="108"/>
      <c r="G430" s="108"/>
      <c r="H430" s="108"/>
      <c r="I430" s="108"/>
      <c r="J430" s="108"/>
      <c r="K430" s="108"/>
      <c r="L430" s="108"/>
      <c r="M430" s="108"/>
    </row>
    <row r="431" spans="1:13" ht="12.75" x14ac:dyDescent="0.2">
      <c r="A431" s="108"/>
      <c r="B431" s="108"/>
      <c r="C431" s="108"/>
      <c r="D431" s="108"/>
      <c r="E431" s="108"/>
      <c r="F431" s="108"/>
      <c r="G431" s="108"/>
      <c r="H431" s="108"/>
      <c r="I431" s="108"/>
      <c r="J431" s="108"/>
      <c r="K431" s="108"/>
      <c r="L431" s="108"/>
      <c r="M431" s="108"/>
    </row>
    <row r="432" spans="1:13" ht="12.75" x14ac:dyDescent="0.2">
      <c r="A432" s="108"/>
      <c r="B432" s="108"/>
      <c r="C432" s="108"/>
      <c r="D432" s="108"/>
      <c r="E432" s="108"/>
      <c r="F432" s="108"/>
      <c r="G432" s="108"/>
      <c r="H432" s="108"/>
      <c r="I432" s="108"/>
      <c r="J432" s="108"/>
      <c r="K432" s="108"/>
      <c r="L432" s="108"/>
      <c r="M432" s="108"/>
    </row>
    <row r="433" spans="1:13" ht="12.75" x14ac:dyDescent="0.2">
      <c r="A433" s="108"/>
      <c r="B433" s="108"/>
      <c r="C433" s="108"/>
      <c r="D433" s="108"/>
      <c r="E433" s="108"/>
      <c r="F433" s="108"/>
      <c r="G433" s="108"/>
      <c r="H433" s="108"/>
      <c r="I433" s="108"/>
      <c r="J433" s="108"/>
      <c r="K433" s="108"/>
      <c r="L433" s="108"/>
      <c r="M433" s="108"/>
    </row>
    <row r="434" spans="1:13" ht="12.75" x14ac:dyDescent="0.2">
      <c r="A434" s="108"/>
      <c r="B434" s="108"/>
      <c r="C434" s="108"/>
      <c r="D434" s="108"/>
      <c r="E434" s="108"/>
      <c r="F434" s="108"/>
      <c r="G434" s="108"/>
      <c r="H434" s="108"/>
      <c r="I434" s="108"/>
      <c r="J434" s="108"/>
      <c r="K434" s="108"/>
      <c r="L434" s="108"/>
      <c r="M434" s="108"/>
    </row>
    <row r="435" spans="1:13" ht="12.75" x14ac:dyDescent="0.2">
      <c r="A435" s="108"/>
      <c r="B435" s="108"/>
      <c r="C435" s="108"/>
      <c r="D435" s="108"/>
      <c r="E435" s="108"/>
      <c r="F435" s="108"/>
      <c r="G435" s="108"/>
      <c r="H435" s="108"/>
      <c r="I435" s="108"/>
      <c r="J435" s="108"/>
      <c r="K435" s="108"/>
      <c r="L435" s="108"/>
      <c r="M435" s="108"/>
    </row>
    <row r="436" spans="1:13" ht="12.75" x14ac:dyDescent="0.2">
      <c r="A436" s="108"/>
      <c r="B436" s="108"/>
      <c r="C436" s="108"/>
      <c r="D436" s="108"/>
      <c r="E436" s="108"/>
      <c r="F436" s="108"/>
      <c r="G436" s="108"/>
      <c r="H436" s="108"/>
      <c r="I436" s="108"/>
      <c r="J436" s="108"/>
      <c r="K436" s="108"/>
      <c r="L436" s="108"/>
      <c r="M436" s="108"/>
    </row>
    <row r="437" spans="1:13" ht="12.75" x14ac:dyDescent="0.2">
      <c r="A437" s="108"/>
      <c r="B437" s="108"/>
      <c r="C437" s="108"/>
      <c r="D437" s="108"/>
      <c r="E437" s="108"/>
      <c r="F437" s="108"/>
      <c r="G437" s="108"/>
      <c r="H437" s="108"/>
      <c r="I437" s="108"/>
      <c r="J437" s="108"/>
      <c r="K437" s="108"/>
      <c r="L437" s="108"/>
      <c r="M437" s="108"/>
    </row>
    <row r="438" spans="1:13" ht="12.75" x14ac:dyDescent="0.2">
      <c r="A438" s="108"/>
      <c r="B438" s="108"/>
      <c r="C438" s="108"/>
      <c r="D438" s="108"/>
      <c r="E438" s="108"/>
      <c r="F438" s="108"/>
      <c r="G438" s="108"/>
      <c r="H438" s="108"/>
      <c r="I438" s="108"/>
      <c r="J438" s="108"/>
      <c r="K438" s="108"/>
      <c r="L438" s="108"/>
      <c r="M438" s="108"/>
    </row>
    <row r="439" spans="1:13" ht="12.75" x14ac:dyDescent="0.2">
      <c r="A439" s="108"/>
      <c r="B439" s="108"/>
      <c r="C439" s="108"/>
      <c r="D439" s="108"/>
      <c r="E439" s="108"/>
      <c r="F439" s="108"/>
      <c r="G439" s="108"/>
      <c r="H439" s="108"/>
      <c r="I439" s="108"/>
      <c r="J439" s="108"/>
      <c r="K439" s="108"/>
      <c r="L439" s="108"/>
      <c r="M439" s="108"/>
    </row>
    <row r="440" spans="1:13" ht="12.75" x14ac:dyDescent="0.2">
      <c r="A440" s="108"/>
      <c r="B440" s="108"/>
      <c r="C440" s="108"/>
      <c r="D440" s="108"/>
      <c r="E440" s="108"/>
      <c r="F440" s="108"/>
      <c r="G440" s="108"/>
      <c r="H440" s="108"/>
      <c r="I440" s="108"/>
      <c r="J440" s="108"/>
      <c r="K440" s="108"/>
      <c r="L440" s="108"/>
      <c r="M440" s="108"/>
    </row>
    <row r="441" spans="1:13" ht="12.75" x14ac:dyDescent="0.2">
      <c r="A441" s="108"/>
      <c r="B441" s="108"/>
      <c r="C441" s="108"/>
      <c r="D441" s="108"/>
      <c r="E441" s="108"/>
      <c r="F441" s="108"/>
      <c r="G441" s="108"/>
      <c r="H441" s="108"/>
      <c r="I441" s="108"/>
      <c r="J441" s="108"/>
      <c r="K441" s="108"/>
      <c r="L441" s="108"/>
      <c r="M441" s="108"/>
    </row>
    <row r="442" spans="1:13" ht="12.75" x14ac:dyDescent="0.2">
      <c r="A442" s="108"/>
      <c r="B442" s="108"/>
      <c r="C442" s="108"/>
      <c r="D442" s="108"/>
      <c r="E442" s="108"/>
      <c r="F442" s="108"/>
      <c r="G442" s="108"/>
      <c r="H442" s="108"/>
      <c r="I442" s="108"/>
      <c r="J442" s="108"/>
      <c r="K442" s="108"/>
      <c r="L442" s="108"/>
      <c r="M442" s="108"/>
    </row>
    <row r="443" spans="1:13" ht="12.75" x14ac:dyDescent="0.2">
      <c r="A443" s="108"/>
      <c r="B443" s="108"/>
      <c r="C443" s="108"/>
      <c r="D443" s="108"/>
      <c r="E443" s="108"/>
      <c r="F443" s="108"/>
      <c r="G443" s="108"/>
      <c r="H443" s="108"/>
      <c r="I443" s="108"/>
      <c r="J443" s="108"/>
      <c r="K443" s="108"/>
      <c r="L443" s="108"/>
      <c r="M443" s="108"/>
    </row>
    <row r="444" spans="1:13" ht="12.75" x14ac:dyDescent="0.2">
      <c r="A444" s="108"/>
      <c r="B444" s="108"/>
      <c r="C444" s="108"/>
      <c r="D444" s="108"/>
      <c r="E444" s="108"/>
      <c r="F444" s="108"/>
      <c r="G444" s="108"/>
      <c r="H444" s="108"/>
      <c r="I444" s="108"/>
      <c r="J444" s="108"/>
      <c r="K444" s="108"/>
      <c r="L444" s="108"/>
      <c r="M444" s="108"/>
    </row>
    <row r="445" spans="1:13" ht="12.75" x14ac:dyDescent="0.2">
      <c r="A445" s="108"/>
      <c r="B445" s="108"/>
      <c r="C445" s="108"/>
      <c r="D445" s="108"/>
      <c r="E445" s="108"/>
      <c r="F445" s="108"/>
      <c r="G445" s="108"/>
      <c r="H445" s="108"/>
      <c r="I445" s="108"/>
      <c r="J445" s="108"/>
      <c r="K445" s="108"/>
      <c r="L445" s="108"/>
      <c r="M445" s="108"/>
    </row>
    <row r="446" spans="1:13" ht="12.75" x14ac:dyDescent="0.2">
      <c r="A446" s="108"/>
      <c r="B446" s="108"/>
      <c r="C446" s="108"/>
      <c r="D446" s="108"/>
      <c r="E446" s="108"/>
      <c r="F446" s="108"/>
      <c r="G446" s="108"/>
      <c r="H446" s="108"/>
      <c r="I446" s="108"/>
      <c r="J446" s="108"/>
      <c r="K446" s="108"/>
      <c r="L446" s="108"/>
      <c r="M446" s="108"/>
    </row>
    <row r="447" spans="1:13" ht="12.75" x14ac:dyDescent="0.2">
      <c r="A447" s="108"/>
      <c r="B447" s="108"/>
      <c r="C447" s="108"/>
      <c r="D447" s="108"/>
      <c r="E447" s="108"/>
      <c r="F447" s="108"/>
      <c r="G447" s="108"/>
      <c r="H447" s="108"/>
      <c r="I447" s="108"/>
      <c r="J447" s="108"/>
      <c r="K447" s="108"/>
      <c r="L447" s="108"/>
      <c r="M447" s="108"/>
    </row>
    <row r="448" spans="1:13" ht="12.75" x14ac:dyDescent="0.2">
      <c r="A448" s="108"/>
      <c r="B448" s="108"/>
      <c r="C448" s="108"/>
      <c r="D448" s="108"/>
      <c r="E448" s="108"/>
      <c r="F448" s="108"/>
      <c r="G448" s="108"/>
      <c r="H448" s="108"/>
      <c r="I448" s="108"/>
      <c r="J448" s="108"/>
      <c r="K448" s="108"/>
      <c r="L448" s="108"/>
      <c r="M448" s="108"/>
    </row>
    <row r="449" spans="1:13" ht="12.75" x14ac:dyDescent="0.2">
      <c r="A449" s="108"/>
      <c r="B449" s="108"/>
      <c r="C449" s="108"/>
      <c r="D449" s="108"/>
      <c r="E449" s="108"/>
      <c r="F449" s="108"/>
      <c r="G449" s="108"/>
      <c r="H449" s="108"/>
      <c r="I449" s="108"/>
      <c r="J449" s="108"/>
      <c r="K449" s="108"/>
      <c r="L449" s="108"/>
      <c r="M449" s="108"/>
    </row>
    <row r="450" spans="1:13" ht="12.75" x14ac:dyDescent="0.2">
      <c r="A450" s="108"/>
      <c r="B450" s="108"/>
      <c r="C450" s="108"/>
      <c r="D450" s="108"/>
      <c r="E450" s="108"/>
      <c r="F450" s="108"/>
      <c r="G450" s="108"/>
      <c r="H450" s="108"/>
      <c r="I450" s="108"/>
      <c r="J450" s="108"/>
      <c r="K450" s="108"/>
      <c r="L450" s="108"/>
      <c r="M450" s="108"/>
    </row>
    <row r="451" spans="1:13" ht="12.75" x14ac:dyDescent="0.2">
      <c r="A451" s="108"/>
      <c r="B451" s="108"/>
      <c r="C451" s="108"/>
      <c r="D451" s="108"/>
      <c r="E451" s="108"/>
      <c r="F451" s="108"/>
      <c r="G451" s="108"/>
      <c r="H451" s="108"/>
      <c r="I451" s="108"/>
      <c r="J451" s="108"/>
      <c r="K451" s="108"/>
      <c r="L451" s="108"/>
      <c r="M451" s="108"/>
    </row>
    <row r="452" spans="1:13" ht="12.75" x14ac:dyDescent="0.2">
      <c r="A452" s="108"/>
      <c r="B452" s="108"/>
      <c r="C452" s="108"/>
      <c r="D452" s="108"/>
      <c r="E452" s="108"/>
      <c r="F452" s="108"/>
      <c r="G452" s="108"/>
      <c r="H452" s="108"/>
      <c r="I452" s="108"/>
      <c r="J452" s="108"/>
      <c r="K452" s="108"/>
      <c r="L452" s="108"/>
      <c r="M452" s="108"/>
    </row>
    <row r="453" spans="1:13" ht="12.75" x14ac:dyDescent="0.2">
      <c r="A453" s="108"/>
      <c r="B453" s="108"/>
      <c r="C453" s="108"/>
      <c r="D453" s="108"/>
      <c r="E453" s="108"/>
      <c r="F453" s="108"/>
      <c r="G453" s="108"/>
      <c r="H453" s="108"/>
      <c r="I453" s="108"/>
      <c r="J453" s="108"/>
      <c r="K453" s="108"/>
      <c r="L453" s="108"/>
      <c r="M453" s="108"/>
    </row>
    <row r="454" spans="1:13" ht="12.75" x14ac:dyDescent="0.2">
      <c r="A454" s="108"/>
      <c r="B454" s="108"/>
      <c r="C454" s="108"/>
      <c r="D454" s="108"/>
      <c r="E454" s="108"/>
      <c r="F454" s="108"/>
      <c r="G454" s="108"/>
      <c r="H454" s="108"/>
      <c r="I454" s="108"/>
      <c r="J454" s="108"/>
      <c r="K454" s="108"/>
      <c r="L454" s="108"/>
      <c r="M454" s="108"/>
    </row>
    <row r="455" spans="1:13" ht="12.75" x14ac:dyDescent="0.2">
      <c r="A455" s="108"/>
      <c r="B455" s="108"/>
      <c r="C455" s="108"/>
      <c r="D455" s="108"/>
      <c r="E455" s="108"/>
      <c r="F455" s="108"/>
      <c r="G455" s="108"/>
      <c r="H455" s="108"/>
      <c r="I455" s="108"/>
      <c r="J455" s="108"/>
      <c r="K455" s="108"/>
      <c r="L455" s="108"/>
      <c r="M455" s="108"/>
    </row>
    <row r="456" spans="1:13" ht="12.75" x14ac:dyDescent="0.2">
      <c r="A456" s="108"/>
      <c r="B456" s="108"/>
      <c r="C456" s="108"/>
      <c r="D456" s="108"/>
      <c r="E456" s="108"/>
      <c r="F456" s="108"/>
      <c r="G456" s="108"/>
      <c r="H456" s="108"/>
      <c r="I456" s="108"/>
      <c r="J456" s="108"/>
      <c r="K456" s="108"/>
      <c r="L456" s="108"/>
      <c r="M456" s="108"/>
    </row>
    <row r="457" spans="1:13" ht="12.75" x14ac:dyDescent="0.2">
      <c r="A457" s="108"/>
      <c r="B457" s="108"/>
      <c r="C457" s="108"/>
      <c r="D457" s="108"/>
      <c r="E457" s="108"/>
      <c r="F457" s="108"/>
      <c r="G457" s="108"/>
      <c r="H457" s="108"/>
      <c r="I457" s="108"/>
      <c r="J457" s="108"/>
      <c r="K457" s="108"/>
      <c r="L457" s="108"/>
      <c r="M457" s="108"/>
    </row>
    <row r="458" spans="1:13" ht="12.75" x14ac:dyDescent="0.2">
      <c r="A458" s="108"/>
      <c r="B458" s="108"/>
      <c r="C458" s="108"/>
      <c r="D458" s="108"/>
      <c r="E458" s="108"/>
      <c r="F458" s="108"/>
      <c r="G458" s="108"/>
      <c r="H458" s="108"/>
      <c r="I458" s="108"/>
      <c r="J458" s="108"/>
      <c r="K458" s="108"/>
      <c r="L458" s="108"/>
      <c r="M458" s="108"/>
    </row>
    <row r="459" spans="1:13" ht="12.75" x14ac:dyDescent="0.2">
      <c r="A459" s="108"/>
      <c r="B459" s="108"/>
      <c r="C459" s="108"/>
      <c r="D459" s="108"/>
      <c r="E459" s="108"/>
      <c r="F459" s="108"/>
      <c r="G459" s="108"/>
      <c r="H459" s="108"/>
      <c r="I459" s="108"/>
      <c r="J459" s="108"/>
      <c r="K459" s="108"/>
      <c r="L459" s="108"/>
      <c r="M459" s="108"/>
    </row>
    <row r="460" spans="1:13" ht="12.75" x14ac:dyDescent="0.2">
      <c r="A460" s="108"/>
      <c r="B460" s="108"/>
      <c r="C460" s="108"/>
      <c r="D460" s="108"/>
      <c r="E460" s="108"/>
      <c r="F460" s="108"/>
      <c r="G460" s="108"/>
      <c r="H460" s="108"/>
      <c r="I460" s="108"/>
      <c r="J460" s="108"/>
      <c r="K460" s="108"/>
      <c r="L460" s="108"/>
      <c r="M460" s="108"/>
    </row>
    <row r="461" spans="1:13" ht="12.75" x14ac:dyDescent="0.2">
      <c r="A461" s="108"/>
      <c r="B461" s="108"/>
      <c r="C461" s="108"/>
      <c r="D461" s="108"/>
      <c r="E461" s="108"/>
      <c r="F461" s="108"/>
      <c r="G461" s="108"/>
      <c r="H461" s="108"/>
      <c r="I461" s="108"/>
      <c r="J461" s="108"/>
      <c r="K461" s="108"/>
      <c r="L461" s="108"/>
      <c r="M461" s="108"/>
    </row>
    <row r="462" spans="1:13" ht="12.75" x14ac:dyDescent="0.2">
      <c r="A462" s="108"/>
      <c r="B462" s="108"/>
      <c r="C462" s="108"/>
      <c r="D462" s="108"/>
      <c r="E462" s="108"/>
      <c r="F462" s="108"/>
      <c r="G462" s="108"/>
      <c r="H462" s="108"/>
      <c r="I462" s="108"/>
      <c r="J462" s="108"/>
      <c r="K462" s="108"/>
      <c r="L462" s="108"/>
      <c r="M462" s="108"/>
    </row>
    <row r="463" spans="1:13" ht="12.75" x14ac:dyDescent="0.2">
      <c r="A463" s="108"/>
      <c r="B463" s="108"/>
      <c r="C463" s="108"/>
      <c r="D463" s="108"/>
      <c r="E463" s="108"/>
      <c r="F463" s="108"/>
      <c r="G463" s="108"/>
      <c r="H463" s="108"/>
      <c r="I463" s="108"/>
      <c r="J463" s="108"/>
      <c r="K463" s="108"/>
      <c r="L463" s="108"/>
      <c r="M463" s="108"/>
    </row>
    <row r="464" spans="1:13" ht="12.75" x14ac:dyDescent="0.2">
      <c r="A464" s="108"/>
      <c r="B464" s="108"/>
      <c r="C464" s="108"/>
      <c r="D464" s="108"/>
      <c r="E464" s="108"/>
      <c r="F464" s="108"/>
      <c r="G464" s="108"/>
      <c r="H464" s="108"/>
      <c r="I464" s="108"/>
      <c r="J464" s="108"/>
      <c r="K464" s="108"/>
      <c r="L464" s="108"/>
      <c r="M464" s="108"/>
    </row>
    <row r="465" spans="1:13" ht="12.75" x14ac:dyDescent="0.2">
      <c r="A465" s="108"/>
      <c r="B465" s="108"/>
      <c r="C465" s="108"/>
      <c r="D465" s="108"/>
      <c r="E465" s="108"/>
      <c r="F465" s="108"/>
      <c r="G465" s="108"/>
      <c r="H465" s="108"/>
      <c r="I465" s="108"/>
      <c r="J465" s="108"/>
      <c r="K465" s="108"/>
      <c r="L465" s="108"/>
      <c r="M465" s="108"/>
    </row>
    <row r="466" spans="1:13" ht="12.75" x14ac:dyDescent="0.2">
      <c r="A466" s="108"/>
      <c r="B466" s="108"/>
      <c r="C466" s="108"/>
      <c r="D466" s="108"/>
      <c r="E466" s="108"/>
      <c r="F466" s="108"/>
      <c r="G466" s="108"/>
      <c r="H466" s="108"/>
      <c r="I466" s="108"/>
      <c r="J466" s="108"/>
      <c r="K466" s="108"/>
      <c r="L466" s="108"/>
      <c r="M466" s="108"/>
    </row>
    <row r="467" spans="1:13" ht="12.75" x14ac:dyDescent="0.2">
      <c r="A467" s="108"/>
      <c r="B467" s="108"/>
      <c r="C467" s="108"/>
      <c r="D467" s="108"/>
      <c r="E467" s="108"/>
      <c r="F467" s="108"/>
      <c r="G467" s="108"/>
      <c r="H467" s="108"/>
      <c r="I467" s="108"/>
      <c r="J467" s="108"/>
      <c r="K467" s="108"/>
      <c r="L467" s="108"/>
      <c r="M467" s="108"/>
    </row>
    <row r="468" spans="1:13" ht="12.75" x14ac:dyDescent="0.2">
      <c r="A468" s="108"/>
      <c r="B468" s="108"/>
      <c r="C468" s="108"/>
      <c r="D468" s="108"/>
      <c r="E468" s="108"/>
      <c r="F468" s="108"/>
      <c r="G468" s="108"/>
      <c r="H468" s="108"/>
      <c r="I468" s="108"/>
      <c r="J468" s="108"/>
      <c r="K468" s="108"/>
      <c r="L468" s="108"/>
      <c r="M468" s="108"/>
    </row>
    <row r="469" spans="1:13" ht="12.75" x14ac:dyDescent="0.2">
      <c r="A469" s="108"/>
      <c r="B469" s="108"/>
      <c r="C469" s="108"/>
      <c r="D469" s="108"/>
      <c r="E469" s="108"/>
      <c r="F469" s="108"/>
      <c r="G469" s="108"/>
      <c r="H469" s="108"/>
      <c r="I469" s="108"/>
      <c r="J469" s="108"/>
      <c r="K469" s="108"/>
      <c r="L469" s="108"/>
      <c r="M469" s="108"/>
    </row>
    <row r="470" spans="1:13" ht="12.75" x14ac:dyDescent="0.2">
      <c r="A470" s="108"/>
      <c r="B470" s="108"/>
      <c r="C470" s="108"/>
      <c r="D470" s="108"/>
      <c r="E470" s="108"/>
      <c r="F470" s="108"/>
      <c r="G470" s="108"/>
      <c r="H470" s="108"/>
      <c r="I470" s="108"/>
      <c r="J470" s="108"/>
      <c r="K470" s="108"/>
      <c r="L470" s="108"/>
      <c r="M470" s="108"/>
    </row>
    <row r="471" spans="1:13" ht="12.75" x14ac:dyDescent="0.2">
      <c r="A471" s="108"/>
      <c r="B471" s="108"/>
      <c r="C471" s="108"/>
      <c r="D471" s="108"/>
      <c r="E471" s="108"/>
      <c r="F471" s="108"/>
      <c r="G471" s="108"/>
      <c r="H471" s="108"/>
      <c r="I471" s="108"/>
      <c r="J471" s="108"/>
      <c r="K471" s="108"/>
      <c r="L471" s="108"/>
      <c r="M471" s="108"/>
    </row>
    <row r="472" spans="1:13" ht="12.75" x14ac:dyDescent="0.2">
      <c r="A472" s="108"/>
      <c r="B472" s="108"/>
      <c r="C472" s="108"/>
      <c r="D472" s="108"/>
      <c r="E472" s="108"/>
      <c r="F472" s="108"/>
      <c r="G472" s="108"/>
      <c r="H472" s="108"/>
      <c r="I472" s="108"/>
      <c r="J472" s="108"/>
      <c r="K472" s="108"/>
      <c r="L472" s="108"/>
      <c r="M472" s="108"/>
    </row>
    <row r="473" spans="1:13" ht="12.75" x14ac:dyDescent="0.2">
      <c r="A473" s="108"/>
      <c r="B473" s="108"/>
      <c r="C473" s="108"/>
      <c r="D473" s="108"/>
      <c r="E473" s="108"/>
      <c r="F473" s="108"/>
      <c r="G473" s="108"/>
      <c r="H473" s="108"/>
      <c r="I473" s="108"/>
      <c r="J473" s="108"/>
      <c r="K473" s="108"/>
      <c r="L473" s="108"/>
      <c r="M473" s="108"/>
    </row>
    <row r="474" spans="1:13" ht="12.75" x14ac:dyDescent="0.2">
      <c r="A474" s="108"/>
      <c r="B474" s="108"/>
      <c r="C474" s="108"/>
      <c r="D474" s="108"/>
      <c r="E474" s="108"/>
      <c r="F474" s="108"/>
      <c r="G474" s="108"/>
      <c r="H474" s="108"/>
      <c r="I474" s="108"/>
      <c r="J474" s="108"/>
      <c r="K474" s="108"/>
      <c r="L474" s="108"/>
      <c r="M474" s="108"/>
    </row>
    <row r="475" spans="1:13" ht="12.75" x14ac:dyDescent="0.2">
      <c r="A475" s="108"/>
      <c r="B475" s="108"/>
      <c r="C475" s="108"/>
      <c r="D475" s="108"/>
      <c r="E475" s="108"/>
      <c r="F475" s="108"/>
      <c r="G475" s="108"/>
      <c r="H475" s="108"/>
      <c r="I475" s="108"/>
      <c r="J475" s="108"/>
      <c r="K475" s="108"/>
      <c r="L475" s="108"/>
      <c r="M475" s="108"/>
    </row>
    <row r="476" spans="1:13" ht="12.75" x14ac:dyDescent="0.2">
      <c r="A476" s="108"/>
      <c r="B476" s="108"/>
      <c r="C476" s="108"/>
      <c r="D476" s="108"/>
      <c r="E476" s="108"/>
      <c r="F476" s="108"/>
      <c r="G476" s="108"/>
      <c r="H476" s="108"/>
      <c r="I476" s="108"/>
      <c r="J476" s="108"/>
      <c r="K476" s="108"/>
      <c r="L476" s="108"/>
      <c r="M476" s="108"/>
    </row>
    <row r="477" spans="1:13" ht="12.75" x14ac:dyDescent="0.2">
      <c r="A477" s="108"/>
      <c r="B477" s="108"/>
      <c r="C477" s="108"/>
      <c r="D477" s="108"/>
      <c r="E477" s="108"/>
      <c r="F477" s="108"/>
      <c r="G477" s="108"/>
      <c r="H477" s="108"/>
      <c r="I477" s="108"/>
      <c r="J477" s="108"/>
      <c r="K477" s="108"/>
      <c r="L477" s="108"/>
      <c r="M477" s="108"/>
    </row>
    <row r="478" spans="1:13" ht="12.75" x14ac:dyDescent="0.2">
      <c r="A478" s="108"/>
      <c r="B478" s="108"/>
      <c r="C478" s="108"/>
      <c r="D478" s="108"/>
      <c r="E478" s="108"/>
      <c r="F478" s="108"/>
      <c r="G478" s="108"/>
      <c r="H478" s="108"/>
      <c r="I478" s="108"/>
      <c r="J478" s="108"/>
      <c r="K478" s="108"/>
      <c r="L478" s="108"/>
      <c r="M478" s="108"/>
    </row>
    <row r="479" spans="1:13" ht="12.75" x14ac:dyDescent="0.2">
      <c r="A479" s="108"/>
      <c r="B479" s="108"/>
      <c r="C479" s="108"/>
      <c r="D479" s="108"/>
      <c r="E479" s="108"/>
      <c r="F479" s="108"/>
      <c r="G479" s="108"/>
      <c r="H479" s="108"/>
      <c r="I479" s="108"/>
      <c r="J479" s="108"/>
      <c r="K479" s="108"/>
      <c r="L479" s="108"/>
      <c r="M479" s="108"/>
    </row>
    <row r="480" spans="1:13" ht="12.75" x14ac:dyDescent="0.2">
      <c r="A480" s="108"/>
      <c r="B480" s="108"/>
      <c r="C480" s="108"/>
      <c r="D480" s="108"/>
      <c r="E480" s="108"/>
      <c r="F480" s="108"/>
      <c r="G480" s="108"/>
      <c r="H480" s="108"/>
      <c r="I480" s="108"/>
      <c r="J480" s="108"/>
      <c r="K480" s="108"/>
      <c r="L480" s="108"/>
      <c r="M480" s="108"/>
    </row>
    <row r="481" spans="1:13" ht="12.75" x14ac:dyDescent="0.2">
      <c r="A481" s="108"/>
      <c r="B481" s="108"/>
      <c r="C481" s="108"/>
      <c r="D481" s="108"/>
      <c r="E481" s="108"/>
      <c r="F481" s="108"/>
      <c r="G481" s="108"/>
      <c r="H481" s="108"/>
      <c r="I481" s="108"/>
      <c r="J481" s="108"/>
      <c r="K481" s="108"/>
      <c r="L481" s="108"/>
      <c r="M481" s="108"/>
    </row>
    <row r="482" spans="1:13" ht="12.75" x14ac:dyDescent="0.2">
      <c r="A482" s="108"/>
      <c r="B482" s="108"/>
      <c r="C482" s="108"/>
      <c r="D482" s="108"/>
      <c r="E482" s="108"/>
      <c r="F482" s="108"/>
      <c r="G482" s="108"/>
      <c r="H482" s="108"/>
      <c r="I482" s="108"/>
      <c r="J482" s="108"/>
      <c r="K482" s="108"/>
      <c r="L482" s="108"/>
      <c r="M482" s="108"/>
    </row>
    <row r="483" spans="1:13" ht="12.75" x14ac:dyDescent="0.2">
      <c r="A483" s="108"/>
      <c r="B483" s="108"/>
      <c r="C483" s="108"/>
      <c r="D483" s="108"/>
      <c r="E483" s="108"/>
      <c r="F483" s="108"/>
      <c r="G483" s="108"/>
      <c r="H483" s="108"/>
      <c r="I483" s="108"/>
      <c r="J483" s="108"/>
      <c r="K483" s="108"/>
      <c r="L483" s="108"/>
      <c r="M483" s="108"/>
    </row>
    <row r="484" spans="1:13" ht="12.75" x14ac:dyDescent="0.2">
      <c r="A484" s="108"/>
      <c r="B484" s="108"/>
      <c r="C484" s="108"/>
      <c r="D484" s="108"/>
      <c r="E484" s="108"/>
      <c r="F484" s="108"/>
      <c r="G484" s="108"/>
      <c r="H484" s="108"/>
      <c r="I484" s="108"/>
      <c r="J484" s="108"/>
      <c r="K484" s="108"/>
      <c r="L484" s="108"/>
      <c r="M484" s="108"/>
    </row>
    <row r="485" spans="1:13" ht="12.75" x14ac:dyDescent="0.2">
      <c r="A485" s="108"/>
      <c r="B485" s="108"/>
      <c r="C485" s="108"/>
      <c r="D485" s="108"/>
      <c r="E485" s="108"/>
      <c r="F485" s="108"/>
      <c r="G485" s="108"/>
      <c r="H485" s="108"/>
      <c r="I485" s="108"/>
      <c r="J485" s="108"/>
      <c r="K485" s="108"/>
      <c r="L485" s="108"/>
      <c r="M485" s="108"/>
    </row>
    <row r="486" spans="1:13" ht="12.75" x14ac:dyDescent="0.2">
      <c r="A486" s="108"/>
      <c r="B486" s="108"/>
      <c r="C486" s="108"/>
      <c r="D486" s="108"/>
      <c r="E486" s="108"/>
      <c r="F486" s="108"/>
      <c r="G486" s="108"/>
      <c r="H486" s="108"/>
      <c r="I486" s="108"/>
      <c r="J486" s="108"/>
      <c r="K486" s="108"/>
      <c r="L486" s="108"/>
      <c r="M486" s="108"/>
    </row>
    <row r="487" spans="1:13" ht="12.75" x14ac:dyDescent="0.2">
      <c r="A487" s="108"/>
      <c r="B487" s="108"/>
      <c r="C487" s="108"/>
      <c r="D487" s="108"/>
      <c r="E487" s="108"/>
      <c r="F487" s="108"/>
      <c r="G487" s="108"/>
      <c r="H487" s="108"/>
      <c r="I487" s="108"/>
      <c r="J487" s="108"/>
      <c r="K487" s="108"/>
      <c r="L487" s="108"/>
      <c r="M487" s="108"/>
    </row>
    <row r="488" spans="1:13" ht="12.75" x14ac:dyDescent="0.2">
      <c r="A488" s="108"/>
      <c r="B488" s="108"/>
      <c r="C488" s="108"/>
      <c r="D488" s="108"/>
      <c r="E488" s="108"/>
      <c r="F488" s="108"/>
      <c r="G488" s="108"/>
      <c r="H488" s="108"/>
      <c r="I488" s="108"/>
      <c r="J488" s="108"/>
      <c r="K488" s="108"/>
      <c r="L488" s="108"/>
      <c r="M488" s="108"/>
    </row>
    <row r="489" spans="1:13" ht="12.75" x14ac:dyDescent="0.2">
      <c r="A489" s="108"/>
      <c r="B489" s="108"/>
      <c r="C489" s="108"/>
      <c r="D489" s="108"/>
      <c r="E489" s="108"/>
      <c r="F489" s="108"/>
      <c r="G489" s="108"/>
      <c r="H489" s="108"/>
      <c r="I489" s="108"/>
      <c r="J489" s="108"/>
      <c r="K489" s="108"/>
      <c r="L489" s="108"/>
      <c r="M489" s="108"/>
    </row>
    <row r="490" spans="1:13" ht="12.75" x14ac:dyDescent="0.2">
      <c r="A490" s="108"/>
      <c r="B490" s="108"/>
      <c r="C490" s="108"/>
      <c r="D490" s="108"/>
      <c r="E490" s="108"/>
      <c r="F490" s="108"/>
      <c r="G490" s="108"/>
      <c r="H490" s="108"/>
      <c r="I490" s="108"/>
      <c r="J490" s="108"/>
      <c r="K490" s="108"/>
      <c r="L490" s="108"/>
      <c r="M490" s="108"/>
    </row>
    <row r="491" spans="1:13" ht="12.75" x14ac:dyDescent="0.2">
      <c r="A491" s="108"/>
      <c r="B491" s="108"/>
      <c r="C491" s="108"/>
      <c r="D491" s="108"/>
      <c r="E491" s="108"/>
      <c r="F491" s="108"/>
      <c r="G491" s="108"/>
      <c r="H491" s="108"/>
      <c r="I491" s="108"/>
      <c r="J491" s="108"/>
      <c r="K491" s="108"/>
      <c r="L491" s="108"/>
      <c r="M491" s="108"/>
    </row>
    <row r="492" spans="1:13" ht="12.75" x14ac:dyDescent="0.2">
      <c r="A492" s="108"/>
      <c r="B492" s="108"/>
      <c r="C492" s="108"/>
      <c r="D492" s="108"/>
      <c r="E492" s="108"/>
      <c r="F492" s="108"/>
      <c r="G492" s="108"/>
      <c r="H492" s="108"/>
      <c r="I492" s="108"/>
      <c r="J492" s="108"/>
      <c r="K492" s="108"/>
      <c r="L492" s="108"/>
      <c r="M492" s="108"/>
    </row>
    <row r="493" spans="1:13" ht="12.75" x14ac:dyDescent="0.2">
      <c r="A493" s="108"/>
      <c r="B493" s="108"/>
      <c r="C493" s="108"/>
      <c r="D493" s="108"/>
      <c r="E493" s="108"/>
      <c r="F493" s="108"/>
      <c r="G493" s="108"/>
      <c r="H493" s="108"/>
      <c r="I493" s="108"/>
      <c r="J493" s="108"/>
      <c r="K493" s="108"/>
      <c r="L493" s="108"/>
      <c r="M493" s="108"/>
    </row>
    <row r="494" spans="1:13" ht="12.75" x14ac:dyDescent="0.2">
      <c r="A494" s="108"/>
      <c r="B494" s="108"/>
      <c r="C494" s="108"/>
      <c r="D494" s="108"/>
      <c r="E494" s="108"/>
      <c r="F494" s="108"/>
      <c r="G494" s="108"/>
      <c r="H494" s="108"/>
      <c r="I494" s="108"/>
      <c r="J494" s="108"/>
      <c r="K494" s="108"/>
      <c r="L494" s="108"/>
      <c r="M494" s="108"/>
    </row>
    <row r="495" spans="1:13" ht="12.75" x14ac:dyDescent="0.2">
      <c r="A495" s="108"/>
      <c r="B495" s="108"/>
      <c r="C495" s="108"/>
      <c r="D495" s="108"/>
      <c r="E495" s="108"/>
      <c r="F495" s="108"/>
      <c r="G495" s="108"/>
      <c r="H495" s="108"/>
      <c r="I495" s="108"/>
      <c r="J495" s="108"/>
      <c r="K495" s="108"/>
      <c r="L495" s="108"/>
      <c r="M495" s="108"/>
    </row>
    <row r="496" spans="1:13" ht="12.75" x14ac:dyDescent="0.2">
      <c r="A496" s="108"/>
      <c r="B496" s="108"/>
      <c r="C496" s="108"/>
      <c r="D496" s="108"/>
      <c r="E496" s="108"/>
      <c r="F496" s="108"/>
      <c r="G496" s="108"/>
      <c r="H496" s="108"/>
      <c r="I496" s="108"/>
      <c r="J496" s="108"/>
      <c r="K496" s="108"/>
      <c r="L496" s="108"/>
      <c r="M496" s="108"/>
    </row>
    <row r="497" spans="1:13" ht="12.75" x14ac:dyDescent="0.2">
      <c r="A497" s="108"/>
      <c r="B497" s="108"/>
      <c r="C497" s="108"/>
      <c r="D497" s="108"/>
      <c r="E497" s="108"/>
      <c r="F497" s="108"/>
      <c r="G497" s="108"/>
      <c r="H497" s="108"/>
      <c r="I497" s="108"/>
      <c r="J497" s="108"/>
      <c r="K497" s="108"/>
      <c r="L497" s="108"/>
      <c r="M497" s="108"/>
    </row>
    <row r="498" spans="1:13" ht="12.75" x14ac:dyDescent="0.2">
      <c r="A498" s="108"/>
      <c r="B498" s="108"/>
      <c r="C498" s="108"/>
      <c r="D498" s="108"/>
      <c r="E498" s="108"/>
      <c r="F498" s="108"/>
      <c r="G498" s="108"/>
      <c r="H498" s="108"/>
      <c r="I498" s="108"/>
      <c r="J498" s="108"/>
      <c r="K498" s="108"/>
      <c r="L498" s="108"/>
      <c r="M498" s="108"/>
    </row>
    <row r="499" spans="1:13" ht="12.75" x14ac:dyDescent="0.2">
      <c r="A499" s="108"/>
      <c r="B499" s="108"/>
      <c r="C499" s="108"/>
      <c r="D499" s="108"/>
      <c r="E499" s="108"/>
      <c r="F499" s="108"/>
      <c r="G499" s="108"/>
      <c r="H499" s="108"/>
      <c r="I499" s="108"/>
      <c r="J499" s="108"/>
      <c r="K499" s="108"/>
      <c r="L499" s="108"/>
      <c r="M499" s="108"/>
    </row>
    <row r="500" spans="1:13" ht="12.75" x14ac:dyDescent="0.2">
      <c r="A500" s="108"/>
      <c r="B500" s="108"/>
      <c r="C500" s="108"/>
      <c r="D500" s="108"/>
      <c r="E500" s="108"/>
      <c r="F500" s="108"/>
      <c r="G500" s="108"/>
      <c r="H500" s="108"/>
      <c r="I500" s="108"/>
      <c r="J500" s="108"/>
      <c r="K500" s="108"/>
      <c r="L500" s="108"/>
      <c r="M500" s="108"/>
    </row>
    <row r="501" spans="1:13" ht="12.75" x14ac:dyDescent="0.2">
      <c r="A501" s="108"/>
      <c r="B501" s="108"/>
      <c r="C501" s="108"/>
      <c r="D501" s="108"/>
      <c r="E501" s="108"/>
      <c r="F501" s="108"/>
      <c r="G501" s="108"/>
      <c r="H501" s="108"/>
      <c r="I501" s="108"/>
      <c r="J501" s="108"/>
      <c r="K501" s="108"/>
      <c r="L501" s="108"/>
      <c r="M501" s="108"/>
    </row>
    <row r="502" spans="1:13" ht="12.75" x14ac:dyDescent="0.2">
      <c r="A502" s="108"/>
      <c r="B502" s="108"/>
      <c r="C502" s="108"/>
      <c r="D502" s="108"/>
      <c r="E502" s="108"/>
      <c r="F502" s="108"/>
      <c r="G502" s="108"/>
      <c r="H502" s="108"/>
      <c r="I502" s="108"/>
      <c r="J502" s="108"/>
      <c r="K502" s="108"/>
      <c r="L502" s="108"/>
      <c r="M502" s="108"/>
    </row>
    <row r="503" spans="1:13" ht="12.75" x14ac:dyDescent="0.2">
      <c r="A503" s="108"/>
      <c r="B503" s="108"/>
      <c r="C503" s="108"/>
      <c r="D503" s="108"/>
      <c r="E503" s="108"/>
      <c r="F503" s="108"/>
      <c r="G503" s="108"/>
      <c r="H503" s="108"/>
      <c r="I503" s="108"/>
      <c r="J503" s="108"/>
      <c r="K503" s="108"/>
      <c r="L503" s="108"/>
      <c r="M503" s="108"/>
    </row>
    <row r="504" spans="1:13" ht="12.75" x14ac:dyDescent="0.2">
      <c r="A504" s="108"/>
      <c r="B504" s="108"/>
      <c r="C504" s="108"/>
      <c r="D504" s="108"/>
      <c r="E504" s="108"/>
      <c r="F504" s="108"/>
      <c r="G504" s="108"/>
      <c r="H504" s="108"/>
      <c r="I504" s="108"/>
      <c r="J504" s="108"/>
      <c r="K504" s="108"/>
      <c r="L504" s="108"/>
      <c r="M504" s="108"/>
    </row>
    <row r="505" spans="1:13" ht="12.75" x14ac:dyDescent="0.2">
      <c r="A505" s="108"/>
      <c r="B505" s="108"/>
      <c r="C505" s="108"/>
      <c r="D505" s="108"/>
      <c r="E505" s="108"/>
      <c r="F505" s="108"/>
      <c r="G505" s="108"/>
      <c r="H505" s="108"/>
      <c r="I505" s="108"/>
      <c r="J505" s="108"/>
      <c r="K505" s="108"/>
      <c r="L505" s="108"/>
      <c r="M505" s="108"/>
    </row>
    <row r="506" spans="1:13" ht="12.75" x14ac:dyDescent="0.2">
      <c r="A506" s="108"/>
      <c r="B506" s="108"/>
      <c r="C506" s="108"/>
      <c r="D506" s="108"/>
      <c r="E506" s="108"/>
      <c r="F506" s="108"/>
      <c r="G506" s="108"/>
      <c r="H506" s="108"/>
      <c r="I506" s="108"/>
      <c r="J506" s="108"/>
      <c r="K506" s="108"/>
      <c r="L506" s="108"/>
      <c r="M506" s="108"/>
    </row>
    <row r="507" spans="1:13" ht="12.75" x14ac:dyDescent="0.2">
      <c r="A507" s="108"/>
      <c r="B507" s="108"/>
      <c r="C507" s="108"/>
      <c r="D507" s="108"/>
      <c r="E507" s="108"/>
      <c r="F507" s="108"/>
      <c r="G507" s="108"/>
      <c r="H507" s="108"/>
      <c r="I507" s="108"/>
      <c r="J507" s="108"/>
      <c r="K507" s="108"/>
      <c r="L507" s="108"/>
      <c r="M507" s="108"/>
    </row>
    <row r="508" spans="1:13" ht="12.75" x14ac:dyDescent="0.2">
      <c r="A508" s="108"/>
      <c r="B508" s="108"/>
      <c r="C508" s="108"/>
      <c r="D508" s="108"/>
      <c r="E508" s="108"/>
      <c r="F508" s="108"/>
      <c r="G508" s="108"/>
      <c r="H508" s="108"/>
      <c r="I508" s="108"/>
      <c r="J508" s="108"/>
      <c r="K508" s="108"/>
      <c r="L508" s="108"/>
      <c r="M508" s="108"/>
    </row>
    <row r="509" spans="1:13" ht="12.75" x14ac:dyDescent="0.2">
      <c r="A509" s="108"/>
      <c r="B509" s="108"/>
      <c r="C509" s="108"/>
      <c r="D509" s="108"/>
      <c r="E509" s="108"/>
      <c r="F509" s="108"/>
      <c r="G509" s="108"/>
      <c r="H509" s="108"/>
      <c r="I509" s="108"/>
      <c r="J509" s="108"/>
      <c r="K509" s="108"/>
      <c r="L509" s="108"/>
      <c r="M509" s="108"/>
    </row>
    <row r="510" spans="1:13" ht="12.75" x14ac:dyDescent="0.2">
      <c r="A510" s="108"/>
      <c r="B510" s="108"/>
      <c r="C510" s="108"/>
      <c r="D510" s="108"/>
      <c r="E510" s="108"/>
      <c r="F510" s="108"/>
      <c r="G510" s="108"/>
      <c r="H510" s="108"/>
      <c r="I510" s="108"/>
      <c r="J510" s="108"/>
      <c r="K510" s="108"/>
      <c r="L510" s="108"/>
      <c r="M510" s="108"/>
    </row>
    <row r="511" spans="1:13" ht="12.75" x14ac:dyDescent="0.2">
      <c r="A511" s="108"/>
      <c r="B511" s="108"/>
      <c r="C511" s="108"/>
      <c r="D511" s="108"/>
      <c r="E511" s="108"/>
      <c r="F511" s="108"/>
      <c r="G511" s="108"/>
      <c r="H511" s="108"/>
      <c r="I511" s="108"/>
      <c r="J511" s="108"/>
      <c r="K511" s="108"/>
      <c r="L511" s="108"/>
      <c r="M511" s="108"/>
    </row>
    <row r="512" spans="1:13" ht="12.75" x14ac:dyDescent="0.2">
      <c r="A512" s="108"/>
      <c r="B512" s="108"/>
      <c r="C512" s="108"/>
      <c r="D512" s="108"/>
      <c r="E512" s="108"/>
      <c r="F512" s="108"/>
      <c r="G512" s="108"/>
      <c r="H512" s="108"/>
      <c r="I512" s="108"/>
      <c r="J512" s="108"/>
      <c r="K512" s="108"/>
      <c r="L512" s="108"/>
      <c r="M512" s="108"/>
    </row>
    <row r="513" spans="1:13" ht="12.75" x14ac:dyDescent="0.2">
      <c r="A513" s="108"/>
      <c r="B513" s="108"/>
      <c r="C513" s="108"/>
      <c r="D513" s="108"/>
      <c r="E513" s="108"/>
      <c r="F513" s="108"/>
      <c r="G513" s="108"/>
      <c r="H513" s="108"/>
      <c r="I513" s="108"/>
      <c r="J513" s="108"/>
      <c r="K513" s="108"/>
      <c r="L513" s="108"/>
      <c r="M513" s="108"/>
    </row>
    <row r="514" spans="1:13" ht="12.75" x14ac:dyDescent="0.2">
      <c r="A514" s="108"/>
      <c r="B514" s="108"/>
      <c r="C514" s="108"/>
      <c r="D514" s="108"/>
      <c r="E514" s="108"/>
      <c r="F514" s="108"/>
      <c r="G514" s="108"/>
      <c r="H514" s="108"/>
      <c r="I514" s="108"/>
      <c r="J514" s="108"/>
      <c r="K514" s="108"/>
      <c r="L514" s="108"/>
      <c r="M514" s="108"/>
    </row>
    <row r="515" spans="1:13" ht="12.75" x14ac:dyDescent="0.2">
      <c r="A515" s="108"/>
      <c r="B515" s="108"/>
      <c r="C515" s="108"/>
      <c r="D515" s="108"/>
      <c r="E515" s="108"/>
      <c r="F515" s="108"/>
      <c r="G515" s="108"/>
      <c r="H515" s="108"/>
      <c r="I515" s="108"/>
      <c r="J515" s="108"/>
      <c r="K515" s="108"/>
      <c r="L515" s="108"/>
      <c r="M515" s="108"/>
    </row>
    <row r="516" spans="1:13" ht="12.75" x14ac:dyDescent="0.2">
      <c r="A516" s="108"/>
      <c r="B516" s="108"/>
      <c r="C516" s="108"/>
      <c r="D516" s="108"/>
      <c r="E516" s="108"/>
      <c r="F516" s="108"/>
      <c r="G516" s="108"/>
      <c r="H516" s="108"/>
      <c r="I516" s="108"/>
      <c r="J516" s="108"/>
      <c r="K516" s="108"/>
      <c r="L516" s="108"/>
      <c r="M516" s="108"/>
    </row>
    <row r="517" spans="1:13" ht="12.75" x14ac:dyDescent="0.2">
      <c r="A517" s="108"/>
      <c r="B517" s="108"/>
      <c r="C517" s="108"/>
      <c r="D517" s="108"/>
      <c r="E517" s="108"/>
      <c r="F517" s="108"/>
      <c r="G517" s="108"/>
      <c r="H517" s="108"/>
      <c r="I517" s="108"/>
      <c r="J517" s="108"/>
      <c r="K517" s="108"/>
      <c r="L517" s="108"/>
      <c r="M517" s="108"/>
    </row>
    <row r="518" spans="1:13" ht="12.75" x14ac:dyDescent="0.2">
      <c r="A518" s="108"/>
      <c r="B518" s="108"/>
      <c r="C518" s="108"/>
      <c r="D518" s="108"/>
      <c r="E518" s="108"/>
      <c r="F518" s="108"/>
      <c r="G518" s="108"/>
      <c r="H518" s="108"/>
      <c r="I518" s="108"/>
      <c r="J518" s="108"/>
      <c r="K518" s="108"/>
      <c r="L518" s="108"/>
      <c r="M518" s="108"/>
    </row>
    <row r="519" spans="1:13" ht="12.75" x14ac:dyDescent="0.2">
      <c r="A519" s="108"/>
      <c r="B519" s="108"/>
      <c r="C519" s="108"/>
      <c r="D519" s="108"/>
      <c r="E519" s="108"/>
      <c r="F519" s="108"/>
      <c r="G519" s="108"/>
      <c r="H519" s="108"/>
      <c r="I519" s="108"/>
      <c r="J519" s="108"/>
      <c r="K519" s="108"/>
      <c r="L519" s="108"/>
      <c r="M519" s="108"/>
    </row>
    <row r="520" spans="1:13" ht="12.75" x14ac:dyDescent="0.2">
      <c r="A520" s="108"/>
      <c r="B520" s="108"/>
      <c r="C520" s="108"/>
      <c r="D520" s="108"/>
      <c r="E520" s="108"/>
      <c r="F520" s="108"/>
      <c r="G520" s="108"/>
      <c r="H520" s="108"/>
      <c r="I520" s="108"/>
      <c r="J520" s="108"/>
      <c r="K520" s="108"/>
      <c r="L520" s="108"/>
      <c r="M520" s="108"/>
    </row>
    <row r="521" spans="1:13" ht="12.75" x14ac:dyDescent="0.2">
      <c r="A521" s="108"/>
      <c r="B521" s="108"/>
      <c r="C521" s="108"/>
      <c r="D521" s="108"/>
      <c r="E521" s="108"/>
      <c r="F521" s="108"/>
      <c r="G521" s="108"/>
      <c r="H521" s="108"/>
      <c r="I521" s="108"/>
      <c r="J521" s="108"/>
      <c r="K521" s="108"/>
      <c r="L521" s="108"/>
      <c r="M521" s="108"/>
    </row>
    <row r="522" spans="1:13" ht="12.75" x14ac:dyDescent="0.2">
      <c r="A522" s="108"/>
      <c r="B522" s="108"/>
      <c r="C522" s="108"/>
      <c r="D522" s="108"/>
      <c r="E522" s="108"/>
      <c r="F522" s="108"/>
      <c r="G522" s="108"/>
      <c r="H522" s="108"/>
      <c r="I522" s="108"/>
      <c r="J522" s="108"/>
      <c r="K522" s="108"/>
      <c r="L522" s="108"/>
      <c r="M522" s="108"/>
    </row>
    <row r="523" spans="1:13" ht="12.75" x14ac:dyDescent="0.2">
      <c r="A523" s="108"/>
      <c r="B523" s="108"/>
      <c r="C523" s="108"/>
      <c r="D523" s="108"/>
      <c r="E523" s="108"/>
      <c r="F523" s="108"/>
      <c r="G523" s="108"/>
      <c r="H523" s="108"/>
      <c r="I523" s="108"/>
      <c r="J523" s="108"/>
      <c r="K523" s="108"/>
      <c r="L523" s="108"/>
      <c r="M523" s="108"/>
    </row>
    <row r="524" spans="1:13" ht="12.75" x14ac:dyDescent="0.2">
      <c r="A524" s="108"/>
      <c r="B524" s="108"/>
      <c r="C524" s="108"/>
      <c r="D524" s="108"/>
      <c r="E524" s="108"/>
      <c r="F524" s="108"/>
      <c r="G524" s="108"/>
      <c r="H524" s="108"/>
      <c r="I524" s="108"/>
      <c r="J524" s="108"/>
      <c r="K524" s="108"/>
      <c r="L524" s="108"/>
      <c r="M524" s="108"/>
    </row>
    <row r="525" spans="1:13" ht="12.75" x14ac:dyDescent="0.2">
      <c r="A525" s="108"/>
      <c r="B525" s="108"/>
      <c r="C525" s="108"/>
      <c r="D525" s="108"/>
      <c r="E525" s="108"/>
      <c r="F525" s="108"/>
      <c r="G525" s="108"/>
      <c r="H525" s="108"/>
      <c r="I525" s="108"/>
      <c r="J525" s="108"/>
      <c r="K525" s="108"/>
      <c r="L525" s="108"/>
      <c r="M525" s="108"/>
    </row>
    <row r="526" spans="1:13" ht="12.75" x14ac:dyDescent="0.2">
      <c r="A526" s="108"/>
      <c r="B526" s="108"/>
      <c r="C526" s="108"/>
      <c r="D526" s="108"/>
      <c r="E526" s="108"/>
      <c r="F526" s="108"/>
      <c r="G526" s="108"/>
      <c r="H526" s="108"/>
      <c r="I526" s="108"/>
      <c r="J526" s="108"/>
      <c r="K526" s="108"/>
      <c r="L526" s="108"/>
      <c r="M526" s="108"/>
    </row>
    <row r="527" spans="1:13" ht="12.75" x14ac:dyDescent="0.2">
      <c r="A527" s="108"/>
      <c r="B527" s="108"/>
      <c r="C527" s="108"/>
      <c r="D527" s="108"/>
      <c r="E527" s="108"/>
      <c r="F527" s="108"/>
      <c r="G527" s="108"/>
      <c r="H527" s="108"/>
      <c r="I527" s="108"/>
      <c r="J527" s="108"/>
      <c r="K527" s="108"/>
      <c r="L527" s="108"/>
      <c r="M527" s="108"/>
    </row>
    <row r="528" spans="1:13" ht="12.75" x14ac:dyDescent="0.2">
      <c r="A528" s="108"/>
      <c r="B528" s="108"/>
      <c r="C528" s="108"/>
      <c r="D528" s="108"/>
      <c r="E528" s="108"/>
      <c r="F528" s="108"/>
      <c r="G528" s="108"/>
      <c r="H528" s="108"/>
      <c r="I528" s="108"/>
      <c r="J528" s="108"/>
      <c r="K528" s="108"/>
      <c r="L528" s="108"/>
      <c r="M528" s="108"/>
    </row>
    <row r="529" spans="1:13" ht="12.75" x14ac:dyDescent="0.2">
      <c r="A529" s="108"/>
      <c r="B529" s="108"/>
      <c r="C529" s="108"/>
      <c r="D529" s="108"/>
      <c r="E529" s="108"/>
      <c r="F529" s="108"/>
      <c r="G529" s="108"/>
      <c r="H529" s="108"/>
      <c r="I529" s="108"/>
      <c r="J529" s="108"/>
      <c r="K529" s="108"/>
      <c r="L529" s="108"/>
      <c r="M529" s="108"/>
    </row>
    <row r="530" spans="1:13" ht="12.75" x14ac:dyDescent="0.2">
      <c r="A530" s="108"/>
      <c r="B530" s="108"/>
      <c r="C530" s="108"/>
      <c r="D530" s="108"/>
      <c r="E530" s="108"/>
      <c r="F530" s="108"/>
      <c r="G530" s="108"/>
      <c r="H530" s="108"/>
      <c r="I530" s="108"/>
      <c r="J530" s="108"/>
      <c r="K530" s="108"/>
      <c r="L530" s="108"/>
      <c r="M530" s="108"/>
    </row>
    <row r="531" spans="1:13" ht="12.75" x14ac:dyDescent="0.2">
      <c r="A531" s="108"/>
      <c r="B531" s="108"/>
      <c r="C531" s="108"/>
      <c r="D531" s="108"/>
      <c r="E531" s="108"/>
      <c r="F531" s="108"/>
      <c r="G531" s="108"/>
      <c r="H531" s="108"/>
      <c r="I531" s="108"/>
      <c r="J531" s="108"/>
      <c r="K531" s="108"/>
      <c r="L531" s="108"/>
      <c r="M531" s="108"/>
    </row>
    <row r="532" spans="1:13" ht="12.75" x14ac:dyDescent="0.2">
      <c r="A532" s="108"/>
      <c r="B532" s="108"/>
      <c r="C532" s="108"/>
      <c r="D532" s="108"/>
      <c r="E532" s="108"/>
      <c r="F532" s="108"/>
      <c r="G532" s="108"/>
      <c r="H532" s="108"/>
      <c r="I532" s="108"/>
      <c r="J532" s="108"/>
      <c r="K532" s="108"/>
      <c r="L532" s="108"/>
      <c r="M532" s="108"/>
    </row>
    <row r="533" spans="1:13" ht="12.75" x14ac:dyDescent="0.2">
      <c r="A533" s="108"/>
      <c r="B533" s="108"/>
      <c r="C533" s="108"/>
      <c r="D533" s="108"/>
      <c r="E533" s="108"/>
      <c r="F533" s="108"/>
      <c r="G533" s="108"/>
      <c r="H533" s="108"/>
      <c r="I533" s="108"/>
      <c r="J533" s="108"/>
      <c r="K533" s="108"/>
      <c r="L533" s="108"/>
      <c r="M533" s="108"/>
    </row>
    <row r="534" spans="1:13" ht="12.75" x14ac:dyDescent="0.2">
      <c r="A534" s="108"/>
      <c r="B534" s="108"/>
      <c r="C534" s="108"/>
      <c r="D534" s="108"/>
      <c r="E534" s="108"/>
      <c r="F534" s="108"/>
      <c r="G534" s="108"/>
      <c r="H534" s="108"/>
      <c r="I534" s="108"/>
      <c r="J534" s="108"/>
      <c r="K534" s="108"/>
      <c r="L534" s="108"/>
      <c r="M534" s="108"/>
    </row>
    <row r="535" spans="1:13" ht="12.75" x14ac:dyDescent="0.2">
      <c r="A535" s="108"/>
      <c r="B535" s="108"/>
      <c r="C535" s="108"/>
      <c r="D535" s="108"/>
      <c r="E535" s="108"/>
      <c r="F535" s="108"/>
      <c r="G535" s="108"/>
      <c r="H535" s="108"/>
      <c r="I535" s="108"/>
      <c r="J535" s="108"/>
      <c r="K535" s="108"/>
      <c r="L535" s="108"/>
      <c r="M535" s="108"/>
    </row>
    <row r="536" spans="1:13" ht="12.75" x14ac:dyDescent="0.2">
      <c r="A536" s="108"/>
      <c r="B536" s="108"/>
      <c r="C536" s="108"/>
      <c r="D536" s="108"/>
      <c r="E536" s="108"/>
      <c r="F536" s="108"/>
      <c r="G536" s="108"/>
      <c r="H536" s="108"/>
      <c r="I536" s="108"/>
      <c r="J536" s="108"/>
      <c r="K536" s="108"/>
      <c r="L536" s="108"/>
      <c r="M536" s="108"/>
    </row>
    <row r="537" spans="1:13" ht="12.75" x14ac:dyDescent="0.2">
      <c r="A537" s="108"/>
      <c r="B537" s="108"/>
      <c r="C537" s="108"/>
      <c r="D537" s="108"/>
      <c r="E537" s="108"/>
      <c r="F537" s="108"/>
      <c r="G537" s="108"/>
      <c r="H537" s="108"/>
      <c r="I537" s="108"/>
      <c r="J537" s="108"/>
      <c r="K537" s="108"/>
      <c r="L537" s="108"/>
      <c r="M537" s="108"/>
    </row>
    <row r="538" spans="1:13" ht="12.75" x14ac:dyDescent="0.2">
      <c r="A538" s="108"/>
      <c r="B538" s="108"/>
      <c r="C538" s="108"/>
      <c r="D538" s="108"/>
      <c r="E538" s="108"/>
      <c r="F538" s="108"/>
      <c r="G538" s="108"/>
      <c r="H538" s="108"/>
      <c r="I538" s="108"/>
      <c r="J538" s="108"/>
      <c r="K538" s="108"/>
      <c r="L538" s="108"/>
      <c r="M538" s="108"/>
    </row>
    <row r="539" spans="1:13" ht="12.75" x14ac:dyDescent="0.2">
      <c r="A539" s="108"/>
      <c r="B539" s="108"/>
      <c r="C539" s="108"/>
      <c r="D539" s="108"/>
      <c r="E539" s="108"/>
      <c r="F539" s="108"/>
      <c r="G539" s="108"/>
      <c r="H539" s="108"/>
      <c r="I539" s="108"/>
      <c r="J539" s="108"/>
      <c r="K539" s="108"/>
      <c r="L539" s="108"/>
      <c r="M539" s="108"/>
    </row>
    <row r="540" spans="1:13" ht="12.75" x14ac:dyDescent="0.2">
      <c r="A540" s="108"/>
      <c r="B540" s="108"/>
      <c r="C540" s="108"/>
      <c r="D540" s="108"/>
      <c r="E540" s="108"/>
      <c r="F540" s="108"/>
      <c r="G540" s="108"/>
      <c r="H540" s="108"/>
      <c r="I540" s="108"/>
      <c r="J540" s="108"/>
      <c r="K540" s="108"/>
      <c r="L540" s="108"/>
      <c r="M540" s="108"/>
    </row>
    <row r="541" spans="1:13" ht="12.75" x14ac:dyDescent="0.2">
      <c r="A541" s="108"/>
      <c r="B541" s="108"/>
      <c r="C541" s="108"/>
      <c r="D541" s="108"/>
      <c r="E541" s="108"/>
      <c r="F541" s="108"/>
      <c r="G541" s="108"/>
      <c r="H541" s="108"/>
      <c r="I541" s="108"/>
      <c r="J541" s="108"/>
      <c r="K541" s="108"/>
      <c r="L541" s="108"/>
      <c r="M541" s="108"/>
    </row>
    <row r="542" spans="1:13" ht="12.75" x14ac:dyDescent="0.2">
      <c r="A542" s="108"/>
      <c r="B542" s="108"/>
      <c r="C542" s="108"/>
      <c r="D542" s="108"/>
      <c r="E542" s="108"/>
      <c r="F542" s="108"/>
      <c r="G542" s="108"/>
      <c r="H542" s="108"/>
      <c r="I542" s="108"/>
      <c r="J542" s="108"/>
      <c r="K542" s="108"/>
      <c r="L542" s="108"/>
      <c r="M542" s="108"/>
    </row>
    <row r="543" spans="1:13" ht="12.75" x14ac:dyDescent="0.2">
      <c r="A543" s="108"/>
      <c r="B543" s="108"/>
      <c r="C543" s="108"/>
      <c r="D543" s="108"/>
      <c r="E543" s="108"/>
      <c r="F543" s="108"/>
      <c r="G543" s="108"/>
      <c r="H543" s="108"/>
      <c r="I543" s="108"/>
      <c r="J543" s="108"/>
      <c r="K543" s="108"/>
      <c r="L543" s="108"/>
      <c r="M543" s="108"/>
    </row>
    <row r="544" spans="1:13" ht="12.75" x14ac:dyDescent="0.2">
      <c r="A544" s="108"/>
      <c r="B544" s="108"/>
      <c r="C544" s="108"/>
      <c r="D544" s="108"/>
      <c r="E544" s="108"/>
      <c r="F544" s="108"/>
      <c r="G544" s="108"/>
      <c r="H544" s="108"/>
      <c r="I544" s="108"/>
      <c r="J544" s="108"/>
      <c r="K544" s="108"/>
      <c r="L544" s="108"/>
      <c r="M544" s="108"/>
    </row>
    <row r="545" spans="1:13" ht="12.75" x14ac:dyDescent="0.2">
      <c r="A545" s="108"/>
      <c r="B545" s="108"/>
      <c r="C545" s="108"/>
      <c r="D545" s="108"/>
      <c r="E545" s="108"/>
      <c r="F545" s="108"/>
      <c r="G545" s="108"/>
      <c r="H545" s="108"/>
      <c r="I545" s="108"/>
      <c r="J545" s="108"/>
      <c r="K545" s="108"/>
      <c r="L545" s="108"/>
      <c r="M545" s="108"/>
    </row>
    <row r="546" spans="1:13" ht="12.75" x14ac:dyDescent="0.2">
      <c r="A546" s="108"/>
      <c r="B546" s="108"/>
      <c r="C546" s="108"/>
      <c r="D546" s="108"/>
      <c r="E546" s="108"/>
      <c r="F546" s="108"/>
      <c r="G546" s="108"/>
      <c r="H546" s="108"/>
      <c r="I546" s="108"/>
      <c r="J546" s="108"/>
      <c r="K546" s="108"/>
      <c r="L546" s="108"/>
      <c r="M546" s="108"/>
    </row>
    <row r="547" spans="1:13" ht="12.75" x14ac:dyDescent="0.2">
      <c r="A547" s="108"/>
      <c r="B547" s="108"/>
      <c r="C547" s="108"/>
      <c r="D547" s="108"/>
      <c r="E547" s="108"/>
      <c r="F547" s="108"/>
      <c r="G547" s="108"/>
      <c r="H547" s="108"/>
      <c r="I547" s="108"/>
      <c r="J547" s="108"/>
      <c r="K547" s="108"/>
      <c r="L547" s="108"/>
      <c r="M547" s="108"/>
    </row>
    <row r="548" spans="1:13" ht="12.75" x14ac:dyDescent="0.2">
      <c r="A548" s="108"/>
      <c r="B548" s="108"/>
      <c r="C548" s="108"/>
      <c r="D548" s="108"/>
      <c r="E548" s="108"/>
      <c r="F548" s="108"/>
      <c r="G548" s="108"/>
      <c r="H548" s="108"/>
      <c r="I548" s="108"/>
      <c r="J548" s="108"/>
      <c r="K548" s="108"/>
      <c r="L548" s="108"/>
      <c r="M548" s="108"/>
    </row>
    <row r="549" spans="1:13" ht="12.75" x14ac:dyDescent="0.2">
      <c r="A549" s="108"/>
      <c r="B549" s="108"/>
      <c r="C549" s="108"/>
      <c r="D549" s="108"/>
      <c r="E549" s="108"/>
      <c r="F549" s="108"/>
      <c r="G549" s="108"/>
      <c r="H549" s="108"/>
      <c r="I549" s="108"/>
      <c r="J549" s="108"/>
      <c r="K549" s="108"/>
      <c r="L549" s="108"/>
      <c r="M549" s="108"/>
    </row>
    <row r="550" spans="1:13" ht="12.75" x14ac:dyDescent="0.2">
      <c r="A550" s="108"/>
      <c r="B550" s="108"/>
      <c r="C550" s="108"/>
      <c r="D550" s="108"/>
      <c r="E550" s="108"/>
      <c r="F550" s="108"/>
      <c r="G550" s="108"/>
      <c r="H550" s="108"/>
      <c r="I550" s="108"/>
      <c r="J550" s="108"/>
      <c r="K550" s="108"/>
      <c r="L550" s="108"/>
      <c r="M550" s="108"/>
    </row>
    <row r="551" spans="1:13" ht="12.75" x14ac:dyDescent="0.2">
      <c r="A551" s="108"/>
      <c r="B551" s="108"/>
      <c r="C551" s="108"/>
      <c r="D551" s="108"/>
      <c r="E551" s="108"/>
      <c r="F551" s="108"/>
      <c r="G551" s="108"/>
      <c r="H551" s="108"/>
      <c r="I551" s="108"/>
      <c r="J551" s="108"/>
      <c r="K551" s="108"/>
      <c r="L551" s="108"/>
      <c r="M551" s="108"/>
    </row>
    <row r="552" spans="1:13" ht="12.75" x14ac:dyDescent="0.2">
      <c r="A552" s="108"/>
      <c r="B552" s="108"/>
      <c r="C552" s="108"/>
      <c r="D552" s="108"/>
      <c r="E552" s="108"/>
      <c r="F552" s="108"/>
      <c r="G552" s="108"/>
      <c r="H552" s="108"/>
      <c r="I552" s="108"/>
      <c r="J552" s="108"/>
      <c r="K552" s="108"/>
      <c r="L552" s="108"/>
      <c r="M552" s="108"/>
    </row>
    <row r="553" spans="1:13" ht="12.75" x14ac:dyDescent="0.2">
      <c r="A553" s="108"/>
      <c r="B553" s="108"/>
      <c r="C553" s="108"/>
      <c r="D553" s="108"/>
      <c r="E553" s="108"/>
      <c r="F553" s="108"/>
      <c r="G553" s="108"/>
      <c r="H553" s="108"/>
      <c r="I553" s="108"/>
      <c r="J553" s="108"/>
      <c r="K553" s="108"/>
      <c r="L553" s="108"/>
      <c r="M553" s="108"/>
    </row>
    <row r="554" spans="1:13" ht="12.75" x14ac:dyDescent="0.2">
      <c r="A554" s="108"/>
      <c r="B554" s="108"/>
      <c r="C554" s="108"/>
      <c r="D554" s="108"/>
      <c r="E554" s="108"/>
      <c r="F554" s="108"/>
      <c r="G554" s="108"/>
      <c r="H554" s="108"/>
      <c r="I554" s="108"/>
      <c r="J554" s="108"/>
      <c r="K554" s="108"/>
      <c r="L554" s="108"/>
      <c r="M554" s="108"/>
    </row>
    <row r="555" spans="1:13" ht="12.75" x14ac:dyDescent="0.2">
      <c r="A555" s="108"/>
      <c r="B555" s="108"/>
      <c r="C555" s="108"/>
      <c r="D555" s="108"/>
      <c r="E555" s="108"/>
      <c r="F555" s="108"/>
      <c r="G555" s="108"/>
      <c r="H555" s="108"/>
      <c r="I555" s="108"/>
      <c r="J555" s="108"/>
      <c r="K555" s="108"/>
      <c r="L555" s="108"/>
      <c r="M555" s="108"/>
    </row>
    <row r="556" spans="1:13" ht="12.75" x14ac:dyDescent="0.2">
      <c r="A556" s="108"/>
      <c r="B556" s="108"/>
      <c r="C556" s="108"/>
      <c r="D556" s="108"/>
      <c r="E556" s="108"/>
      <c r="F556" s="108"/>
      <c r="G556" s="108"/>
      <c r="H556" s="108"/>
      <c r="I556" s="108"/>
      <c r="J556" s="108"/>
      <c r="K556" s="108"/>
      <c r="L556" s="108"/>
      <c r="M556" s="108"/>
    </row>
    <row r="557" spans="1:13" ht="12.75" x14ac:dyDescent="0.2">
      <c r="A557" s="108"/>
      <c r="B557" s="108"/>
      <c r="C557" s="108"/>
      <c r="D557" s="108"/>
      <c r="E557" s="108"/>
      <c r="F557" s="108"/>
      <c r="G557" s="108"/>
      <c r="H557" s="108"/>
      <c r="I557" s="108"/>
      <c r="J557" s="108"/>
      <c r="K557" s="108"/>
      <c r="L557" s="108"/>
      <c r="M557" s="108"/>
    </row>
    <row r="558" spans="1:13" ht="12.75" x14ac:dyDescent="0.2">
      <c r="A558" s="108"/>
      <c r="B558" s="108"/>
      <c r="C558" s="108"/>
      <c r="D558" s="108"/>
      <c r="E558" s="108"/>
      <c r="F558" s="108"/>
      <c r="G558" s="108"/>
      <c r="H558" s="108"/>
      <c r="I558" s="108"/>
      <c r="J558" s="108"/>
      <c r="K558" s="108"/>
      <c r="L558" s="108"/>
      <c r="M558" s="108"/>
    </row>
    <row r="559" spans="1:13" ht="12.75" x14ac:dyDescent="0.2">
      <c r="A559" s="108"/>
      <c r="B559" s="108"/>
      <c r="C559" s="108"/>
      <c r="D559" s="108"/>
      <c r="E559" s="108"/>
      <c r="F559" s="108"/>
      <c r="G559" s="108"/>
      <c r="H559" s="108"/>
      <c r="I559" s="108"/>
      <c r="J559" s="108"/>
      <c r="K559" s="108"/>
      <c r="L559" s="108"/>
      <c r="M559" s="108"/>
    </row>
    <row r="560" spans="1:13" ht="12.75" x14ac:dyDescent="0.2">
      <c r="A560" s="108"/>
      <c r="B560" s="108"/>
      <c r="C560" s="108"/>
      <c r="D560" s="108"/>
      <c r="E560" s="108"/>
      <c r="F560" s="108"/>
      <c r="G560" s="108"/>
      <c r="H560" s="108"/>
      <c r="I560" s="108"/>
      <c r="J560" s="108"/>
      <c r="K560" s="108"/>
      <c r="L560" s="108"/>
      <c r="M560" s="108"/>
    </row>
    <row r="561" spans="1:13" ht="12.75" x14ac:dyDescent="0.2">
      <c r="A561" s="108"/>
      <c r="B561" s="108"/>
      <c r="C561" s="108"/>
      <c r="D561" s="108"/>
      <c r="E561" s="108"/>
      <c r="F561" s="108"/>
      <c r="G561" s="108"/>
      <c r="H561" s="108"/>
      <c r="I561" s="108"/>
      <c r="J561" s="108"/>
      <c r="K561" s="108"/>
      <c r="L561" s="108"/>
      <c r="M561" s="108"/>
    </row>
    <row r="562" spans="1:13" ht="12.75" x14ac:dyDescent="0.2">
      <c r="A562" s="108"/>
      <c r="B562" s="108"/>
      <c r="C562" s="108"/>
      <c r="D562" s="108"/>
      <c r="E562" s="108"/>
      <c r="F562" s="108"/>
      <c r="G562" s="108"/>
      <c r="H562" s="108"/>
      <c r="I562" s="108"/>
      <c r="J562" s="108"/>
      <c r="K562" s="108"/>
      <c r="L562" s="108"/>
      <c r="M562" s="108"/>
    </row>
    <row r="563" spans="1:13" ht="12.75" x14ac:dyDescent="0.2">
      <c r="A563" s="108"/>
      <c r="B563" s="108"/>
      <c r="C563" s="108"/>
      <c r="D563" s="108"/>
      <c r="E563" s="108"/>
      <c r="F563" s="108"/>
      <c r="G563" s="108"/>
      <c r="H563" s="108"/>
      <c r="I563" s="108"/>
      <c r="J563" s="108"/>
      <c r="K563" s="108"/>
      <c r="L563" s="108"/>
      <c r="M563" s="108"/>
    </row>
    <row r="564" spans="1:13" ht="12.75" x14ac:dyDescent="0.2">
      <c r="A564" s="108"/>
      <c r="B564" s="108"/>
      <c r="C564" s="108"/>
      <c r="D564" s="108"/>
      <c r="E564" s="108"/>
      <c r="F564" s="108"/>
      <c r="G564" s="108"/>
      <c r="H564" s="108"/>
      <c r="I564" s="108"/>
      <c r="J564" s="108"/>
      <c r="K564" s="108"/>
      <c r="L564" s="108"/>
      <c r="M564" s="108"/>
    </row>
    <row r="565" spans="1:13" ht="12.75" x14ac:dyDescent="0.2">
      <c r="A565" s="108"/>
      <c r="B565" s="108"/>
      <c r="C565" s="108"/>
      <c r="D565" s="108"/>
      <c r="E565" s="108"/>
      <c r="F565" s="108"/>
      <c r="G565" s="108"/>
      <c r="H565" s="108"/>
      <c r="I565" s="108"/>
      <c r="J565" s="108"/>
      <c r="K565" s="108"/>
      <c r="L565" s="108"/>
      <c r="M565" s="108"/>
    </row>
    <row r="566" spans="1:13" ht="12.75" x14ac:dyDescent="0.2">
      <c r="A566" s="108"/>
      <c r="B566" s="108"/>
      <c r="C566" s="108"/>
      <c r="D566" s="108"/>
      <c r="E566" s="108"/>
      <c r="F566" s="108"/>
      <c r="G566" s="108"/>
      <c r="H566" s="108"/>
      <c r="I566" s="108"/>
      <c r="J566" s="108"/>
      <c r="K566" s="108"/>
      <c r="L566" s="108"/>
      <c r="M566" s="108"/>
    </row>
    <row r="567" spans="1:13" ht="12.75" x14ac:dyDescent="0.2">
      <c r="A567" s="108"/>
      <c r="B567" s="108"/>
      <c r="C567" s="108"/>
      <c r="D567" s="108"/>
      <c r="E567" s="108"/>
      <c r="F567" s="108"/>
      <c r="G567" s="108"/>
      <c r="H567" s="108"/>
      <c r="I567" s="108"/>
      <c r="J567" s="108"/>
      <c r="K567" s="108"/>
      <c r="L567" s="108"/>
      <c r="M567" s="108"/>
    </row>
    <row r="568" spans="1:13" ht="12.75" x14ac:dyDescent="0.2">
      <c r="A568" s="108"/>
      <c r="B568" s="108"/>
      <c r="C568" s="108"/>
      <c r="D568" s="108"/>
      <c r="E568" s="108"/>
      <c r="F568" s="108"/>
      <c r="G568" s="108"/>
      <c r="H568" s="108"/>
      <c r="I568" s="108"/>
      <c r="J568" s="108"/>
      <c r="K568" s="108"/>
      <c r="L568" s="108"/>
      <c r="M568" s="108"/>
    </row>
    <row r="569" spans="1:13" ht="12.75" x14ac:dyDescent="0.2">
      <c r="A569" s="108"/>
      <c r="B569" s="108"/>
      <c r="C569" s="108"/>
      <c r="D569" s="108"/>
      <c r="E569" s="108"/>
      <c r="F569" s="108"/>
      <c r="G569" s="108"/>
      <c r="H569" s="108"/>
      <c r="I569" s="108"/>
      <c r="J569" s="108"/>
      <c r="K569" s="108"/>
      <c r="L569" s="108"/>
      <c r="M569" s="108"/>
    </row>
    <row r="570" spans="1:13" ht="12.75" x14ac:dyDescent="0.2">
      <c r="A570" s="108"/>
      <c r="B570" s="108"/>
      <c r="C570" s="108"/>
      <c r="D570" s="108"/>
      <c r="E570" s="108"/>
      <c r="F570" s="108"/>
      <c r="G570" s="108"/>
      <c r="H570" s="108"/>
      <c r="I570" s="108"/>
      <c r="J570" s="108"/>
      <c r="K570" s="108"/>
      <c r="L570" s="108"/>
      <c r="M570" s="108"/>
    </row>
    <row r="571" spans="1:13" ht="12.75" x14ac:dyDescent="0.2">
      <c r="A571" s="108"/>
      <c r="B571" s="108"/>
      <c r="C571" s="108"/>
      <c r="D571" s="108"/>
      <c r="E571" s="108"/>
      <c r="F571" s="108"/>
      <c r="G571" s="108"/>
      <c r="H571" s="108"/>
      <c r="I571" s="108"/>
      <c r="J571" s="108"/>
      <c r="K571" s="108"/>
      <c r="L571" s="108"/>
      <c r="M571" s="108"/>
    </row>
    <row r="572" spans="1:13" ht="12.75" x14ac:dyDescent="0.2">
      <c r="A572" s="108"/>
      <c r="B572" s="108"/>
      <c r="C572" s="108"/>
      <c r="D572" s="108"/>
      <c r="E572" s="108"/>
      <c r="F572" s="108"/>
      <c r="G572" s="108"/>
      <c r="H572" s="108"/>
      <c r="I572" s="108"/>
      <c r="J572" s="108"/>
      <c r="K572" s="108"/>
      <c r="L572" s="108"/>
      <c r="M572" s="108"/>
    </row>
    <row r="573" spans="1:13" ht="12.75" x14ac:dyDescent="0.2">
      <c r="A573" s="108"/>
      <c r="B573" s="108"/>
      <c r="C573" s="108"/>
      <c r="D573" s="108"/>
      <c r="E573" s="108"/>
      <c r="F573" s="108"/>
      <c r="G573" s="108"/>
      <c r="H573" s="108"/>
      <c r="I573" s="108"/>
      <c r="J573" s="108"/>
      <c r="K573" s="108"/>
      <c r="L573" s="108"/>
      <c r="M573" s="108"/>
    </row>
    <row r="574" spans="1:13" ht="12.75" x14ac:dyDescent="0.2">
      <c r="A574" s="108"/>
      <c r="B574" s="108"/>
      <c r="C574" s="108"/>
      <c r="D574" s="108"/>
      <c r="E574" s="108"/>
      <c r="F574" s="108"/>
      <c r="G574" s="108"/>
      <c r="H574" s="108"/>
      <c r="I574" s="108"/>
      <c r="J574" s="108"/>
      <c r="K574" s="108"/>
      <c r="L574" s="108"/>
      <c r="M574" s="108"/>
    </row>
    <row r="575" spans="1:13" ht="12.75" x14ac:dyDescent="0.2">
      <c r="A575" s="108"/>
      <c r="B575" s="108"/>
      <c r="C575" s="108"/>
      <c r="D575" s="108"/>
      <c r="E575" s="108"/>
      <c r="F575" s="108"/>
      <c r="G575" s="108"/>
      <c r="H575" s="108"/>
      <c r="I575" s="108"/>
      <c r="J575" s="108"/>
      <c r="K575" s="108"/>
      <c r="L575" s="108"/>
      <c r="M575" s="108"/>
    </row>
    <row r="576" spans="1:13" ht="12.75" x14ac:dyDescent="0.2">
      <c r="A576" s="108"/>
      <c r="B576" s="108"/>
      <c r="C576" s="108"/>
      <c r="D576" s="108"/>
      <c r="E576" s="108"/>
      <c r="F576" s="108"/>
      <c r="G576" s="108"/>
      <c r="H576" s="108"/>
      <c r="I576" s="108"/>
      <c r="J576" s="108"/>
      <c r="K576" s="108"/>
      <c r="L576" s="108"/>
      <c r="M576" s="108"/>
    </row>
    <row r="577" spans="1:13" ht="12.75" x14ac:dyDescent="0.2">
      <c r="A577" s="108"/>
      <c r="B577" s="108"/>
      <c r="C577" s="108"/>
      <c r="D577" s="108"/>
      <c r="E577" s="108"/>
      <c r="F577" s="108"/>
      <c r="G577" s="108"/>
      <c r="H577" s="108"/>
      <c r="I577" s="108"/>
      <c r="J577" s="108"/>
      <c r="K577" s="108"/>
      <c r="L577" s="108"/>
      <c r="M577" s="108"/>
    </row>
    <row r="578" spans="1:13" ht="12.75" x14ac:dyDescent="0.2">
      <c r="A578" s="108"/>
      <c r="B578" s="108"/>
      <c r="C578" s="108"/>
      <c r="D578" s="108"/>
      <c r="E578" s="108"/>
      <c r="F578" s="108"/>
      <c r="G578" s="108"/>
      <c r="H578" s="108"/>
      <c r="I578" s="108"/>
      <c r="J578" s="108"/>
      <c r="K578" s="108"/>
      <c r="L578" s="108"/>
      <c r="M578" s="108"/>
    </row>
    <row r="579" spans="1:13" ht="12.75" x14ac:dyDescent="0.2">
      <c r="A579" s="108"/>
      <c r="B579" s="108"/>
      <c r="C579" s="108"/>
      <c r="D579" s="108"/>
      <c r="E579" s="108"/>
      <c r="F579" s="108"/>
      <c r="G579" s="108"/>
      <c r="H579" s="108"/>
      <c r="I579" s="108"/>
      <c r="J579" s="108"/>
      <c r="K579" s="108"/>
      <c r="L579" s="108"/>
      <c r="M579" s="108"/>
    </row>
    <row r="580" spans="1:13" ht="12.75" x14ac:dyDescent="0.2">
      <c r="A580" s="108"/>
      <c r="B580" s="108"/>
      <c r="C580" s="108"/>
      <c r="D580" s="108"/>
      <c r="E580" s="108"/>
      <c r="F580" s="108"/>
      <c r="G580" s="108"/>
      <c r="H580" s="108"/>
      <c r="I580" s="108"/>
      <c r="J580" s="108"/>
      <c r="K580" s="108"/>
      <c r="L580" s="108"/>
      <c r="M580" s="108"/>
    </row>
    <row r="581" spans="1:13" ht="12.75" x14ac:dyDescent="0.2">
      <c r="A581" s="108"/>
      <c r="B581" s="108"/>
      <c r="C581" s="108"/>
      <c r="D581" s="108"/>
      <c r="E581" s="108"/>
      <c r="F581" s="108"/>
      <c r="G581" s="108"/>
      <c r="H581" s="108"/>
      <c r="I581" s="108"/>
      <c r="J581" s="108"/>
      <c r="K581" s="108"/>
      <c r="L581" s="108"/>
      <c r="M581" s="108"/>
    </row>
    <row r="582" spans="1:13" ht="12.75" x14ac:dyDescent="0.2">
      <c r="A582" s="108"/>
      <c r="B582" s="108"/>
      <c r="C582" s="108"/>
      <c r="D582" s="108"/>
      <c r="E582" s="108"/>
      <c r="F582" s="108"/>
      <c r="G582" s="108"/>
      <c r="H582" s="108"/>
      <c r="I582" s="108"/>
      <c r="J582" s="108"/>
      <c r="K582" s="108"/>
      <c r="L582" s="108"/>
      <c r="M582" s="108"/>
    </row>
    <row r="583" spans="1:13" ht="12.75" x14ac:dyDescent="0.2">
      <c r="A583" s="108"/>
      <c r="B583" s="108"/>
      <c r="C583" s="108"/>
      <c r="D583" s="108"/>
      <c r="E583" s="108"/>
      <c r="F583" s="108"/>
      <c r="G583" s="108"/>
      <c r="H583" s="108"/>
      <c r="I583" s="108"/>
      <c r="J583" s="108"/>
      <c r="K583" s="108"/>
      <c r="L583" s="108"/>
      <c r="M583" s="108"/>
    </row>
    <row r="584" spans="1:13" ht="12.75" x14ac:dyDescent="0.2">
      <c r="A584" s="108"/>
      <c r="B584" s="108"/>
      <c r="C584" s="108"/>
      <c r="D584" s="108"/>
      <c r="E584" s="108"/>
      <c r="F584" s="108"/>
      <c r="G584" s="108"/>
      <c r="H584" s="108"/>
      <c r="I584" s="108"/>
      <c r="J584" s="108"/>
      <c r="K584" s="108"/>
      <c r="L584" s="108"/>
      <c r="M584" s="108"/>
    </row>
    <row r="585" spans="1:13" ht="12.75" x14ac:dyDescent="0.2">
      <c r="A585" s="108"/>
      <c r="B585" s="108"/>
      <c r="C585" s="108"/>
      <c r="D585" s="108"/>
      <c r="E585" s="108"/>
      <c r="F585" s="108"/>
      <c r="G585" s="108"/>
      <c r="H585" s="108"/>
      <c r="I585" s="108"/>
      <c r="J585" s="108"/>
      <c r="K585" s="108"/>
      <c r="L585" s="108"/>
      <c r="M585" s="108"/>
    </row>
    <row r="586" spans="1:13" ht="12.75" x14ac:dyDescent="0.2">
      <c r="A586" s="108"/>
      <c r="B586" s="108"/>
      <c r="C586" s="108"/>
      <c r="D586" s="108"/>
      <c r="E586" s="108"/>
      <c r="F586" s="108"/>
      <c r="G586" s="108"/>
      <c r="H586" s="108"/>
      <c r="I586" s="108"/>
      <c r="J586" s="108"/>
      <c r="K586" s="108"/>
      <c r="L586" s="108"/>
      <c r="M586" s="108"/>
    </row>
    <row r="587" spans="1:13" ht="12.75" x14ac:dyDescent="0.2">
      <c r="A587" s="108"/>
      <c r="B587" s="108"/>
      <c r="C587" s="108"/>
      <c r="D587" s="108"/>
      <c r="E587" s="108"/>
      <c r="F587" s="108"/>
      <c r="G587" s="108"/>
      <c r="H587" s="108"/>
      <c r="I587" s="108"/>
      <c r="J587" s="108"/>
      <c r="K587" s="108"/>
      <c r="L587" s="108"/>
      <c r="M587" s="108"/>
    </row>
    <row r="588" spans="1:13" ht="12.75" x14ac:dyDescent="0.2">
      <c r="A588" s="108"/>
      <c r="B588" s="108"/>
      <c r="C588" s="108"/>
      <c r="D588" s="108"/>
      <c r="E588" s="108"/>
      <c r="F588" s="108"/>
      <c r="G588" s="108"/>
      <c r="H588" s="108"/>
      <c r="I588" s="108"/>
      <c r="J588" s="108"/>
      <c r="K588" s="108"/>
      <c r="L588" s="108"/>
      <c r="M588" s="108"/>
    </row>
    <row r="589" spans="1:13" ht="12.75" x14ac:dyDescent="0.2">
      <c r="A589" s="108"/>
      <c r="B589" s="108"/>
      <c r="C589" s="108"/>
      <c r="D589" s="108"/>
      <c r="E589" s="108"/>
      <c r="F589" s="108"/>
      <c r="G589" s="108"/>
      <c r="H589" s="108"/>
      <c r="I589" s="108"/>
      <c r="J589" s="108"/>
      <c r="K589" s="108"/>
      <c r="L589" s="108"/>
      <c r="M589" s="108"/>
    </row>
    <row r="590" spans="1:13" ht="12.75" x14ac:dyDescent="0.2">
      <c r="A590" s="108"/>
      <c r="B590" s="108"/>
      <c r="C590" s="108"/>
      <c r="D590" s="108"/>
      <c r="E590" s="108"/>
      <c r="F590" s="108"/>
      <c r="G590" s="108"/>
      <c r="H590" s="108"/>
      <c r="I590" s="108"/>
      <c r="J590" s="108"/>
      <c r="K590" s="108"/>
      <c r="L590" s="108"/>
      <c r="M590" s="108"/>
    </row>
    <row r="591" spans="1:13" ht="12.75" x14ac:dyDescent="0.2">
      <c r="A591" s="108"/>
      <c r="B591" s="108"/>
      <c r="C591" s="108"/>
      <c r="D591" s="108"/>
      <c r="E591" s="108"/>
      <c r="F591" s="108"/>
      <c r="G591" s="108"/>
      <c r="H591" s="108"/>
      <c r="I591" s="108"/>
      <c r="J591" s="108"/>
      <c r="K591" s="108"/>
      <c r="L591" s="108"/>
      <c r="M591" s="108"/>
    </row>
    <row r="592" spans="1:13" ht="12.75" x14ac:dyDescent="0.2">
      <c r="A592" s="108"/>
      <c r="B592" s="108"/>
      <c r="C592" s="108"/>
      <c r="D592" s="108"/>
      <c r="E592" s="108"/>
      <c r="F592" s="108"/>
      <c r="G592" s="108"/>
      <c r="H592" s="108"/>
      <c r="I592" s="108"/>
      <c r="J592" s="108"/>
      <c r="K592" s="108"/>
      <c r="L592" s="108"/>
      <c r="M592" s="108"/>
    </row>
    <row r="593" spans="1:13" ht="12.75" x14ac:dyDescent="0.2">
      <c r="A593" s="108"/>
      <c r="B593" s="108"/>
      <c r="C593" s="108"/>
      <c r="D593" s="108"/>
      <c r="E593" s="108"/>
      <c r="F593" s="108"/>
      <c r="G593" s="108"/>
      <c r="H593" s="108"/>
      <c r="I593" s="108"/>
      <c r="J593" s="108"/>
      <c r="K593" s="108"/>
      <c r="L593" s="108"/>
      <c r="M593" s="108"/>
    </row>
    <row r="594" spans="1:13" ht="12.75" x14ac:dyDescent="0.2">
      <c r="A594" s="108"/>
      <c r="B594" s="108"/>
      <c r="C594" s="108"/>
      <c r="D594" s="108"/>
      <c r="E594" s="108"/>
      <c r="F594" s="108"/>
      <c r="G594" s="108"/>
      <c r="H594" s="108"/>
      <c r="I594" s="108"/>
      <c r="J594" s="108"/>
      <c r="K594" s="108"/>
      <c r="L594" s="108"/>
      <c r="M594" s="108"/>
    </row>
    <row r="595" spans="1:13" ht="12.75" x14ac:dyDescent="0.2">
      <c r="A595" s="108"/>
      <c r="B595" s="108"/>
      <c r="C595" s="108"/>
      <c r="D595" s="108"/>
      <c r="E595" s="108"/>
      <c r="F595" s="108"/>
      <c r="G595" s="108"/>
      <c r="H595" s="108"/>
      <c r="I595" s="108"/>
      <c r="J595" s="108"/>
      <c r="K595" s="108"/>
      <c r="L595" s="108"/>
      <c r="M595" s="108"/>
    </row>
    <row r="596" spans="1:13" ht="12.75" x14ac:dyDescent="0.2">
      <c r="A596" s="108"/>
      <c r="B596" s="108"/>
      <c r="C596" s="108"/>
      <c r="D596" s="108"/>
      <c r="E596" s="108"/>
      <c r="F596" s="108"/>
      <c r="G596" s="108"/>
      <c r="H596" s="108"/>
      <c r="I596" s="108"/>
      <c r="J596" s="108"/>
      <c r="K596" s="108"/>
      <c r="L596" s="108"/>
      <c r="M596" s="108"/>
    </row>
    <row r="597" spans="1:13" ht="12.75" x14ac:dyDescent="0.2">
      <c r="A597" s="108"/>
      <c r="B597" s="108"/>
      <c r="C597" s="108"/>
      <c r="D597" s="108"/>
      <c r="E597" s="108"/>
      <c r="F597" s="108"/>
      <c r="G597" s="108"/>
      <c r="H597" s="108"/>
      <c r="I597" s="108"/>
      <c r="J597" s="108"/>
      <c r="K597" s="108"/>
      <c r="L597" s="108"/>
      <c r="M597" s="108"/>
    </row>
    <row r="598" spans="1:13" ht="12.75" x14ac:dyDescent="0.2">
      <c r="A598" s="108"/>
      <c r="B598" s="108"/>
      <c r="C598" s="108"/>
      <c r="D598" s="108"/>
      <c r="E598" s="108"/>
      <c r="F598" s="108"/>
      <c r="G598" s="108"/>
      <c r="H598" s="108"/>
      <c r="I598" s="108"/>
      <c r="J598" s="108"/>
      <c r="K598" s="108"/>
      <c r="L598" s="108"/>
      <c r="M598" s="108"/>
    </row>
    <row r="599" spans="1:13" ht="12.75" x14ac:dyDescent="0.2">
      <c r="A599" s="108"/>
      <c r="B599" s="108"/>
      <c r="C599" s="108"/>
      <c r="D599" s="108"/>
      <c r="E599" s="108"/>
      <c r="F599" s="108"/>
      <c r="G599" s="108"/>
      <c r="H599" s="108"/>
      <c r="I599" s="108"/>
      <c r="J599" s="108"/>
      <c r="K599" s="108"/>
      <c r="L599" s="108"/>
      <c r="M599" s="108"/>
    </row>
    <row r="600" spans="1:13" ht="12.75" x14ac:dyDescent="0.2">
      <c r="A600" s="108"/>
      <c r="B600" s="108"/>
      <c r="C600" s="108"/>
      <c r="D600" s="108"/>
      <c r="E600" s="108"/>
      <c r="F600" s="108"/>
      <c r="G600" s="108"/>
      <c r="H600" s="108"/>
      <c r="I600" s="108"/>
      <c r="J600" s="108"/>
      <c r="K600" s="108"/>
      <c r="L600" s="108"/>
      <c r="M600" s="108"/>
    </row>
    <row r="601" spans="1:13" ht="12.75" x14ac:dyDescent="0.2">
      <c r="A601" s="108"/>
      <c r="B601" s="108"/>
      <c r="C601" s="108"/>
      <c r="D601" s="108"/>
      <c r="E601" s="108"/>
      <c r="F601" s="108"/>
      <c r="G601" s="108"/>
      <c r="H601" s="108"/>
      <c r="I601" s="108"/>
      <c r="J601" s="108"/>
      <c r="K601" s="108"/>
      <c r="L601" s="108"/>
      <c r="M601" s="108"/>
    </row>
    <row r="602" spans="1:13" ht="12.75" x14ac:dyDescent="0.2">
      <c r="A602" s="108"/>
      <c r="B602" s="108"/>
      <c r="C602" s="108"/>
      <c r="D602" s="108"/>
      <c r="E602" s="108"/>
      <c r="F602" s="108"/>
      <c r="G602" s="108"/>
      <c r="H602" s="108"/>
      <c r="I602" s="108"/>
      <c r="J602" s="108"/>
      <c r="K602" s="108"/>
      <c r="L602" s="108"/>
      <c r="M602" s="108"/>
    </row>
    <row r="603" spans="1:13" ht="12.75" x14ac:dyDescent="0.2">
      <c r="A603" s="108"/>
      <c r="B603" s="108"/>
      <c r="C603" s="108"/>
      <c r="D603" s="108"/>
      <c r="E603" s="108"/>
      <c r="F603" s="108"/>
      <c r="G603" s="108"/>
      <c r="H603" s="108"/>
      <c r="I603" s="108"/>
      <c r="J603" s="108"/>
      <c r="K603" s="108"/>
      <c r="L603" s="108"/>
      <c r="M603" s="108"/>
    </row>
    <row r="604" spans="1:13" ht="12.75" x14ac:dyDescent="0.2">
      <c r="A604" s="108"/>
      <c r="B604" s="108"/>
      <c r="C604" s="108"/>
      <c r="D604" s="108"/>
      <c r="E604" s="108"/>
      <c r="F604" s="108"/>
      <c r="G604" s="108"/>
      <c r="H604" s="108"/>
      <c r="I604" s="108"/>
      <c r="J604" s="108"/>
      <c r="K604" s="108"/>
      <c r="L604" s="108"/>
      <c r="M604" s="108"/>
    </row>
    <row r="605" spans="1:13" ht="12.75" x14ac:dyDescent="0.2">
      <c r="A605" s="108"/>
      <c r="B605" s="108"/>
      <c r="C605" s="108"/>
      <c r="D605" s="108"/>
      <c r="E605" s="108"/>
      <c r="F605" s="108"/>
      <c r="G605" s="108"/>
      <c r="H605" s="108"/>
      <c r="I605" s="108"/>
      <c r="J605" s="108"/>
      <c r="K605" s="108"/>
      <c r="L605" s="108"/>
      <c r="M605" s="108"/>
    </row>
    <row r="606" spans="1:13" ht="12.75" x14ac:dyDescent="0.2">
      <c r="A606" s="108"/>
      <c r="B606" s="108"/>
      <c r="C606" s="108"/>
      <c r="D606" s="108"/>
      <c r="E606" s="108"/>
      <c r="F606" s="108"/>
      <c r="G606" s="108"/>
      <c r="H606" s="108"/>
      <c r="I606" s="108"/>
      <c r="J606" s="108"/>
      <c r="K606" s="108"/>
      <c r="L606" s="108"/>
      <c r="M606" s="108"/>
    </row>
    <row r="607" spans="1:13" ht="12.75" x14ac:dyDescent="0.2">
      <c r="A607" s="108"/>
      <c r="B607" s="108"/>
      <c r="C607" s="108"/>
      <c r="D607" s="108"/>
      <c r="E607" s="108"/>
      <c r="F607" s="108"/>
      <c r="G607" s="108"/>
      <c r="H607" s="108"/>
      <c r="I607" s="108"/>
      <c r="J607" s="108"/>
      <c r="K607" s="108"/>
      <c r="L607" s="108"/>
      <c r="M607" s="108"/>
    </row>
    <row r="608" spans="1:13" ht="12.75" x14ac:dyDescent="0.2">
      <c r="A608" s="108"/>
      <c r="B608" s="108"/>
      <c r="C608" s="108"/>
      <c r="D608" s="108"/>
      <c r="E608" s="108"/>
      <c r="F608" s="108"/>
      <c r="G608" s="108"/>
      <c r="H608" s="108"/>
      <c r="I608" s="108"/>
      <c r="J608" s="108"/>
      <c r="K608" s="108"/>
      <c r="L608" s="108"/>
      <c r="M608" s="108"/>
    </row>
    <row r="609" spans="1:13" ht="12.75" x14ac:dyDescent="0.2">
      <c r="A609" s="108"/>
      <c r="B609" s="108"/>
      <c r="C609" s="108"/>
      <c r="D609" s="108"/>
      <c r="E609" s="108"/>
      <c r="F609" s="108"/>
      <c r="G609" s="108"/>
      <c r="H609" s="108"/>
      <c r="I609" s="108"/>
      <c r="J609" s="108"/>
      <c r="K609" s="108"/>
      <c r="L609" s="108"/>
      <c r="M609" s="108"/>
    </row>
    <row r="610" spans="1:13" ht="12.75" x14ac:dyDescent="0.2">
      <c r="A610" s="108"/>
      <c r="B610" s="108"/>
      <c r="C610" s="108"/>
      <c r="D610" s="108"/>
      <c r="E610" s="108"/>
      <c r="F610" s="108"/>
      <c r="G610" s="108"/>
      <c r="H610" s="108"/>
      <c r="I610" s="108"/>
      <c r="J610" s="108"/>
      <c r="K610" s="108"/>
      <c r="L610" s="108"/>
      <c r="M610" s="108"/>
    </row>
    <row r="611" spans="1:13" ht="12.75" x14ac:dyDescent="0.2">
      <c r="A611" s="108"/>
      <c r="B611" s="108"/>
      <c r="C611" s="108"/>
      <c r="D611" s="108"/>
      <c r="E611" s="108"/>
      <c r="F611" s="108"/>
      <c r="G611" s="108"/>
      <c r="H611" s="108"/>
      <c r="I611" s="108"/>
      <c r="J611" s="108"/>
      <c r="K611" s="108"/>
      <c r="L611" s="108"/>
      <c r="M611" s="108"/>
    </row>
    <row r="612" spans="1:13" ht="12.75" x14ac:dyDescent="0.2">
      <c r="A612" s="108"/>
      <c r="B612" s="108"/>
      <c r="C612" s="108"/>
      <c r="D612" s="108"/>
      <c r="E612" s="108"/>
      <c r="F612" s="108"/>
      <c r="G612" s="108"/>
      <c r="H612" s="108"/>
      <c r="I612" s="108"/>
      <c r="J612" s="108"/>
      <c r="K612" s="108"/>
      <c r="L612" s="108"/>
      <c r="M612" s="108"/>
    </row>
    <row r="613" spans="1:13" ht="12.75" x14ac:dyDescent="0.2">
      <c r="A613" s="108"/>
      <c r="B613" s="108"/>
      <c r="C613" s="108"/>
      <c r="D613" s="108"/>
      <c r="E613" s="108"/>
      <c r="F613" s="108"/>
      <c r="G613" s="108"/>
      <c r="H613" s="108"/>
      <c r="I613" s="108"/>
      <c r="J613" s="108"/>
      <c r="K613" s="108"/>
      <c r="L613" s="108"/>
      <c r="M613" s="108"/>
    </row>
    <row r="614" spans="1:13" ht="12.75" x14ac:dyDescent="0.2">
      <c r="A614" s="108"/>
      <c r="B614" s="108"/>
      <c r="C614" s="108"/>
      <c r="D614" s="108"/>
      <c r="E614" s="108"/>
      <c r="F614" s="108"/>
      <c r="G614" s="108"/>
      <c r="H614" s="108"/>
      <c r="I614" s="108"/>
      <c r="J614" s="108"/>
      <c r="K614" s="108"/>
      <c r="L614" s="108"/>
      <c r="M614" s="108"/>
    </row>
    <row r="615" spans="1:13" ht="12.75" x14ac:dyDescent="0.2">
      <c r="A615" s="108"/>
      <c r="B615" s="108"/>
      <c r="C615" s="108"/>
      <c r="D615" s="108"/>
      <c r="E615" s="108"/>
      <c r="F615" s="108"/>
      <c r="G615" s="108"/>
      <c r="H615" s="108"/>
      <c r="I615" s="108"/>
      <c r="J615" s="108"/>
      <c r="K615" s="108"/>
      <c r="L615" s="108"/>
      <c r="M615" s="108"/>
    </row>
    <row r="616" spans="1:13" ht="12.75" x14ac:dyDescent="0.2">
      <c r="A616" s="108"/>
      <c r="B616" s="108"/>
      <c r="C616" s="108"/>
      <c r="D616" s="108"/>
      <c r="E616" s="108"/>
      <c r="F616" s="108"/>
      <c r="G616" s="108"/>
      <c r="H616" s="108"/>
      <c r="I616" s="108"/>
      <c r="J616" s="108"/>
      <c r="K616" s="108"/>
      <c r="L616" s="108"/>
      <c r="M616" s="108"/>
    </row>
    <row r="617" spans="1:13" ht="12.75" x14ac:dyDescent="0.2">
      <c r="A617" s="108"/>
      <c r="B617" s="108"/>
      <c r="C617" s="108"/>
      <c r="D617" s="108"/>
      <c r="E617" s="108"/>
      <c r="F617" s="108"/>
      <c r="G617" s="108"/>
      <c r="H617" s="108"/>
      <c r="I617" s="108"/>
      <c r="J617" s="108"/>
      <c r="K617" s="108"/>
      <c r="L617" s="108"/>
      <c r="M617" s="108"/>
    </row>
    <row r="618" spans="1:13" ht="12.75" x14ac:dyDescent="0.2">
      <c r="A618" s="108"/>
      <c r="B618" s="108"/>
      <c r="C618" s="108"/>
      <c r="D618" s="108"/>
      <c r="E618" s="108"/>
      <c r="F618" s="108"/>
      <c r="G618" s="108"/>
      <c r="H618" s="108"/>
      <c r="I618" s="108"/>
      <c r="J618" s="108"/>
      <c r="K618" s="108"/>
      <c r="L618" s="108"/>
      <c r="M618" s="108"/>
    </row>
    <row r="619" spans="1:13" ht="12.75" x14ac:dyDescent="0.2">
      <c r="A619" s="108"/>
      <c r="B619" s="108"/>
      <c r="C619" s="108"/>
      <c r="D619" s="108"/>
      <c r="E619" s="108"/>
      <c r="F619" s="108"/>
      <c r="G619" s="108"/>
      <c r="H619" s="108"/>
      <c r="I619" s="108"/>
      <c r="J619" s="108"/>
      <c r="K619" s="108"/>
      <c r="L619" s="108"/>
      <c r="M619" s="108"/>
    </row>
    <row r="620" spans="1:13" ht="12.75" x14ac:dyDescent="0.2">
      <c r="A620" s="108"/>
      <c r="B620" s="108"/>
      <c r="C620" s="108"/>
      <c r="D620" s="108"/>
      <c r="E620" s="108"/>
      <c r="F620" s="108"/>
      <c r="G620" s="108"/>
      <c r="H620" s="108"/>
      <c r="I620" s="108"/>
      <c r="J620" s="108"/>
      <c r="K620" s="108"/>
      <c r="L620" s="108"/>
      <c r="M620" s="108"/>
    </row>
    <row r="621" spans="1:13" ht="12.75" x14ac:dyDescent="0.2">
      <c r="A621" s="108"/>
      <c r="B621" s="108"/>
      <c r="C621" s="108"/>
      <c r="D621" s="108"/>
      <c r="E621" s="108"/>
      <c r="F621" s="108"/>
      <c r="G621" s="108"/>
      <c r="H621" s="108"/>
      <c r="I621" s="108"/>
      <c r="J621" s="108"/>
      <c r="K621" s="108"/>
      <c r="L621" s="108"/>
      <c r="M621" s="108"/>
    </row>
    <row r="622" spans="1:13" ht="12.75" x14ac:dyDescent="0.2">
      <c r="A622" s="108"/>
      <c r="B622" s="108"/>
      <c r="C622" s="108"/>
      <c r="D622" s="108"/>
      <c r="E622" s="108"/>
      <c r="F622" s="108"/>
      <c r="G622" s="108"/>
      <c r="H622" s="108"/>
      <c r="I622" s="108"/>
      <c r="J622" s="108"/>
      <c r="K622" s="108"/>
      <c r="L622" s="108"/>
      <c r="M622" s="108"/>
    </row>
    <row r="623" spans="1:13" ht="12.75" x14ac:dyDescent="0.2">
      <c r="A623" s="108"/>
      <c r="B623" s="108"/>
      <c r="C623" s="108"/>
      <c r="D623" s="108"/>
      <c r="E623" s="108"/>
      <c r="F623" s="108"/>
      <c r="G623" s="108"/>
      <c r="H623" s="108"/>
      <c r="I623" s="108"/>
      <c r="J623" s="108"/>
      <c r="K623" s="108"/>
      <c r="L623" s="108"/>
      <c r="M623" s="108"/>
    </row>
    <row r="624" spans="1:13" ht="12.75" x14ac:dyDescent="0.2">
      <c r="A624" s="108"/>
      <c r="B624" s="108"/>
      <c r="C624" s="108"/>
      <c r="D624" s="108"/>
      <c r="E624" s="108"/>
      <c r="F624" s="108"/>
      <c r="G624" s="108"/>
      <c r="H624" s="108"/>
      <c r="I624" s="108"/>
      <c r="J624" s="108"/>
      <c r="K624" s="108"/>
      <c r="L624" s="108"/>
      <c r="M624" s="108"/>
    </row>
    <row r="625" spans="1:13" ht="12.75" x14ac:dyDescent="0.2">
      <c r="A625" s="108"/>
      <c r="B625" s="108"/>
      <c r="C625" s="108"/>
      <c r="D625" s="108"/>
      <c r="E625" s="108"/>
      <c r="F625" s="108"/>
      <c r="G625" s="108"/>
      <c r="H625" s="108"/>
      <c r="I625" s="108"/>
      <c r="J625" s="108"/>
      <c r="K625" s="108"/>
      <c r="L625" s="108"/>
      <c r="M625" s="108"/>
    </row>
    <row r="626" spans="1:13" ht="12.75" x14ac:dyDescent="0.2">
      <c r="A626" s="108"/>
      <c r="B626" s="108"/>
      <c r="C626" s="108"/>
      <c r="D626" s="108"/>
      <c r="E626" s="108"/>
      <c r="F626" s="108"/>
      <c r="G626" s="108"/>
      <c r="H626" s="108"/>
      <c r="I626" s="108"/>
      <c r="J626" s="108"/>
      <c r="K626" s="108"/>
      <c r="L626" s="108"/>
      <c r="M626" s="108"/>
    </row>
    <row r="627" spans="1:13" ht="12.75" x14ac:dyDescent="0.2">
      <c r="A627" s="108"/>
      <c r="B627" s="108"/>
      <c r="C627" s="108"/>
      <c r="D627" s="108"/>
      <c r="E627" s="108"/>
      <c r="F627" s="108"/>
      <c r="G627" s="108"/>
      <c r="H627" s="108"/>
      <c r="I627" s="108"/>
      <c r="J627" s="108"/>
      <c r="K627" s="108"/>
      <c r="L627" s="108"/>
      <c r="M627" s="108"/>
    </row>
    <row r="628" spans="1:13" ht="12.75" x14ac:dyDescent="0.2">
      <c r="A628" s="108"/>
      <c r="B628" s="108"/>
      <c r="C628" s="108"/>
      <c r="D628" s="108"/>
      <c r="E628" s="108"/>
      <c r="F628" s="108"/>
      <c r="G628" s="108"/>
      <c r="H628" s="108"/>
      <c r="I628" s="108"/>
      <c r="J628" s="108"/>
      <c r="K628" s="108"/>
      <c r="L628" s="108"/>
      <c r="M628" s="108"/>
    </row>
    <row r="629" spans="1:13" ht="12.75" x14ac:dyDescent="0.2">
      <c r="A629" s="108"/>
      <c r="B629" s="108"/>
      <c r="C629" s="108"/>
      <c r="D629" s="108"/>
      <c r="E629" s="108"/>
      <c r="F629" s="108"/>
      <c r="G629" s="108"/>
      <c r="H629" s="108"/>
      <c r="I629" s="108"/>
      <c r="J629" s="108"/>
      <c r="K629" s="108"/>
      <c r="L629" s="108"/>
      <c r="M629" s="108"/>
    </row>
    <row r="630" spans="1:13" ht="12.75" x14ac:dyDescent="0.2">
      <c r="A630" s="108"/>
      <c r="B630" s="108"/>
      <c r="C630" s="108"/>
      <c r="D630" s="108"/>
      <c r="E630" s="108"/>
      <c r="F630" s="108"/>
      <c r="G630" s="108"/>
      <c r="H630" s="108"/>
      <c r="I630" s="108"/>
      <c r="J630" s="108"/>
      <c r="K630" s="108"/>
      <c r="L630" s="108"/>
      <c r="M630" s="108"/>
    </row>
    <row r="631" spans="1:13" ht="12.75" x14ac:dyDescent="0.2">
      <c r="A631" s="108"/>
      <c r="B631" s="108"/>
      <c r="C631" s="108"/>
      <c r="D631" s="108"/>
      <c r="E631" s="108"/>
      <c r="F631" s="108"/>
      <c r="G631" s="108"/>
      <c r="H631" s="108"/>
      <c r="I631" s="108"/>
      <c r="J631" s="108"/>
      <c r="K631" s="108"/>
      <c r="L631" s="108"/>
      <c r="M631" s="108"/>
    </row>
    <row r="632" spans="1:13" ht="12.75" x14ac:dyDescent="0.2">
      <c r="A632" s="108"/>
      <c r="B632" s="108"/>
      <c r="C632" s="108"/>
      <c r="D632" s="108"/>
      <c r="E632" s="108"/>
      <c r="F632" s="108"/>
      <c r="G632" s="108"/>
      <c r="H632" s="108"/>
      <c r="I632" s="108"/>
      <c r="J632" s="108"/>
      <c r="K632" s="108"/>
      <c r="L632" s="108"/>
      <c r="M632" s="108"/>
    </row>
    <row r="633" spans="1:13" ht="12.75" x14ac:dyDescent="0.2">
      <c r="A633" s="108"/>
      <c r="B633" s="108"/>
      <c r="C633" s="108"/>
      <c r="D633" s="108"/>
      <c r="E633" s="108"/>
      <c r="F633" s="108"/>
      <c r="G633" s="108"/>
      <c r="H633" s="108"/>
      <c r="I633" s="108"/>
      <c r="J633" s="108"/>
      <c r="K633" s="108"/>
      <c r="L633" s="108"/>
      <c r="M633" s="108"/>
    </row>
    <row r="634" spans="1:13" ht="12.75" x14ac:dyDescent="0.2">
      <c r="A634" s="108"/>
      <c r="B634" s="108"/>
      <c r="C634" s="108"/>
      <c r="D634" s="108"/>
      <c r="E634" s="108"/>
      <c r="F634" s="108"/>
      <c r="G634" s="108"/>
      <c r="H634" s="108"/>
      <c r="I634" s="108"/>
      <c r="J634" s="108"/>
      <c r="K634" s="108"/>
      <c r="L634" s="108"/>
      <c r="M634" s="108"/>
    </row>
    <row r="635" spans="1:13" ht="12.75" x14ac:dyDescent="0.2">
      <c r="A635" s="108"/>
      <c r="B635" s="108"/>
      <c r="C635" s="108"/>
      <c r="D635" s="108"/>
      <c r="E635" s="108"/>
      <c r="F635" s="108"/>
      <c r="G635" s="108"/>
      <c r="H635" s="108"/>
      <c r="I635" s="108"/>
      <c r="J635" s="108"/>
      <c r="K635" s="108"/>
      <c r="L635" s="108"/>
      <c r="M635" s="108"/>
    </row>
    <row r="636" spans="1:13" ht="12.75" x14ac:dyDescent="0.2">
      <c r="A636" s="108"/>
      <c r="B636" s="108"/>
      <c r="C636" s="108"/>
      <c r="D636" s="108"/>
      <c r="E636" s="108"/>
      <c r="F636" s="108"/>
      <c r="G636" s="108"/>
      <c r="H636" s="108"/>
      <c r="I636" s="108"/>
      <c r="J636" s="108"/>
      <c r="K636" s="108"/>
      <c r="L636" s="108"/>
      <c r="M636" s="108"/>
    </row>
    <row r="637" spans="1:13" ht="12.75" x14ac:dyDescent="0.2">
      <c r="A637" s="108"/>
      <c r="B637" s="108"/>
      <c r="C637" s="108"/>
      <c r="D637" s="108"/>
      <c r="E637" s="108"/>
      <c r="F637" s="108"/>
      <c r="G637" s="108"/>
      <c r="H637" s="108"/>
      <c r="I637" s="108"/>
      <c r="J637" s="108"/>
      <c r="K637" s="108"/>
      <c r="L637" s="108"/>
      <c r="M637" s="108"/>
    </row>
    <row r="638" spans="1:13" ht="12.75" x14ac:dyDescent="0.2">
      <c r="A638" s="108"/>
      <c r="B638" s="108"/>
      <c r="C638" s="108"/>
      <c r="D638" s="108"/>
      <c r="E638" s="108"/>
      <c r="F638" s="108"/>
      <c r="G638" s="108"/>
      <c r="H638" s="108"/>
      <c r="I638" s="108"/>
      <c r="J638" s="108"/>
      <c r="K638" s="108"/>
      <c r="L638" s="108"/>
      <c r="M638" s="108"/>
    </row>
    <row r="639" spans="1:13" ht="12.75" x14ac:dyDescent="0.2">
      <c r="A639" s="108"/>
      <c r="B639" s="108"/>
      <c r="C639" s="108"/>
      <c r="D639" s="108"/>
      <c r="E639" s="108"/>
      <c r="F639" s="108"/>
      <c r="G639" s="108"/>
      <c r="H639" s="108"/>
      <c r="I639" s="108"/>
      <c r="J639" s="108"/>
      <c r="K639" s="108"/>
      <c r="L639" s="108"/>
      <c r="M639" s="108"/>
    </row>
    <row r="640" spans="1:13" ht="12.75" x14ac:dyDescent="0.2">
      <c r="A640" s="108"/>
      <c r="B640" s="108"/>
      <c r="C640" s="108"/>
      <c r="D640" s="108"/>
      <c r="E640" s="108"/>
      <c r="F640" s="108"/>
      <c r="G640" s="108"/>
      <c r="H640" s="108"/>
      <c r="I640" s="108"/>
      <c r="J640" s="108"/>
      <c r="K640" s="108"/>
      <c r="L640" s="108"/>
      <c r="M640" s="108"/>
    </row>
    <row r="641" spans="1:13" ht="12.75" x14ac:dyDescent="0.2">
      <c r="A641" s="108"/>
      <c r="B641" s="108"/>
      <c r="C641" s="108"/>
      <c r="D641" s="108"/>
      <c r="E641" s="108"/>
      <c r="F641" s="108"/>
      <c r="G641" s="108"/>
      <c r="H641" s="108"/>
      <c r="I641" s="108"/>
      <c r="J641" s="108"/>
      <c r="K641" s="108"/>
      <c r="L641" s="108"/>
      <c r="M641" s="108"/>
    </row>
    <row r="642" spans="1:13" ht="12.75" x14ac:dyDescent="0.2">
      <c r="A642" s="108"/>
      <c r="B642" s="108"/>
      <c r="C642" s="108"/>
      <c r="D642" s="108"/>
      <c r="E642" s="108"/>
      <c r="F642" s="108"/>
      <c r="G642" s="108"/>
      <c r="H642" s="108"/>
      <c r="I642" s="108"/>
      <c r="J642" s="108"/>
      <c r="K642" s="108"/>
      <c r="L642" s="108"/>
      <c r="M642" s="108"/>
    </row>
    <row r="643" spans="1:13" ht="12.75" x14ac:dyDescent="0.2">
      <c r="A643" s="108"/>
      <c r="B643" s="108"/>
      <c r="C643" s="108"/>
      <c r="D643" s="108"/>
      <c r="E643" s="108"/>
      <c r="F643" s="108"/>
      <c r="G643" s="108"/>
      <c r="H643" s="108"/>
      <c r="I643" s="108"/>
      <c r="J643" s="108"/>
      <c r="K643" s="108"/>
      <c r="L643" s="108"/>
      <c r="M643" s="108"/>
    </row>
    <row r="644" spans="1:13" ht="12.75" x14ac:dyDescent="0.2">
      <c r="A644" s="108"/>
      <c r="B644" s="108"/>
      <c r="C644" s="108"/>
      <c r="D644" s="108"/>
      <c r="E644" s="108"/>
      <c r="F644" s="108"/>
      <c r="G644" s="108"/>
      <c r="H644" s="108"/>
      <c r="I644" s="108"/>
      <c r="J644" s="108"/>
      <c r="K644" s="108"/>
      <c r="L644" s="108"/>
      <c r="M644" s="108"/>
    </row>
    <row r="645" spans="1:13" ht="12.75" x14ac:dyDescent="0.2">
      <c r="A645" s="108"/>
      <c r="B645" s="108"/>
      <c r="C645" s="108"/>
      <c r="D645" s="108"/>
      <c r="E645" s="108"/>
      <c r="F645" s="108"/>
      <c r="G645" s="108"/>
      <c r="H645" s="108"/>
      <c r="I645" s="108"/>
      <c r="J645" s="108"/>
      <c r="K645" s="108"/>
      <c r="L645" s="108"/>
      <c r="M645" s="108"/>
    </row>
    <row r="646" spans="1:13" ht="12.75" x14ac:dyDescent="0.2">
      <c r="A646" s="108"/>
      <c r="B646" s="108"/>
      <c r="C646" s="108"/>
      <c r="D646" s="108"/>
      <c r="E646" s="108"/>
      <c r="F646" s="108"/>
      <c r="G646" s="108"/>
      <c r="H646" s="108"/>
      <c r="I646" s="108"/>
      <c r="J646" s="108"/>
      <c r="K646" s="108"/>
      <c r="L646" s="108"/>
      <c r="M646" s="108"/>
    </row>
    <row r="647" spans="1:13" ht="12.75" x14ac:dyDescent="0.2">
      <c r="A647" s="108"/>
      <c r="B647" s="108"/>
      <c r="C647" s="108"/>
      <c r="D647" s="108"/>
      <c r="E647" s="108"/>
      <c r="F647" s="108"/>
      <c r="G647" s="108"/>
      <c r="H647" s="108"/>
      <c r="I647" s="108"/>
      <c r="J647" s="108"/>
      <c r="K647" s="108"/>
      <c r="L647" s="108"/>
      <c r="M647" s="108"/>
    </row>
    <row r="648" spans="1:13" ht="12.75" x14ac:dyDescent="0.2">
      <c r="A648" s="108"/>
      <c r="B648" s="108"/>
      <c r="C648" s="108"/>
      <c r="D648" s="108"/>
      <c r="E648" s="108"/>
      <c r="F648" s="108"/>
      <c r="G648" s="108"/>
      <c r="H648" s="108"/>
      <c r="I648" s="108"/>
      <c r="J648" s="108"/>
      <c r="K648" s="108"/>
      <c r="L648" s="108"/>
      <c r="M648" s="108"/>
    </row>
    <row r="649" spans="1:13" ht="12.75" x14ac:dyDescent="0.2">
      <c r="A649" s="108"/>
      <c r="B649" s="108"/>
      <c r="C649" s="108"/>
      <c r="D649" s="108"/>
      <c r="E649" s="108"/>
      <c r="F649" s="108"/>
      <c r="G649" s="108"/>
      <c r="H649" s="108"/>
      <c r="I649" s="108"/>
      <c r="J649" s="108"/>
      <c r="K649" s="108"/>
      <c r="L649" s="108"/>
      <c r="M649" s="108"/>
    </row>
    <row r="650" spans="1:13" ht="12.75" x14ac:dyDescent="0.2">
      <c r="A650" s="108"/>
      <c r="B650" s="108"/>
      <c r="C650" s="108"/>
      <c r="D650" s="108"/>
      <c r="E650" s="108"/>
      <c r="F650" s="108"/>
      <c r="G650" s="108"/>
      <c r="H650" s="108"/>
      <c r="I650" s="108"/>
      <c r="J650" s="108"/>
      <c r="K650" s="108"/>
      <c r="L650" s="108"/>
      <c r="M650" s="108"/>
    </row>
    <row r="651" spans="1:13" ht="12.75" x14ac:dyDescent="0.2">
      <c r="A651" s="108"/>
      <c r="B651" s="108"/>
      <c r="C651" s="108"/>
      <c r="D651" s="108"/>
      <c r="E651" s="108"/>
      <c r="F651" s="108"/>
      <c r="G651" s="108"/>
      <c r="H651" s="108"/>
      <c r="I651" s="108"/>
      <c r="J651" s="108"/>
      <c r="K651" s="108"/>
      <c r="L651" s="108"/>
      <c r="M651" s="108"/>
    </row>
    <row r="652" spans="1:13" ht="12.75" x14ac:dyDescent="0.2">
      <c r="A652" s="108"/>
      <c r="B652" s="108"/>
      <c r="C652" s="108"/>
      <c r="D652" s="108"/>
      <c r="E652" s="108"/>
      <c r="F652" s="108"/>
      <c r="G652" s="108"/>
      <c r="H652" s="108"/>
      <c r="I652" s="108"/>
      <c r="J652" s="108"/>
      <c r="K652" s="108"/>
      <c r="L652" s="108"/>
      <c r="M652" s="108"/>
    </row>
    <row r="653" spans="1:13" ht="12.75" x14ac:dyDescent="0.2">
      <c r="A653" s="108"/>
      <c r="B653" s="108"/>
      <c r="C653" s="108"/>
      <c r="D653" s="108"/>
      <c r="E653" s="108"/>
      <c r="F653" s="108"/>
      <c r="G653" s="108"/>
      <c r="H653" s="108"/>
      <c r="I653" s="108"/>
      <c r="J653" s="108"/>
      <c r="K653" s="108"/>
      <c r="L653" s="108"/>
      <c r="M653" s="108"/>
    </row>
    <row r="654" spans="1:13" ht="12.75" x14ac:dyDescent="0.2">
      <c r="A654" s="108"/>
      <c r="B654" s="108"/>
      <c r="C654" s="108"/>
      <c r="D654" s="108"/>
      <c r="E654" s="108"/>
      <c r="F654" s="108"/>
      <c r="G654" s="108"/>
      <c r="H654" s="108"/>
      <c r="I654" s="108"/>
      <c r="J654" s="108"/>
      <c r="K654" s="108"/>
      <c r="L654" s="108"/>
      <c r="M654" s="108"/>
    </row>
    <row r="655" spans="1:13" ht="12.75" x14ac:dyDescent="0.2">
      <c r="A655" s="108"/>
      <c r="B655" s="108"/>
      <c r="C655" s="108"/>
      <c r="D655" s="108"/>
      <c r="E655" s="108"/>
      <c r="F655" s="108"/>
      <c r="G655" s="108"/>
      <c r="H655" s="108"/>
      <c r="I655" s="108"/>
      <c r="J655" s="108"/>
      <c r="K655" s="108"/>
      <c r="L655" s="108"/>
      <c r="M655" s="108"/>
    </row>
    <row r="656" spans="1:13" ht="12.75" x14ac:dyDescent="0.2">
      <c r="A656" s="108"/>
      <c r="B656" s="108"/>
      <c r="C656" s="108"/>
      <c r="D656" s="108"/>
      <c r="E656" s="108"/>
      <c r="F656" s="108"/>
      <c r="G656" s="108"/>
      <c r="H656" s="108"/>
      <c r="I656" s="108"/>
      <c r="J656" s="108"/>
      <c r="K656" s="108"/>
      <c r="L656" s="108"/>
      <c r="M656" s="108"/>
    </row>
    <row r="657" spans="1:13" ht="12.75" x14ac:dyDescent="0.2">
      <c r="A657" s="108"/>
      <c r="B657" s="108"/>
      <c r="C657" s="108"/>
      <c r="D657" s="108"/>
      <c r="E657" s="108"/>
      <c r="F657" s="108"/>
      <c r="G657" s="108"/>
      <c r="H657" s="108"/>
      <c r="I657" s="108"/>
      <c r="J657" s="108"/>
      <c r="K657" s="108"/>
      <c r="L657" s="108"/>
      <c r="M657" s="108"/>
    </row>
    <row r="658" spans="1:13" ht="12.75" x14ac:dyDescent="0.2">
      <c r="A658" s="108"/>
      <c r="B658" s="108"/>
      <c r="C658" s="108"/>
      <c r="D658" s="108"/>
      <c r="E658" s="108"/>
      <c r="F658" s="108"/>
      <c r="G658" s="108"/>
      <c r="H658" s="108"/>
      <c r="I658" s="108"/>
      <c r="J658" s="108"/>
      <c r="K658" s="108"/>
      <c r="L658" s="108"/>
      <c r="M658" s="108"/>
    </row>
    <row r="659" spans="1:13" ht="12.75" x14ac:dyDescent="0.2">
      <c r="A659" s="108"/>
      <c r="B659" s="108"/>
      <c r="C659" s="108"/>
      <c r="D659" s="108"/>
      <c r="E659" s="108"/>
      <c r="F659" s="108"/>
      <c r="G659" s="108"/>
      <c r="H659" s="108"/>
      <c r="I659" s="108"/>
      <c r="J659" s="108"/>
      <c r="K659" s="108"/>
      <c r="L659" s="108"/>
      <c r="M659" s="108"/>
    </row>
    <row r="660" spans="1:13" ht="12.75" x14ac:dyDescent="0.2">
      <c r="A660" s="108"/>
      <c r="B660" s="108"/>
      <c r="C660" s="108"/>
      <c r="D660" s="108"/>
      <c r="E660" s="108"/>
      <c r="F660" s="108"/>
      <c r="G660" s="108"/>
      <c r="H660" s="108"/>
      <c r="I660" s="108"/>
      <c r="J660" s="108"/>
      <c r="K660" s="108"/>
      <c r="L660" s="108"/>
      <c r="M660" s="108"/>
    </row>
    <row r="661" spans="1:13" ht="12.75" x14ac:dyDescent="0.2">
      <c r="A661" s="108"/>
      <c r="B661" s="108"/>
      <c r="C661" s="108"/>
      <c r="D661" s="108"/>
      <c r="E661" s="108"/>
      <c r="F661" s="108"/>
      <c r="G661" s="108"/>
      <c r="H661" s="108"/>
      <c r="I661" s="108"/>
      <c r="J661" s="108"/>
      <c r="K661" s="108"/>
      <c r="L661" s="108"/>
      <c r="M661" s="108"/>
    </row>
    <row r="662" spans="1:13" ht="12.75" x14ac:dyDescent="0.2">
      <c r="A662" s="108"/>
      <c r="B662" s="108"/>
      <c r="C662" s="108"/>
      <c r="D662" s="108"/>
      <c r="E662" s="108"/>
      <c r="F662" s="108"/>
      <c r="G662" s="108"/>
      <c r="H662" s="108"/>
      <c r="I662" s="108"/>
      <c r="J662" s="108"/>
      <c r="K662" s="108"/>
      <c r="L662" s="108"/>
      <c r="M662" s="108"/>
    </row>
    <row r="663" spans="1:13" ht="12.75" x14ac:dyDescent="0.2">
      <c r="A663" s="108"/>
      <c r="B663" s="108"/>
      <c r="C663" s="108"/>
      <c r="D663" s="108"/>
      <c r="E663" s="108"/>
      <c r="F663" s="108"/>
      <c r="G663" s="108"/>
      <c r="H663" s="108"/>
      <c r="I663" s="108"/>
      <c r="J663" s="108"/>
      <c r="K663" s="108"/>
      <c r="L663" s="108"/>
      <c r="M663" s="108"/>
    </row>
    <row r="664" spans="1:13" ht="12.75" x14ac:dyDescent="0.2">
      <c r="A664" s="108"/>
      <c r="B664" s="108"/>
      <c r="C664" s="108"/>
      <c r="D664" s="108"/>
      <c r="E664" s="108"/>
      <c r="F664" s="108"/>
      <c r="G664" s="108"/>
      <c r="H664" s="108"/>
      <c r="I664" s="108"/>
      <c r="J664" s="108"/>
      <c r="K664" s="108"/>
      <c r="L664" s="108"/>
      <c r="M664" s="108"/>
    </row>
    <row r="665" spans="1:13" ht="12.75" x14ac:dyDescent="0.2">
      <c r="A665" s="108"/>
      <c r="B665" s="108"/>
      <c r="C665" s="108"/>
      <c r="D665" s="108"/>
      <c r="E665" s="108"/>
      <c r="F665" s="108"/>
      <c r="G665" s="108"/>
      <c r="H665" s="108"/>
      <c r="I665" s="108"/>
      <c r="J665" s="108"/>
      <c r="K665" s="108"/>
      <c r="L665" s="108"/>
      <c r="M665" s="108"/>
    </row>
    <row r="666" spans="1:13" ht="12.75" x14ac:dyDescent="0.2">
      <c r="A666" s="108"/>
      <c r="B666" s="108"/>
      <c r="C666" s="108"/>
      <c r="D666" s="108"/>
      <c r="E666" s="108"/>
      <c r="F666" s="108"/>
      <c r="G666" s="108"/>
      <c r="H666" s="108"/>
      <c r="I666" s="108"/>
      <c r="J666" s="108"/>
      <c r="K666" s="108"/>
      <c r="L666" s="108"/>
      <c r="M666" s="108"/>
    </row>
    <row r="667" spans="1:13" ht="12.75" x14ac:dyDescent="0.2">
      <c r="A667" s="108"/>
      <c r="B667" s="108"/>
      <c r="C667" s="108"/>
      <c r="D667" s="108"/>
      <c r="E667" s="108"/>
      <c r="F667" s="108"/>
      <c r="G667" s="108"/>
      <c r="H667" s="108"/>
      <c r="I667" s="108"/>
      <c r="J667" s="108"/>
      <c r="K667" s="108"/>
      <c r="L667" s="108"/>
      <c r="M667" s="108"/>
    </row>
    <row r="668" spans="1:13" ht="12.75" x14ac:dyDescent="0.2">
      <c r="A668" s="108"/>
      <c r="B668" s="108"/>
      <c r="C668" s="108"/>
      <c r="D668" s="108"/>
      <c r="E668" s="108"/>
      <c r="F668" s="108"/>
      <c r="G668" s="108"/>
      <c r="H668" s="108"/>
      <c r="I668" s="108"/>
      <c r="J668" s="108"/>
      <c r="K668" s="108"/>
      <c r="L668" s="108"/>
      <c r="M668" s="108"/>
    </row>
    <row r="669" spans="1:13" ht="12.75" x14ac:dyDescent="0.2">
      <c r="A669" s="108"/>
      <c r="B669" s="108"/>
      <c r="C669" s="108"/>
      <c r="D669" s="108"/>
      <c r="E669" s="108"/>
      <c r="F669" s="108"/>
      <c r="G669" s="108"/>
      <c r="H669" s="108"/>
      <c r="I669" s="108"/>
      <c r="J669" s="108"/>
      <c r="K669" s="108"/>
      <c r="L669" s="108"/>
      <c r="M669" s="108"/>
    </row>
    <row r="670" spans="1:13" ht="12.75" x14ac:dyDescent="0.2">
      <c r="A670" s="108"/>
      <c r="B670" s="108"/>
      <c r="C670" s="108"/>
      <c r="D670" s="108"/>
      <c r="E670" s="108"/>
      <c r="F670" s="108"/>
      <c r="G670" s="108"/>
      <c r="H670" s="108"/>
      <c r="I670" s="108"/>
      <c r="J670" s="108"/>
      <c r="K670" s="108"/>
      <c r="L670" s="108"/>
      <c r="M670" s="108"/>
    </row>
    <row r="671" spans="1:13" ht="12.75" x14ac:dyDescent="0.2">
      <c r="A671" s="108"/>
      <c r="B671" s="108"/>
      <c r="C671" s="108"/>
      <c r="D671" s="108"/>
      <c r="E671" s="108"/>
      <c r="F671" s="108"/>
      <c r="G671" s="108"/>
      <c r="H671" s="108"/>
      <c r="I671" s="108"/>
      <c r="J671" s="108"/>
      <c r="K671" s="108"/>
      <c r="L671" s="108"/>
      <c r="M671" s="108"/>
    </row>
    <row r="672" spans="1:13" ht="12.75" x14ac:dyDescent="0.2">
      <c r="A672" s="108"/>
      <c r="B672" s="108"/>
      <c r="C672" s="108"/>
      <c r="D672" s="108"/>
      <c r="E672" s="108"/>
      <c r="F672" s="108"/>
      <c r="G672" s="108"/>
      <c r="H672" s="108"/>
      <c r="I672" s="108"/>
      <c r="J672" s="108"/>
      <c r="K672" s="108"/>
      <c r="L672" s="108"/>
      <c r="M672" s="108"/>
    </row>
    <row r="673" spans="1:13" ht="12.75" x14ac:dyDescent="0.2">
      <c r="A673" s="108"/>
      <c r="B673" s="108"/>
      <c r="C673" s="108"/>
      <c r="D673" s="108"/>
      <c r="E673" s="108"/>
      <c r="F673" s="108"/>
      <c r="G673" s="108"/>
      <c r="H673" s="108"/>
      <c r="I673" s="108"/>
      <c r="J673" s="108"/>
      <c r="K673" s="108"/>
      <c r="L673" s="108"/>
      <c r="M673" s="108"/>
    </row>
    <row r="674" spans="1:13" ht="12.75" x14ac:dyDescent="0.2">
      <c r="A674" s="108"/>
      <c r="B674" s="108"/>
      <c r="C674" s="108"/>
      <c r="D674" s="108"/>
      <c r="E674" s="108"/>
      <c r="F674" s="108"/>
      <c r="G674" s="108"/>
      <c r="H674" s="108"/>
      <c r="I674" s="108"/>
      <c r="J674" s="108"/>
      <c r="K674" s="108"/>
      <c r="L674" s="108"/>
      <c r="M674" s="108"/>
    </row>
    <row r="675" spans="1:13" ht="12.75" x14ac:dyDescent="0.2">
      <c r="A675" s="108"/>
      <c r="B675" s="108"/>
      <c r="C675" s="108"/>
      <c r="D675" s="108"/>
      <c r="E675" s="108"/>
      <c r="F675" s="108"/>
      <c r="G675" s="108"/>
      <c r="H675" s="108"/>
      <c r="I675" s="108"/>
      <c r="J675" s="108"/>
      <c r="K675" s="108"/>
      <c r="L675" s="108"/>
      <c r="M675" s="108"/>
    </row>
    <row r="676" spans="1:13" ht="12.75" x14ac:dyDescent="0.2">
      <c r="A676" s="108"/>
      <c r="B676" s="108"/>
      <c r="C676" s="108"/>
      <c r="D676" s="108"/>
      <c r="E676" s="108"/>
      <c r="F676" s="108"/>
      <c r="G676" s="108"/>
      <c r="H676" s="108"/>
      <c r="I676" s="108"/>
      <c r="J676" s="108"/>
      <c r="K676" s="108"/>
      <c r="L676" s="108"/>
      <c r="M676" s="108"/>
    </row>
    <row r="677" spans="1:13" ht="12.75" x14ac:dyDescent="0.2">
      <c r="A677" s="108"/>
      <c r="B677" s="108"/>
      <c r="C677" s="108"/>
      <c r="D677" s="108"/>
      <c r="E677" s="108"/>
      <c r="F677" s="108"/>
      <c r="G677" s="108"/>
      <c r="H677" s="108"/>
      <c r="I677" s="108"/>
      <c r="J677" s="108"/>
      <c r="K677" s="108"/>
      <c r="L677" s="108"/>
      <c r="M677" s="108"/>
    </row>
    <row r="678" spans="1:13" ht="12.75" x14ac:dyDescent="0.2">
      <c r="A678" s="108"/>
      <c r="B678" s="108"/>
      <c r="C678" s="108"/>
      <c r="D678" s="108"/>
      <c r="E678" s="108"/>
      <c r="F678" s="108"/>
      <c r="G678" s="108"/>
      <c r="H678" s="108"/>
      <c r="I678" s="108"/>
      <c r="J678" s="108"/>
      <c r="K678" s="108"/>
      <c r="L678" s="108"/>
      <c r="M678" s="108"/>
    </row>
    <row r="679" spans="1:13" ht="12.75" x14ac:dyDescent="0.2">
      <c r="A679" s="108"/>
      <c r="B679" s="108"/>
      <c r="C679" s="108"/>
      <c r="D679" s="108"/>
      <c r="E679" s="108"/>
      <c r="F679" s="108"/>
      <c r="G679" s="108"/>
      <c r="H679" s="108"/>
      <c r="I679" s="108"/>
      <c r="J679" s="108"/>
      <c r="K679" s="108"/>
      <c r="L679" s="108"/>
      <c r="M679" s="108"/>
    </row>
    <row r="680" spans="1:13" ht="12.75" x14ac:dyDescent="0.2">
      <c r="A680" s="108"/>
      <c r="B680" s="108"/>
      <c r="C680" s="108"/>
      <c r="D680" s="108"/>
      <c r="E680" s="108"/>
      <c r="F680" s="108"/>
      <c r="G680" s="108"/>
      <c r="H680" s="108"/>
      <c r="I680" s="108"/>
      <c r="J680" s="108"/>
      <c r="K680" s="108"/>
      <c r="L680" s="108"/>
      <c r="M680" s="108"/>
    </row>
    <row r="681" spans="1:13" ht="12.75" x14ac:dyDescent="0.2">
      <c r="A681" s="108"/>
      <c r="B681" s="108"/>
      <c r="C681" s="108"/>
      <c r="D681" s="108"/>
      <c r="E681" s="108"/>
      <c r="F681" s="108"/>
      <c r="G681" s="108"/>
      <c r="H681" s="108"/>
      <c r="I681" s="108"/>
      <c r="J681" s="108"/>
      <c r="K681" s="108"/>
      <c r="L681" s="108"/>
      <c r="M681" s="108"/>
    </row>
    <row r="682" spans="1:13" ht="12.75" x14ac:dyDescent="0.2">
      <c r="A682" s="108"/>
      <c r="B682" s="108"/>
      <c r="C682" s="108"/>
      <c r="D682" s="108"/>
      <c r="E682" s="108"/>
      <c r="F682" s="108"/>
      <c r="G682" s="108"/>
      <c r="H682" s="108"/>
      <c r="I682" s="108"/>
      <c r="J682" s="108"/>
      <c r="K682" s="108"/>
      <c r="L682" s="108"/>
      <c r="M682" s="108"/>
    </row>
    <row r="683" spans="1:13" ht="12.75" x14ac:dyDescent="0.2">
      <c r="A683" s="108"/>
      <c r="B683" s="108"/>
      <c r="C683" s="108"/>
      <c r="D683" s="108"/>
      <c r="E683" s="108"/>
      <c r="F683" s="108"/>
      <c r="G683" s="108"/>
      <c r="H683" s="108"/>
      <c r="I683" s="108"/>
      <c r="J683" s="108"/>
      <c r="K683" s="108"/>
      <c r="L683" s="108"/>
      <c r="M683" s="108"/>
    </row>
    <row r="684" spans="1:13" ht="12.75" x14ac:dyDescent="0.2">
      <c r="A684" s="108"/>
      <c r="B684" s="108"/>
      <c r="C684" s="108"/>
      <c r="D684" s="108"/>
      <c r="E684" s="108"/>
      <c r="F684" s="108"/>
      <c r="G684" s="108"/>
      <c r="H684" s="108"/>
      <c r="I684" s="108"/>
      <c r="J684" s="108"/>
      <c r="K684" s="108"/>
      <c r="L684" s="108"/>
      <c r="M684" s="108"/>
    </row>
    <row r="685" spans="1:13" ht="12.75" x14ac:dyDescent="0.2">
      <c r="A685" s="108"/>
      <c r="B685" s="108"/>
      <c r="C685" s="108"/>
      <c r="D685" s="108"/>
      <c r="E685" s="108"/>
      <c r="F685" s="108"/>
      <c r="G685" s="108"/>
      <c r="H685" s="108"/>
      <c r="I685" s="108"/>
      <c r="J685" s="108"/>
      <c r="K685" s="108"/>
      <c r="L685" s="108"/>
      <c r="M685" s="108"/>
    </row>
    <row r="686" spans="1:13" ht="12.75" x14ac:dyDescent="0.2">
      <c r="A686" s="108"/>
      <c r="B686" s="108"/>
      <c r="C686" s="108"/>
      <c r="D686" s="108"/>
      <c r="E686" s="108"/>
      <c r="F686" s="108"/>
      <c r="G686" s="108"/>
      <c r="H686" s="108"/>
      <c r="I686" s="108"/>
      <c r="J686" s="108"/>
      <c r="K686" s="108"/>
      <c r="L686" s="108"/>
      <c r="M686" s="108"/>
    </row>
    <row r="687" spans="1:13" ht="12.75" x14ac:dyDescent="0.2">
      <c r="A687" s="108"/>
      <c r="B687" s="108"/>
      <c r="C687" s="108"/>
      <c r="D687" s="108"/>
      <c r="E687" s="108"/>
      <c r="F687" s="108"/>
      <c r="G687" s="108"/>
      <c r="H687" s="108"/>
      <c r="I687" s="108"/>
      <c r="J687" s="108"/>
      <c r="K687" s="108"/>
      <c r="L687" s="108"/>
      <c r="M687" s="108"/>
    </row>
    <row r="688" spans="1:13" ht="12.75" x14ac:dyDescent="0.2">
      <c r="A688" s="108"/>
      <c r="B688" s="108"/>
      <c r="C688" s="108"/>
      <c r="D688" s="108"/>
      <c r="E688" s="108"/>
      <c r="F688" s="108"/>
      <c r="G688" s="108"/>
      <c r="H688" s="108"/>
      <c r="I688" s="108"/>
      <c r="J688" s="108"/>
      <c r="K688" s="108"/>
      <c r="L688" s="108"/>
      <c r="M688" s="108"/>
    </row>
    <row r="689" spans="1:13" ht="12.75" x14ac:dyDescent="0.2">
      <c r="A689" s="108"/>
      <c r="B689" s="108"/>
      <c r="C689" s="108"/>
      <c r="D689" s="108"/>
      <c r="E689" s="108"/>
      <c r="F689" s="108"/>
      <c r="G689" s="108"/>
      <c r="H689" s="108"/>
      <c r="I689" s="108"/>
      <c r="J689" s="108"/>
      <c r="K689" s="108"/>
      <c r="L689" s="108"/>
      <c r="M689" s="108"/>
    </row>
    <row r="690" spans="1:13" ht="12.75" x14ac:dyDescent="0.2">
      <c r="A690" s="108"/>
      <c r="B690" s="108"/>
      <c r="C690" s="108"/>
      <c r="D690" s="108"/>
      <c r="E690" s="108"/>
      <c r="F690" s="108"/>
      <c r="G690" s="108"/>
      <c r="H690" s="108"/>
      <c r="I690" s="108"/>
      <c r="J690" s="108"/>
      <c r="K690" s="108"/>
      <c r="L690" s="108"/>
      <c r="M690" s="108"/>
    </row>
    <row r="691" spans="1:13" ht="12.75" x14ac:dyDescent="0.2">
      <c r="A691" s="108"/>
      <c r="B691" s="108"/>
      <c r="C691" s="108"/>
      <c r="D691" s="108"/>
      <c r="E691" s="108"/>
      <c r="F691" s="108"/>
      <c r="G691" s="108"/>
      <c r="H691" s="108"/>
      <c r="I691" s="108"/>
      <c r="J691" s="108"/>
      <c r="K691" s="108"/>
      <c r="L691" s="108"/>
      <c r="M691" s="108"/>
    </row>
    <row r="692" spans="1:13" ht="12.75" x14ac:dyDescent="0.2">
      <c r="A692" s="108"/>
      <c r="B692" s="108"/>
      <c r="C692" s="108"/>
      <c r="D692" s="108"/>
      <c r="E692" s="108"/>
      <c r="F692" s="108"/>
      <c r="G692" s="108"/>
      <c r="H692" s="108"/>
      <c r="I692" s="108"/>
      <c r="J692" s="108"/>
      <c r="K692" s="108"/>
      <c r="L692" s="108"/>
      <c r="M692" s="108"/>
    </row>
    <row r="693" spans="1:13" ht="12.75" x14ac:dyDescent="0.2">
      <c r="A693" s="108"/>
      <c r="B693" s="108"/>
      <c r="C693" s="108"/>
      <c r="D693" s="108"/>
      <c r="E693" s="108"/>
      <c r="F693" s="108"/>
      <c r="G693" s="108"/>
      <c r="H693" s="108"/>
      <c r="I693" s="108"/>
      <c r="J693" s="108"/>
      <c r="K693" s="108"/>
      <c r="L693" s="108"/>
      <c r="M693" s="108"/>
    </row>
    <row r="694" spans="1:13" ht="12.75" x14ac:dyDescent="0.2">
      <c r="A694" s="108"/>
      <c r="B694" s="108"/>
      <c r="C694" s="108"/>
      <c r="D694" s="108"/>
      <c r="E694" s="108"/>
      <c r="F694" s="108"/>
      <c r="G694" s="108"/>
      <c r="H694" s="108"/>
      <c r="I694" s="108"/>
      <c r="J694" s="108"/>
      <c r="K694" s="108"/>
      <c r="L694" s="108"/>
      <c r="M694" s="108"/>
    </row>
    <row r="695" spans="1:13" ht="12.75" x14ac:dyDescent="0.2">
      <c r="A695" s="108"/>
      <c r="B695" s="108"/>
      <c r="C695" s="108"/>
      <c r="D695" s="108"/>
      <c r="E695" s="108"/>
      <c r="F695" s="108"/>
      <c r="G695" s="108"/>
      <c r="H695" s="108"/>
      <c r="I695" s="108"/>
      <c r="J695" s="108"/>
      <c r="K695" s="108"/>
      <c r="L695" s="108"/>
      <c r="M695" s="108"/>
    </row>
    <row r="696" spans="1:13" ht="12.75" x14ac:dyDescent="0.2">
      <c r="A696" s="108"/>
      <c r="B696" s="108"/>
      <c r="C696" s="108"/>
      <c r="D696" s="108"/>
      <c r="E696" s="108"/>
      <c r="F696" s="108"/>
      <c r="G696" s="108"/>
      <c r="H696" s="108"/>
      <c r="I696" s="108"/>
      <c r="J696" s="108"/>
      <c r="K696" s="108"/>
      <c r="L696" s="108"/>
      <c r="M696" s="108"/>
    </row>
    <row r="697" spans="1:13" ht="12.75" x14ac:dyDescent="0.2">
      <c r="A697" s="108"/>
      <c r="B697" s="108"/>
      <c r="C697" s="108"/>
      <c r="D697" s="108"/>
      <c r="E697" s="108"/>
      <c r="F697" s="108"/>
      <c r="G697" s="108"/>
      <c r="H697" s="108"/>
      <c r="I697" s="108"/>
      <c r="J697" s="108"/>
      <c r="K697" s="108"/>
      <c r="L697" s="108"/>
      <c r="M697" s="108"/>
    </row>
    <row r="698" spans="1:13" ht="12.75" x14ac:dyDescent="0.2">
      <c r="A698" s="108"/>
      <c r="B698" s="108"/>
      <c r="C698" s="108"/>
      <c r="D698" s="108"/>
      <c r="E698" s="108"/>
      <c r="F698" s="108"/>
      <c r="G698" s="108"/>
      <c r="H698" s="108"/>
      <c r="I698" s="108"/>
      <c r="J698" s="108"/>
      <c r="K698" s="108"/>
      <c r="L698" s="108"/>
      <c r="M698" s="108"/>
    </row>
    <row r="699" spans="1:13" ht="12.75" x14ac:dyDescent="0.2">
      <c r="A699" s="108"/>
      <c r="B699" s="108"/>
      <c r="C699" s="108"/>
      <c r="D699" s="108"/>
      <c r="E699" s="108"/>
      <c r="F699" s="108"/>
      <c r="G699" s="108"/>
      <c r="H699" s="108"/>
      <c r="I699" s="108"/>
      <c r="J699" s="108"/>
      <c r="K699" s="108"/>
      <c r="L699" s="108"/>
      <c r="M699" s="108"/>
    </row>
    <row r="700" spans="1:13" ht="12.75" x14ac:dyDescent="0.2">
      <c r="A700" s="108"/>
      <c r="B700" s="108"/>
      <c r="C700" s="108"/>
      <c r="D700" s="108"/>
      <c r="E700" s="108"/>
      <c r="F700" s="108"/>
      <c r="G700" s="108"/>
      <c r="H700" s="108"/>
      <c r="I700" s="108"/>
      <c r="J700" s="108"/>
      <c r="K700" s="108"/>
      <c r="L700" s="108"/>
      <c r="M700" s="108"/>
    </row>
    <row r="701" spans="1:13" ht="12.75" x14ac:dyDescent="0.2">
      <c r="A701" s="108"/>
      <c r="B701" s="108"/>
      <c r="C701" s="108"/>
      <c r="D701" s="108"/>
      <c r="E701" s="108"/>
      <c r="F701" s="108"/>
      <c r="G701" s="108"/>
      <c r="H701" s="108"/>
      <c r="I701" s="108"/>
      <c r="J701" s="108"/>
      <c r="K701" s="108"/>
      <c r="L701" s="108"/>
      <c r="M701" s="108"/>
    </row>
    <row r="702" spans="1:13" ht="12.75" x14ac:dyDescent="0.2">
      <c r="A702" s="108"/>
      <c r="B702" s="108"/>
      <c r="C702" s="108"/>
      <c r="D702" s="108"/>
      <c r="E702" s="108"/>
      <c r="F702" s="108"/>
      <c r="G702" s="108"/>
      <c r="H702" s="108"/>
      <c r="I702" s="108"/>
      <c r="J702" s="108"/>
      <c r="K702" s="108"/>
      <c r="L702" s="108"/>
      <c r="M702" s="108"/>
    </row>
    <row r="703" spans="1:13" ht="12.75" x14ac:dyDescent="0.2">
      <c r="A703" s="108"/>
      <c r="B703" s="108"/>
      <c r="C703" s="108"/>
      <c r="D703" s="108"/>
      <c r="E703" s="108"/>
      <c r="F703" s="108"/>
      <c r="G703" s="108"/>
      <c r="H703" s="108"/>
      <c r="I703" s="108"/>
      <c r="J703" s="108"/>
      <c r="K703" s="108"/>
      <c r="L703" s="108"/>
      <c r="M703" s="108"/>
    </row>
    <row r="704" spans="1:13" ht="12.75" x14ac:dyDescent="0.2">
      <c r="A704" s="108"/>
      <c r="B704" s="108"/>
      <c r="C704" s="108"/>
      <c r="D704" s="108"/>
      <c r="E704" s="108"/>
      <c r="F704" s="108"/>
      <c r="G704" s="108"/>
      <c r="H704" s="108"/>
      <c r="I704" s="108"/>
      <c r="J704" s="108"/>
      <c r="K704" s="108"/>
      <c r="L704" s="108"/>
      <c r="M704" s="108"/>
    </row>
    <row r="705" spans="1:13" ht="12.75" x14ac:dyDescent="0.2">
      <c r="A705" s="108"/>
      <c r="B705" s="108"/>
      <c r="C705" s="108"/>
      <c r="D705" s="108"/>
      <c r="E705" s="108"/>
      <c r="F705" s="108"/>
      <c r="G705" s="108"/>
      <c r="H705" s="108"/>
      <c r="I705" s="108"/>
      <c r="J705" s="108"/>
      <c r="K705" s="108"/>
      <c r="L705" s="108"/>
      <c r="M705" s="108"/>
    </row>
    <row r="706" spans="1:13" ht="12.75" x14ac:dyDescent="0.2">
      <c r="A706" s="108"/>
      <c r="B706" s="108"/>
      <c r="C706" s="108"/>
      <c r="D706" s="108"/>
      <c r="E706" s="108"/>
      <c r="F706" s="108"/>
      <c r="G706" s="108"/>
      <c r="H706" s="108"/>
      <c r="I706" s="108"/>
      <c r="J706" s="108"/>
      <c r="K706" s="108"/>
      <c r="L706" s="108"/>
      <c r="M706" s="108"/>
    </row>
    <row r="707" spans="1:13" ht="12.75" x14ac:dyDescent="0.2">
      <c r="A707" s="108"/>
      <c r="B707" s="108"/>
      <c r="C707" s="108"/>
      <c r="D707" s="108"/>
      <c r="E707" s="108"/>
      <c r="F707" s="108"/>
      <c r="G707" s="108"/>
      <c r="H707" s="108"/>
      <c r="I707" s="108"/>
      <c r="J707" s="108"/>
      <c r="K707" s="108"/>
      <c r="L707" s="108"/>
      <c r="M707" s="108"/>
    </row>
    <row r="708" spans="1:13" ht="12.75" x14ac:dyDescent="0.2">
      <c r="A708" s="108"/>
      <c r="B708" s="108"/>
      <c r="C708" s="108"/>
      <c r="D708" s="108"/>
      <c r="E708" s="108"/>
      <c r="F708" s="108"/>
      <c r="G708" s="108"/>
      <c r="H708" s="108"/>
      <c r="I708" s="108"/>
      <c r="J708" s="108"/>
      <c r="K708" s="108"/>
      <c r="L708" s="108"/>
      <c r="M708" s="108"/>
    </row>
    <row r="709" spans="1:13" ht="12.75" x14ac:dyDescent="0.2">
      <c r="A709" s="108"/>
      <c r="B709" s="108"/>
      <c r="C709" s="108"/>
      <c r="D709" s="108"/>
      <c r="E709" s="108"/>
      <c r="F709" s="108"/>
      <c r="G709" s="108"/>
      <c r="H709" s="108"/>
      <c r="I709" s="108"/>
      <c r="J709" s="108"/>
      <c r="K709" s="108"/>
      <c r="L709" s="108"/>
      <c r="M709" s="108"/>
    </row>
    <row r="710" spans="1:13" ht="12.75" x14ac:dyDescent="0.2">
      <c r="A710" s="108"/>
      <c r="B710" s="108"/>
      <c r="C710" s="108"/>
      <c r="D710" s="108"/>
      <c r="E710" s="108"/>
      <c r="F710" s="108"/>
      <c r="G710" s="108"/>
      <c r="H710" s="108"/>
      <c r="I710" s="108"/>
      <c r="J710" s="108"/>
      <c r="K710" s="108"/>
      <c r="L710" s="108"/>
      <c r="M710" s="108"/>
    </row>
    <row r="711" spans="1:13" ht="12.75" x14ac:dyDescent="0.2">
      <c r="A711" s="108"/>
      <c r="B711" s="108"/>
      <c r="C711" s="108"/>
      <c r="D711" s="108"/>
      <c r="E711" s="108"/>
      <c r="F711" s="108"/>
      <c r="G711" s="108"/>
      <c r="H711" s="108"/>
      <c r="I711" s="108"/>
      <c r="J711" s="108"/>
      <c r="K711" s="108"/>
      <c r="L711" s="108"/>
      <c r="M711" s="108"/>
    </row>
    <row r="712" spans="1:13" ht="12.75" x14ac:dyDescent="0.2">
      <c r="A712" s="108"/>
      <c r="B712" s="108"/>
      <c r="C712" s="108"/>
      <c r="D712" s="108"/>
      <c r="E712" s="108"/>
      <c r="F712" s="108"/>
      <c r="G712" s="108"/>
      <c r="H712" s="108"/>
      <c r="I712" s="108"/>
      <c r="J712" s="108"/>
      <c r="K712" s="108"/>
      <c r="L712" s="108"/>
      <c r="M712" s="108"/>
    </row>
    <row r="713" spans="1:13" ht="12.75" x14ac:dyDescent="0.2">
      <c r="A713" s="108"/>
      <c r="B713" s="108"/>
      <c r="C713" s="108"/>
      <c r="D713" s="108"/>
      <c r="E713" s="108"/>
      <c r="F713" s="108"/>
      <c r="G713" s="108"/>
      <c r="H713" s="108"/>
      <c r="I713" s="108"/>
      <c r="J713" s="108"/>
      <c r="K713" s="108"/>
      <c r="L713" s="108"/>
      <c r="M713" s="108"/>
    </row>
    <row r="714" spans="1:13" ht="12.75" x14ac:dyDescent="0.2">
      <c r="A714" s="108"/>
      <c r="B714" s="108"/>
      <c r="C714" s="108"/>
      <c r="D714" s="108"/>
      <c r="E714" s="108"/>
      <c r="F714" s="108"/>
      <c r="G714" s="108"/>
      <c r="H714" s="108"/>
      <c r="I714" s="108"/>
      <c r="J714" s="108"/>
      <c r="K714" s="108"/>
      <c r="L714" s="108"/>
      <c r="M714" s="108"/>
    </row>
    <row r="715" spans="1:13" ht="12.75" x14ac:dyDescent="0.2">
      <c r="A715" s="108"/>
      <c r="B715" s="108"/>
      <c r="C715" s="108"/>
      <c r="D715" s="108"/>
      <c r="E715" s="108"/>
      <c r="F715" s="108"/>
      <c r="G715" s="108"/>
      <c r="H715" s="108"/>
      <c r="I715" s="108"/>
      <c r="J715" s="108"/>
      <c r="K715" s="108"/>
      <c r="L715" s="108"/>
      <c r="M715" s="108"/>
    </row>
    <row r="716" spans="1:13" ht="12.75" x14ac:dyDescent="0.2">
      <c r="A716" s="108"/>
      <c r="B716" s="108"/>
      <c r="C716" s="108"/>
      <c r="D716" s="108"/>
      <c r="E716" s="108"/>
      <c r="F716" s="108"/>
      <c r="G716" s="108"/>
      <c r="H716" s="108"/>
      <c r="I716" s="108"/>
      <c r="J716" s="108"/>
      <c r="K716" s="108"/>
      <c r="L716" s="108"/>
      <c r="M716" s="108"/>
    </row>
    <row r="717" spans="1:13" ht="12.75" x14ac:dyDescent="0.2">
      <c r="A717" s="108"/>
      <c r="B717" s="108"/>
      <c r="C717" s="108"/>
      <c r="D717" s="108"/>
      <c r="E717" s="108"/>
      <c r="F717" s="108"/>
      <c r="G717" s="108"/>
      <c r="H717" s="108"/>
      <c r="I717" s="108"/>
      <c r="J717" s="108"/>
      <c r="K717" s="108"/>
      <c r="L717" s="108"/>
      <c r="M717" s="108"/>
    </row>
    <row r="718" spans="1:13" ht="12.75" x14ac:dyDescent="0.2">
      <c r="A718" s="108"/>
      <c r="B718" s="108"/>
      <c r="C718" s="108"/>
      <c r="D718" s="108"/>
      <c r="E718" s="108"/>
      <c r="F718" s="108"/>
      <c r="G718" s="108"/>
      <c r="H718" s="108"/>
      <c r="I718" s="108"/>
      <c r="J718" s="108"/>
      <c r="K718" s="108"/>
      <c r="L718" s="108"/>
      <c r="M718" s="108"/>
    </row>
    <row r="719" spans="1:13" ht="12.75" x14ac:dyDescent="0.2">
      <c r="A719" s="108"/>
      <c r="B719" s="108"/>
      <c r="C719" s="108"/>
      <c r="D719" s="108"/>
      <c r="E719" s="108"/>
      <c r="F719" s="108"/>
      <c r="G719" s="108"/>
      <c r="H719" s="108"/>
      <c r="I719" s="108"/>
      <c r="J719" s="108"/>
      <c r="K719" s="108"/>
      <c r="L719" s="108"/>
      <c r="M719" s="108"/>
    </row>
    <row r="720" spans="1:13" ht="12.75" x14ac:dyDescent="0.2">
      <c r="A720" s="108"/>
      <c r="B720" s="108"/>
      <c r="C720" s="108"/>
      <c r="D720" s="108"/>
      <c r="E720" s="108"/>
      <c r="F720" s="108"/>
      <c r="G720" s="108"/>
      <c r="H720" s="108"/>
      <c r="I720" s="108"/>
      <c r="J720" s="108"/>
      <c r="K720" s="108"/>
      <c r="L720" s="108"/>
      <c r="M720" s="108"/>
    </row>
    <row r="721" spans="1:13" ht="12.75" x14ac:dyDescent="0.2">
      <c r="A721" s="108"/>
      <c r="B721" s="108"/>
      <c r="C721" s="108"/>
      <c r="D721" s="108"/>
      <c r="E721" s="108"/>
      <c r="F721" s="108"/>
      <c r="G721" s="108"/>
      <c r="H721" s="108"/>
      <c r="I721" s="108"/>
      <c r="J721" s="108"/>
      <c r="K721" s="108"/>
      <c r="L721" s="108"/>
      <c r="M721" s="108"/>
    </row>
    <row r="722" spans="1:13" ht="12.75" x14ac:dyDescent="0.2">
      <c r="A722" s="108"/>
      <c r="B722" s="108"/>
      <c r="C722" s="108"/>
      <c r="D722" s="108"/>
      <c r="E722" s="108"/>
      <c r="F722" s="108"/>
      <c r="G722" s="108"/>
      <c r="H722" s="108"/>
      <c r="I722" s="108"/>
      <c r="J722" s="108"/>
      <c r="K722" s="108"/>
      <c r="L722" s="108"/>
      <c r="M722" s="108"/>
    </row>
    <row r="723" spans="1:13" ht="12.75" x14ac:dyDescent="0.2">
      <c r="A723" s="108"/>
      <c r="B723" s="108"/>
      <c r="C723" s="108"/>
      <c r="D723" s="108"/>
      <c r="E723" s="108"/>
      <c r="F723" s="108"/>
      <c r="G723" s="108"/>
      <c r="H723" s="108"/>
      <c r="I723" s="108"/>
      <c r="J723" s="108"/>
      <c r="K723" s="108"/>
      <c r="L723" s="108"/>
      <c r="M723" s="108"/>
    </row>
    <row r="724" spans="1:13" ht="12.75" x14ac:dyDescent="0.2">
      <c r="A724" s="108"/>
      <c r="B724" s="108"/>
      <c r="C724" s="108"/>
      <c r="D724" s="108"/>
      <c r="E724" s="108"/>
      <c r="F724" s="108"/>
      <c r="G724" s="108"/>
      <c r="H724" s="108"/>
      <c r="I724" s="108"/>
      <c r="J724" s="108"/>
      <c r="K724" s="108"/>
      <c r="L724" s="108"/>
      <c r="M724" s="108"/>
    </row>
    <row r="725" spans="1:13" ht="12.75" x14ac:dyDescent="0.2">
      <c r="A725" s="108"/>
      <c r="B725" s="108"/>
      <c r="C725" s="108"/>
      <c r="D725" s="108"/>
      <c r="E725" s="108"/>
      <c r="F725" s="108"/>
      <c r="G725" s="108"/>
      <c r="H725" s="108"/>
      <c r="I725" s="108"/>
      <c r="J725" s="108"/>
      <c r="K725" s="108"/>
      <c r="L725" s="108"/>
      <c r="M725" s="108"/>
    </row>
    <row r="726" spans="1:13" ht="12.75" x14ac:dyDescent="0.2">
      <c r="A726" s="108"/>
      <c r="B726" s="108"/>
      <c r="C726" s="108"/>
      <c r="D726" s="108"/>
      <c r="E726" s="108"/>
      <c r="F726" s="108"/>
      <c r="G726" s="108"/>
      <c r="H726" s="108"/>
      <c r="I726" s="108"/>
      <c r="J726" s="108"/>
      <c r="K726" s="108"/>
      <c r="L726" s="108"/>
      <c r="M726" s="108"/>
    </row>
    <row r="727" spans="1:13" ht="12.75" x14ac:dyDescent="0.2">
      <c r="A727" s="108"/>
      <c r="B727" s="108"/>
      <c r="C727" s="108"/>
      <c r="D727" s="108"/>
      <c r="E727" s="108"/>
      <c r="F727" s="108"/>
      <c r="G727" s="108"/>
      <c r="H727" s="108"/>
      <c r="I727" s="108"/>
      <c r="J727" s="108"/>
      <c r="K727" s="108"/>
      <c r="L727" s="108"/>
      <c r="M727" s="108"/>
    </row>
    <row r="728" spans="1:13" ht="12.75" x14ac:dyDescent="0.2">
      <c r="A728" s="108"/>
      <c r="B728" s="108"/>
      <c r="C728" s="108"/>
      <c r="D728" s="108"/>
      <c r="E728" s="108"/>
      <c r="F728" s="108"/>
      <c r="G728" s="108"/>
      <c r="H728" s="108"/>
      <c r="I728" s="108"/>
      <c r="J728" s="108"/>
      <c r="K728" s="108"/>
      <c r="L728" s="108"/>
      <c r="M728" s="108"/>
    </row>
    <row r="729" spans="1:13" ht="12.75" x14ac:dyDescent="0.2">
      <c r="A729" s="108"/>
      <c r="B729" s="108"/>
      <c r="C729" s="108"/>
      <c r="D729" s="108"/>
      <c r="E729" s="108"/>
      <c r="F729" s="108"/>
      <c r="G729" s="108"/>
      <c r="H729" s="108"/>
      <c r="I729" s="108"/>
      <c r="J729" s="108"/>
      <c r="K729" s="108"/>
      <c r="L729" s="108"/>
      <c r="M729" s="108"/>
    </row>
    <row r="730" spans="1:13" ht="12.75" x14ac:dyDescent="0.2">
      <c r="A730" s="108"/>
      <c r="B730" s="108"/>
      <c r="C730" s="108"/>
      <c r="D730" s="108"/>
      <c r="E730" s="108"/>
      <c r="F730" s="108"/>
      <c r="G730" s="108"/>
      <c r="H730" s="108"/>
      <c r="I730" s="108"/>
      <c r="J730" s="108"/>
      <c r="K730" s="108"/>
      <c r="L730" s="108"/>
      <c r="M730" s="108"/>
    </row>
    <row r="731" spans="1:13" ht="12.75" x14ac:dyDescent="0.2">
      <c r="A731" s="108"/>
      <c r="B731" s="108"/>
      <c r="C731" s="108"/>
      <c r="D731" s="108"/>
      <c r="E731" s="108"/>
      <c r="F731" s="108"/>
      <c r="G731" s="108"/>
      <c r="H731" s="108"/>
      <c r="I731" s="108"/>
      <c r="J731" s="108"/>
      <c r="K731" s="108"/>
      <c r="L731" s="108"/>
      <c r="M731" s="108"/>
    </row>
    <row r="732" spans="1:13" ht="12.75" x14ac:dyDescent="0.2">
      <c r="A732" s="108"/>
      <c r="B732" s="108"/>
      <c r="C732" s="108"/>
      <c r="D732" s="108"/>
      <c r="E732" s="108"/>
      <c r="F732" s="108"/>
      <c r="G732" s="108"/>
      <c r="H732" s="108"/>
      <c r="I732" s="108"/>
      <c r="J732" s="108"/>
      <c r="K732" s="108"/>
      <c r="L732" s="108"/>
      <c r="M732" s="108"/>
    </row>
    <row r="733" spans="1:13" ht="12.75" x14ac:dyDescent="0.2">
      <c r="A733" s="108"/>
      <c r="B733" s="108"/>
      <c r="C733" s="108"/>
      <c r="D733" s="108"/>
      <c r="E733" s="108"/>
      <c r="F733" s="108"/>
      <c r="G733" s="108"/>
      <c r="H733" s="108"/>
      <c r="I733" s="108"/>
      <c r="J733" s="108"/>
      <c r="K733" s="108"/>
      <c r="L733" s="108"/>
      <c r="M733" s="108"/>
    </row>
    <row r="734" spans="1:13" ht="12.75" x14ac:dyDescent="0.2">
      <c r="A734" s="108"/>
      <c r="B734" s="108"/>
      <c r="C734" s="108"/>
      <c r="D734" s="108"/>
      <c r="E734" s="108"/>
      <c r="F734" s="108"/>
      <c r="G734" s="108"/>
      <c r="H734" s="108"/>
      <c r="I734" s="108"/>
      <c r="J734" s="108"/>
      <c r="K734" s="108"/>
      <c r="L734" s="108"/>
      <c r="M734" s="108"/>
    </row>
    <row r="735" spans="1:13" ht="12.75" x14ac:dyDescent="0.2">
      <c r="A735" s="108"/>
      <c r="B735" s="108"/>
      <c r="C735" s="108"/>
      <c r="D735" s="108"/>
      <c r="E735" s="108"/>
      <c r="F735" s="108"/>
      <c r="G735" s="108"/>
      <c r="H735" s="108"/>
      <c r="I735" s="108"/>
      <c r="J735" s="108"/>
      <c r="K735" s="108"/>
      <c r="L735" s="108"/>
      <c r="M735" s="108"/>
    </row>
    <row r="736" spans="1:13" ht="12.75" x14ac:dyDescent="0.2">
      <c r="A736" s="108"/>
      <c r="B736" s="108"/>
      <c r="C736" s="108"/>
      <c r="D736" s="108"/>
      <c r="E736" s="108"/>
      <c r="F736" s="108"/>
      <c r="G736" s="108"/>
      <c r="H736" s="108"/>
      <c r="I736" s="108"/>
      <c r="J736" s="108"/>
      <c r="K736" s="108"/>
      <c r="L736" s="108"/>
      <c r="M736" s="108"/>
    </row>
    <row r="737" spans="1:13" ht="12.75" x14ac:dyDescent="0.2">
      <c r="A737" s="108"/>
      <c r="B737" s="108"/>
      <c r="C737" s="108"/>
      <c r="D737" s="108"/>
      <c r="E737" s="108"/>
      <c r="F737" s="108"/>
      <c r="G737" s="108"/>
      <c r="H737" s="108"/>
      <c r="I737" s="108"/>
      <c r="J737" s="108"/>
      <c r="K737" s="108"/>
      <c r="L737" s="108"/>
      <c r="M737" s="108"/>
    </row>
    <row r="738" spans="1:13" ht="12.75" x14ac:dyDescent="0.2">
      <c r="A738" s="108"/>
      <c r="B738" s="108"/>
      <c r="C738" s="108"/>
      <c r="D738" s="108"/>
      <c r="E738" s="108"/>
      <c r="F738" s="108"/>
      <c r="G738" s="108"/>
      <c r="H738" s="108"/>
      <c r="I738" s="108"/>
      <c r="J738" s="108"/>
      <c r="K738" s="108"/>
      <c r="L738" s="108"/>
      <c r="M738" s="108"/>
    </row>
    <row r="739" spans="1:13" ht="12.75" x14ac:dyDescent="0.2">
      <c r="A739" s="108"/>
      <c r="B739" s="108"/>
      <c r="C739" s="108"/>
      <c r="D739" s="108"/>
      <c r="E739" s="108"/>
      <c r="F739" s="108"/>
      <c r="G739" s="108"/>
      <c r="H739" s="108"/>
      <c r="I739" s="108"/>
      <c r="J739" s="108"/>
      <c r="K739" s="108"/>
      <c r="L739" s="108"/>
      <c r="M739" s="108"/>
    </row>
    <row r="740" spans="1:13" ht="12.75" x14ac:dyDescent="0.2">
      <c r="A740" s="108"/>
      <c r="B740" s="108"/>
      <c r="C740" s="108"/>
      <c r="D740" s="108"/>
      <c r="E740" s="108"/>
      <c r="F740" s="108"/>
      <c r="G740" s="108"/>
      <c r="H740" s="108"/>
      <c r="I740" s="108"/>
      <c r="J740" s="108"/>
      <c r="K740" s="108"/>
      <c r="L740" s="108"/>
      <c r="M740" s="108"/>
    </row>
    <row r="741" spans="1:13" ht="12.75" x14ac:dyDescent="0.2">
      <c r="A741" s="108"/>
      <c r="B741" s="108"/>
      <c r="C741" s="108"/>
      <c r="D741" s="108"/>
      <c r="E741" s="108"/>
      <c r="F741" s="108"/>
      <c r="G741" s="108"/>
      <c r="H741" s="108"/>
      <c r="I741" s="108"/>
      <c r="J741" s="108"/>
      <c r="K741" s="108"/>
      <c r="L741" s="108"/>
      <c r="M741" s="108"/>
    </row>
    <row r="742" spans="1:13" ht="12.75" x14ac:dyDescent="0.2">
      <c r="A742" s="108"/>
      <c r="B742" s="108"/>
      <c r="C742" s="108"/>
      <c r="D742" s="108"/>
      <c r="E742" s="108"/>
      <c r="F742" s="108"/>
      <c r="G742" s="108"/>
      <c r="H742" s="108"/>
      <c r="I742" s="108"/>
      <c r="J742" s="108"/>
      <c r="K742" s="108"/>
      <c r="L742" s="108"/>
      <c r="M742" s="108"/>
    </row>
    <row r="743" spans="1:13" ht="12.75" x14ac:dyDescent="0.2">
      <c r="A743" s="108"/>
      <c r="B743" s="108"/>
      <c r="C743" s="108"/>
      <c r="D743" s="108"/>
      <c r="E743" s="108"/>
      <c r="F743" s="108"/>
      <c r="G743" s="108"/>
      <c r="H743" s="108"/>
      <c r="I743" s="108"/>
      <c r="J743" s="108"/>
      <c r="K743" s="108"/>
      <c r="L743" s="108"/>
      <c r="M743" s="108"/>
    </row>
    <row r="744" spans="1:13" ht="12.75" x14ac:dyDescent="0.2">
      <c r="A744" s="108"/>
      <c r="B744" s="108"/>
      <c r="C744" s="108"/>
      <c r="D744" s="108"/>
      <c r="E744" s="108"/>
      <c r="F744" s="108"/>
      <c r="G744" s="108"/>
      <c r="H744" s="108"/>
      <c r="I744" s="108"/>
      <c r="J744" s="108"/>
      <c r="K744" s="108"/>
      <c r="L744" s="108"/>
      <c r="M744" s="108"/>
    </row>
    <row r="745" spans="1:13" ht="12.75" x14ac:dyDescent="0.2">
      <c r="A745" s="108"/>
      <c r="B745" s="108"/>
      <c r="C745" s="108"/>
      <c r="D745" s="108"/>
      <c r="E745" s="108"/>
      <c r="F745" s="108"/>
      <c r="G745" s="108"/>
      <c r="H745" s="108"/>
      <c r="I745" s="108"/>
      <c r="J745" s="108"/>
      <c r="K745" s="108"/>
      <c r="L745" s="108"/>
      <c r="M745" s="108"/>
    </row>
    <row r="746" spans="1:13" ht="12.75" x14ac:dyDescent="0.2">
      <c r="A746" s="108"/>
      <c r="B746" s="108"/>
      <c r="C746" s="108"/>
      <c r="D746" s="108"/>
      <c r="E746" s="108"/>
      <c r="F746" s="108"/>
      <c r="G746" s="108"/>
      <c r="H746" s="108"/>
      <c r="I746" s="108"/>
      <c r="J746" s="108"/>
      <c r="K746" s="108"/>
      <c r="L746" s="108"/>
      <c r="M746" s="108"/>
    </row>
    <row r="747" spans="1:13" ht="12.75" x14ac:dyDescent="0.2">
      <c r="A747" s="108"/>
      <c r="B747" s="108"/>
      <c r="C747" s="108"/>
      <c r="D747" s="108"/>
      <c r="E747" s="108"/>
      <c r="F747" s="108"/>
      <c r="G747" s="108"/>
      <c r="H747" s="108"/>
      <c r="I747" s="108"/>
      <c r="J747" s="108"/>
      <c r="K747" s="108"/>
      <c r="L747" s="108"/>
      <c r="M747" s="108"/>
    </row>
    <row r="748" spans="1:13" ht="12.75" x14ac:dyDescent="0.2">
      <c r="A748" s="108"/>
      <c r="B748" s="108"/>
      <c r="C748" s="108"/>
      <c r="D748" s="108"/>
      <c r="E748" s="108"/>
      <c r="F748" s="108"/>
      <c r="G748" s="108"/>
      <c r="H748" s="108"/>
      <c r="I748" s="108"/>
      <c r="J748" s="108"/>
      <c r="K748" s="108"/>
      <c r="L748" s="108"/>
      <c r="M748" s="108"/>
    </row>
    <row r="749" spans="1:13" ht="12.75" x14ac:dyDescent="0.2">
      <c r="A749" s="108"/>
      <c r="B749" s="108"/>
      <c r="C749" s="108"/>
      <c r="D749" s="108"/>
      <c r="E749" s="108"/>
      <c r="F749" s="108"/>
      <c r="G749" s="108"/>
      <c r="H749" s="108"/>
      <c r="I749" s="108"/>
      <c r="J749" s="108"/>
      <c r="K749" s="108"/>
      <c r="L749" s="108"/>
      <c r="M749" s="108"/>
    </row>
    <row r="750" spans="1:13" ht="12.75" x14ac:dyDescent="0.2">
      <c r="A750" s="108"/>
      <c r="B750" s="108"/>
      <c r="C750" s="108"/>
      <c r="D750" s="108"/>
      <c r="E750" s="108"/>
      <c r="F750" s="108"/>
      <c r="G750" s="108"/>
      <c r="H750" s="108"/>
      <c r="I750" s="108"/>
      <c r="J750" s="108"/>
      <c r="K750" s="108"/>
      <c r="L750" s="108"/>
      <c r="M750" s="108"/>
    </row>
    <row r="751" spans="1:13" ht="12.75" x14ac:dyDescent="0.2">
      <c r="A751" s="108"/>
      <c r="B751" s="108"/>
      <c r="C751" s="108"/>
      <c r="D751" s="108"/>
      <c r="E751" s="108"/>
      <c r="F751" s="108"/>
      <c r="G751" s="108"/>
      <c r="H751" s="108"/>
      <c r="I751" s="108"/>
      <c r="J751" s="108"/>
      <c r="K751" s="108"/>
      <c r="L751" s="108"/>
      <c r="M751" s="108"/>
    </row>
    <row r="752" spans="1:13" ht="12.75" x14ac:dyDescent="0.2">
      <c r="A752" s="108"/>
      <c r="B752" s="108"/>
      <c r="C752" s="108"/>
      <c r="D752" s="108"/>
      <c r="E752" s="108"/>
      <c r="F752" s="108"/>
      <c r="G752" s="108"/>
      <c r="H752" s="108"/>
      <c r="I752" s="108"/>
      <c r="J752" s="108"/>
      <c r="K752" s="108"/>
      <c r="L752" s="108"/>
      <c r="M752" s="108"/>
    </row>
    <row r="753" spans="1:13" ht="12.75" x14ac:dyDescent="0.2">
      <c r="A753" s="108"/>
      <c r="B753" s="108"/>
      <c r="C753" s="108"/>
      <c r="D753" s="108"/>
      <c r="E753" s="108"/>
      <c r="F753" s="108"/>
      <c r="G753" s="108"/>
      <c r="H753" s="108"/>
      <c r="I753" s="108"/>
      <c r="J753" s="108"/>
      <c r="K753" s="108"/>
      <c r="L753" s="108"/>
      <c r="M753" s="108"/>
    </row>
    <row r="754" spans="1:13" ht="12.75" x14ac:dyDescent="0.2">
      <c r="A754" s="108"/>
      <c r="B754" s="108"/>
      <c r="C754" s="108"/>
      <c r="D754" s="108"/>
      <c r="E754" s="108"/>
      <c r="F754" s="108"/>
      <c r="G754" s="108"/>
      <c r="H754" s="108"/>
      <c r="I754" s="108"/>
      <c r="J754" s="108"/>
      <c r="K754" s="108"/>
      <c r="L754" s="108"/>
      <c r="M754" s="108"/>
    </row>
    <row r="755" spans="1:13" ht="12.75" x14ac:dyDescent="0.2">
      <c r="A755" s="108"/>
      <c r="B755" s="108"/>
      <c r="C755" s="108"/>
      <c r="D755" s="108"/>
      <c r="E755" s="108"/>
      <c r="F755" s="108"/>
      <c r="G755" s="108"/>
      <c r="H755" s="108"/>
      <c r="I755" s="108"/>
      <c r="J755" s="108"/>
      <c r="K755" s="108"/>
      <c r="L755" s="108"/>
      <c r="M755" s="108"/>
    </row>
    <row r="756" spans="1:13" ht="12.75" x14ac:dyDescent="0.2">
      <c r="A756" s="108"/>
      <c r="B756" s="108"/>
      <c r="C756" s="108"/>
      <c r="D756" s="108"/>
      <c r="E756" s="108"/>
      <c r="F756" s="108"/>
      <c r="G756" s="108"/>
      <c r="H756" s="108"/>
      <c r="I756" s="108"/>
      <c r="J756" s="108"/>
      <c r="K756" s="108"/>
      <c r="L756" s="108"/>
      <c r="M756" s="108"/>
    </row>
    <row r="757" spans="1:13" ht="12.75" x14ac:dyDescent="0.2">
      <c r="A757" s="108"/>
      <c r="B757" s="108"/>
      <c r="C757" s="108"/>
      <c r="D757" s="108"/>
      <c r="E757" s="108"/>
      <c r="F757" s="108"/>
      <c r="G757" s="108"/>
      <c r="H757" s="108"/>
      <c r="I757" s="108"/>
      <c r="J757" s="108"/>
      <c r="K757" s="108"/>
      <c r="L757" s="108"/>
      <c r="M757" s="108"/>
    </row>
    <row r="758" spans="1:13" ht="12.75" x14ac:dyDescent="0.2">
      <c r="A758" s="108"/>
      <c r="B758" s="108"/>
      <c r="C758" s="108"/>
      <c r="D758" s="108"/>
      <c r="E758" s="108"/>
      <c r="F758" s="108"/>
      <c r="G758" s="108"/>
      <c r="H758" s="108"/>
      <c r="I758" s="108"/>
      <c r="J758" s="108"/>
      <c r="K758" s="108"/>
      <c r="L758" s="108"/>
      <c r="M758" s="108"/>
    </row>
    <row r="759" spans="1:13" ht="12.75" x14ac:dyDescent="0.2">
      <c r="A759" s="108"/>
      <c r="B759" s="108"/>
      <c r="C759" s="108"/>
      <c r="D759" s="108"/>
      <c r="E759" s="108"/>
      <c r="F759" s="108"/>
      <c r="G759" s="108"/>
      <c r="H759" s="108"/>
      <c r="I759" s="108"/>
      <c r="J759" s="108"/>
      <c r="K759" s="108"/>
      <c r="L759" s="108"/>
      <c r="M759" s="108"/>
    </row>
    <row r="760" spans="1:13" ht="12.75" x14ac:dyDescent="0.2">
      <c r="A760" s="108"/>
      <c r="B760" s="108"/>
      <c r="C760" s="108"/>
      <c r="D760" s="108"/>
      <c r="E760" s="108"/>
      <c r="F760" s="108"/>
      <c r="G760" s="108"/>
      <c r="H760" s="108"/>
      <c r="I760" s="108"/>
      <c r="J760" s="108"/>
      <c r="K760" s="108"/>
      <c r="L760" s="108"/>
      <c r="M760" s="108"/>
    </row>
    <row r="761" spans="1:13" ht="12.75" x14ac:dyDescent="0.2">
      <c r="A761" s="108"/>
      <c r="B761" s="108"/>
      <c r="C761" s="108"/>
      <c r="D761" s="108"/>
      <c r="E761" s="108"/>
      <c r="F761" s="108"/>
      <c r="G761" s="108"/>
      <c r="H761" s="108"/>
      <c r="I761" s="108"/>
      <c r="J761" s="108"/>
      <c r="K761" s="108"/>
      <c r="L761" s="108"/>
      <c r="M761" s="108"/>
    </row>
    <row r="762" spans="1:13" ht="12.75" x14ac:dyDescent="0.2">
      <c r="A762" s="108"/>
      <c r="B762" s="108"/>
      <c r="C762" s="108"/>
      <c r="D762" s="108"/>
      <c r="E762" s="108"/>
      <c r="F762" s="108"/>
      <c r="G762" s="108"/>
      <c r="H762" s="108"/>
      <c r="I762" s="108"/>
      <c r="J762" s="108"/>
      <c r="K762" s="108"/>
      <c r="L762" s="108"/>
      <c r="M762" s="108"/>
    </row>
    <row r="763" spans="1:13" ht="12.75" x14ac:dyDescent="0.2">
      <c r="A763" s="108"/>
      <c r="B763" s="108"/>
      <c r="C763" s="108"/>
      <c r="D763" s="108"/>
      <c r="E763" s="108"/>
      <c r="F763" s="108"/>
      <c r="G763" s="108"/>
      <c r="H763" s="108"/>
      <c r="I763" s="108"/>
      <c r="J763" s="108"/>
      <c r="K763" s="108"/>
      <c r="L763" s="108"/>
      <c r="M763" s="108"/>
    </row>
    <row r="764" spans="1:13" ht="12.75" x14ac:dyDescent="0.2">
      <c r="A764" s="108"/>
      <c r="B764" s="108"/>
      <c r="C764" s="108"/>
      <c r="D764" s="108"/>
      <c r="E764" s="108"/>
      <c r="F764" s="108"/>
      <c r="G764" s="108"/>
      <c r="H764" s="108"/>
      <c r="I764" s="108"/>
      <c r="J764" s="108"/>
      <c r="K764" s="108"/>
      <c r="L764" s="108"/>
      <c r="M764" s="108"/>
    </row>
    <row r="765" spans="1:13" ht="12.75" x14ac:dyDescent="0.2">
      <c r="A765" s="108"/>
      <c r="B765" s="108"/>
      <c r="C765" s="108"/>
      <c r="D765" s="108"/>
      <c r="E765" s="108"/>
      <c r="F765" s="108"/>
      <c r="G765" s="108"/>
      <c r="H765" s="108"/>
      <c r="I765" s="108"/>
      <c r="J765" s="108"/>
      <c r="K765" s="108"/>
      <c r="L765" s="108"/>
      <c r="M765" s="108"/>
    </row>
    <row r="766" spans="1:13" ht="12.75" x14ac:dyDescent="0.2">
      <c r="A766" s="108"/>
      <c r="B766" s="108"/>
      <c r="C766" s="108"/>
      <c r="D766" s="108"/>
      <c r="E766" s="108"/>
      <c r="F766" s="108"/>
      <c r="G766" s="108"/>
      <c r="H766" s="108"/>
      <c r="I766" s="108"/>
      <c r="J766" s="108"/>
      <c r="K766" s="108"/>
      <c r="L766" s="108"/>
      <c r="M766" s="108"/>
    </row>
    <row r="767" spans="1:13" ht="12.75" x14ac:dyDescent="0.2">
      <c r="A767" s="108"/>
      <c r="B767" s="108"/>
      <c r="C767" s="108"/>
      <c r="D767" s="108"/>
      <c r="E767" s="108"/>
      <c r="F767" s="108"/>
      <c r="G767" s="108"/>
      <c r="H767" s="108"/>
      <c r="I767" s="108"/>
      <c r="J767" s="108"/>
      <c r="K767" s="108"/>
      <c r="L767" s="108"/>
      <c r="M767" s="108"/>
    </row>
    <row r="768" spans="1:13" ht="12.75" x14ac:dyDescent="0.2">
      <c r="A768" s="108"/>
      <c r="B768" s="108"/>
      <c r="C768" s="108"/>
      <c r="D768" s="108"/>
      <c r="E768" s="108"/>
      <c r="F768" s="108"/>
      <c r="G768" s="108"/>
      <c r="H768" s="108"/>
      <c r="I768" s="108"/>
      <c r="J768" s="108"/>
      <c r="K768" s="108"/>
      <c r="L768" s="108"/>
      <c r="M768" s="108"/>
    </row>
    <row r="769" spans="1:13" ht="12.75" x14ac:dyDescent="0.2">
      <c r="A769" s="108"/>
      <c r="B769" s="108"/>
      <c r="C769" s="108"/>
      <c r="D769" s="108"/>
      <c r="E769" s="108"/>
      <c r="F769" s="108"/>
      <c r="G769" s="108"/>
      <c r="H769" s="108"/>
      <c r="I769" s="108"/>
      <c r="J769" s="108"/>
      <c r="K769" s="108"/>
      <c r="L769" s="108"/>
      <c r="M769" s="108"/>
    </row>
    <row r="770" spans="1:13" ht="12.75" x14ac:dyDescent="0.2">
      <c r="A770" s="108"/>
      <c r="B770" s="108"/>
      <c r="C770" s="108"/>
      <c r="D770" s="108"/>
      <c r="E770" s="108"/>
      <c r="F770" s="108"/>
      <c r="G770" s="108"/>
      <c r="H770" s="108"/>
      <c r="I770" s="108"/>
      <c r="J770" s="108"/>
      <c r="K770" s="108"/>
      <c r="L770" s="108"/>
      <c r="M770" s="108"/>
    </row>
    <row r="771" spans="1:13" ht="12.75" x14ac:dyDescent="0.2">
      <c r="A771" s="108"/>
      <c r="B771" s="108"/>
      <c r="C771" s="108"/>
      <c r="D771" s="108"/>
      <c r="E771" s="108"/>
      <c r="F771" s="108"/>
      <c r="G771" s="108"/>
      <c r="H771" s="108"/>
      <c r="I771" s="108"/>
      <c r="J771" s="108"/>
      <c r="K771" s="108"/>
      <c r="L771" s="108"/>
      <c r="M771" s="108"/>
    </row>
    <row r="772" spans="1:13" ht="12.75" x14ac:dyDescent="0.2">
      <c r="A772" s="108"/>
      <c r="B772" s="108"/>
      <c r="C772" s="108"/>
      <c r="D772" s="108"/>
      <c r="E772" s="108"/>
      <c r="F772" s="108"/>
      <c r="G772" s="108"/>
      <c r="H772" s="108"/>
      <c r="I772" s="108"/>
      <c r="J772" s="108"/>
      <c r="K772" s="108"/>
      <c r="L772" s="108"/>
      <c r="M772" s="108"/>
    </row>
    <row r="773" spans="1:13" ht="12.75" x14ac:dyDescent="0.2">
      <c r="A773" s="108"/>
      <c r="B773" s="108"/>
      <c r="C773" s="108"/>
      <c r="D773" s="108"/>
      <c r="E773" s="108"/>
      <c r="F773" s="108"/>
      <c r="G773" s="108"/>
      <c r="H773" s="108"/>
      <c r="I773" s="108"/>
      <c r="J773" s="108"/>
      <c r="K773" s="108"/>
      <c r="L773" s="108"/>
      <c r="M773" s="108"/>
    </row>
    <row r="774" spans="1:13" ht="12.75" x14ac:dyDescent="0.2">
      <c r="A774" s="108"/>
      <c r="B774" s="108"/>
      <c r="C774" s="108"/>
      <c r="D774" s="108"/>
      <c r="E774" s="108"/>
      <c r="F774" s="108"/>
      <c r="G774" s="108"/>
      <c r="H774" s="108"/>
      <c r="I774" s="108"/>
      <c r="J774" s="108"/>
      <c r="K774" s="108"/>
      <c r="L774" s="108"/>
      <c r="M774" s="108"/>
    </row>
    <row r="775" spans="1:13" ht="12.75" x14ac:dyDescent="0.2">
      <c r="A775" s="108"/>
      <c r="B775" s="108"/>
      <c r="C775" s="108"/>
      <c r="D775" s="108"/>
      <c r="E775" s="108"/>
      <c r="F775" s="108"/>
      <c r="G775" s="108"/>
      <c r="H775" s="108"/>
      <c r="I775" s="108"/>
      <c r="J775" s="108"/>
      <c r="K775" s="108"/>
      <c r="L775" s="108"/>
      <c r="M775" s="108"/>
    </row>
    <row r="776" spans="1:13" ht="12.75" x14ac:dyDescent="0.2">
      <c r="A776" s="108"/>
      <c r="B776" s="108"/>
      <c r="C776" s="108"/>
      <c r="D776" s="108"/>
      <c r="E776" s="108"/>
      <c r="F776" s="108"/>
      <c r="G776" s="108"/>
      <c r="H776" s="108"/>
      <c r="I776" s="108"/>
      <c r="J776" s="108"/>
      <c r="K776" s="108"/>
      <c r="L776" s="108"/>
      <c r="M776" s="108"/>
    </row>
    <row r="777" spans="1:13" ht="12.75" x14ac:dyDescent="0.2">
      <c r="A777" s="108"/>
      <c r="B777" s="108"/>
      <c r="C777" s="108"/>
      <c r="D777" s="108"/>
      <c r="E777" s="108"/>
      <c r="F777" s="108"/>
      <c r="G777" s="108"/>
      <c r="H777" s="108"/>
      <c r="I777" s="108"/>
      <c r="J777" s="108"/>
      <c r="K777" s="108"/>
      <c r="L777" s="108"/>
      <c r="M777" s="108"/>
    </row>
    <row r="778" spans="1:13" ht="12.75" x14ac:dyDescent="0.2">
      <c r="A778" s="108"/>
      <c r="B778" s="108"/>
      <c r="C778" s="108"/>
      <c r="D778" s="108"/>
      <c r="E778" s="108"/>
      <c r="F778" s="108"/>
      <c r="G778" s="108"/>
      <c r="H778" s="108"/>
      <c r="I778" s="108"/>
      <c r="J778" s="108"/>
      <c r="K778" s="108"/>
      <c r="L778" s="108"/>
      <c r="M778" s="108"/>
    </row>
    <row r="779" spans="1:13" ht="12.75" x14ac:dyDescent="0.2">
      <c r="A779" s="108"/>
      <c r="B779" s="108"/>
      <c r="C779" s="108"/>
      <c r="D779" s="108"/>
      <c r="E779" s="108"/>
      <c r="F779" s="108"/>
      <c r="G779" s="108"/>
      <c r="H779" s="108"/>
      <c r="I779" s="108"/>
      <c r="J779" s="108"/>
      <c r="K779" s="108"/>
      <c r="L779" s="108"/>
      <c r="M779" s="108"/>
    </row>
    <row r="780" spans="1:13" ht="12.75" x14ac:dyDescent="0.2">
      <c r="A780" s="108"/>
      <c r="B780" s="108"/>
      <c r="C780" s="108"/>
      <c r="D780" s="108"/>
      <c r="E780" s="108"/>
      <c r="F780" s="108"/>
      <c r="G780" s="108"/>
      <c r="H780" s="108"/>
      <c r="I780" s="108"/>
      <c r="J780" s="108"/>
      <c r="K780" s="108"/>
      <c r="L780" s="108"/>
      <c r="M780" s="108"/>
    </row>
    <row r="781" spans="1:13" ht="12.75" x14ac:dyDescent="0.2">
      <c r="A781" s="108"/>
      <c r="B781" s="108"/>
      <c r="C781" s="108"/>
      <c r="D781" s="108"/>
      <c r="E781" s="108"/>
      <c r="F781" s="108"/>
      <c r="G781" s="108"/>
      <c r="H781" s="108"/>
      <c r="I781" s="108"/>
      <c r="J781" s="108"/>
      <c r="K781" s="108"/>
      <c r="L781" s="108"/>
      <c r="M781" s="108"/>
    </row>
    <row r="782" spans="1:13" ht="12.75" x14ac:dyDescent="0.2">
      <c r="A782" s="108"/>
      <c r="B782" s="108"/>
      <c r="C782" s="108"/>
      <c r="D782" s="108"/>
      <c r="E782" s="108"/>
      <c r="F782" s="108"/>
      <c r="G782" s="108"/>
      <c r="H782" s="108"/>
      <c r="I782" s="108"/>
      <c r="J782" s="108"/>
      <c r="K782" s="108"/>
      <c r="L782" s="108"/>
      <c r="M782" s="108"/>
    </row>
    <row r="783" spans="1:13" ht="12.75" x14ac:dyDescent="0.2">
      <c r="A783" s="108"/>
      <c r="B783" s="108"/>
      <c r="C783" s="108"/>
      <c r="D783" s="108"/>
      <c r="E783" s="108"/>
      <c r="F783" s="108"/>
      <c r="G783" s="108"/>
      <c r="H783" s="108"/>
      <c r="I783" s="108"/>
      <c r="J783" s="108"/>
      <c r="K783" s="108"/>
      <c r="L783" s="108"/>
      <c r="M783" s="108"/>
    </row>
    <row r="784" spans="1:13" ht="12.75" x14ac:dyDescent="0.2">
      <c r="A784" s="108"/>
      <c r="B784" s="108"/>
      <c r="C784" s="108"/>
      <c r="D784" s="108"/>
      <c r="E784" s="108"/>
      <c r="F784" s="108"/>
      <c r="G784" s="108"/>
      <c r="H784" s="108"/>
      <c r="I784" s="108"/>
      <c r="J784" s="108"/>
      <c r="K784" s="108"/>
      <c r="L784" s="108"/>
      <c r="M784" s="108"/>
    </row>
    <row r="785" spans="1:13" ht="12.75" x14ac:dyDescent="0.2">
      <c r="A785" s="108"/>
      <c r="B785" s="108"/>
      <c r="C785" s="108"/>
      <c r="D785" s="108"/>
      <c r="E785" s="108"/>
      <c r="F785" s="108"/>
      <c r="G785" s="108"/>
      <c r="H785" s="108"/>
      <c r="I785" s="108"/>
      <c r="J785" s="108"/>
      <c r="K785" s="108"/>
      <c r="L785" s="108"/>
      <c r="M785" s="108"/>
    </row>
    <row r="786" spans="1:13" ht="12.75" x14ac:dyDescent="0.2">
      <c r="A786" s="108"/>
      <c r="B786" s="108"/>
      <c r="C786" s="108"/>
      <c r="D786" s="108"/>
      <c r="E786" s="108"/>
      <c r="F786" s="108"/>
      <c r="G786" s="108"/>
      <c r="H786" s="108"/>
      <c r="I786" s="108"/>
      <c r="J786" s="108"/>
      <c r="K786" s="108"/>
      <c r="L786" s="108"/>
      <c r="M786" s="108"/>
    </row>
    <row r="787" spans="1:13" ht="12.75" x14ac:dyDescent="0.2">
      <c r="A787" s="108"/>
      <c r="B787" s="108"/>
      <c r="C787" s="108"/>
      <c r="D787" s="108"/>
      <c r="E787" s="108"/>
      <c r="F787" s="108"/>
      <c r="G787" s="108"/>
      <c r="H787" s="108"/>
      <c r="I787" s="108"/>
      <c r="J787" s="108"/>
      <c r="K787" s="108"/>
      <c r="L787" s="108"/>
      <c r="M787" s="108"/>
    </row>
    <row r="788" spans="1:13" ht="12.75" x14ac:dyDescent="0.2">
      <c r="A788" s="108"/>
      <c r="B788" s="108"/>
      <c r="C788" s="108"/>
      <c r="D788" s="108"/>
      <c r="E788" s="108"/>
      <c r="F788" s="108"/>
      <c r="G788" s="108"/>
      <c r="H788" s="108"/>
      <c r="I788" s="108"/>
      <c r="J788" s="108"/>
      <c r="K788" s="108"/>
      <c r="L788" s="108"/>
      <c r="M788" s="108"/>
    </row>
    <row r="789" spans="1:13" ht="12.75" x14ac:dyDescent="0.2">
      <c r="A789" s="108"/>
      <c r="B789" s="108"/>
      <c r="C789" s="108"/>
      <c r="D789" s="108"/>
      <c r="E789" s="108"/>
      <c r="F789" s="108"/>
      <c r="G789" s="108"/>
      <c r="H789" s="108"/>
      <c r="I789" s="108"/>
      <c r="J789" s="108"/>
      <c r="K789" s="108"/>
      <c r="L789" s="108"/>
      <c r="M789" s="108"/>
    </row>
    <row r="790" spans="1:13" ht="12.75" x14ac:dyDescent="0.2">
      <c r="A790" s="108"/>
      <c r="B790" s="108"/>
      <c r="C790" s="108"/>
      <c r="D790" s="108"/>
      <c r="E790" s="108"/>
      <c r="F790" s="108"/>
      <c r="G790" s="108"/>
      <c r="H790" s="108"/>
      <c r="I790" s="108"/>
      <c r="J790" s="108"/>
      <c r="K790" s="108"/>
      <c r="L790" s="108"/>
      <c r="M790" s="108"/>
    </row>
    <row r="791" spans="1:13" ht="12.75" x14ac:dyDescent="0.2">
      <c r="A791" s="108"/>
      <c r="B791" s="108"/>
      <c r="C791" s="108"/>
      <c r="D791" s="108"/>
      <c r="E791" s="108"/>
      <c r="F791" s="108"/>
      <c r="G791" s="108"/>
      <c r="H791" s="108"/>
      <c r="I791" s="108"/>
      <c r="J791" s="108"/>
      <c r="K791" s="108"/>
      <c r="L791" s="108"/>
      <c r="M791" s="108"/>
    </row>
    <row r="792" spans="1:13" ht="12.75" x14ac:dyDescent="0.2">
      <c r="A792" s="108"/>
      <c r="B792" s="108"/>
      <c r="C792" s="108"/>
      <c r="D792" s="108"/>
      <c r="E792" s="108"/>
      <c r="F792" s="108"/>
      <c r="G792" s="108"/>
      <c r="H792" s="108"/>
      <c r="I792" s="108"/>
      <c r="J792" s="108"/>
      <c r="K792" s="108"/>
      <c r="L792" s="108"/>
      <c r="M792" s="108"/>
    </row>
    <row r="793" spans="1:13" ht="12.75" x14ac:dyDescent="0.2">
      <c r="A793" s="108"/>
      <c r="B793" s="108"/>
      <c r="C793" s="108"/>
      <c r="D793" s="108"/>
      <c r="E793" s="108"/>
      <c r="F793" s="108"/>
      <c r="G793" s="108"/>
      <c r="H793" s="108"/>
      <c r="I793" s="108"/>
      <c r="J793" s="108"/>
      <c r="K793" s="108"/>
      <c r="L793" s="108"/>
      <c r="M793" s="108"/>
    </row>
    <row r="794" spans="1:13" ht="12.75" x14ac:dyDescent="0.2">
      <c r="A794" s="108"/>
      <c r="B794" s="108"/>
      <c r="C794" s="108"/>
      <c r="D794" s="108"/>
      <c r="E794" s="108"/>
      <c r="F794" s="108"/>
      <c r="G794" s="108"/>
      <c r="H794" s="108"/>
      <c r="I794" s="108"/>
      <c r="J794" s="108"/>
      <c r="K794" s="108"/>
      <c r="L794" s="108"/>
      <c r="M794" s="108"/>
    </row>
    <row r="795" spans="1:13" ht="12.75" x14ac:dyDescent="0.2">
      <c r="A795" s="108"/>
      <c r="B795" s="108"/>
      <c r="C795" s="108"/>
      <c r="D795" s="108"/>
      <c r="E795" s="108"/>
      <c r="F795" s="108"/>
      <c r="G795" s="108"/>
      <c r="H795" s="108"/>
      <c r="I795" s="108"/>
      <c r="J795" s="108"/>
      <c r="K795" s="108"/>
      <c r="L795" s="108"/>
      <c r="M795" s="108"/>
    </row>
    <row r="796" spans="1:13" ht="12.75" x14ac:dyDescent="0.2">
      <c r="A796" s="108"/>
      <c r="B796" s="108"/>
      <c r="C796" s="108"/>
      <c r="D796" s="108"/>
      <c r="E796" s="108"/>
      <c r="F796" s="108"/>
      <c r="G796" s="108"/>
      <c r="H796" s="108"/>
      <c r="I796" s="108"/>
      <c r="J796" s="108"/>
      <c r="K796" s="108"/>
      <c r="L796" s="108"/>
      <c r="M796" s="108"/>
    </row>
    <row r="797" spans="1:13" ht="12.75" x14ac:dyDescent="0.2">
      <c r="A797" s="108"/>
      <c r="B797" s="108"/>
      <c r="C797" s="108"/>
      <c r="D797" s="108"/>
      <c r="E797" s="108"/>
      <c r="F797" s="108"/>
      <c r="G797" s="108"/>
      <c r="H797" s="108"/>
      <c r="I797" s="108"/>
      <c r="J797" s="108"/>
      <c r="K797" s="108"/>
      <c r="L797" s="108"/>
      <c r="M797" s="108"/>
    </row>
    <row r="798" spans="1:13" ht="12.75" x14ac:dyDescent="0.2">
      <c r="A798" s="108"/>
      <c r="B798" s="108"/>
      <c r="C798" s="108"/>
      <c r="D798" s="108"/>
      <c r="E798" s="108"/>
      <c r="F798" s="108"/>
      <c r="G798" s="108"/>
      <c r="H798" s="108"/>
      <c r="I798" s="108"/>
      <c r="J798" s="108"/>
      <c r="K798" s="108"/>
      <c r="L798" s="108"/>
      <c r="M798" s="108"/>
    </row>
    <row r="799" spans="1:13" ht="12.75" x14ac:dyDescent="0.2">
      <c r="A799" s="108"/>
      <c r="B799" s="108"/>
      <c r="C799" s="108"/>
      <c r="D799" s="108"/>
      <c r="E799" s="108"/>
      <c r="F799" s="108"/>
      <c r="G799" s="108"/>
      <c r="H799" s="108"/>
      <c r="I799" s="108"/>
      <c r="J799" s="108"/>
      <c r="K799" s="108"/>
      <c r="L799" s="108"/>
      <c r="M799" s="108"/>
    </row>
    <row r="800" spans="1:13" ht="12.75" x14ac:dyDescent="0.2">
      <c r="A800" s="108"/>
      <c r="B800" s="108"/>
      <c r="C800" s="108"/>
      <c r="D800" s="108"/>
      <c r="E800" s="108"/>
      <c r="F800" s="108"/>
      <c r="G800" s="108"/>
      <c r="H800" s="108"/>
      <c r="I800" s="108"/>
      <c r="J800" s="108"/>
      <c r="K800" s="108"/>
      <c r="L800" s="108"/>
      <c r="M800" s="108"/>
    </row>
    <row r="801" spans="1:13" ht="12.75" x14ac:dyDescent="0.2">
      <c r="A801" s="108"/>
      <c r="B801" s="108"/>
      <c r="C801" s="108"/>
      <c r="D801" s="108"/>
      <c r="E801" s="108"/>
      <c r="F801" s="108"/>
      <c r="G801" s="108"/>
      <c r="H801" s="108"/>
      <c r="I801" s="108"/>
      <c r="J801" s="108"/>
      <c r="K801" s="108"/>
      <c r="L801" s="108"/>
      <c r="M801" s="108"/>
    </row>
    <row r="802" spans="1:13" ht="12.75" x14ac:dyDescent="0.2">
      <c r="A802" s="108"/>
      <c r="B802" s="108"/>
      <c r="C802" s="108"/>
      <c r="D802" s="108"/>
      <c r="E802" s="108"/>
      <c r="F802" s="108"/>
      <c r="G802" s="108"/>
      <c r="H802" s="108"/>
      <c r="I802" s="108"/>
      <c r="J802" s="108"/>
      <c r="K802" s="108"/>
      <c r="L802" s="108"/>
      <c r="M802" s="108"/>
    </row>
    <row r="803" spans="1:13" ht="12.75" x14ac:dyDescent="0.2">
      <c r="A803" s="108"/>
      <c r="B803" s="108"/>
      <c r="C803" s="108"/>
      <c r="D803" s="108"/>
      <c r="E803" s="108"/>
      <c r="F803" s="108"/>
      <c r="G803" s="108"/>
      <c r="H803" s="108"/>
      <c r="I803" s="108"/>
      <c r="J803" s="108"/>
      <c r="K803" s="108"/>
      <c r="L803" s="108"/>
      <c r="M803" s="108"/>
    </row>
    <row r="804" spans="1:13" ht="12.75" x14ac:dyDescent="0.2">
      <c r="A804" s="108"/>
      <c r="B804" s="108"/>
      <c r="C804" s="108"/>
      <c r="D804" s="108"/>
      <c r="E804" s="108"/>
      <c r="F804" s="108"/>
      <c r="G804" s="108"/>
      <c r="H804" s="108"/>
      <c r="I804" s="108"/>
      <c r="J804" s="108"/>
      <c r="K804" s="108"/>
      <c r="L804" s="108"/>
      <c r="M804" s="108"/>
    </row>
    <row r="805" spans="1:13" ht="12.75" x14ac:dyDescent="0.2">
      <c r="A805" s="108"/>
      <c r="B805" s="108"/>
      <c r="C805" s="108"/>
      <c r="D805" s="108"/>
      <c r="E805" s="108"/>
      <c r="F805" s="108"/>
      <c r="G805" s="108"/>
      <c r="H805" s="108"/>
      <c r="I805" s="108"/>
      <c r="J805" s="108"/>
      <c r="K805" s="108"/>
      <c r="L805" s="108"/>
      <c r="M805" s="108"/>
    </row>
    <row r="806" spans="1:13" ht="12.75" x14ac:dyDescent="0.2">
      <c r="A806" s="108"/>
      <c r="B806" s="108"/>
      <c r="C806" s="108"/>
      <c r="D806" s="108"/>
      <c r="E806" s="108"/>
      <c r="F806" s="108"/>
      <c r="G806" s="108"/>
      <c r="H806" s="108"/>
      <c r="I806" s="108"/>
      <c r="J806" s="108"/>
      <c r="K806" s="108"/>
      <c r="L806" s="108"/>
      <c r="M806" s="108"/>
    </row>
    <row r="807" spans="1:13" ht="12.75" x14ac:dyDescent="0.2">
      <c r="A807" s="108"/>
      <c r="B807" s="108"/>
      <c r="C807" s="108"/>
      <c r="D807" s="108"/>
      <c r="E807" s="108"/>
      <c r="F807" s="108"/>
      <c r="G807" s="108"/>
      <c r="H807" s="108"/>
      <c r="I807" s="108"/>
      <c r="J807" s="108"/>
      <c r="K807" s="108"/>
      <c r="L807" s="108"/>
      <c r="M807" s="108"/>
    </row>
    <row r="808" spans="1:13" ht="12.75" x14ac:dyDescent="0.2">
      <c r="A808" s="108"/>
      <c r="B808" s="108"/>
      <c r="C808" s="108"/>
      <c r="D808" s="108"/>
      <c r="E808" s="108"/>
      <c r="F808" s="108"/>
      <c r="G808" s="108"/>
      <c r="H808" s="108"/>
      <c r="I808" s="108"/>
      <c r="J808" s="108"/>
      <c r="K808" s="108"/>
      <c r="L808" s="108"/>
      <c r="M808" s="108"/>
    </row>
    <row r="809" spans="1:13" ht="12.75" x14ac:dyDescent="0.2">
      <c r="A809" s="108"/>
      <c r="B809" s="108"/>
      <c r="C809" s="108"/>
      <c r="D809" s="108"/>
      <c r="E809" s="108"/>
      <c r="F809" s="108"/>
      <c r="G809" s="108"/>
      <c r="H809" s="108"/>
      <c r="I809" s="108"/>
      <c r="J809" s="108"/>
      <c r="K809" s="108"/>
      <c r="L809" s="108"/>
      <c r="M809" s="108"/>
    </row>
    <row r="810" spans="1:13" ht="12.75" x14ac:dyDescent="0.2">
      <c r="A810" s="108"/>
      <c r="B810" s="108"/>
      <c r="C810" s="108"/>
      <c r="D810" s="108"/>
      <c r="E810" s="108"/>
      <c r="F810" s="108"/>
      <c r="G810" s="108"/>
      <c r="H810" s="108"/>
      <c r="I810" s="108"/>
      <c r="J810" s="108"/>
      <c r="K810" s="108"/>
      <c r="L810" s="108"/>
      <c r="M810" s="108"/>
    </row>
    <row r="811" spans="1:13" ht="12.75" x14ac:dyDescent="0.2">
      <c r="A811" s="108"/>
      <c r="B811" s="108"/>
      <c r="C811" s="108"/>
      <c r="D811" s="108"/>
      <c r="E811" s="108"/>
      <c r="F811" s="108"/>
      <c r="G811" s="108"/>
      <c r="H811" s="108"/>
      <c r="I811" s="108"/>
      <c r="J811" s="108"/>
      <c r="K811" s="108"/>
      <c r="L811" s="108"/>
      <c r="M811" s="108"/>
    </row>
    <row r="812" spans="1:13" ht="12.75" x14ac:dyDescent="0.2">
      <c r="A812" s="108"/>
      <c r="B812" s="108"/>
      <c r="C812" s="108"/>
      <c r="D812" s="108"/>
      <c r="E812" s="108"/>
      <c r="F812" s="108"/>
      <c r="G812" s="108"/>
      <c r="H812" s="108"/>
      <c r="I812" s="108"/>
      <c r="J812" s="108"/>
      <c r="K812" s="108"/>
      <c r="L812" s="108"/>
      <c r="M812" s="108"/>
    </row>
    <row r="813" spans="1:13" ht="12.75" x14ac:dyDescent="0.2">
      <c r="A813" s="108"/>
      <c r="B813" s="108"/>
      <c r="C813" s="108"/>
      <c r="D813" s="108"/>
      <c r="E813" s="108"/>
      <c r="F813" s="108"/>
      <c r="G813" s="108"/>
      <c r="H813" s="108"/>
      <c r="I813" s="108"/>
      <c r="J813" s="108"/>
      <c r="K813" s="108"/>
      <c r="L813" s="108"/>
      <c r="M813" s="108"/>
    </row>
    <row r="814" spans="1:13" ht="12.75" x14ac:dyDescent="0.2">
      <c r="A814" s="108"/>
      <c r="B814" s="108"/>
      <c r="C814" s="108"/>
      <c r="D814" s="108"/>
      <c r="E814" s="108"/>
      <c r="F814" s="108"/>
      <c r="G814" s="108"/>
      <c r="H814" s="108"/>
      <c r="I814" s="108"/>
      <c r="J814" s="108"/>
      <c r="K814" s="108"/>
      <c r="L814" s="108"/>
      <c r="M814" s="108"/>
    </row>
    <row r="815" spans="1:13" ht="12.75" x14ac:dyDescent="0.2">
      <c r="A815" s="108"/>
      <c r="B815" s="108"/>
      <c r="C815" s="108"/>
      <c r="D815" s="108"/>
      <c r="E815" s="108"/>
      <c r="F815" s="108"/>
      <c r="G815" s="108"/>
      <c r="H815" s="108"/>
      <c r="I815" s="108"/>
      <c r="J815" s="108"/>
      <c r="K815" s="108"/>
      <c r="L815" s="108"/>
      <c r="M815" s="108"/>
    </row>
    <row r="816" spans="1:13" ht="12.75" x14ac:dyDescent="0.2">
      <c r="A816" s="108"/>
      <c r="B816" s="108"/>
      <c r="C816" s="108"/>
      <c r="D816" s="108"/>
      <c r="E816" s="108"/>
      <c r="F816" s="108"/>
      <c r="G816" s="108"/>
      <c r="H816" s="108"/>
      <c r="I816" s="108"/>
      <c r="J816" s="108"/>
      <c r="K816" s="108"/>
      <c r="L816" s="108"/>
      <c r="M816" s="108"/>
    </row>
    <row r="817" spans="1:13" ht="12.75" x14ac:dyDescent="0.2">
      <c r="A817" s="108"/>
      <c r="B817" s="108"/>
      <c r="C817" s="108"/>
      <c r="D817" s="108"/>
      <c r="E817" s="108"/>
      <c r="F817" s="108"/>
      <c r="G817" s="108"/>
      <c r="H817" s="108"/>
      <c r="I817" s="108"/>
      <c r="J817" s="108"/>
      <c r="K817" s="108"/>
      <c r="L817" s="108"/>
      <c r="M817" s="108"/>
    </row>
    <row r="818" spans="1:13" ht="12.75" x14ac:dyDescent="0.2">
      <c r="A818" s="108"/>
      <c r="B818" s="108"/>
      <c r="C818" s="108"/>
      <c r="D818" s="108"/>
      <c r="E818" s="108"/>
      <c r="F818" s="108"/>
      <c r="G818" s="108"/>
      <c r="H818" s="108"/>
      <c r="I818" s="108"/>
      <c r="J818" s="108"/>
      <c r="K818" s="108"/>
      <c r="L818" s="108"/>
      <c r="M818" s="108"/>
    </row>
    <row r="819" spans="1:13" ht="12.75" x14ac:dyDescent="0.2">
      <c r="A819" s="108"/>
      <c r="B819" s="108"/>
      <c r="C819" s="108"/>
      <c r="D819" s="108"/>
      <c r="E819" s="108"/>
      <c r="F819" s="108"/>
      <c r="G819" s="108"/>
      <c r="H819" s="108"/>
      <c r="I819" s="108"/>
      <c r="J819" s="108"/>
      <c r="K819" s="108"/>
      <c r="L819" s="108"/>
      <c r="M819" s="108"/>
    </row>
    <row r="820" spans="1:13" ht="12.75" x14ac:dyDescent="0.2">
      <c r="A820" s="108"/>
      <c r="B820" s="108"/>
      <c r="C820" s="108"/>
      <c r="D820" s="108"/>
      <c r="E820" s="108"/>
      <c r="F820" s="108"/>
      <c r="G820" s="108"/>
      <c r="H820" s="108"/>
      <c r="I820" s="108"/>
      <c r="J820" s="108"/>
      <c r="K820" s="108"/>
      <c r="L820" s="108"/>
      <c r="M820" s="108"/>
    </row>
    <row r="821" spans="1:13" ht="12.75" x14ac:dyDescent="0.2">
      <c r="A821" s="108"/>
      <c r="B821" s="108"/>
      <c r="C821" s="108"/>
      <c r="D821" s="108"/>
      <c r="E821" s="108"/>
      <c r="F821" s="108"/>
      <c r="G821" s="108"/>
      <c r="H821" s="108"/>
      <c r="I821" s="108"/>
      <c r="J821" s="108"/>
      <c r="K821" s="108"/>
      <c r="L821" s="108"/>
      <c r="M821" s="108"/>
    </row>
    <row r="822" spans="1:13" ht="12.75" x14ac:dyDescent="0.2">
      <c r="A822" s="108"/>
      <c r="B822" s="108"/>
      <c r="C822" s="108"/>
      <c r="D822" s="108"/>
      <c r="E822" s="108"/>
      <c r="F822" s="108"/>
      <c r="G822" s="108"/>
      <c r="H822" s="108"/>
      <c r="I822" s="108"/>
      <c r="J822" s="108"/>
      <c r="K822" s="108"/>
      <c r="L822" s="108"/>
      <c r="M822" s="108"/>
    </row>
    <row r="823" spans="1:13" ht="12.75" x14ac:dyDescent="0.2">
      <c r="A823" s="108"/>
      <c r="B823" s="108"/>
      <c r="C823" s="108"/>
      <c r="D823" s="108"/>
      <c r="E823" s="108"/>
      <c r="F823" s="108"/>
      <c r="G823" s="108"/>
      <c r="H823" s="108"/>
      <c r="I823" s="108"/>
      <c r="J823" s="108"/>
      <c r="K823" s="108"/>
      <c r="L823" s="108"/>
      <c r="M823" s="108"/>
    </row>
    <row r="824" spans="1:13" ht="12.75" x14ac:dyDescent="0.2">
      <c r="A824" s="108"/>
      <c r="B824" s="108"/>
      <c r="C824" s="108"/>
      <c r="D824" s="108"/>
      <c r="E824" s="108"/>
      <c r="F824" s="108"/>
      <c r="G824" s="108"/>
      <c r="H824" s="108"/>
      <c r="I824" s="108"/>
      <c r="J824" s="108"/>
      <c r="K824" s="108"/>
      <c r="L824" s="108"/>
      <c r="M824" s="108"/>
    </row>
    <row r="825" spans="1:13" ht="12.75" x14ac:dyDescent="0.2">
      <c r="A825" s="108"/>
      <c r="B825" s="108"/>
      <c r="C825" s="108"/>
      <c r="D825" s="108"/>
      <c r="E825" s="108"/>
      <c r="F825" s="108"/>
      <c r="G825" s="108"/>
      <c r="H825" s="108"/>
      <c r="I825" s="108"/>
      <c r="J825" s="108"/>
      <c r="K825" s="108"/>
      <c r="L825" s="108"/>
      <c r="M825" s="108"/>
    </row>
    <row r="826" spans="1:13" ht="12.75" x14ac:dyDescent="0.2">
      <c r="A826" s="108"/>
      <c r="B826" s="108"/>
      <c r="C826" s="108"/>
      <c r="D826" s="108"/>
      <c r="E826" s="108"/>
      <c r="F826" s="108"/>
      <c r="G826" s="108"/>
      <c r="H826" s="108"/>
      <c r="I826" s="108"/>
      <c r="J826" s="108"/>
      <c r="K826" s="108"/>
      <c r="L826" s="108"/>
      <c r="M826" s="108"/>
    </row>
    <row r="827" spans="1:13" ht="12.75" x14ac:dyDescent="0.2">
      <c r="A827" s="108"/>
      <c r="B827" s="108"/>
      <c r="C827" s="108"/>
      <c r="D827" s="108"/>
      <c r="E827" s="108"/>
      <c r="F827" s="108"/>
      <c r="G827" s="108"/>
      <c r="H827" s="108"/>
      <c r="I827" s="108"/>
      <c r="J827" s="108"/>
      <c r="K827" s="108"/>
      <c r="L827" s="108"/>
      <c r="M827" s="108"/>
    </row>
    <row r="828" spans="1:13" ht="12.75" x14ac:dyDescent="0.2">
      <c r="A828" s="108"/>
      <c r="B828" s="108"/>
      <c r="C828" s="108"/>
      <c r="D828" s="108"/>
      <c r="E828" s="108"/>
      <c r="F828" s="108"/>
      <c r="G828" s="108"/>
      <c r="H828" s="108"/>
      <c r="I828" s="108"/>
      <c r="J828" s="108"/>
      <c r="K828" s="108"/>
      <c r="L828" s="108"/>
      <c r="M828" s="108"/>
    </row>
    <row r="829" spans="1:13" ht="12.75" x14ac:dyDescent="0.2">
      <c r="A829" s="108"/>
      <c r="B829" s="108"/>
      <c r="C829" s="108"/>
      <c r="D829" s="108"/>
      <c r="E829" s="108"/>
      <c r="F829" s="108"/>
      <c r="G829" s="108"/>
      <c r="H829" s="108"/>
      <c r="I829" s="108"/>
      <c r="J829" s="108"/>
      <c r="K829" s="108"/>
      <c r="L829" s="108"/>
      <c r="M829" s="108"/>
    </row>
    <row r="830" spans="1:13" ht="12.75" x14ac:dyDescent="0.2">
      <c r="A830" s="108"/>
      <c r="B830" s="108"/>
      <c r="C830" s="108"/>
      <c r="D830" s="108"/>
      <c r="E830" s="108"/>
      <c r="F830" s="108"/>
      <c r="G830" s="108"/>
      <c r="H830" s="108"/>
      <c r="I830" s="108"/>
      <c r="J830" s="108"/>
      <c r="K830" s="108"/>
      <c r="L830" s="108"/>
      <c r="M830" s="108"/>
    </row>
    <row r="831" spans="1:13" ht="12.75" x14ac:dyDescent="0.2">
      <c r="A831" s="108"/>
      <c r="B831" s="108"/>
      <c r="C831" s="108"/>
      <c r="D831" s="108"/>
      <c r="E831" s="108"/>
      <c r="F831" s="108"/>
      <c r="G831" s="108"/>
      <c r="H831" s="108"/>
      <c r="I831" s="108"/>
      <c r="J831" s="108"/>
      <c r="K831" s="108"/>
      <c r="L831" s="108"/>
      <c r="M831" s="108"/>
    </row>
    <row r="832" spans="1:13" ht="12.75" x14ac:dyDescent="0.2">
      <c r="A832" s="108"/>
      <c r="B832" s="108"/>
      <c r="C832" s="108"/>
      <c r="D832" s="108"/>
      <c r="E832" s="108"/>
      <c r="F832" s="108"/>
      <c r="G832" s="108"/>
      <c r="H832" s="108"/>
      <c r="I832" s="108"/>
      <c r="J832" s="108"/>
      <c r="K832" s="108"/>
      <c r="L832" s="108"/>
      <c r="M832" s="108"/>
    </row>
    <row r="833" spans="1:13" ht="12.75" x14ac:dyDescent="0.2">
      <c r="A833" s="108"/>
      <c r="B833" s="108"/>
      <c r="C833" s="108"/>
      <c r="D833" s="108"/>
      <c r="E833" s="108"/>
      <c r="F833" s="108"/>
      <c r="G833" s="108"/>
      <c r="H833" s="108"/>
      <c r="I833" s="108"/>
      <c r="J833" s="108"/>
      <c r="K833" s="108"/>
      <c r="L833" s="108"/>
      <c r="M833" s="108"/>
    </row>
    <row r="834" spans="1:13" ht="12.75" x14ac:dyDescent="0.2">
      <c r="A834" s="108"/>
      <c r="B834" s="108"/>
      <c r="C834" s="108"/>
      <c r="D834" s="108"/>
      <c r="E834" s="108"/>
      <c r="F834" s="108"/>
      <c r="G834" s="108"/>
      <c r="H834" s="108"/>
      <c r="I834" s="108"/>
      <c r="J834" s="108"/>
      <c r="K834" s="108"/>
      <c r="L834" s="108"/>
      <c r="M834" s="108"/>
    </row>
    <row r="835" spans="1:13" ht="12.75" x14ac:dyDescent="0.2">
      <c r="A835" s="108"/>
      <c r="B835" s="108"/>
      <c r="C835" s="108"/>
      <c r="D835" s="108"/>
      <c r="E835" s="108"/>
      <c r="F835" s="108"/>
      <c r="G835" s="108"/>
      <c r="H835" s="108"/>
      <c r="I835" s="108"/>
      <c r="J835" s="108"/>
      <c r="K835" s="108"/>
      <c r="L835" s="108"/>
      <c r="M835" s="108"/>
    </row>
    <row r="836" spans="1:13" ht="12.75" x14ac:dyDescent="0.2">
      <c r="A836" s="108"/>
      <c r="B836" s="108"/>
      <c r="C836" s="108"/>
      <c r="D836" s="108"/>
      <c r="E836" s="108"/>
      <c r="F836" s="108"/>
      <c r="G836" s="108"/>
      <c r="H836" s="108"/>
      <c r="I836" s="108"/>
      <c r="J836" s="108"/>
      <c r="K836" s="108"/>
      <c r="L836" s="108"/>
      <c r="M836" s="108"/>
    </row>
    <row r="837" spans="1:13" ht="12.75" x14ac:dyDescent="0.2">
      <c r="A837" s="108"/>
      <c r="B837" s="108"/>
      <c r="C837" s="108"/>
      <c r="D837" s="108"/>
      <c r="E837" s="108"/>
      <c r="F837" s="108"/>
      <c r="G837" s="108"/>
      <c r="H837" s="108"/>
      <c r="I837" s="108"/>
      <c r="J837" s="108"/>
      <c r="K837" s="108"/>
      <c r="L837" s="108"/>
      <c r="M837" s="108"/>
    </row>
    <row r="838" spans="1:13" ht="12.75" x14ac:dyDescent="0.2">
      <c r="A838" s="108"/>
      <c r="B838" s="108"/>
      <c r="C838" s="108"/>
      <c r="D838" s="108"/>
      <c r="E838" s="108"/>
      <c r="F838" s="108"/>
      <c r="G838" s="108"/>
      <c r="H838" s="108"/>
      <c r="I838" s="108"/>
      <c r="J838" s="108"/>
      <c r="K838" s="108"/>
      <c r="L838" s="108"/>
      <c r="M838" s="108"/>
    </row>
    <row r="839" spans="1:13" ht="12.75" x14ac:dyDescent="0.2">
      <c r="A839" s="108"/>
      <c r="B839" s="108"/>
      <c r="C839" s="108"/>
      <c r="D839" s="108"/>
      <c r="E839" s="108"/>
      <c r="F839" s="108"/>
      <c r="G839" s="108"/>
      <c r="H839" s="108"/>
      <c r="I839" s="108"/>
      <c r="J839" s="108"/>
      <c r="K839" s="108"/>
      <c r="L839" s="108"/>
      <c r="M839" s="108"/>
    </row>
    <row r="840" spans="1:13" ht="12.75" x14ac:dyDescent="0.2">
      <c r="A840" s="108"/>
      <c r="B840" s="108"/>
      <c r="C840" s="108"/>
      <c r="D840" s="108"/>
      <c r="E840" s="108"/>
      <c r="F840" s="108"/>
      <c r="G840" s="108"/>
      <c r="H840" s="108"/>
      <c r="I840" s="108"/>
      <c r="J840" s="108"/>
      <c r="K840" s="108"/>
      <c r="L840" s="108"/>
      <c r="M840" s="108"/>
    </row>
    <row r="841" spans="1:13" ht="12.75" x14ac:dyDescent="0.2">
      <c r="A841" s="108"/>
      <c r="B841" s="108"/>
      <c r="C841" s="108"/>
      <c r="D841" s="108"/>
      <c r="E841" s="108"/>
      <c r="F841" s="108"/>
      <c r="G841" s="108"/>
      <c r="H841" s="108"/>
      <c r="I841" s="108"/>
      <c r="J841" s="108"/>
      <c r="K841" s="108"/>
      <c r="L841" s="108"/>
      <c r="M841" s="108"/>
    </row>
    <row r="842" spans="1:13" ht="12.75" x14ac:dyDescent="0.2">
      <c r="A842" s="108"/>
      <c r="B842" s="108"/>
      <c r="C842" s="108"/>
      <c r="D842" s="108"/>
      <c r="E842" s="108"/>
      <c r="F842" s="108"/>
      <c r="G842" s="108"/>
      <c r="H842" s="108"/>
      <c r="I842" s="108"/>
      <c r="J842" s="108"/>
      <c r="K842" s="108"/>
      <c r="L842" s="108"/>
      <c r="M842" s="108"/>
    </row>
    <row r="843" spans="1:13" ht="12.75" x14ac:dyDescent="0.2">
      <c r="A843" s="108"/>
      <c r="B843" s="108"/>
      <c r="C843" s="108"/>
      <c r="D843" s="108"/>
      <c r="E843" s="108"/>
      <c r="F843" s="108"/>
      <c r="G843" s="108"/>
      <c r="H843" s="108"/>
      <c r="I843" s="108"/>
      <c r="J843" s="108"/>
      <c r="K843" s="108"/>
      <c r="L843" s="108"/>
      <c r="M843" s="108"/>
    </row>
    <row r="844" spans="1:13" ht="12.75" x14ac:dyDescent="0.2">
      <c r="A844" s="108"/>
      <c r="B844" s="108"/>
      <c r="C844" s="108"/>
      <c r="D844" s="108"/>
      <c r="E844" s="108"/>
      <c r="F844" s="108"/>
      <c r="G844" s="108"/>
      <c r="H844" s="108"/>
      <c r="I844" s="108"/>
      <c r="J844" s="108"/>
      <c r="K844" s="108"/>
      <c r="L844" s="108"/>
      <c r="M844" s="108"/>
    </row>
    <row r="845" spans="1:13" ht="12.75" x14ac:dyDescent="0.2">
      <c r="A845" s="108"/>
      <c r="B845" s="108"/>
      <c r="C845" s="108"/>
      <c r="D845" s="108"/>
      <c r="E845" s="108"/>
      <c r="F845" s="108"/>
      <c r="G845" s="108"/>
      <c r="H845" s="108"/>
      <c r="I845" s="108"/>
      <c r="J845" s="108"/>
      <c r="K845" s="108"/>
      <c r="L845" s="108"/>
      <c r="M845" s="108"/>
    </row>
    <row r="846" spans="1:13" ht="12.75" x14ac:dyDescent="0.2">
      <c r="A846" s="108"/>
      <c r="B846" s="108"/>
      <c r="C846" s="108"/>
      <c r="D846" s="108"/>
      <c r="E846" s="108"/>
      <c r="F846" s="108"/>
      <c r="G846" s="108"/>
      <c r="H846" s="108"/>
      <c r="I846" s="108"/>
      <c r="J846" s="108"/>
      <c r="K846" s="108"/>
      <c r="L846" s="108"/>
      <c r="M846" s="108"/>
    </row>
    <row r="847" spans="1:13" ht="12.75" x14ac:dyDescent="0.2">
      <c r="A847" s="108"/>
      <c r="B847" s="108"/>
      <c r="C847" s="108"/>
      <c r="D847" s="108"/>
      <c r="E847" s="108"/>
      <c r="F847" s="108"/>
      <c r="G847" s="108"/>
      <c r="H847" s="108"/>
      <c r="I847" s="108"/>
      <c r="J847" s="108"/>
      <c r="K847" s="108"/>
      <c r="L847" s="108"/>
      <c r="M847" s="108"/>
    </row>
    <row r="848" spans="1:13" ht="12.75" x14ac:dyDescent="0.2">
      <c r="A848" s="108"/>
      <c r="B848" s="108"/>
      <c r="C848" s="108"/>
      <c r="D848" s="108"/>
      <c r="E848" s="108"/>
      <c r="F848" s="108"/>
      <c r="G848" s="108"/>
      <c r="H848" s="108"/>
      <c r="I848" s="108"/>
      <c r="J848" s="108"/>
      <c r="K848" s="108"/>
      <c r="L848" s="108"/>
      <c r="M848" s="108"/>
    </row>
    <row r="849" spans="1:13" ht="12.75" x14ac:dyDescent="0.2">
      <c r="A849" s="108"/>
      <c r="B849" s="108"/>
      <c r="C849" s="108"/>
      <c r="D849" s="108"/>
      <c r="E849" s="108"/>
      <c r="F849" s="108"/>
      <c r="G849" s="108"/>
      <c r="H849" s="108"/>
      <c r="I849" s="108"/>
      <c r="J849" s="108"/>
      <c r="K849" s="108"/>
      <c r="L849" s="108"/>
      <c r="M849" s="108"/>
    </row>
    <row r="850" spans="1:13" ht="12.75" x14ac:dyDescent="0.2">
      <c r="A850" s="108"/>
      <c r="B850" s="108"/>
      <c r="C850" s="108"/>
      <c r="D850" s="108"/>
      <c r="E850" s="108"/>
      <c r="F850" s="108"/>
      <c r="G850" s="108"/>
      <c r="H850" s="108"/>
      <c r="I850" s="108"/>
      <c r="J850" s="108"/>
      <c r="K850" s="108"/>
      <c r="L850" s="108"/>
      <c r="M850" s="108"/>
    </row>
    <row r="851" spans="1:13" ht="12.75" x14ac:dyDescent="0.2">
      <c r="A851" s="108"/>
      <c r="B851" s="108"/>
      <c r="C851" s="108"/>
      <c r="D851" s="108"/>
      <c r="E851" s="108"/>
      <c r="F851" s="108"/>
      <c r="G851" s="108"/>
      <c r="H851" s="108"/>
      <c r="I851" s="108"/>
      <c r="J851" s="108"/>
      <c r="K851" s="108"/>
      <c r="L851" s="108"/>
      <c r="M851" s="108"/>
    </row>
    <row r="852" spans="1:13" ht="12.75" x14ac:dyDescent="0.2">
      <c r="A852" s="108"/>
      <c r="B852" s="108"/>
      <c r="C852" s="108"/>
      <c r="D852" s="108"/>
      <c r="E852" s="108"/>
      <c r="F852" s="108"/>
      <c r="G852" s="108"/>
      <c r="H852" s="108"/>
      <c r="I852" s="108"/>
      <c r="J852" s="108"/>
      <c r="K852" s="108"/>
      <c r="L852" s="108"/>
      <c r="M852" s="108"/>
    </row>
    <row r="853" spans="1:13" ht="12.75" x14ac:dyDescent="0.2">
      <c r="A853" s="108"/>
      <c r="B853" s="108"/>
      <c r="C853" s="108"/>
      <c r="D853" s="108"/>
      <c r="E853" s="108"/>
      <c r="F853" s="108"/>
      <c r="G853" s="108"/>
      <c r="H853" s="108"/>
      <c r="I853" s="108"/>
      <c r="J853" s="108"/>
      <c r="K853" s="108"/>
      <c r="L853" s="108"/>
      <c r="M853" s="108"/>
    </row>
    <row r="854" spans="1:13" ht="12.75" x14ac:dyDescent="0.2">
      <c r="A854" s="108"/>
      <c r="B854" s="108"/>
      <c r="C854" s="108"/>
      <c r="D854" s="108"/>
      <c r="E854" s="108"/>
      <c r="F854" s="108"/>
      <c r="G854" s="108"/>
      <c r="H854" s="108"/>
      <c r="I854" s="108"/>
      <c r="J854" s="108"/>
      <c r="K854" s="108"/>
      <c r="L854" s="108"/>
      <c r="M854" s="108"/>
    </row>
    <row r="855" spans="1:13" ht="12.75" x14ac:dyDescent="0.2">
      <c r="A855" s="108"/>
      <c r="B855" s="108"/>
      <c r="C855" s="108"/>
      <c r="D855" s="108"/>
      <c r="E855" s="108"/>
      <c r="F855" s="108"/>
      <c r="G855" s="108"/>
      <c r="H855" s="108"/>
      <c r="I855" s="108"/>
      <c r="J855" s="108"/>
      <c r="K855" s="108"/>
      <c r="L855" s="108"/>
      <c r="M855" s="108"/>
    </row>
    <row r="856" spans="1:13" ht="12.75" x14ac:dyDescent="0.2">
      <c r="A856" s="108"/>
      <c r="B856" s="108"/>
      <c r="C856" s="108"/>
      <c r="D856" s="108"/>
      <c r="E856" s="108"/>
      <c r="F856" s="108"/>
      <c r="G856" s="108"/>
      <c r="H856" s="108"/>
      <c r="I856" s="108"/>
      <c r="J856" s="108"/>
      <c r="K856" s="108"/>
      <c r="L856" s="108"/>
      <c r="M856" s="108"/>
    </row>
    <row r="857" spans="1:13" ht="12.75" x14ac:dyDescent="0.2">
      <c r="A857" s="108"/>
      <c r="B857" s="108"/>
      <c r="C857" s="108"/>
      <c r="D857" s="108"/>
      <c r="E857" s="108"/>
      <c r="F857" s="108"/>
      <c r="G857" s="108"/>
      <c r="H857" s="108"/>
      <c r="I857" s="108"/>
      <c r="J857" s="108"/>
      <c r="K857" s="108"/>
      <c r="L857" s="108"/>
      <c r="M857" s="108"/>
    </row>
    <row r="858" spans="1:13" ht="12.75" x14ac:dyDescent="0.2">
      <c r="A858" s="108"/>
      <c r="B858" s="108"/>
      <c r="C858" s="108"/>
      <c r="D858" s="108"/>
      <c r="E858" s="108"/>
      <c r="F858" s="108"/>
      <c r="G858" s="108"/>
      <c r="H858" s="108"/>
      <c r="I858" s="108"/>
      <c r="J858" s="108"/>
      <c r="K858" s="108"/>
      <c r="L858" s="108"/>
      <c r="M858" s="108"/>
    </row>
    <row r="859" spans="1:13" ht="12.75" x14ac:dyDescent="0.2">
      <c r="A859" s="108"/>
      <c r="B859" s="108"/>
      <c r="C859" s="108"/>
      <c r="D859" s="108"/>
      <c r="E859" s="108"/>
      <c r="F859" s="108"/>
      <c r="G859" s="108"/>
      <c r="H859" s="108"/>
      <c r="I859" s="108"/>
      <c r="J859" s="108"/>
      <c r="K859" s="108"/>
      <c r="L859" s="108"/>
      <c r="M859" s="108"/>
    </row>
    <row r="860" spans="1:13" ht="12.75" x14ac:dyDescent="0.2">
      <c r="A860" s="108"/>
      <c r="B860" s="108"/>
      <c r="C860" s="108"/>
      <c r="D860" s="108"/>
      <c r="E860" s="108"/>
      <c r="F860" s="108"/>
      <c r="G860" s="108"/>
      <c r="H860" s="108"/>
      <c r="I860" s="108"/>
      <c r="J860" s="108"/>
      <c r="K860" s="108"/>
      <c r="L860" s="108"/>
      <c r="M860" s="108"/>
    </row>
    <row r="861" spans="1:13" ht="12.75" x14ac:dyDescent="0.2">
      <c r="A861" s="108"/>
      <c r="B861" s="108"/>
      <c r="C861" s="108"/>
      <c r="D861" s="108"/>
      <c r="E861" s="108"/>
      <c r="F861" s="108"/>
      <c r="G861" s="108"/>
      <c r="H861" s="108"/>
      <c r="I861" s="108"/>
      <c r="J861" s="108"/>
      <c r="K861" s="108"/>
      <c r="L861" s="108"/>
      <c r="M861" s="108"/>
    </row>
    <row r="862" spans="1:13" ht="12.75" x14ac:dyDescent="0.2">
      <c r="A862" s="108"/>
      <c r="B862" s="108"/>
      <c r="C862" s="108"/>
      <c r="D862" s="108"/>
      <c r="E862" s="108"/>
      <c r="F862" s="108"/>
      <c r="G862" s="108"/>
      <c r="H862" s="108"/>
      <c r="I862" s="108"/>
      <c r="J862" s="108"/>
      <c r="K862" s="108"/>
      <c r="L862" s="108"/>
      <c r="M862" s="108"/>
    </row>
    <row r="863" spans="1:13" ht="12.75" x14ac:dyDescent="0.2">
      <c r="A863" s="108"/>
      <c r="B863" s="108"/>
      <c r="C863" s="108"/>
      <c r="D863" s="108"/>
      <c r="E863" s="108"/>
      <c r="F863" s="108"/>
      <c r="G863" s="108"/>
      <c r="H863" s="108"/>
      <c r="I863" s="108"/>
      <c r="J863" s="108"/>
      <c r="K863" s="108"/>
      <c r="L863" s="108"/>
      <c r="M863" s="108"/>
    </row>
    <row r="864" spans="1:13" ht="12.75" x14ac:dyDescent="0.2">
      <c r="A864" s="108"/>
      <c r="B864" s="108"/>
      <c r="C864" s="108"/>
      <c r="D864" s="108"/>
      <c r="E864" s="108"/>
      <c r="F864" s="108"/>
      <c r="G864" s="108"/>
      <c r="H864" s="108"/>
      <c r="I864" s="108"/>
      <c r="J864" s="108"/>
      <c r="K864" s="108"/>
      <c r="L864" s="108"/>
      <c r="M864" s="108"/>
    </row>
    <row r="865" spans="1:13" ht="12.75" x14ac:dyDescent="0.2">
      <c r="A865" s="108"/>
      <c r="B865" s="108"/>
      <c r="C865" s="108"/>
      <c r="D865" s="108"/>
      <c r="E865" s="108"/>
      <c r="F865" s="108"/>
      <c r="G865" s="108"/>
      <c r="H865" s="108"/>
      <c r="I865" s="108"/>
      <c r="J865" s="108"/>
      <c r="K865" s="108"/>
      <c r="L865" s="108"/>
      <c r="M865" s="108"/>
    </row>
    <row r="866" spans="1:13" ht="12.75" x14ac:dyDescent="0.2">
      <c r="A866" s="108"/>
      <c r="B866" s="108"/>
      <c r="C866" s="108"/>
      <c r="D866" s="108"/>
      <c r="E866" s="108"/>
      <c r="F866" s="108"/>
      <c r="G866" s="108"/>
      <c r="H866" s="108"/>
      <c r="I866" s="108"/>
      <c r="J866" s="108"/>
      <c r="K866" s="108"/>
      <c r="L866" s="108"/>
      <c r="M866" s="108"/>
    </row>
    <row r="867" spans="1:13" ht="12.75" x14ac:dyDescent="0.2">
      <c r="A867" s="108"/>
      <c r="B867" s="108"/>
      <c r="C867" s="108"/>
      <c r="D867" s="108"/>
      <c r="E867" s="108"/>
      <c r="F867" s="108"/>
      <c r="G867" s="108"/>
      <c r="H867" s="108"/>
      <c r="I867" s="108"/>
      <c r="J867" s="108"/>
      <c r="K867" s="108"/>
      <c r="L867" s="108"/>
      <c r="M867" s="108"/>
    </row>
    <row r="868" spans="1:13" ht="12.75" x14ac:dyDescent="0.2">
      <c r="A868" s="108"/>
      <c r="B868" s="108"/>
      <c r="C868" s="108"/>
      <c r="D868" s="108"/>
      <c r="E868" s="108"/>
      <c r="F868" s="108"/>
      <c r="G868" s="108"/>
      <c r="H868" s="108"/>
      <c r="I868" s="108"/>
      <c r="J868" s="108"/>
      <c r="K868" s="108"/>
      <c r="L868" s="108"/>
      <c r="M868" s="108"/>
    </row>
    <row r="869" spans="1:13" ht="12.75" x14ac:dyDescent="0.2">
      <c r="A869" s="108"/>
      <c r="B869" s="108"/>
      <c r="C869" s="108"/>
      <c r="D869" s="108"/>
      <c r="E869" s="108"/>
      <c r="F869" s="108"/>
      <c r="G869" s="108"/>
      <c r="H869" s="108"/>
      <c r="I869" s="108"/>
      <c r="J869" s="108"/>
      <c r="K869" s="108"/>
      <c r="L869" s="108"/>
      <c r="M869" s="108"/>
    </row>
    <row r="870" spans="1:13" ht="12.75" x14ac:dyDescent="0.2">
      <c r="A870" s="108"/>
      <c r="B870" s="108"/>
      <c r="C870" s="108"/>
      <c r="D870" s="108"/>
      <c r="E870" s="108"/>
      <c r="F870" s="108"/>
      <c r="G870" s="108"/>
      <c r="H870" s="108"/>
      <c r="I870" s="108"/>
      <c r="J870" s="108"/>
      <c r="K870" s="108"/>
      <c r="L870" s="108"/>
      <c r="M870" s="108"/>
    </row>
    <row r="871" spans="1:13" ht="12.75" x14ac:dyDescent="0.2">
      <c r="A871" s="108"/>
      <c r="B871" s="108"/>
      <c r="C871" s="108"/>
      <c r="D871" s="108"/>
      <c r="E871" s="108"/>
      <c r="F871" s="108"/>
      <c r="G871" s="108"/>
      <c r="H871" s="108"/>
      <c r="I871" s="108"/>
      <c r="J871" s="108"/>
      <c r="K871" s="108"/>
      <c r="L871" s="108"/>
      <c r="M871" s="108"/>
    </row>
    <row r="872" spans="1:13" ht="12.75" x14ac:dyDescent="0.2">
      <c r="A872" s="108"/>
      <c r="B872" s="108"/>
      <c r="C872" s="108"/>
      <c r="D872" s="108"/>
      <c r="E872" s="108"/>
      <c r="F872" s="108"/>
      <c r="G872" s="108"/>
      <c r="H872" s="108"/>
      <c r="I872" s="108"/>
      <c r="J872" s="108"/>
      <c r="K872" s="108"/>
      <c r="L872" s="108"/>
      <c r="M872" s="108"/>
    </row>
    <row r="873" spans="1:13" ht="12.75" x14ac:dyDescent="0.2">
      <c r="A873" s="108"/>
      <c r="B873" s="108"/>
      <c r="C873" s="108"/>
      <c r="D873" s="108"/>
      <c r="E873" s="108"/>
      <c r="F873" s="108"/>
      <c r="G873" s="108"/>
      <c r="H873" s="108"/>
      <c r="I873" s="108"/>
      <c r="J873" s="108"/>
      <c r="K873" s="108"/>
      <c r="L873" s="108"/>
      <c r="M873" s="108"/>
    </row>
    <row r="874" spans="1:13" ht="12.75" x14ac:dyDescent="0.2">
      <c r="A874" s="108"/>
      <c r="B874" s="108"/>
      <c r="C874" s="108"/>
      <c r="D874" s="108"/>
      <c r="E874" s="108"/>
      <c r="F874" s="108"/>
      <c r="G874" s="108"/>
      <c r="H874" s="108"/>
      <c r="I874" s="108"/>
      <c r="J874" s="108"/>
      <c r="K874" s="108"/>
      <c r="L874" s="108"/>
      <c r="M874" s="108"/>
    </row>
    <row r="875" spans="1:13" ht="12.75" x14ac:dyDescent="0.2">
      <c r="A875" s="108"/>
      <c r="B875" s="108"/>
      <c r="C875" s="108"/>
      <c r="D875" s="108"/>
      <c r="E875" s="108"/>
      <c r="F875" s="108"/>
      <c r="G875" s="108"/>
      <c r="H875" s="108"/>
      <c r="I875" s="108"/>
      <c r="J875" s="108"/>
      <c r="K875" s="108"/>
      <c r="L875" s="108"/>
      <c r="M875" s="108"/>
    </row>
    <row r="876" spans="1:13" ht="12.75" x14ac:dyDescent="0.2">
      <c r="A876" s="108"/>
      <c r="B876" s="108"/>
      <c r="C876" s="108"/>
      <c r="D876" s="108"/>
      <c r="E876" s="108"/>
      <c r="F876" s="108"/>
      <c r="G876" s="108"/>
      <c r="H876" s="108"/>
      <c r="I876" s="108"/>
      <c r="J876" s="108"/>
      <c r="K876" s="108"/>
      <c r="L876" s="108"/>
      <c r="M876" s="108"/>
    </row>
    <row r="877" spans="1:13" ht="12.75" x14ac:dyDescent="0.2">
      <c r="A877" s="108"/>
      <c r="B877" s="108"/>
      <c r="C877" s="108"/>
      <c r="D877" s="108"/>
      <c r="E877" s="108"/>
      <c r="F877" s="108"/>
      <c r="G877" s="108"/>
      <c r="H877" s="108"/>
      <c r="I877" s="108"/>
      <c r="J877" s="108"/>
      <c r="K877" s="108"/>
      <c r="L877" s="108"/>
      <c r="M877" s="108"/>
    </row>
    <row r="878" spans="1:13" ht="12.75" x14ac:dyDescent="0.2">
      <c r="A878" s="108"/>
      <c r="B878" s="108"/>
      <c r="C878" s="108"/>
      <c r="D878" s="108"/>
      <c r="E878" s="108"/>
      <c r="F878" s="108"/>
      <c r="G878" s="108"/>
      <c r="H878" s="108"/>
      <c r="I878" s="108"/>
      <c r="J878" s="108"/>
      <c r="K878" s="108"/>
      <c r="L878" s="108"/>
      <c r="M878" s="108"/>
    </row>
    <row r="879" spans="1:13" ht="12.75" x14ac:dyDescent="0.2">
      <c r="A879" s="108"/>
      <c r="B879" s="108"/>
      <c r="C879" s="108"/>
      <c r="D879" s="108"/>
      <c r="E879" s="108"/>
      <c r="F879" s="108"/>
      <c r="G879" s="108"/>
      <c r="H879" s="108"/>
      <c r="I879" s="108"/>
      <c r="J879" s="108"/>
      <c r="K879" s="108"/>
      <c r="L879" s="108"/>
      <c r="M879" s="108"/>
    </row>
    <row r="880" spans="1:13" ht="12.75" x14ac:dyDescent="0.2">
      <c r="A880" s="108"/>
      <c r="B880" s="108"/>
      <c r="C880" s="108"/>
      <c r="D880" s="108"/>
      <c r="E880" s="108"/>
      <c r="F880" s="108"/>
      <c r="G880" s="108"/>
      <c r="H880" s="108"/>
      <c r="I880" s="108"/>
      <c r="J880" s="108"/>
      <c r="K880" s="108"/>
      <c r="L880" s="108"/>
      <c r="M880" s="108"/>
    </row>
    <row r="881" spans="1:13" ht="12.75" x14ac:dyDescent="0.2">
      <c r="A881" s="108"/>
      <c r="B881" s="108"/>
      <c r="C881" s="108"/>
      <c r="D881" s="108"/>
      <c r="E881" s="108"/>
      <c r="F881" s="108"/>
      <c r="G881" s="108"/>
      <c r="H881" s="108"/>
      <c r="I881" s="108"/>
      <c r="J881" s="108"/>
      <c r="K881" s="108"/>
      <c r="L881" s="108"/>
      <c r="M881" s="108"/>
    </row>
    <row r="882" spans="1:13" ht="12.75" x14ac:dyDescent="0.2">
      <c r="A882" s="108"/>
      <c r="B882" s="108"/>
      <c r="C882" s="108"/>
      <c r="D882" s="108"/>
      <c r="E882" s="108"/>
      <c r="F882" s="108"/>
      <c r="G882" s="108"/>
      <c r="H882" s="108"/>
      <c r="I882" s="108"/>
      <c r="J882" s="108"/>
      <c r="K882" s="108"/>
      <c r="L882" s="108"/>
      <c r="M882" s="108"/>
    </row>
    <row r="883" spans="1:13" ht="12.75" x14ac:dyDescent="0.2">
      <c r="A883" s="108"/>
      <c r="B883" s="108"/>
      <c r="C883" s="108"/>
      <c r="D883" s="108"/>
      <c r="E883" s="108"/>
      <c r="F883" s="108"/>
      <c r="G883" s="108"/>
      <c r="H883" s="108"/>
      <c r="I883" s="108"/>
      <c r="J883" s="108"/>
      <c r="K883" s="108"/>
      <c r="L883" s="108"/>
      <c r="M883" s="108"/>
    </row>
    <row r="884" spans="1:13" ht="12.75" x14ac:dyDescent="0.2">
      <c r="A884" s="108"/>
      <c r="B884" s="108"/>
      <c r="C884" s="108"/>
      <c r="D884" s="108"/>
      <c r="E884" s="108"/>
      <c r="F884" s="108"/>
      <c r="G884" s="108"/>
      <c r="H884" s="108"/>
      <c r="I884" s="108"/>
      <c r="J884" s="108"/>
      <c r="K884" s="108"/>
      <c r="L884" s="108"/>
      <c r="M884" s="108"/>
    </row>
    <row r="885" spans="1:13" ht="12.75" x14ac:dyDescent="0.2">
      <c r="A885" s="108"/>
      <c r="B885" s="108"/>
      <c r="C885" s="108"/>
      <c r="D885" s="108"/>
      <c r="E885" s="108"/>
      <c r="F885" s="108"/>
      <c r="G885" s="108"/>
      <c r="H885" s="108"/>
      <c r="I885" s="108"/>
      <c r="J885" s="108"/>
      <c r="K885" s="108"/>
      <c r="L885" s="108"/>
      <c r="M885" s="108"/>
    </row>
    <row r="886" spans="1:13" ht="12.75" x14ac:dyDescent="0.2">
      <c r="A886" s="108"/>
      <c r="B886" s="108"/>
      <c r="C886" s="108"/>
      <c r="D886" s="108"/>
      <c r="E886" s="108"/>
      <c r="F886" s="108"/>
      <c r="G886" s="108"/>
      <c r="H886" s="108"/>
      <c r="I886" s="108"/>
      <c r="J886" s="108"/>
      <c r="K886" s="108"/>
      <c r="L886" s="108"/>
      <c r="M886" s="108"/>
    </row>
    <row r="887" spans="1:13" ht="12.75" x14ac:dyDescent="0.2">
      <c r="A887" s="108"/>
      <c r="B887" s="108"/>
      <c r="C887" s="108"/>
      <c r="D887" s="108"/>
      <c r="E887" s="108"/>
      <c r="F887" s="108"/>
      <c r="G887" s="108"/>
      <c r="H887" s="108"/>
      <c r="I887" s="108"/>
      <c r="J887" s="108"/>
      <c r="K887" s="108"/>
      <c r="L887" s="108"/>
      <c r="M887" s="108"/>
    </row>
    <row r="888" spans="1:13" ht="12.75" x14ac:dyDescent="0.2">
      <c r="A888" s="108"/>
      <c r="B888" s="108"/>
      <c r="C888" s="108"/>
      <c r="D888" s="108"/>
      <c r="E888" s="108"/>
      <c r="F888" s="108"/>
      <c r="G888" s="108"/>
      <c r="H888" s="108"/>
      <c r="I888" s="108"/>
      <c r="J888" s="108"/>
      <c r="K888" s="108"/>
      <c r="L888" s="108"/>
      <c r="M888" s="108"/>
    </row>
    <row r="889" spans="1:13" ht="12.75" x14ac:dyDescent="0.2">
      <c r="A889" s="108"/>
      <c r="B889" s="108"/>
      <c r="C889" s="108"/>
      <c r="D889" s="108"/>
      <c r="E889" s="108"/>
      <c r="F889" s="108"/>
      <c r="G889" s="108"/>
      <c r="H889" s="108"/>
      <c r="I889" s="108"/>
      <c r="J889" s="108"/>
      <c r="K889" s="108"/>
      <c r="L889" s="108"/>
      <c r="M889" s="108"/>
    </row>
    <row r="890" spans="1:13" ht="12.75" x14ac:dyDescent="0.2">
      <c r="A890" s="108"/>
      <c r="B890" s="108"/>
      <c r="C890" s="108"/>
      <c r="D890" s="108"/>
      <c r="E890" s="108"/>
      <c r="F890" s="108"/>
      <c r="G890" s="108"/>
      <c r="H890" s="108"/>
      <c r="I890" s="108"/>
      <c r="J890" s="108"/>
      <c r="K890" s="108"/>
      <c r="L890" s="108"/>
      <c r="M890" s="108"/>
    </row>
    <row r="891" spans="1:13" ht="12.75" x14ac:dyDescent="0.2">
      <c r="A891" s="108"/>
      <c r="B891" s="108"/>
      <c r="C891" s="108"/>
      <c r="D891" s="108"/>
      <c r="E891" s="108"/>
      <c r="F891" s="108"/>
      <c r="G891" s="108"/>
      <c r="H891" s="108"/>
      <c r="I891" s="108"/>
      <c r="J891" s="108"/>
      <c r="K891" s="108"/>
      <c r="L891" s="108"/>
      <c r="M891" s="108"/>
    </row>
    <row r="892" spans="1:13" ht="12.75" x14ac:dyDescent="0.2">
      <c r="A892" s="108"/>
      <c r="B892" s="108"/>
      <c r="C892" s="108"/>
      <c r="D892" s="108"/>
      <c r="E892" s="108"/>
      <c r="F892" s="108"/>
      <c r="G892" s="108"/>
      <c r="H892" s="108"/>
      <c r="I892" s="108"/>
      <c r="J892" s="108"/>
      <c r="K892" s="108"/>
      <c r="L892" s="108"/>
      <c r="M892" s="108"/>
    </row>
    <row r="893" spans="1:13" ht="12.75" x14ac:dyDescent="0.2">
      <c r="A893" s="108"/>
      <c r="B893" s="108"/>
      <c r="C893" s="108"/>
      <c r="D893" s="108"/>
      <c r="E893" s="108"/>
      <c r="F893" s="108"/>
      <c r="G893" s="108"/>
      <c r="H893" s="108"/>
      <c r="I893" s="108"/>
      <c r="J893" s="108"/>
      <c r="K893" s="108"/>
      <c r="L893" s="108"/>
      <c r="M893" s="108"/>
    </row>
    <row r="894" spans="1:13" ht="12.75" x14ac:dyDescent="0.2">
      <c r="A894" s="108"/>
      <c r="B894" s="108"/>
      <c r="C894" s="108"/>
      <c r="D894" s="108"/>
      <c r="E894" s="108"/>
      <c r="F894" s="108"/>
      <c r="G894" s="108"/>
      <c r="H894" s="108"/>
      <c r="I894" s="108"/>
      <c r="J894" s="108"/>
      <c r="K894" s="108"/>
      <c r="L894" s="108"/>
      <c r="M894" s="108"/>
    </row>
    <row r="895" spans="1:13" ht="12.75" x14ac:dyDescent="0.2">
      <c r="A895" s="108"/>
      <c r="B895" s="108"/>
      <c r="C895" s="108"/>
      <c r="D895" s="108"/>
      <c r="E895" s="108"/>
      <c r="F895" s="108"/>
      <c r="G895" s="108"/>
      <c r="H895" s="108"/>
      <c r="I895" s="108"/>
      <c r="J895" s="108"/>
      <c r="K895" s="108"/>
      <c r="L895" s="108"/>
      <c r="M895" s="108"/>
    </row>
    <row r="896" spans="1:13" ht="12.75" x14ac:dyDescent="0.2">
      <c r="A896" s="108"/>
      <c r="B896" s="108"/>
      <c r="C896" s="108"/>
      <c r="D896" s="108"/>
      <c r="E896" s="108"/>
      <c r="F896" s="108"/>
      <c r="G896" s="108"/>
      <c r="H896" s="108"/>
      <c r="I896" s="108"/>
      <c r="J896" s="108"/>
      <c r="K896" s="108"/>
      <c r="L896" s="108"/>
      <c r="M896" s="108"/>
    </row>
    <row r="897" spans="1:13" ht="12.75" x14ac:dyDescent="0.2">
      <c r="A897" s="108"/>
      <c r="B897" s="108"/>
      <c r="C897" s="108"/>
      <c r="D897" s="108"/>
      <c r="E897" s="108"/>
      <c r="F897" s="108"/>
      <c r="G897" s="108"/>
      <c r="H897" s="108"/>
      <c r="I897" s="108"/>
      <c r="J897" s="108"/>
      <c r="K897" s="108"/>
      <c r="L897" s="108"/>
      <c r="M897" s="108"/>
    </row>
    <row r="898" spans="1:13" ht="12.75" x14ac:dyDescent="0.2">
      <c r="A898" s="108"/>
      <c r="B898" s="108"/>
      <c r="C898" s="108"/>
      <c r="D898" s="108"/>
      <c r="E898" s="108"/>
      <c r="F898" s="108"/>
      <c r="G898" s="108"/>
      <c r="H898" s="108"/>
      <c r="I898" s="108"/>
      <c r="J898" s="108"/>
      <c r="K898" s="108"/>
      <c r="L898" s="108"/>
      <c r="M898" s="108"/>
    </row>
    <row r="899" spans="1:13" ht="12.75" x14ac:dyDescent="0.2">
      <c r="A899" s="108"/>
      <c r="B899" s="108"/>
      <c r="C899" s="108"/>
      <c r="D899" s="108"/>
      <c r="E899" s="108"/>
      <c r="F899" s="108"/>
      <c r="G899" s="108"/>
      <c r="H899" s="108"/>
      <c r="I899" s="108"/>
      <c r="J899" s="108"/>
      <c r="K899" s="108"/>
      <c r="L899" s="108"/>
      <c r="M899" s="108"/>
    </row>
    <row r="900" spans="1:13" ht="12.75" x14ac:dyDescent="0.2">
      <c r="A900" s="108"/>
      <c r="B900" s="108"/>
      <c r="C900" s="108"/>
      <c r="D900" s="108"/>
      <c r="E900" s="108"/>
      <c r="F900" s="108"/>
      <c r="G900" s="108"/>
      <c r="H900" s="108"/>
      <c r="I900" s="108"/>
      <c r="J900" s="108"/>
      <c r="K900" s="108"/>
      <c r="L900" s="108"/>
      <c r="M900" s="108"/>
    </row>
    <row r="901" spans="1:13" ht="12.75" x14ac:dyDescent="0.2">
      <c r="A901" s="108"/>
      <c r="B901" s="108"/>
      <c r="C901" s="108"/>
      <c r="D901" s="108"/>
      <c r="E901" s="108"/>
      <c r="F901" s="108"/>
      <c r="G901" s="108"/>
      <c r="H901" s="108"/>
      <c r="I901" s="108"/>
      <c r="J901" s="108"/>
      <c r="K901" s="108"/>
      <c r="L901" s="108"/>
      <c r="M901" s="108"/>
    </row>
    <row r="902" spans="1:13" ht="12.75" x14ac:dyDescent="0.2">
      <c r="A902" s="108"/>
      <c r="B902" s="108"/>
      <c r="C902" s="108"/>
      <c r="D902" s="108"/>
      <c r="E902" s="108"/>
      <c r="F902" s="108"/>
      <c r="G902" s="108"/>
      <c r="H902" s="108"/>
      <c r="I902" s="108"/>
      <c r="J902" s="108"/>
      <c r="K902" s="108"/>
      <c r="L902" s="108"/>
      <c r="M902" s="108"/>
    </row>
    <row r="903" spans="1:13" ht="12.75" x14ac:dyDescent="0.2">
      <c r="A903" s="108"/>
      <c r="B903" s="108"/>
      <c r="C903" s="108"/>
      <c r="D903" s="108"/>
      <c r="E903" s="108"/>
      <c r="F903" s="108"/>
      <c r="G903" s="108"/>
      <c r="H903" s="108"/>
      <c r="I903" s="108"/>
      <c r="J903" s="108"/>
      <c r="K903" s="108"/>
      <c r="L903" s="108"/>
      <c r="M903" s="108"/>
    </row>
    <row r="904" spans="1:13" ht="12.75" x14ac:dyDescent="0.2">
      <c r="A904" s="108"/>
      <c r="B904" s="108"/>
      <c r="C904" s="108"/>
      <c r="D904" s="108"/>
      <c r="E904" s="108"/>
      <c r="F904" s="108"/>
      <c r="G904" s="108"/>
      <c r="H904" s="108"/>
      <c r="I904" s="108"/>
      <c r="J904" s="108"/>
      <c r="K904" s="108"/>
      <c r="L904" s="108"/>
      <c r="M904" s="108"/>
    </row>
    <row r="905" spans="1:13" ht="12.75" x14ac:dyDescent="0.2">
      <c r="A905" s="108"/>
      <c r="B905" s="108"/>
      <c r="C905" s="108"/>
      <c r="D905" s="108"/>
      <c r="E905" s="108"/>
      <c r="F905" s="108"/>
      <c r="G905" s="108"/>
      <c r="H905" s="108"/>
      <c r="I905" s="108"/>
      <c r="J905" s="108"/>
      <c r="K905" s="108"/>
      <c r="L905" s="108"/>
      <c r="M905" s="108"/>
    </row>
    <row r="906" spans="1:13" ht="12.75" x14ac:dyDescent="0.2">
      <c r="A906" s="108"/>
      <c r="B906" s="108"/>
      <c r="C906" s="108"/>
      <c r="D906" s="108"/>
      <c r="E906" s="108"/>
      <c r="F906" s="108"/>
      <c r="G906" s="108"/>
      <c r="H906" s="108"/>
      <c r="I906" s="108"/>
      <c r="J906" s="108"/>
      <c r="K906" s="108"/>
      <c r="L906" s="108"/>
      <c r="M906" s="108"/>
    </row>
    <row r="907" spans="1:13" ht="12.75" x14ac:dyDescent="0.2">
      <c r="A907" s="108"/>
      <c r="B907" s="108"/>
      <c r="C907" s="108"/>
      <c r="D907" s="108"/>
      <c r="E907" s="108"/>
      <c r="F907" s="108"/>
      <c r="G907" s="108"/>
      <c r="H907" s="108"/>
      <c r="I907" s="108"/>
      <c r="J907" s="108"/>
      <c r="K907" s="108"/>
      <c r="L907" s="108"/>
      <c r="M907" s="108"/>
    </row>
    <row r="908" spans="1:13" ht="12.75" x14ac:dyDescent="0.2">
      <c r="A908" s="108"/>
      <c r="B908" s="108"/>
      <c r="C908" s="108"/>
      <c r="D908" s="108"/>
      <c r="E908" s="108"/>
      <c r="F908" s="108"/>
      <c r="G908" s="108"/>
      <c r="H908" s="108"/>
      <c r="I908" s="108"/>
      <c r="J908" s="108"/>
      <c r="K908" s="108"/>
      <c r="L908" s="108"/>
      <c r="M908" s="108"/>
    </row>
    <row r="909" spans="1:13" ht="12.75" x14ac:dyDescent="0.2">
      <c r="A909" s="108"/>
      <c r="B909" s="108"/>
      <c r="C909" s="108"/>
      <c r="D909" s="108"/>
      <c r="E909" s="108"/>
      <c r="F909" s="108"/>
      <c r="G909" s="108"/>
      <c r="H909" s="108"/>
      <c r="I909" s="108"/>
      <c r="J909" s="108"/>
      <c r="K909" s="108"/>
      <c r="L909" s="108"/>
      <c r="M909" s="108"/>
    </row>
    <row r="910" spans="1:13" ht="12.75" x14ac:dyDescent="0.2">
      <c r="A910" s="108"/>
      <c r="B910" s="108"/>
      <c r="C910" s="108"/>
      <c r="D910" s="108"/>
      <c r="E910" s="108"/>
      <c r="F910" s="108"/>
      <c r="G910" s="108"/>
      <c r="H910" s="108"/>
      <c r="I910" s="108"/>
      <c r="J910" s="108"/>
      <c r="K910" s="108"/>
      <c r="L910" s="108"/>
      <c r="M910" s="108"/>
    </row>
    <row r="911" spans="1:13" ht="12.75" x14ac:dyDescent="0.2">
      <c r="A911" s="108"/>
      <c r="B911" s="108"/>
      <c r="C911" s="108"/>
      <c r="D911" s="108"/>
      <c r="E911" s="108"/>
      <c r="F911" s="108"/>
      <c r="G911" s="108"/>
      <c r="H911" s="108"/>
      <c r="I911" s="108"/>
      <c r="J911" s="108"/>
      <c r="K911" s="108"/>
      <c r="L911" s="108"/>
      <c r="M911" s="108"/>
    </row>
    <row r="912" spans="1:13" ht="12.75" x14ac:dyDescent="0.2">
      <c r="A912" s="108"/>
      <c r="B912" s="108"/>
      <c r="C912" s="108"/>
      <c r="D912" s="108"/>
      <c r="E912" s="108"/>
      <c r="F912" s="108"/>
      <c r="G912" s="108"/>
      <c r="H912" s="108"/>
      <c r="I912" s="108"/>
      <c r="J912" s="108"/>
      <c r="K912" s="108"/>
      <c r="L912" s="108"/>
      <c r="M912" s="108"/>
    </row>
    <row r="913" spans="1:13" ht="12.75" x14ac:dyDescent="0.2">
      <c r="A913" s="108"/>
      <c r="B913" s="108"/>
      <c r="C913" s="108"/>
      <c r="D913" s="108"/>
      <c r="E913" s="108"/>
      <c r="F913" s="108"/>
      <c r="G913" s="108"/>
      <c r="H913" s="108"/>
      <c r="I913" s="108"/>
      <c r="J913" s="108"/>
      <c r="K913" s="108"/>
      <c r="L913" s="108"/>
      <c r="M913" s="108"/>
    </row>
    <row r="914" spans="1:13" ht="12.75" x14ac:dyDescent="0.2">
      <c r="A914" s="108"/>
      <c r="B914" s="108"/>
      <c r="C914" s="108"/>
      <c r="D914" s="108"/>
      <c r="E914" s="108"/>
      <c r="F914" s="108"/>
      <c r="G914" s="108"/>
      <c r="H914" s="108"/>
      <c r="I914" s="108"/>
      <c r="J914" s="108"/>
      <c r="K914" s="108"/>
      <c r="L914" s="108"/>
      <c r="M914" s="108"/>
    </row>
    <row r="915" spans="1:13" ht="12.75" x14ac:dyDescent="0.2">
      <c r="A915" s="108"/>
      <c r="B915" s="108"/>
      <c r="C915" s="108"/>
      <c r="D915" s="108"/>
      <c r="E915" s="108"/>
      <c r="F915" s="108"/>
      <c r="G915" s="108"/>
      <c r="H915" s="108"/>
      <c r="I915" s="108"/>
      <c r="J915" s="108"/>
      <c r="K915" s="108"/>
      <c r="L915" s="108"/>
      <c r="M915" s="108"/>
    </row>
    <row r="916" spans="1:13" ht="12.75" x14ac:dyDescent="0.2">
      <c r="A916" s="108"/>
      <c r="B916" s="108"/>
      <c r="C916" s="108"/>
      <c r="D916" s="108"/>
      <c r="E916" s="108"/>
      <c r="F916" s="108"/>
      <c r="G916" s="108"/>
      <c r="H916" s="108"/>
      <c r="I916" s="108"/>
      <c r="J916" s="108"/>
      <c r="K916" s="108"/>
      <c r="L916" s="108"/>
      <c r="M916" s="108"/>
    </row>
    <row r="917" spans="1:13" ht="12.75" x14ac:dyDescent="0.2">
      <c r="A917" s="108"/>
      <c r="B917" s="108"/>
      <c r="C917" s="108"/>
      <c r="D917" s="108"/>
      <c r="E917" s="108"/>
      <c r="F917" s="108"/>
      <c r="G917" s="108"/>
      <c r="H917" s="108"/>
      <c r="I917" s="108"/>
      <c r="J917" s="108"/>
      <c r="K917" s="108"/>
      <c r="L917" s="108"/>
      <c r="M917" s="108"/>
    </row>
    <row r="918" spans="1:13" ht="12.75" x14ac:dyDescent="0.2">
      <c r="A918" s="108"/>
      <c r="B918" s="108"/>
      <c r="C918" s="108"/>
      <c r="D918" s="108"/>
      <c r="E918" s="108"/>
      <c r="F918" s="108"/>
      <c r="G918" s="108"/>
      <c r="H918" s="108"/>
      <c r="I918" s="108"/>
      <c r="J918" s="108"/>
      <c r="K918" s="108"/>
      <c r="L918" s="108"/>
      <c r="M918" s="108"/>
    </row>
    <row r="919" spans="1:13" ht="12.75" x14ac:dyDescent="0.2">
      <c r="A919" s="108"/>
      <c r="B919" s="108"/>
      <c r="C919" s="108"/>
      <c r="D919" s="108"/>
      <c r="E919" s="108"/>
      <c r="F919" s="108"/>
      <c r="G919" s="108"/>
      <c r="H919" s="108"/>
      <c r="I919" s="108"/>
      <c r="J919" s="108"/>
      <c r="K919" s="108"/>
      <c r="L919" s="108"/>
      <c r="M919" s="108"/>
    </row>
    <row r="920" spans="1:13" ht="12.75" x14ac:dyDescent="0.2">
      <c r="A920" s="108"/>
      <c r="B920" s="108"/>
      <c r="C920" s="108"/>
      <c r="D920" s="108"/>
      <c r="E920" s="108"/>
      <c r="F920" s="108"/>
      <c r="G920" s="108"/>
      <c r="H920" s="108"/>
      <c r="I920" s="108"/>
      <c r="J920" s="108"/>
      <c r="K920" s="108"/>
      <c r="L920" s="108"/>
      <c r="M920" s="108"/>
    </row>
    <row r="921" spans="1:13" ht="12.75" x14ac:dyDescent="0.2">
      <c r="A921" s="108"/>
      <c r="B921" s="108"/>
      <c r="C921" s="108"/>
      <c r="D921" s="108"/>
      <c r="E921" s="108"/>
      <c r="F921" s="108"/>
      <c r="G921" s="108"/>
      <c r="H921" s="108"/>
      <c r="I921" s="108"/>
      <c r="J921" s="108"/>
      <c r="K921" s="108"/>
      <c r="L921" s="108"/>
      <c r="M921" s="108"/>
    </row>
    <row r="922" spans="1:13" ht="12.75" x14ac:dyDescent="0.2">
      <c r="A922" s="108"/>
      <c r="B922" s="108"/>
      <c r="C922" s="108"/>
      <c r="D922" s="108"/>
      <c r="E922" s="108"/>
      <c r="F922" s="108"/>
      <c r="G922" s="108"/>
      <c r="H922" s="108"/>
      <c r="I922" s="108"/>
      <c r="J922" s="108"/>
      <c r="K922" s="108"/>
      <c r="L922" s="108"/>
      <c r="M922" s="108"/>
    </row>
    <row r="923" spans="1:13" ht="12.75" x14ac:dyDescent="0.2">
      <c r="A923" s="108"/>
      <c r="B923" s="108"/>
      <c r="C923" s="108"/>
      <c r="D923" s="108"/>
      <c r="E923" s="108"/>
      <c r="F923" s="108"/>
      <c r="G923" s="108"/>
      <c r="H923" s="108"/>
      <c r="I923" s="108"/>
      <c r="J923" s="108"/>
      <c r="K923" s="108"/>
      <c r="L923" s="108"/>
      <c r="M923" s="108"/>
    </row>
    <row r="924" spans="1:13" ht="12.75" x14ac:dyDescent="0.2">
      <c r="A924" s="108"/>
      <c r="B924" s="108"/>
      <c r="C924" s="108"/>
      <c r="D924" s="108"/>
      <c r="E924" s="108"/>
      <c r="F924" s="108"/>
      <c r="G924" s="108"/>
      <c r="H924" s="108"/>
      <c r="I924" s="108"/>
      <c r="J924" s="108"/>
      <c r="K924" s="108"/>
      <c r="L924" s="108"/>
      <c r="M924" s="108"/>
    </row>
    <row r="925" spans="1:13" ht="12.75" x14ac:dyDescent="0.2">
      <c r="A925" s="108"/>
      <c r="B925" s="108"/>
      <c r="C925" s="108"/>
      <c r="D925" s="108"/>
      <c r="E925" s="108"/>
      <c r="F925" s="108"/>
      <c r="G925" s="108"/>
      <c r="H925" s="108"/>
      <c r="I925" s="108"/>
      <c r="J925" s="108"/>
      <c r="K925" s="108"/>
      <c r="L925" s="108"/>
      <c r="M925" s="108"/>
    </row>
    <row r="926" spans="1:13" ht="12.75" x14ac:dyDescent="0.2">
      <c r="A926" s="108"/>
      <c r="B926" s="108"/>
      <c r="C926" s="108"/>
      <c r="D926" s="108"/>
      <c r="E926" s="108"/>
      <c r="F926" s="108"/>
      <c r="G926" s="108"/>
      <c r="H926" s="108"/>
      <c r="I926" s="108"/>
      <c r="J926" s="108"/>
      <c r="K926" s="108"/>
      <c r="L926" s="108"/>
      <c r="M926" s="108"/>
    </row>
    <row r="927" spans="1:13" ht="12.75" x14ac:dyDescent="0.2">
      <c r="A927" s="108"/>
      <c r="B927" s="108"/>
      <c r="C927" s="108"/>
      <c r="D927" s="108"/>
      <c r="E927" s="108"/>
      <c r="F927" s="108"/>
      <c r="G927" s="108"/>
      <c r="H927" s="108"/>
      <c r="I927" s="108"/>
      <c r="J927" s="108"/>
      <c r="K927" s="108"/>
      <c r="L927" s="108"/>
      <c r="M927" s="108"/>
    </row>
    <row r="928" spans="1:13" ht="12.75" x14ac:dyDescent="0.2">
      <c r="A928" s="108"/>
      <c r="B928" s="108"/>
      <c r="C928" s="108"/>
      <c r="D928" s="108"/>
      <c r="E928" s="108"/>
      <c r="F928" s="108"/>
      <c r="G928" s="108"/>
      <c r="H928" s="108"/>
      <c r="I928" s="108"/>
      <c r="J928" s="108"/>
      <c r="K928" s="108"/>
      <c r="L928" s="108"/>
      <c r="M928" s="108"/>
    </row>
    <row r="929" spans="1:13" ht="12.75" x14ac:dyDescent="0.2">
      <c r="A929" s="108"/>
      <c r="B929" s="108"/>
      <c r="C929" s="108"/>
      <c r="D929" s="108"/>
      <c r="E929" s="108"/>
      <c r="F929" s="108"/>
      <c r="G929" s="108"/>
      <c r="H929" s="108"/>
      <c r="I929" s="108"/>
      <c r="J929" s="108"/>
      <c r="K929" s="108"/>
      <c r="L929" s="108"/>
      <c r="M929" s="108"/>
    </row>
    <row r="930" spans="1:13" ht="12.75" x14ac:dyDescent="0.2">
      <c r="A930" s="108"/>
      <c r="B930" s="108"/>
      <c r="C930" s="108"/>
      <c r="D930" s="108"/>
      <c r="E930" s="108"/>
      <c r="F930" s="108"/>
      <c r="G930" s="108"/>
      <c r="H930" s="108"/>
      <c r="I930" s="108"/>
      <c r="J930" s="108"/>
      <c r="K930" s="108"/>
      <c r="L930" s="108"/>
      <c r="M930" s="108"/>
    </row>
    <row r="931" spans="1:13" ht="12.75" x14ac:dyDescent="0.2">
      <c r="A931" s="108"/>
      <c r="B931" s="108"/>
      <c r="C931" s="108"/>
      <c r="D931" s="108"/>
      <c r="E931" s="108"/>
      <c r="F931" s="108"/>
      <c r="G931" s="108"/>
      <c r="H931" s="108"/>
      <c r="I931" s="108"/>
      <c r="J931" s="108"/>
      <c r="K931" s="108"/>
      <c r="L931" s="108"/>
      <c r="M931" s="108"/>
    </row>
    <row r="932" spans="1:13" ht="12.75" x14ac:dyDescent="0.2">
      <c r="A932" s="108"/>
      <c r="B932" s="108"/>
      <c r="C932" s="108"/>
      <c r="D932" s="108"/>
      <c r="E932" s="108"/>
      <c r="F932" s="108"/>
      <c r="G932" s="108"/>
      <c r="H932" s="108"/>
      <c r="I932" s="108"/>
      <c r="J932" s="108"/>
      <c r="K932" s="108"/>
      <c r="L932" s="108"/>
      <c r="M932" s="108"/>
    </row>
    <row r="933" spans="1:13" ht="12.75" x14ac:dyDescent="0.2">
      <c r="A933" s="108"/>
      <c r="B933" s="108"/>
      <c r="C933" s="108"/>
      <c r="D933" s="108"/>
      <c r="E933" s="108"/>
      <c r="F933" s="108"/>
      <c r="G933" s="108"/>
      <c r="H933" s="108"/>
      <c r="I933" s="108"/>
      <c r="J933" s="108"/>
      <c r="K933" s="108"/>
      <c r="L933" s="108"/>
      <c r="M933" s="108"/>
    </row>
    <row r="934" spans="1:13" ht="12.75" x14ac:dyDescent="0.2">
      <c r="A934" s="108"/>
      <c r="B934" s="108"/>
      <c r="C934" s="108"/>
      <c r="D934" s="108"/>
      <c r="E934" s="108"/>
      <c r="F934" s="108"/>
      <c r="G934" s="108"/>
      <c r="H934" s="108"/>
      <c r="I934" s="108"/>
      <c r="J934" s="108"/>
      <c r="K934" s="108"/>
      <c r="L934" s="108"/>
      <c r="M934" s="108"/>
    </row>
    <row r="935" spans="1:13" ht="12.75" x14ac:dyDescent="0.2">
      <c r="A935" s="108"/>
      <c r="B935" s="108"/>
      <c r="C935" s="108"/>
      <c r="D935" s="108"/>
      <c r="E935" s="108"/>
      <c r="F935" s="108"/>
      <c r="G935" s="108"/>
      <c r="H935" s="108"/>
      <c r="I935" s="108"/>
      <c r="J935" s="108"/>
      <c r="K935" s="108"/>
      <c r="L935" s="108"/>
      <c r="M935" s="108"/>
    </row>
    <row r="936" spans="1:13" ht="12.75" x14ac:dyDescent="0.2">
      <c r="A936" s="108"/>
      <c r="B936" s="108"/>
      <c r="C936" s="108"/>
      <c r="D936" s="108"/>
      <c r="E936" s="108"/>
      <c r="F936" s="108"/>
      <c r="G936" s="108"/>
      <c r="H936" s="108"/>
      <c r="I936" s="108"/>
      <c r="J936" s="108"/>
      <c r="K936" s="108"/>
      <c r="L936" s="108"/>
      <c r="M936" s="108"/>
    </row>
    <row r="937" spans="1:13" ht="12.75" x14ac:dyDescent="0.2">
      <c r="A937" s="108"/>
      <c r="B937" s="108"/>
      <c r="C937" s="108"/>
      <c r="D937" s="108"/>
      <c r="E937" s="108"/>
      <c r="F937" s="108"/>
      <c r="G937" s="108"/>
      <c r="H937" s="108"/>
      <c r="I937" s="108"/>
      <c r="J937" s="108"/>
      <c r="K937" s="108"/>
      <c r="L937" s="108"/>
      <c r="M937" s="108"/>
    </row>
    <row r="938" spans="1:13" ht="12.75" x14ac:dyDescent="0.2">
      <c r="A938" s="108"/>
      <c r="B938" s="108"/>
      <c r="C938" s="108"/>
      <c r="D938" s="108"/>
      <c r="E938" s="108"/>
      <c r="F938" s="108"/>
      <c r="G938" s="108"/>
      <c r="H938" s="108"/>
      <c r="I938" s="108"/>
      <c r="J938" s="108"/>
      <c r="K938" s="108"/>
      <c r="L938" s="108"/>
      <c r="M938" s="108"/>
    </row>
    <row r="939" spans="1:13" ht="12.75" x14ac:dyDescent="0.2">
      <c r="A939" s="108"/>
      <c r="B939" s="108"/>
      <c r="C939" s="108"/>
      <c r="D939" s="108"/>
      <c r="E939" s="108"/>
      <c r="F939" s="108"/>
      <c r="G939" s="108"/>
      <c r="H939" s="108"/>
      <c r="I939" s="108"/>
      <c r="J939" s="108"/>
      <c r="K939" s="108"/>
      <c r="L939" s="108"/>
      <c r="M939" s="108"/>
    </row>
    <row r="940" spans="1:13" ht="12.75" x14ac:dyDescent="0.2">
      <c r="A940" s="108"/>
      <c r="B940" s="108"/>
      <c r="C940" s="108"/>
      <c r="D940" s="108"/>
      <c r="E940" s="108"/>
      <c r="F940" s="108"/>
      <c r="G940" s="108"/>
      <c r="H940" s="108"/>
      <c r="I940" s="108"/>
      <c r="J940" s="108"/>
      <c r="K940" s="108"/>
      <c r="L940" s="108"/>
      <c r="M940" s="108"/>
    </row>
    <row r="941" spans="1:13" ht="12.75" x14ac:dyDescent="0.2">
      <c r="A941" s="108"/>
      <c r="B941" s="108"/>
      <c r="C941" s="108"/>
      <c r="D941" s="108"/>
      <c r="E941" s="108"/>
      <c r="F941" s="108"/>
      <c r="G941" s="108"/>
      <c r="H941" s="108"/>
      <c r="I941" s="108"/>
      <c r="J941" s="108"/>
      <c r="K941" s="108"/>
      <c r="L941" s="108"/>
      <c r="M941" s="108"/>
    </row>
    <row r="942" spans="1:13" ht="12.75" x14ac:dyDescent="0.2">
      <c r="A942" s="108"/>
      <c r="B942" s="108"/>
      <c r="C942" s="108"/>
      <c r="D942" s="108"/>
      <c r="E942" s="108"/>
      <c r="F942" s="108"/>
      <c r="G942" s="108"/>
      <c r="H942" s="108"/>
      <c r="I942" s="108"/>
      <c r="J942" s="108"/>
      <c r="K942" s="108"/>
      <c r="L942" s="108"/>
      <c r="M942" s="108"/>
    </row>
    <row r="943" spans="1:13" ht="12.75" x14ac:dyDescent="0.2">
      <c r="A943" s="108"/>
      <c r="B943" s="108"/>
      <c r="C943" s="108"/>
      <c r="D943" s="108"/>
      <c r="E943" s="108"/>
      <c r="F943" s="108"/>
      <c r="G943" s="108"/>
      <c r="H943" s="108"/>
      <c r="I943" s="108"/>
      <c r="J943" s="108"/>
      <c r="K943" s="108"/>
      <c r="L943" s="108"/>
      <c r="M943" s="108"/>
    </row>
    <row r="944" spans="1:13" ht="12.75" x14ac:dyDescent="0.2">
      <c r="A944" s="108"/>
      <c r="B944" s="108"/>
      <c r="C944" s="108"/>
      <c r="D944" s="108"/>
      <c r="E944" s="108"/>
      <c r="F944" s="108"/>
      <c r="G944" s="108"/>
      <c r="H944" s="108"/>
      <c r="I944" s="108"/>
      <c r="J944" s="108"/>
      <c r="K944" s="108"/>
      <c r="L944" s="108"/>
      <c r="M944" s="108"/>
    </row>
    <row r="945" spans="1:13" ht="12.75" x14ac:dyDescent="0.2">
      <c r="A945" s="108"/>
      <c r="B945" s="108"/>
      <c r="C945" s="108"/>
      <c r="D945" s="108"/>
      <c r="E945" s="108"/>
      <c r="F945" s="108"/>
      <c r="G945" s="108"/>
      <c r="H945" s="108"/>
      <c r="I945" s="108"/>
      <c r="J945" s="108"/>
      <c r="K945" s="108"/>
      <c r="L945" s="108"/>
      <c r="M945" s="108"/>
    </row>
    <row r="946" spans="1:13" ht="12.75" x14ac:dyDescent="0.2">
      <c r="A946" s="108"/>
      <c r="B946" s="108"/>
      <c r="C946" s="108"/>
      <c r="D946" s="108"/>
      <c r="E946" s="108"/>
      <c r="F946" s="108"/>
      <c r="G946" s="108"/>
      <c r="H946" s="108"/>
      <c r="I946" s="108"/>
      <c r="J946" s="108"/>
      <c r="K946" s="108"/>
      <c r="L946" s="108"/>
      <c r="M946" s="108"/>
    </row>
    <row r="947" spans="1:13" ht="12.75" x14ac:dyDescent="0.2">
      <c r="A947" s="108"/>
      <c r="B947" s="108"/>
      <c r="C947" s="108"/>
      <c r="D947" s="108"/>
      <c r="E947" s="108"/>
      <c r="F947" s="108"/>
      <c r="G947" s="108"/>
      <c r="H947" s="108"/>
      <c r="I947" s="108"/>
      <c r="J947" s="108"/>
      <c r="K947" s="108"/>
      <c r="L947" s="108"/>
      <c r="M947" s="108"/>
    </row>
    <row r="948" spans="1:13" ht="12.75" x14ac:dyDescent="0.2">
      <c r="A948" s="108"/>
      <c r="B948" s="108"/>
      <c r="C948" s="108"/>
      <c r="D948" s="108"/>
      <c r="E948" s="108"/>
      <c r="F948" s="108"/>
      <c r="G948" s="108"/>
      <c r="H948" s="108"/>
      <c r="I948" s="108"/>
      <c r="J948" s="108"/>
      <c r="K948" s="108"/>
      <c r="L948" s="108"/>
      <c r="M948" s="108"/>
    </row>
    <row r="949" spans="1:13" ht="12.75" x14ac:dyDescent="0.2">
      <c r="A949" s="108"/>
      <c r="B949" s="108"/>
      <c r="C949" s="108"/>
      <c r="D949" s="108"/>
      <c r="E949" s="108"/>
      <c r="F949" s="108"/>
      <c r="G949" s="108"/>
      <c r="H949" s="108"/>
      <c r="I949" s="108"/>
      <c r="J949" s="108"/>
      <c r="K949" s="108"/>
      <c r="L949" s="108"/>
      <c r="M949" s="108"/>
    </row>
    <row r="950" spans="1:13" ht="12.75" x14ac:dyDescent="0.2">
      <c r="A950" s="108"/>
      <c r="B950" s="108"/>
      <c r="C950" s="108"/>
      <c r="D950" s="108"/>
      <c r="E950" s="108"/>
      <c r="F950" s="108"/>
      <c r="G950" s="108"/>
      <c r="H950" s="108"/>
      <c r="I950" s="108"/>
      <c r="J950" s="108"/>
      <c r="K950" s="108"/>
      <c r="L950" s="108"/>
      <c r="M950" s="108"/>
    </row>
    <row r="951" spans="1:13" ht="12.75" x14ac:dyDescent="0.2">
      <c r="A951" s="108"/>
      <c r="B951" s="108"/>
      <c r="C951" s="108"/>
      <c r="D951" s="108"/>
      <c r="E951" s="108"/>
      <c r="F951" s="108"/>
      <c r="G951" s="108"/>
      <c r="H951" s="108"/>
      <c r="I951" s="108"/>
      <c r="J951" s="108"/>
      <c r="K951" s="108"/>
      <c r="L951" s="108"/>
      <c r="M951" s="108"/>
    </row>
    <row r="952" spans="1:13" ht="12.75" x14ac:dyDescent="0.2">
      <c r="A952" s="108"/>
      <c r="B952" s="108"/>
      <c r="C952" s="108"/>
      <c r="D952" s="108"/>
      <c r="E952" s="108"/>
      <c r="F952" s="108"/>
      <c r="G952" s="108"/>
      <c r="H952" s="108"/>
      <c r="I952" s="108"/>
      <c r="J952" s="108"/>
      <c r="K952" s="108"/>
      <c r="L952" s="108"/>
      <c r="M952" s="108"/>
    </row>
    <row r="953" spans="1:13" ht="12.75" x14ac:dyDescent="0.2">
      <c r="A953" s="108"/>
      <c r="B953" s="108"/>
      <c r="C953" s="108"/>
      <c r="D953" s="108"/>
      <c r="E953" s="108"/>
      <c r="F953" s="108"/>
      <c r="G953" s="108"/>
      <c r="H953" s="108"/>
      <c r="I953" s="108"/>
      <c r="J953" s="108"/>
      <c r="K953" s="108"/>
      <c r="L953" s="108"/>
      <c r="M953" s="108"/>
    </row>
    <row r="954" spans="1:13" ht="12.75" x14ac:dyDescent="0.2">
      <c r="A954" s="108"/>
      <c r="B954" s="108"/>
      <c r="C954" s="108"/>
      <c r="D954" s="108"/>
      <c r="E954" s="108"/>
      <c r="F954" s="108"/>
      <c r="G954" s="108"/>
      <c r="H954" s="108"/>
      <c r="I954" s="108"/>
      <c r="J954" s="108"/>
      <c r="K954" s="108"/>
      <c r="L954" s="108"/>
      <c r="M954" s="108"/>
    </row>
    <row r="955" spans="1:13" ht="12.75" x14ac:dyDescent="0.2">
      <c r="A955" s="108"/>
      <c r="B955" s="108"/>
      <c r="C955" s="108"/>
      <c r="D955" s="108"/>
      <c r="E955" s="108"/>
      <c r="F955" s="108"/>
      <c r="G955" s="108"/>
      <c r="H955" s="108"/>
      <c r="I955" s="108"/>
      <c r="J955" s="108"/>
      <c r="K955" s="108"/>
      <c r="L955" s="108"/>
      <c r="M955" s="108"/>
    </row>
    <row r="956" spans="1:13" ht="12.75" x14ac:dyDescent="0.2">
      <c r="A956" s="108"/>
      <c r="B956" s="108"/>
      <c r="C956" s="108"/>
      <c r="D956" s="108"/>
      <c r="E956" s="108"/>
      <c r="F956" s="108"/>
      <c r="G956" s="108"/>
      <c r="H956" s="108"/>
      <c r="I956" s="108"/>
      <c r="J956" s="108"/>
      <c r="K956" s="108"/>
      <c r="L956" s="108"/>
      <c r="M956" s="108"/>
    </row>
    <row r="957" spans="1:13" ht="12.75" x14ac:dyDescent="0.2">
      <c r="A957" s="108"/>
      <c r="B957" s="108"/>
      <c r="C957" s="108"/>
      <c r="D957" s="108"/>
      <c r="E957" s="108"/>
      <c r="F957" s="108"/>
      <c r="G957" s="108"/>
      <c r="H957" s="108"/>
      <c r="I957" s="108"/>
      <c r="J957" s="108"/>
      <c r="K957" s="108"/>
      <c r="L957" s="108"/>
      <c r="M957" s="108"/>
    </row>
    <row r="958" spans="1:13" ht="12.75" x14ac:dyDescent="0.2">
      <c r="A958" s="108"/>
      <c r="B958" s="108"/>
      <c r="C958" s="108"/>
      <c r="D958" s="108"/>
      <c r="E958" s="108"/>
      <c r="F958" s="108"/>
      <c r="G958" s="108"/>
      <c r="H958" s="108"/>
      <c r="I958" s="108"/>
      <c r="J958" s="108"/>
      <c r="K958" s="108"/>
      <c r="L958" s="108"/>
      <c r="M958" s="108"/>
    </row>
    <row r="959" spans="1:13" ht="12.75" x14ac:dyDescent="0.2">
      <c r="A959" s="108"/>
      <c r="B959" s="108"/>
      <c r="C959" s="108"/>
      <c r="D959" s="108"/>
      <c r="E959" s="108"/>
      <c r="F959" s="108"/>
      <c r="G959" s="108"/>
      <c r="H959" s="108"/>
      <c r="I959" s="108"/>
      <c r="J959" s="108"/>
      <c r="K959" s="108"/>
      <c r="L959" s="108"/>
      <c r="M959" s="108"/>
    </row>
    <row r="960" spans="1:13" ht="12.75" x14ac:dyDescent="0.2">
      <c r="A960" s="108"/>
      <c r="B960" s="108"/>
      <c r="C960" s="108"/>
      <c r="D960" s="108"/>
      <c r="E960" s="108"/>
      <c r="F960" s="108"/>
      <c r="G960" s="108"/>
      <c r="H960" s="108"/>
      <c r="I960" s="108"/>
      <c r="J960" s="108"/>
      <c r="K960" s="108"/>
      <c r="L960" s="108"/>
      <c r="M960" s="108"/>
    </row>
    <row r="961" spans="1:13" ht="12.75" x14ac:dyDescent="0.2">
      <c r="A961" s="108"/>
      <c r="B961" s="108"/>
      <c r="C961" s="108"/>
      <c r="D961" s="108"/>
      <c r="E961" s="108"/>
      <c r="F961" s="108"/>
      <c r="G961" s="108"/>
      <c r="H961" s="108"/>
      <c r="I961" s="108"/>
      <c r="J961" s="108"/>
      <c r="K961" s="108"/>
      <c r="L961" s="108"/>
      <c r="M961" s="108"/>
    </row>
    <row r="962" spans="1:13" ht="12.75" x14ac:dyDescent="0.2">
      <c r="A962" s="108"/>
      <c r="B962" s="108"/>
      <c r="C962" s="108"/>
      <c r="D962" s="108"/>
      <c r="E962" s="108"/>
      <c r="F962" s="108"/>
      <c r="G962" s="108"/>
      <c r="H962" s="108"/>
      <c r="I962" s="108"/>
      <c r="J962" s="108"/>
      <c r="K962" s="108"/>
      <c r="L962" s="108"/>
      <c r="M962" s="108"/>
    </row>
    <row r="963" spans="1:13" ht="12.75" x14ac:dyDescent="0.2">
      <c r="A963" s="108"/>
      <c r="B963" s="108"/>
      <c r="C963" s="108"/>
      <c r="D963" s="108"/>
      <c r="E963" s="108"/>
      <c r="F963" s="108"/>
      <c r="G963" s="108"/>
      <c r="H963" s="108"/>
      <c r="I963" s="108"/>
      <c r="J963" s="108"/>
      <c r="K963" s="108"/>
      <c r="L963" s="108"/>
      <c r="M963" s="108"/>
    </row>
    <row r="964" spans="1:13" ht="12.75" x14ac:dyDescent="0.2">
      <c r="A964" s="108"/>
      <c r="B964" s="108"/>
      <c r="C964" s="108"/>
      <c r="D964" s="108"/>
      <c r="E964" s="108"/>
      <c r="F964" s="108"/>
      <c r="G964" s="108"/>
      <c r="H964" s="108"/>
      <c r="I964" s="108"/>
      <c r="J964" s="108"/>
      <c r="K964" s="108"/>
      <c r="L964" s="108"/>
      <c r="M964" s="108"/>
    </row>
    <row r="965" spans="1:13" ht="12.75" x14ac:dyDescent="0.2">
      <c r="A965" s="108"/>
      <c r="B965" s="108"/>
      <c r="C965" s="108"/>
      <c r="D965" s="108"/>
      <c r="E965" s="108"/>
      <c r="F965" s="108"/>
      <c r="G965" s="108"/>
      <c r="H965" s="108"/>
      <c r="I965" s="108"/>
      <c r="J965" s="108"/>
      <c r="K965" s="108"/>
      <c r="L965" s="108"/>
      <c r="M965" s="108"/>
    </row>
    <row r="966" spans="1:13" ht="12.75" x14ac:dyDescent="0.2">
      <c r="A966" s="108"/>
      <c r="B966" s="108"/>
      <c r="C966" s="108"/>
      <c r="D966" s="108"/>
      <c r="E966" s="108"/>
      <c r="F966" s="108"/>
      <c r="G966" s="108"/>
      <c r="H966" s="108"/>
      <c r="I966" s="108"/>
      <c r="J966" s="108"/>
      <c r="K966" s="108"/>
      <c r="L966" s="108"/>
      <c r="M966" s="108"/>
    </row>
    <row r="967" spans="1:13" ht="12.75" x14ac:dyDescent="0.2">
      <c r="A967" s="108"/>
      <c r="B967" s="108"/>
      <c r="C967" s="108"/>
      <c r="D967" s="108"/>
      <c r="E967" s="108"/>
      <c r="F967" s="108"/>
      <c r="G967" s="108"/>
      <c r="H967" s="108"/>
      <c r="I967" s="108"/>
      <c r="J967" s="108"/>
      <c r="K967" s="108"/>
      <c r="L967" s="108"/>
      <c r="M967" s="108"/>
    </row>
    <row r="968" spans="1:13" ht="12.75" x14ac:dyDescent="0.2">
      <c r="A968" s="108"/>
      <c r="B968" s="108"/>
      <c r="C968" s="108"/>
      <c r="D968" s="108"/>
      <c r="E968" s="108"/>
      <c r="F968" s="108"/>
      <c r="G968" s="108"/>
      <c r="H968" s="108"/>
      <c r="I968" s="108"/>
      <c r="J968" s="108"/>
      <c r="K968" s="108"/>
      <c r="L968" s="108"/>
      <c r="M968" s="108"/>
    </row>
    <row r="969" spans="1:13" ht="12.75" x14ac:dyDescent="0.2">
      <c r="A969" s="108"/>
      <c r="B969" s="108"/>
      <c r="C969" s="108"/>
      <c r="D969" s="108"/>
      <c r="E969" s="108"/>
      <c r="F969" s="108"/>
      <c r="G969" s="108"/>
      <c r="H969" s="108"/>
      <c r="I969" s="108"/>
      <c r="J969" s="108"/>
      <c r="K969" s="108"/>
      <c r="L969" s="108"/>
      <c r="M969" s="108"/>
    </row>
    <row r="970" spans="1:13" ht="12.75" x14ac:dyDescent="0.2">
      <c r="A970" s="108"/>
      <c r="B970" s="108"/>
      <c r="C970" s="108"/>
      <c r="D970" s="108"/>
      <c r="E970" s="108"/>
      <c r="F970" s="108"/>
      <c r="G970" s="108"/>
      <c r="H970" s="108"/>
      <c r="I970" s="108"/>
      <c r="J970" s="108"/>
      <c r="K970" s="108"/>
      <c r="L970" s="108"/>
      <c r="M970" s="108"/>
    </row>
    <row r="971" spans="1:13" ht="12.75" x14ac:dyDescent="0.2">
      <c r="A971" s="108"/>
      <c r="B971" s="108"/>
      <c r="C971" s="108"/>
      <c r="D971" s="108"/>
      <c r="E971" s="108"/>
      <c r="F971" s="108"/>
      <c r="G971" s="108"/>
      <c r="H971" s="108"/>
      <c r="I971" s="108"/>
      <c r="J971" s="108"/>
      <c r="K971" s="108"/>
      <c r="L971" s="108"/>
      <c r="M971" s="108"/>
    </row>
    <row r="972" spans="1:13" ht="12.75" x14ac:dyDescent="0.2">
      <c r="A972" s="108"/>
      <c r="B972" s="108"/>
      <c r="C972" s="108"/>
      <c r="D972" s="108"/>
      <c r="E972" s="108"/>
      <c r="F972" s="108"/>
      <c r="G972" s="108"/>
      <c r="H972" s="108"/>
      <c r="I972" s="108"/>
      <c r="J972" s="108"/>
      <c r="K972" s="108"/>
      <c r="L972" s="108"/>
      <c r="M972" s="108"/>
    </row>
    <row r="973" spans="1:13" ht="12.75" x14ac:dyDescent="0.2">
      <c r="A973" s="108"/>
      <c r="B973" s="108"/>
      <c r="C973" s="108"/>
      <c r="D973" s="108"/>
      <c r="E973" s="108"/>
      <c r="F973" s="108"/>
      <c r="G973" s="108"/>
      <c r="H973" s="108"/>
      <c r="I973" s="108"/>
      <c r="J973" s="108"/>
      <c r="K973" s="108"/>
      <c r="L973" s="108"/>
      <c r="M973" s="108"/>
    </row>
    <row r="974" spans="1:13" ht="12.75" x14ac:dyDescent="0.2">
      <c r="A974" s="108"/>
      <c r="B974" s="108"/>
      <c r="C974" s="108"/>
      <c r="D974" s="108"/>
      <c r="E974" s="108"/>
      <c r="F974" s="108"/>
      <c r="G974" s="108"/>
      <c r="H974" s="108"/>
      <c r="I974" s="108"/>
      <c r="J974" s="108"/>
      <c r="K974" s="108"/>
      <c r="L974" s="108"/>
      <c r="M974" s="108"/>
    </row>
    <row r="975" spans="1:13" ht="12.75" x14ac:dyDescent="0.2">
      <c r="A975" s="108"/>
      <c r="B975" s="108"/>
      <c r="C975" s="108"/>
      <c r="D975" s="108"/>
      <c r="E975" s="108"/>
      <c r="F975" s="108"/>
      <c r="G975" s="108"/>
      <c r="H975" s="108"/>
      <c r="I975" s="108"/>
      <c r="J975" s="108"/>
      <c r="K975" s="108"/>
      <c r="L975" s="108"/>
      <c r="M975" s="108"/>
    </row>
    <row r="976" spans="1:13" ht="12.75" x14ac:dyDescent="0.2">
      <c r="A976" s="108"/>
      <c r="B976" s="108"/>
      <c r="C976" s="108"/>
      <c r="D976" s="108"/>
      <c r="E976" s="108"/>
      <c r="F976" s="108"/>
      <c r="G976" s="108"/>
      <c r="H976" s="108"/>
      <c r="I976" s="108"/>
      <c r="J976" s="108"/>
      <c r="K976" s="108"/>
      <c r="L976" s="108"/>
      <c r="M976" s="108"/>
    </row>
    <row r="977" spans="1:13" ht="12.75" x14ac:dyDescent="0.2">
      <c r="A977" s="108"/>
      <c r="B977" s="108"/>
      <c r="C977" s="108"/>
      <c r="D977" s="108"/>
      <c r="E977" s="108"/>
      <c r="F977" s="108"/>
      <c r="G977" s="108"/>
      <c r="H977" s="108"/>
      <c r="I977" s="108"/>
      <c r="J977" s="108"/>
      <c r="K977" s="108"/>
      <c r="L977" s="108"/>
      <c r="M977" s="108"/>
    </row>
    <row r="978" spans="1:13" ht="12.75" x14ac:dyDescent="0.2">
      <c r="A978" s="108"/>
      <c r="B978" s="108"/>
      <c r="C978" s="108"/>
      <c r="D978" s="108"/>
      <c r="E978" s="108"/>
      <c r="F978" s="108"/>
      <c r="G978" s="108"/>
      <c r="H978" s="108"/>
      <c r="I978" s="108"/>
      <c r="J978" s="108"/>
      <c r="K978" s="108"/>
      <c r="L978" s="108"/>
      <c r="M978" s="108"/>
    </row>
    <row r="979" spans="1:13" ht="12.75" x14ac:dyDescent="0.2">
      <c r="A979" s="108"/>
      <c r="B979" s="108"/>
      <c r="C979" s="108"/>
      <c r="D979" s="108"/>
      <c r="E979" s="108"/>
      <c r="F979" s="108"/>
      <c r="G979" s="108"/>
      <c r="H979" s="108"/>
      <c r="I979" s="108"/>
      <c r="J979" s="108"/>
      <c r="K979" s="108"/>
      <c r="L979" s="108"/>
      <c r="M979" s="108"/>
    </row>
    <row r="980" spans="1:13" ht="12.75" x14ac:dyDescent="0.2">
      <c r="A980" s="108"/>
      <c r="B980" s="108"/>
      <c r="C980" s="108"/>
      <c r="D980" s="108"/>
      <c r="E980" s="108"/>
      <c r="F980" s="108"/>
      <c r="G980" s="108"/>
      <c r="H980" s="108"/>
      <c r="I980" s="108"/>
      <c r="J980" s="108"/>
      <c r="K980" s="108"/>
      <c r="L980" s="108"/>
      <c r="M980" s="108"/>
    </row>
    <row r="981" spans="1:13" ht="12.75" x14ac:dyDescent="0.2">
      <c r="A981" s="108"/>
      <c r="B981" s="108"/>
      <c r="C981" s="108"/>
      <c r="D981" s="108"/>
      <c r="E981" s="108"/>
      <c r="F981" s="108"/>
      <c r="G981" s="108"/>
      <c r="H981" s="108"/>
      <c r="I981" s="108"/>
      <c r="J981" s="108"/>
      <c r="K981" s="108"/>
      <c r="L981" s="108"/>
      <c r="M981" s="108"/>
    </row>
    <row r="982" spans="1:13" ht="12.75" x14ac:dyDescent="0.2">
      <c r="A982" s="108"/>
      <c r="B982" s="108"/>
      <c r="C982" s="108"/>
      <c r="D982" s="108"/>
      <c r="E982" s="108"/>
      <c r="F982" s="108"/>
      <c r="G982" s="108"/>
      <c r="H982" s="108"/>
      <c r="I982" s="108"/>
      <c r="J982" s="108"/>
      <c r="K982" s="108"/>
      <c r="L982" s="108"/>
      <c r="M982" s="108"/>
    </row>
    <row r="983" spans="1:13" ht="12.75" x14ac:dyDescent="0.2">
      <c r="A983" s="108"/>
      <c r="B983" s="108"/>
      <c r="C983" s="108"/>
      <c r="D983" s="108"/>
      <c r="E983" s="108"/>
      <c r="F983" s="108"/>
      <c r="G983" s="108"/>
      <c r="H983" s="108"/>
      <c r="I983" s="108"/>
      <c r="J983" s="108"/>
      <c r="K983" s="108"/>
      <c r="L983" s="108"/>
      <c r="M983" s="108"/>
    </row>
    <row r="984" spans="1:13" ht="12.75" x14ac:dyDescent="0.2">
      <c r="A984" s="108"/>
      <c r="B984" s="108"/>
      <c r="C984" s="108"/>
      <c r="D984" s="108"/>
      <c r="E984" s="108"/>
      <c r="F984" s="108"/>
      <c r="G984" s="108"/>
      <c r="H984" s="108"/>
      <c r="I984" s="108"/>
      <c r="J984" s="108"/>
      <c r="K984" s="108"/>
      <c r="L984" s="108"/>
      <c r="M984" s="108"/>
    </row>
    <row r="985" spans="1:13" ht="12.75" x14ac:dyDescent="0.2">
      <c r="A985" s="108"/>
      <c r="B985" s="108"/>
      <c r="C985" s="108"/>
      <c r="D985" s="108"/>
      <c r="E985" s="108"/>
      <c r="F985" s="108"/>
      <c r="G985" s="108"/>
      <c r="H985" s="108"/>
      <c r="I985" s="108"/>
      <c r="J985" s="108"/>
      <c r="K985" s="108"/>
      <c r="L985" s="108"/>
      <c r="M985" s="108"/>
    </row>
    <row r="986" spans="1:13" ht="12.75" x14ac:dyDescent="0.2">
      <c r="A986" s="108"/>
      <c r="B986" s="108"/>
      <c r="C986" s="108"/>
      <c r="D986" s="108"/>
      <c r="E986" s="108"/>
      <c r="F986" s="108"/>
      <c r="G986" s="108"/>
      <c r="H986" s="108"/>
      <c r="I986" s="108"/>
      <c r="J986" s="108"/>
      <c r="K986" s="108"/>
      <c r="L986" s="108"/>
      <c r="M986" s="108"/>
    </row>
    <row r="987" spans="1:13" ht="12.75" x14ac:dyDescent="0.2">
      <c r="A987" s="108"/>
      <c r="B987" s="108"/>
      <c r="C987" s="108"/>
      <c r="D987" s="108"/>
      <c r="E987" s="108"/>
      <c r="F987" s="108"/>
      <c r="G987" s="108"/>
      <c r="H987" s="108"/>
      <c r="I987" s="108"/>
      <c r="J987" s="108"/>
      <c r="K987" s="108"/>
      <c r="L987" s="108"/>
      <c r="M987" s="108"/>
    </row>
    <row r="988" spans="1:13" ht="12.75" x14ac:dyDescent="0.2">
      <c r="A988" s="108"/>
      <c r="B988" s="108"/>
      <c r="C988" s="108"/>
      <c r="D988" s="108"/>
      <c r="E988" s="108"/>
      <c r="F988" s="108"/>
      <c r="G988" s="108"/>
      <c r="H988" s="108"/>
      <c r="I988" s="108"/>
      <c r="J988" s="108"/>
      <c r="K988" s="108"/>
      <c r="L988" s="108"/>
      <c r="M988" s="108"/>
    </row>
    <row r="989" spans="1:13" ht="12.75" x14ac:dyDescent="0.2">
      <c r="A989" s="108"/>
      <c r="B989" s="108"/>
      <c r="C989" s="108"/>
      <c r="D989" s="108"/>
      <c r="E989" s="108"/>
      <c r="F989" s="108"/>
      <c r="G989" s="108"/>
      <c r="H989" s="108"/>
      <c r="I989" s="108"/>
      <c r="J989" s="108"/>
      <c r="K989" s="108"/>
      <c r="L989" s="108"/>
      <c r="M989" s="108"/>
    </row>
    <row r="990" spans="1:13" ht="12.75" x14ac:dyDescent="0.2">
      <c r="A990" s="108"/>
      <c r="B990" s="108"/>
      <c r="C990" s="108"/>
      <c r="D990" s="108"/>
      <c r="E990" s="108"/>
      <c r="F990" s="108"/>
      <c r="G990" s="108"/>
      <c r="H990" s="108"/>
      <c r="I990" s="108"/>
      <c r="J990" s="108"/>
      <c r="K990" s="108"/>
      <c r="L990" s="108"/>
      <c r="M990" s="108"/>
    </row>
    <row r="991" spans="1:13" ht="12.75" x14ac:dyDescent="0.2">
      <c r="A991" s="108"/>
      <c r="B991" s="108"/>
      <c r="C991" s="108"/>
      <c r="D991" s="108"/>
      <c r="E991" s="108"/>
      <c r="F991" s="108"/>
      <c r="G991" s="108"/>
      <c r="H991" s="108"/>
      <c r="I991" s="108"/>
      <c r="J991" s="108"/>
      <c r="K991" s="108"/>
      <c r="L991" s="108"/>
      <c r="M991" s="108"/>
    </row>
    <row r="992" spans="1:13" ht="12.75" x14ac:dyDescent="0.2">
      <c r="A992" s="108"/>
      <c r="B992" s="108"/>
      <c r="C992" s="108"/>
      <c r="D992" s="108"/>
      <c r="E992" s="108"/>
      <c r="F992" s="108"/>
      <c r="G992" s="108"/>
      <c r="H992" s="108"/>
      <c r="I992" s="108"/>
      <c r="J992" s="108"/>
      <c r="K992" s="108"/>
      <c r="L992" s="108"/>
      <c r="M992" s="108"/>
    </row>
    <row r="993" spans="1:13" ht="12.75" x14ac:dyDescent="0.2">
      <c r="A993" s="108"/>
      <c r="B993" s="108"/>
      <c r="C993" s="108"/>
      <c r="D993" s="108"/>
      <c r="E993" s="108"/>
      <c r="F993" s="108"/>
      <c r="G993" s="108"/>
      <c r="H993" s="108"/>
      <c r="I993" s="108"/>
      <c r="J993" s="108"/>
      <c r="K993" s="108"/>
      <c r="L993" s="108"/>
      <c r="M993" s="108"/>
    </row>
    <row r="994" spans="1:13" ht="12.75" x14ac:dyDescent="0.2">
      <c r="A994" s="108"/>
      <c r="B994" s="108"/>
      <c r="C994" s="108"/>
      <c r="D994" s="108"/>
      <c r="E994" s="108"/>
      <c r="F994" s="108"/>
      <c r="G994" s="108"/>
      <c r="H994" s="108"/>
      <c r="I994" s="108"/>
      <c r="J994" s="108"/>
      <c r="K994" s="108"/>
      <c r="L994" s="108"/>
      <c r="M994" s="108"/>
    </row>
    <row r="995" spans="1:13" ht="12.75" x14ac:dyDescent="0.2">
      <c r="A995" s="108"/>
      <c r="B995" s="108"/>
      <c r="C995" s="108"/>
      <c r="D995" s="108"/>
      <c r="E995" s="108"/>
      <c r="F995" s="108"/>
      <c r="G995" s="108"/>
      <c r="H995" s="108"/>
      <c r="I995" s="108"/>
      <c r="J995" s="108"/>
      <c r="K995" s="108"/>
      <c r="L995" s="108"/>
      <c r="M995" s="108"/>
    </row>
    <row r="996" spans="1:13" ht="12.75" x14ac:dyDescent="0.2">
      <c r="A996" s="108"/>
      <c r="B996" s="108"/>
      <c r="C996" s="108"/>
      <c r="D996" s="108"/>
      <c r="E996" s="108"/>
      <c r="F996" s="108"/>
      <c r="G996" s="108"/>
      <c r="H996" s="108"/>
      <c r="I996" s="108"/>
      <c r="J996" s="108"/>
      <c r="K996" s="108"/>
      <c r="L996" s="108"/>
      <c r="M996" s="108"/>
    </row>
    <row r="997" spans="1:13" ht="12.75" x14ac:dyDescent="0.2">
      <c r="A997" s="108"/>
      <c r="B997" s="108"/>
      <c r="C997" s="108"/>
      <c r="D997" s="108"/>
      <c r="E997" s="108"/>
      <c r="F997" s="108"/>
      <c r="G997" s="108"/>
      <c r="H997" s="108"/>
      <c r="I997" s="108"/>
      <c r="J997" s="108"/>
      <c r="K997" s="108"/>
      <c r="L997" s="108"/>
      <c r="M997" s="108"/>
    </row>
    <row r="998" spans="1:13" ht="12.75" x14ac:dyDescent="0.2">
      <c r="A998" s="108"/>
      <c r="B998" s="108"/>
      <c r="C998" s="108"/>
      <c r="D998" s="108"/>
      <c r="E998" s="108"/>
      <c r="F998" s="108"/>
      <c r="G998" s="108"/>
      <c r="H998" s="108"/>
      <c r="I998" s="108"/>
      <c r="J998" s="108"/>
      <c r="K998" s="108"/>
      <c r="L998" s="108"/>
      <c r="M998" s="108"/>
    </row>
    <row r="999" spans="1:13" ht="12.75" x14ac:dyDescent="0.2">
      <c r="A999" s="108"/>
      <c r="B999" s="108"/>
      <c r="C999" s="108"/>
      <c r="D999" s="108"/>
      <c r="E999" s="108"/>
      <c r="F999" s="108"/>
      <c r="G999" s="108"/>
      <c r="H999" s="108"/>
      <c r="I999" s="108"/>
      <c r="J999" s="108"/>
      <c r="K999" s="108"/>
      <c r="L999" s="108"/>
      <c r="M999" s="108"/>
    </row>
    <row r="1000" spans="1:13" ht="12.75" x14ac:dyDescent="0.2">
      <c r="A1000" s="108"/>
      <c r="B1000" s="108"/>
      <c r="C1000" s="108"/>
      <c r="D1000" s="108"/>
      <c r="E1000" s="108"/>
      <c r="F1000" s="108"/>
      <c r="G1000" s="108"/>
      <c r="H1000" s="108"/>
      <c r="I1000" s="108"/>
      <c r="J1000" s="108"/>
      <c r="K1000" s="108"/>
      <c r="L1000" s="108"/>
      <c r="M1000" s="108"/>
    </row>
    <row r="1001" spans="1:13" ht="12.75" x14ac:dyDescent="0.2">
      <c r="A1001" s="108"/>
      <c r="B1001" s="108"/>
      <c r="C1001" s="108"/>
      <c r="D1001" s="108"/>
      <c r="E1001" s="108"/>
      <c r="F1001" s="108"/>
      <c r="G1001" s="108"/>
      <c r="H1001" s="108"/>
      <c r="I1001" s="108"/>
      <c r="J1001" s="108"/>
      <c r="K1001" s="108"/>
      <c r="L1001" s="108"/>
      <c r="M1001" s="108"/>
    </row>
    <row r="1002" spans="1:13" ht="12.75" x14ac:dyDescent="0.2">
      <c r="A1002" s="108"/>
      <c r="B1002" s="108"/>
      <c r="C1002" s="108"/>
      <c r="D1002" s="108"/>
      <c r="E1002" s="108"/>
      <c r="F1002" s="108"/>
      <c r="G1002" s="108"/>
      <c r="H1002" s="108"/>
      <c r="I1002" s="108"/>
      <c r="J1002" s="108"/>
      <c r="K1002" s="108"/>
      <c r="L1002" s="108"/>
      <c r="M1002" s="108"/>
    </row>
    <row r="1003" spans="1:13" ht="12.75" x14ac:dyDescent="0.2">
      <c r="A1003" s="108"/>
      <c r="B1003" s="108"/>
      <c r="C1003" s="108"/>
      <c r="D1003" s="108"/>
      <c r="E1003" s="108"/>
      <c r="F1003" s="108"/>
      <c r="G1003" s="108"/>
      <c r="H1003" s="108"/>
      <c r="I1003" s="108"/>
      <c r="J1003" s="108"/>
      <c r="K1003" s="108"/>
      <c r="L1003" s="108"/>
      <c r="M1003" s="108"/>
    </row>
    <row r="1004" spans="1:13" ht="12.75" x14ac:dyDescent="0.2">
      <c r="A1004" s="108"/>
      <c r="B1004" s="108"/>
      <c r="C1004" s="108"/>
      <c r="D1004" s="108"/>
      <c r="E1004" s="108"/>
      <c r="F1004" s="108"/>
      <c r="G1004" s="108"/>
      <c r="H1004" s="108"/>
      <c r="I1004" s="108"/>
      <c r="J1004" s="108"/>
      <c r="K1004" s="108"/>
      <c r="L1004" s="108"/>
      <c r="M1004" s="108"/>
    </row>
    <row r="1005" spans="1:13" ht="12.75" x14ac:dyDescent="0.2">
      <c r="A1005" s="108"/>
      <c r="B1005" s="108"/>
      <c r="C1005" s="108"/>
      <c r="D1005" s="108"/>
      <c r="E1005" s="108"/>
      <c r="F1005" s="108"/>
      <c r="G1005" s="108"/>
      <c r="H1005" s="108"/>
      <c r="I1005" s="108"/>
      <c r="J1005" s="108"/>
      <c r="K1005" s="108"/>
      <c r="L1005" s="108"/>
      <c r="M1005" s="108"/>
    </row>
    <row r="1006" spans="1:13" ht="12.75" x14ac:dyDescent="0.2">
      <c r="A1006" s="108"/>
      <c r="B1006" s="108"/>
      <c r="C1006" s="108"/>
      <c r="D1006" s="108"/>
      <c r="E1006" s="108"/>
      <c r="F1006" s="108"/>
      <c r="G1006" s="108"/>
      <c r="H1006" s="108"/>
      <c r="I1006" s="108"/>
      <c r="J1006" s="108"/>
      <c r="K1006" s="108"/>
      <c r="L1006" s="108"/>
      <c r="M1006" s="108"/>
    </row>
    <row r="1007" spans="1:13" ht="12.75" x14ac:dyDescent="0.2">
      <c r="A1007" s="108"/>
      <c r="B1007" s="108"/>
      <c r="C1007" s="108"/>
      <c r="D1007" s="108"/>
      <c r="E1007" s="108"/>
      <c r="F1007" s="108"/>
      <c r="G1007" s="108"/>
      <c r="H1007" s="108"/>
      <c r="I1007" s="108"/>
      <c r="J1007" s="108"/>
      <c r="K1007" s="108"/>
      <c r="L1007" s="108"/>
      <c r="M1007" s="108"/>
    </row>
    <row r="1008" spans="1:13" ht="12.75" x14ac:dyDescent="0.2">
      <c r="A1008" s="108"/>
      <c r="B1008" s="108"/>
      <c r="C1008" s="108"/>
      <c r="D1008" s="108"/>
      <c r="E1008" s="108"/>
      <c r="F1008" s="108"/>
      <c r="G1008" s="108"/>
      <c r="H1008" s="108"/>
      <c r="I1008" s="108"/>
      <c r="J1008" s="108"/>
      <c r="K1008" s="108"/>
      <c r="L1008" s="108"/>
      <c r="M1008" s="108"/>
    </row>
    <row r="1009" spans="1:13" ht="12.75" x14ac:dyDescent="0.2">
      <c r="A1009" s="108"/>
      <c r="B1009" s="108"/>
      <c r="C1009" s="108"/>
      <c r="D1009" s="108"/>
      <c r="E1009" s="108"/>
      <c r="F1009" s="108"/>
      <c r="G1009" s="108"/>
      <c r="H1009" s="108"/>
      <c r="I1009" s="108"/>
      <c r="J1009" s="108"/>
      <c r="K1009" s="108"/>
      <c r="L1009" s="108"/>
      <c r="M1009" s="108"/>
    </row>
    <row r="1010" spans="1:13" ht="12.75" x14ac:dyDescent="0.2">
      <c r="A1010" s="108"/>
      <c r="B1010" s="108"/>
      <c r="C1010" s="108"/>
      <c r="D1010" s="108"/>
      <c r="E1010" s="108"/>
      <c r="F1010" s="108"/>
      <c r="G1010" s="108"/>
      <c r="H1010" s="108"/>
      <c r="I1010" s="108"/>
      <c r="J1010" s="108"/>
      <c r="K1010" s="108"/>
      <c r="L1010" s="108"/>
      <c r="M1010" s="108"/>
    </row>
    <row r="1011" spans="1:13" ht="12.75" x14ac:dyDescent="0.2">
      <c r="A1011" s="108"/>
      <c r="B1011" s="108"/>
      <c r="C1011" s="108"/>
      <c r="D1011" s="108"/>
      <c r="E1011" s="108"/>
      <c r="F1011" s="108"/>
      <c r="G1011" s="108"/>
      <c r="H1011" s="108"/>
      <c r="I1011" s="108"/>
      <c r="J1011" s="108"/>
      <c r="K1011" s="108"/>
      <c r="L1011" s="108"/>
      <c r="M1011" s="108"/>
    </row>
    <row r="1012" spans="1:13" ht="12.75" x14ac:dyDescent="0.2">
      <c r="A1012" s="108"/>
      <c r="B1012" s="108"/>
      <c r="C1012" s="108"/>
      <c r="D1012" s="108"/>
      <c r="E1012" s="108"/>
      <c r="F1012" s="108"/>
      <c r="G1012" s="108"/>
      <c r="H1012" s="108"/>
      <c r="I1012" s="108"/>
      <c r="J1012" s="108"/>
      <c r="K1012" s="108"/>
      <c r="L1012" s="108"/>
      <c r="M1012" s="108"/>
    </row>
    <row r="1013" spans="1:13" ht="12.75" x14ac:dyDescent="0.2">
      <c r="A1013" s="108"/>
      <c r="B1013" s="108"/>
      <c r="C1013" s="108"/>
      <c r="D1013" s="108"/>
      <c r="E1013" s="108"/>
      <c r="F1013" s="108"/>
      <c r="G1013" s="108"/>
      <c r="H1013" s="108"/>
      <c r="I1013" s="108"/>
      <c r="J1013" s="108"/>
      <c r="K1013" s="108"/>
      <c r="L1013" s="108"/>
      <c r="M1013" s="108"/>
    </row>
    <row r="1014" spans="1:13" ht="12.75" x14ac:dyDescent="0.2">
      <c r="A1014" s="108"/>
      <c r="B1014" s="108"/>
      <c r="C1014" s="108"/>
      <c r="D1014" s="108"/>
      <c r="E1014" s="108"/>
      <c r="F1014" s="108"/>
      <c r="G1014" s="108"/>
      <c r="H1014" s="108"/>
      <c r="I1014" s="108"/>
      <c r="J1014" s="108"/>
      <c r="K1014" s="108"/>
      <c r="L1014" s="108"/>
      <c r="M1014" s="108"/>
    </row>
    <row r="1015" spans="1:13" ht="12.75" x14ac:dyDescent="0.2">
      <c r="A1015" s="108"/>
      <c r="B1015" s="108"/>
      <c r="C1015" s="108"/>
      <c r="D1015" s="108"/>
      <c r="E1015" s="108"/>
      <c r="F1015" s="108"/>
      <c r="G1015" s="108"/>
      <c r="H1015" s="108"/>
      <c r="I1015" s="108"/>
      <c r="J1015" s="108"/>
      <c r="K1015" s="108"/>
      <c r="L1015" s="108"/>
      <c r="M1015" s="108"/>
    </row>
    <row r="1016" spans="1:13" ht="12.75" x14ac:dyDescent="0.2">
      <c r="A1016" s="108"/>
      <c r="B1016" s="108"/>
      <c r="C1016" s="108"/>
      <c r="D1016" s="108"/>
      <c r="E1016" s="108"/>
      <c r="F1016" s="108"/>
      <c r="G1016" s="108"/>
      <c r="H1016" s="108"/>
      <c r="I1016" s="108"/>
      <c r="J1016" s="108"/>
      <c r="K1016" s="108"/>
      <c r="L1016" s="108"/>
      <c r="M1016" s="108"/>
    </row>
    <row r="1017" spans="1:13" ht="12.75" x14ac:dyDescent="0.2">
      <c r="A1017" s="108"/>
      <c r="B1017" s="108"/>
      <c r="C1017" s="108"/>
      <c r="D1017" s="108"/>
      <c r="E1017" s="108"/>
      <c r="F1017" s="108"/>
      <c r="G1017" s="108"/>
      <c r="H1017" s="108"/>
      <c r="I1017" s="108"/>
      <c r="J1017" s="108"/>
      <c r="K1017" s="108"/>
      <c r="L1017" s="108"/>
      <c r="M1017" s="108"/>
    </row>
    <row r="1018" spans="1:13" ht="12.75" x14ac:dyDescent="0.2">
      <c r="A1018" s="108"/>
      <c r="B1018" s="108"/>
      <c r="C1018" s="108"/>
      <c r="D1018" s="108"/>
      <c r="E1018" s="108"/>
      <c r="F1018" s="108"/>
      <c r="G1018" s="108"/>
      <c r="H1018" s="108"/>
      <c r="I1018" s="108"/>
      <c r="J1018" s="108"/>
      <c r="K1018" s="108"/>
      <c r="L1018" s="108"/>
      <c r="M1018" s="108"/>
    </row>
    <row r="1019" spans="1:13" ht="12.75" x14ac:dyDescent="0.2">
      <c r="A1019" s="108"/>
      <c r="B1019" s="108"/>
      <c r="C1019" s="108"/>
      <c r="D1019" s="108"/>
      <c r="E1019" s="108"/>
      <c r="F1019" s="108"/>
      <c r="G1019" s="108"/>
      <c r="H1019" s="108"/>
      <c r="I1019" s="108"/>
      <c r="J1019" s="108"/>
      <c r="K1019" s="108"/>
      <c r="L1019" s="108"/>
      <c r="M1019" s="108"/>
    </row>
    <row r="1020" spans="1:13" ht="12.75" x14ac:dyDescent="0.2">
      <c r="A1020" s="108"/>
      <c r="B1020" s="108"/>
      <c r="C1020" s="108"/>
      <c r="D1020" s="108"/>
      <c r="E1020" s="108"/>
      <c r="F1020" s="108"/>
      <c r="G1020" s="108"/>
      <c r="H1020" s="108"/>
      <c r="I1020" s="108"/>
      <c r="J1020" s="108"/>
      <c r="K1020" s="108"/>
      <c r="L1020" s="108"/>
      <c r="M1020" s="108"/>
    </row>
    <row r="1021" spans="1:13" ht="12.75" x14ac:dyDescent="0.2">
      <c r="A1021" s="108"/>
      <c r="B1021" s="108"/>
      <c r="C1021" s="108"/>
      <c r="D1021" s="108"/>
      <c r="E1021" s="108"/>
      <c r="F1021" s="108"/>
      <c r="G1021" s="108"/>
      <c r="H1021" s="108"/>
      <c r="I1021" s="108"/>
      <c r="J1021" s="108"/>
      <c r="K1021" s="108"/>
      <c r="L1021" s="108"/>
      <c r="M1021" s="108"/>
    </row>
    <row r="1022" spans="1:13" ht="12.75" x14ac:dyDescent="0.2">
      <c r="A1022" s="108"/>
      <c r="B1022" s="108"/>
      <c r="C1022" s="108"/>
      <c r="D1022" s="108"/>
      <c r="E1022" s="108"/>
      <c r="F1022" s="108"/>
      <c r="G1022" s="108"/>
      <c r="H1022" s="108"/>
      <c r="I1022" s="108"/>
      <c r="J1022" s="108"/>
      <c r="K1022" s="108"/>
      <c r="L1022" s="108"/>
      <c r="M1022" s="108"/>
    </row>
    <row r="1023" spans="1:13" ht="12.75" x14ac:dyDescent="0.2">
      <c r="A1023" s="108"/>
      <c r="B1023" s="108"/>
      <c r="C1023" s="108"/>
      <c r="D1023" s="108"/>
      <c r="E1023" s="108"/>
      <c r="F1023" s="108"/>
      <c r="G1023" s="108"/>
      <c r="H1023" s="108"/>
      <c r="I1023" s="108"/>
      <c r="J1023" s="108"/>
      <c r="K1023" s="108"/>
      <c r="L1023" s="108"/>
      <c r="M1023" s="108"/>
    </row>
    <row r="1024" spans="1:13" ht="12.75" x14ac:dyDescent="0.2">
      <c r="A1024" s="108"/>
      <c r="B1024" s="108"/>
      <c r="C1024" s="108"/>
      <c r="D1024" s="108"/>
      <c r="E1024" s="108"/>
      <c r="F1024" s="108"/>
      <c r="G1024" s="108"/>
      <c r="H1024" s="108"/>
      <c r="I1024" s="108"/>
      <c r="J1024" s="108"/>
      <c r="K1024" s="108"/>
      <c r="L1024" s="108"/>
      <c r="M1024" s="108"/>
    </row>
    <row r="1025" spans="1:13" ht="12.75" x14ac:dyDescent="0.2">
      <c r="A1025" s="108"/>
      <c r="B1025" s="108"/>
      <c r="C1025" s="108"/>
      <c r="D1025" s="108"/>
      <c r="E1025" s="108"/>
      <c r="F1025" s="108"/>
      <c r="G1025" s="108"/>
      <c r="H1025" s="108"/>
      <c r="I1025" s="108"/>
      <c r="J1025" s="108"/>
      <c r="K1025" s="108"/>
      <c r="L1025" s="108"/>
      <c r="M1025" s="108"/>
    </row>
    <row r="1026" spans="1:13" ht="12.75" x14ac:dyDescent="0.2">
      <c r="A1026" s="108"/>
      <c r="B1026" s="108"/>
      <c r="C1026" s="108"/>
      <c r="D1026" s="108"/>
      <c r="E1026" s="108"/>
      <c r="F1026" s="108"/>
      <c r="G1026" s="108"/>
      <c r="H1026" s="108"/>
      <c r="I1026" s="108"/>
      <c r="J1026" s="108"/>
      <c r="K1026" s="108"/>
      <c r="L1026" s="108"/>
      <c r="M1026" s="108"/>
    </row>
    <row r="1027" spans="1:13" ht="12.75" x14ac:dyDescent="0.2">
      <c r="A1027" s="108"/>
      <c r="B1027" s="108"/>
      <c r="C1027" s="108"/>
      <c r="D1027" s="108"/>
      <c r="E1027" s="108"/>
      <c r="F1027" s="108"/>
      <c r="G1027" s="108"/>
      <c r="H1027" s="108"/>
      <c r="I1027" s="108"/>
      <c r="J1027" s="108"/>
      <c r="K1027" s="108"/>
      <c r="L1027" s="108"/>
      <c r="M1027" s="108"/>
    </row>
    <row r="1028" spans="1:13" ht="12.75" x14ac:dyDescent="0.2">
      <c r="A1028" s="108"/>
      <c r="B1028" s="108"/>
      <c r="C1028" s="108"/>
      <c r="D1028" s="108"/>
      <c r="E1028" s="108"/>
      <c r="F1028" s="108"/>
      <c r="G1028" s="108"/>
      <c r="H1028" s="108"/>
      <c r="I1028" s="108"/>
      <c r="J1028" s="108"/>
      <c r="K1028" s="108"/>
      <c r="L1028" s="108"/>
      <c r="M1028" s="108"/>
    </row>
    <row r="1029" spans="1:13" ht="12.75" x14ac:dyDescent="0.2">
      <c r="A1029" s="108"/>
      <c r="B1029" s="108"/>
      <c r="C1029" s="108"/>
      <c r="D1029" s="108"/>
      <c r="E1029" s="108"/>
      <c r="F1029" s="108"/>
      <c r="G1029" s="108"/>
      <c r="H1029" s="108"/>
      <c r="I1029" s="108"/>
      <c r="J1029" s="108"/>
      <c r="K1029" s="108"/>
      <c r="L1029" s="108"/>
      <c r="M1029" s="108"/>
    </row>
    <row r="1030" spans="1:13" ht="12.75" x14ac:dyDescent="0.2">
      <c r="A1030" s="108"/>
      <c r="B1030" s="108"/>
      <c r="C1030" s="108"/>
      <c r="D1030" s="108"/>
      <c r="E1030" s="108"/>
      <c r="F1030" s="108"/>
      <c r="G1030" s="108"/>
      <c r="H1030" s="108"/>
      <c r="I1030" s="108"/>
      <c r="J1030" s="108"/>
      <c r="K1030" s="108"/>
      <c r="L1030" s="108"/>
      <c r="M1030" s="108"/>
    </row>
    <row r="1031" spans="1:13" ht="12.75" x14ac:dyDescent="0.2">
      <c r="A1031" s="108"/>
      <c r="B1031" s="108"/>
      <c r="C1031" s="108"/>
      <c r="D1031" s="108"/>
      <c r="E1031" s="108"/>
      <c r="F1031" s="108"/>
      <c r="G1031" s="108"/>
      <c r="H1031" s="108"/>
      <c r="I1031" s="108"/>
      <c r="J1031" s="108"/>
      <c r="K1031" s="108"/>
      <c r="L1031" s="108"/>
      <c r="M1031" s="108"/>
    </row>
    <row r="1032" spans="1:13" ht="12.75" x14ac:dyDescent="0.2">
      <c r="A1032" s="108"/>
      <c r="B1032" s="108"/>
      <c r="C1032" s="108"/>
      <c r="D1032" s="108"/>
      <c r="E1032" s="108"/>
      <c r="F1032" s="108"/>
      <c r="G1032" s="108"/>
      <c r="H1032" s="108"/>
      <c r="I1032" s="108"/>
      <c r="J1032" s="108"/>
      <c r="K1032" s="108"/>
      <c r="L1032" s="108"/>
      <c r="M1032" s="108"/>
    </row>
    <row r="1033" spans="1:13" ht="12.75" x14ac:dyDescent="0.2">
      <c r="A1033" s="108"/>
      <c r="B1033" s="108"/>
      <c r="C1033" s="108"/>
      <c r="D1033" s="108"/>
      <c r="E1033" s="108"/>
      <c r="F1033" s="108"/>
      <c r="G1033" s="108"/>
      <c r="H1033" s="108"/>
      <c r="I1033" s="108"/>
      <c r="J1033" s="108"/>
      <c r="K1033" s="108"/>
      <c r="L1033" s="108"/>
      <c r="M1033" s="108"/>
    </row>
    <row r="1034" spans="1:13" ht="12.75" x14ac:dyDescent="0.2">
      <c r="A1034" s="108"/>
      <c r="B1034" s="108"/>
      <c r="C1034" s="108"/>
      <c r="D1034" s="108"/>
      <c r="E1034" s="108"/>
      <c r="F1034" s="108"/>
      <c r="G1034" s="108"/>
      <c r="H1034" s="108"/>
      <c r="I1034" s="108"/>
      <c r="J1034" s="108"/>
      <c r="K1034" s="108"/>
      <c r="L1034" s="108"/>
      <c r="M1034" s="108"/>
    </row>
    <row r="1035" spans="1:13" ht="12.75" x14ac:dyDescent="0.2">
      <c r="A1035" s="108"/>
      <c r="B1035" s="108"/>
      <c r="C1035" s="108"/>
      <c r="D1035" s="108"/>
      <c r="E1035" s="108"/>
      <c r="F1035" s="108"/>
      <c r="G1035" s="108"/>
      <c r="H1035" s="108"/>
      <c r="I1035" s="108"/>
      <c r="J1035" s="108"/>
      <c r="K1035" s="108"/>
      <c r="L1035" s="108"/>
      <c r="M1035" s="108"/>
    </row>
    <row r="1036" spans="1:13" ht="12.75" x14ac:dyDescent="0.2">
      <c r="A1036" s="108"/>
      <c r="B1036" s="108"/>
      <c r="C1036" s="108"/>
      <c r="D1036" s="108"/>
      <c r="E1036" s="108"/>
      <c r="F1036" s="108"/>
      <c r="G1036" s="108"/>
      <c r="H1036" s="108"/>
      <c r="I1036" s="108"/>
      <c r="J1036" s="108"/>
      <c r="K1036" s="108"/>
      <c r="L1036" s="108"/>
      <c r="M1036" s="108"/>
    </row>
    <row r="1037" spans="1:13" ht="12.75" x14ac:dyDescent="0.2">
      <c r="A1037" s="108"/>
      <c r="B1037" s="108"/>
      <c r="C1037" s="108"/>
      <c r="D1037" s="108"/>
      <c r="E1037" s="108"/>
      <c r="F1037" s="108"/>
      <c r="G1037" s="108"/>
      <c r="H1037" s="108"/>
      <c r="I1037" s="108"/>
      <c r="J1037" s="108"/>
      <c r="K1037" s="108"/>
      <c r="L1037" s="108"/>
      <c r="M1037" s="108"/>
    </row>
    <row r="1038" spans="1:13" ht="12.75" x14ac:dyDescent="0.2">
      <c r="A1038" s="108"/>
      <c r="B1038" s="108"/>
      <c r="C1038" s="108"/>
      <c r="D1038" s="108"/>
      <c r="E1038" s="108"/>
      <c r="F1038" s="108"/>
      <c r="G1038" s="108"/>
      <c r="H1038" s="108"/>
      <c r="I1038" s="108"/>
      <c r="J1038" s="108"/>
      <c r="K1038" s="108"/>
      <c r="L1038" s="108"/>
      <c r="M1038" s="108"/>
    </row>
    <row r="1039" spans="1:13" ht="12.75" x14ac:dyDescent="0.2">
      <c r="A1039" s="108"/>
      <c r="B1039" s="108"/>
      <c r="C1039" s="108"/>
      <c r="D1039" s="108"/>
      <c r="E1039" s="108"/>
      <c r="F1039" s="108"/>
      <c r="G1039" s="108"/>
      <c r="H1039" s="108"/>
      <c r="I1039" s="108"/>
      <c r="J1039" s="108"/>
      <c r="K1039" s="108"/>
      <c r="L1039" s="108"/>
      <c r="M1039" s="108"/>
    </row>
    <row r="1040" spans="1:13" ht="12.75" x14ac:dyDescent="0.2">
      <c r="A1040" s="108"/>
      <c r="B1040" s="108"/>
      <c r="C1040" s="108"/>
      <c r="D1040" s="108"/>
      <c r="E1040" s="108"/>
      <c r="F1040" s="108"/>
      <c r="G1040" s="108"/>
      <c r="H1040" s="108"/>
      <c r="I1040" s="108"/>
      <c r="J1040" s="108"/>
      <c r="K1040" s="108"/>
      <c r="L1040" s="108"/>
      <c r="M1040" s="108"/>
    </row>
    <row r="1041" spans="1:13" ht="12.75" x14ac:dyDescent="0.2">
      <c r="A1041" s="108"/>
      <c r="B1041" s="108"/>
      <c r="C1041" s="108"/>
      <c r="D1041" s="108"/>
      <c r="E1041" s="108"/>
      <c r="F1041" s="108"/>
      <c r="G1041" s="108"/>
      <c r="H1041" s="108"/>
      <c r="I1041" s="108"/>
      <c r="J1041" s="108"/>
      <c r="K1041" s="108"/>
      <c r="L1041" s="108"/>
      <c r="M1041" s="108"/>
    </row>
    <row r="1042" spans="1:13" ht="12.75" x14ac:dyDescent="0.2">
      <c r="A1042" s="108"/>
      <c r="B1042" s="108"/>
      <c r="C1042" s="108"/>
      <c r="D1042" s="108"/>
      <c r="E1042" s="108"/>
      <c r="F1042" s="108"/>
      <c r="G1042" s="108"/>
      <c r="H1042" s="108"/>
      <c r="I1042" s="108"/>
      <c r="J1042" s="108"/>
      <c r="K1042" s="108"/>
      <c r="L1042" s="108"/>
      <c r="M1042" s="108"/>
    </row>
    <row r="1043" spans="1:13" ht="12.75" x14ac:dyDescent="0.2">
      <c r="A1043" s="108"/>
      <c r="B1043" s="108"/>
      <c r="C1043" s="108"/>
      <c r="D1043" s="108"/>
      <c r="E1043" s="108"/>
      <c r="F1043" s="108"/>
      <c r="G1043" s="108"/>
      <c r="H1043" s="108"/>
      <c r="I1043" s="108"/>
      <c r="J1043" s="108"/>
      <c r="K1043" s="108"/>
      <c r="L1043" s="108"/>
      <c r="M1043" s="108"/>
    </row>
    <row r="1044" spans="1:13" ht="12.75" x14ac:dyDescent="0.2">
      <c r="A1044" s="108"/>
      <c r="B1044" s="108"/>
      <c r="C1044" s="108"/>
      <c r="D1044" s="108"/>
      <c r="E1044" s="108"/>
      <c r="F1044" s="108"/>
      <c r="G1044" s="108"/>
      <c r="H1044" s="108"/>
      <c r="I1044" s="108"/>
      <c r="J1044" s="108"/>
      <c r="K1044" s="108"/>
      <c r="L1044" s="108"/>
      <c r="M1044" s="108"/>
    </row>
    <row r="1045" spans="1:13" ht="12.75" x14ac:dyDescent="0.2">
      <c r="A1045" s="108"/>
      <c r="B1045" s="108"/>
      <c r="C1045" s="108"/>
      <c r="D1045" s="108"/>
      <c r="E1045" s="108"/>
      <c r="F1045" s="108"/>
      <c r="G1045" s="108"/>
      <c r="H1045" s="108"/>
      <c r="I1045" s="108"/>
      <c r="J1045" s="108"/>
      <c r="K1045" s="108"/>
      <c r="L1045" s="108"/>
      <c r="M1045" s="108"/>
    </row>
    <row r="1046" spans="1:13" ht="12.75" x14ac:dyDescent="0.2">
      <c r="A1046" s="108"/>
      <c r="B1046" s="108"/>
      <c r="C1046" s="108"/>
      <c r="D1046" s="108"/>
      <c r="E1046" s="108"/>
      <c r="F1046" s="108"/>
      <c r="G1046" s="108"/>
      <c r="H1046" s="108"/>
      <c r="I1046" s="108"/>
      <c r="J1046" s="108"/>
      <c r="K1046" s="108"/>
      <c r="L1046" s="108"/>
      <c r="M1046" s="108"/>
    </row>
    <row r="1047" spans="1:13" ht="12.75" x14ac:dyDescent="0.2">
      <c r="A1047" s="108"/>
      <c r="B1047" s="108"/>
      <c r="C1047" s="108"/>
      <c r="D1047" s="108"/>
      <c r="E1047" s="108"/>
      <c r="F1047" s="108"/>
      <c r="G1047" s="108"/>
      <c r="H1047" s="108"/>
      <c r="I1047" s="108"/>
      <c r="J1047" s="108"/>
      <c r="K1047" s="108"/>
      <c r="L1047" s="108"/>
      <c r="M1047" s="108"/>
    </row>
    <row r="1048" spans="1:13" ht="12.75" x14ac:dyDescent="0.2">
      <c r="A1048" s="108"/>
      <c r="B1048" s="108"/>
      <c r="C1048" s="108"/>
      <c r="D1048" s="108"/>
      <c r="E1048" s="108"/>
      <c r="F1048" s="108"/>
      <c r="G1048" s="108"/>
      <c r="H1048" s="108"/>
      <c r="I1048" s="108"/>
      <c r="J1048" s="108"/>
      <c r="K1048" s="108"/>
      <c r="L1048" s="108"/>
      <c r="M1048" s="108"/>
    </row>
    <row r="1049" spans="1:13" ht="12.75" x14ac:dyDescent="0.2">
      <c r="A1049" s="108"/>
      <c r="B1049" s="108"/>
      <c r="C1049" s="108"/>
      <c r="D1049" s="108"/>
      <c r="E1049" s="108"/>
      <c r="F1049" s="108"/>
      <c r="G1049" s="108"/>
      <c r="H1049" s="108"/>
      <c r="I1049" s="108"/>
      <c r="J1049" s="108"/>
      <c r="K1049" s="108"/>
      <c r="L1049" s="108"/>
      <c r="M1049" s="108"/>
    </row>
    <row r="1050" spans="1:13" ht="12.75" x14ac:dyDescent="0.2">
      <c r="A1050" s="108"/>
      <c r="B1050" s="108"/>
      <c r="C1050" s="108"/>
      <c r="D1050" s="108"/>
      <c r="E1050" s="108"/>
      <c r="F1050" s="108"/>
      <c r="G1050" s="108"/>
      <c r="H1050" s="108"/>
      <c r="I1050" s="108"/>
      <c r="J1050" s="108"/>
      <c r="K1050" s="108"/>
      <c r="L1050" s="108"/>
      <c r="M1050" s="108"/>
    </row>
    <row r="1051" spans="1:13" ht="12.75" x14ac:dyDescent="0.2">
      <c r="A1051" s="108"/>
      <c r="B1051" s="108"/>
      <c r="C1051" s="108"/>
      <c r="D1051" s="108"/>
      <c r="E1051" s="108"/>
      <c r="F1051" s="108"/>
      <c r="G1051" s="108"/>
      <c r="H1051" s="108"/>
      <c r="I1051" s="108"/>
      <c r="J1051" s="108"/>
      <c r="K1051" s="108"/>
      <c r="L1051" s="108"/>
      <c r="M1051" s="108"/>
    </row>
    <row r="1052" spans="1:13" ht="12.75" x14ac:dyDescent="0.2">
      <c r="A1052" s="108"/>
      <c r="B1052" s="108"/>
      <c r="C1052" s="108"/>
      <c r="D1052" s="108"/>
      <c r="E1052" s="108"/>
      <c r="F1052" s="108"/>
      <c r="G1052" s="108"/>
      <c r="H1052" s="108"/>
      <c r="I1052" s="108"/>
      <c r="J1052" s="108"/>
      <c r="K1052" s="108"/>
      <c r="L1052" s="108"/>
      <c r="M1052" s="108"/>
    </row>
    <row r="1053" spans="1:13" ht="12.75" x14ac:dyDescent="0.2">
      <c r="A1053" s="108"/>
      <c r="B1053" s="108"/>
      <c r="C1053" s="108"/>
      <c r="D1053" s="108"/>
      <c r="E1053" s="108"/>
      <c r="F1053" s="108"/>
      <c r="G1053" s="108"/>
      <c r="H1053" s="108"/>
      <c r="I1053" s="108"/>
      <c r="J1053" s="108"/>
      <c r="K1053" s="108"/>
      <c r="L1053" s="108"/>
      <c r="M1053" s="108"/>
    </row>
    <row r="1054" spans="1:13" ht="12.75" x14ac:dyDescent="0.2">
      <c r="A1054" s="108"/>
      <c r="B1054" s="108"/>
      <c r="C1054" s="108"/>
      <c r="D1054" s="108"/>
      <c r="E1054" s="108"/>
      <c r="F1054" s="108"/>
      <c r="G1054" s="108"/>
      <c r="H1054" s="108"/>
      <c r="I1054" s="108"/>
      <c r="J1054" s="108"/>
      <c r="K1054" s="108"/>
      <c r="L1054" s="108"/>
      <c r="M1054" s="108"/>
    </row>
    <row r="1055" spans="1:13" ht="12.75" x14ac:dyDescent="0.2">
      <c r="A1055" s="108"/>
      <c r="B1055" s="108"/>
      <c r="C1055" s="108"/>
      <c r="D1055" s="108"/>
      <c r="E1055" s="108"/>
      <c r="F1055" s="108"/>
      <c r="G1055" s="108"/>
      <c r="H1055" s="108"/>
      <c r="I1055" s="108"/>
      <c r="J1055" s="108"/>
      <c r="K1055" s="108"/>
      <c r="L1055" s="108"/>
      <c r="M1055" s="108"/>
    </row>
    <row r="1056" spans="1:13" ht="12.75" x14ac:dyDescent="0.2">
      <c r="A1056" s="108"/>
      <c r="B1056" s="108"/>
      <c r="C1056" s="108"/>
      <c r="D1056" s="108"/>
      <c r="E1056" s="108"/>
      <c r="F1056" s="108"/>
      <c r="G1056" s="108"/>
      <c r="H1056" s="108"/>
      <c r="I1056" s="108"/>
      <c r="J1056" s="108"/>
      <c r="K1056" s="108"/>
      <c r="L1056" s="108"/>
      <c r="M1056" s="108"/>
    </row>
    <row r="1057" spans="1:13" ht="12.75" x14ac:dyDescent="0.2">
      <c r="A1057" s="108"/>
      <c r="B1057" s="108"/>
      <c r="C1057" s="108"/>
      <c r="D1057" s="108"/>
      <c r="E1057" s="108"/>
      <c r="F1057" s="108"/>
      <c r="G1057" s="108"/>
      <c r="H1057" s="108"/>
      <c r="I1057" s="108"/>
      <c r="J1057" s="108"/>
      <c r="K1057" s="108"/>
      <c r="L1057" s="108"/>
      <c r="M1057" s="108"/>
    </row>
    <row r="1058" spans="1:13" ht="12.75" x14ac:dyDescent="0.2">
      <c r="A1058" s="108"/>
      <c r="B1058" s="108"/>
      <c r="C1058" s="108"/>
      <c r="D1058" s="108"/>
      <c r="E1058" s="108"/>
      <c r="F1058" s="108"/>
      <c r="G1058" s="108"/>
      <c r="H1058" s="108"/>
      <c r="I1058" s="108"/>
      <c r="J1058" s="108"/>
      <c r="K1058" s="108"/>
      <c r="L1058" s="108"/>
      <c r="M1058" s="108"/>
    </row>
    <row r="1059" spans="1:13" ht="12.75" x14ac:dyDescent="0.2">
      <c r="A1059" s="108"/>
      <c r="B1059" s="108"/>
      <c r="C1059" s="108"/>
      <c r="D1059" s="108"/>
      <c r="E1059" s="108"/>
      <c r="F1059" s="108"/>
      <c r="G1059" s="108"/>
      <c r="H1059" s="108"/>
      <c r="I1059" s="108"/>
      <c r="J1059" s="108"/>
      <c r="K1059" s="108"/>
      <c r="L1059" s="108"/>
      <c r="M1059" s="108"/>
    </row>
    <row r="1060" spans="1:13" ht="12.75" x14ac:dyDescent="0.2">
      <c r="A1060" s="108"/>
      <c r="B1060" s="108"/>
      <c r="C1060" s="108"/>
      <c r="D1060" s="108"/>
      <c r="E1060" s="108"/>
      <c r="F1060" s="108"/>
      <c r="G1060" s="108"/>
      <c r="H1060" s="108"/>
      <c r="I1060" s="108"/>
      <c r="J1060" s="108"/>
      <c r="K1060" s="108"/>
      <c r="L1060" s="108"/>
      <c r="M1060" s="108"/>
    </row>
    <row r="1061" spans="1:13" ht="12.75" x14ac:dyDescent="0.2">
      <c r="A1061" s="108"/>
      <c r="B1061" s="108"/>
      <c r="C1061" s="108"/>
      <c r="D1061" s="108"/>
      <c r="E1061" s="108"/>
      <c r="F1061" s="108"/>
      <c r="G1061" s="108"/>
      <c r="H1061" s="108"/>
      <c r="I1061" s="108"/>
      <c r="J1061" s="108"/>
      <c r="K1061" s="108"/>
      <c r="L1061" s="108"/>
      <c r="M1061" s="108"/>
    </row>
    <row r="1062" spans="1:13" ht="12.75" x14ac:dyDescent="0.2">
      <c r="A1062" s="108"/>
      <c r="B1062" s="108"/>
      <c r="C1062" s="108"/>
      <c r="D1062" s="108"/>
      <c r="E1062" s="108"/>
      <c r="F1062" s="108"/>
      <c r="G1062" s="108"/>
      <c r="H1062" s="108"/>
      <c r="I1062" s="108"/>
      <c r="J1062" s="108"/>
      <c r="K1062" s="108"/>
      <c r="L1062" s="108"/>
      <c r="M1062" s="108"/>
    </row>
    <row r="1063" spans="1:13" ht="12.75" x14ac:dyDescent="0.2">
      <c r="A1063" s="108"/>
      <c r="B1063" s="108"/>
      <c r="C1063" s="108"/>
      <c r="D1063" s="108"/>
      <c r="E1063" s="108"/>
      <c r="F1063" s="108"/>
      <c r="G1063" s="108"/>
      <c r="H1063" s="108"/>
      <c r="I1063" s="108"/>
      <c r="J1063" s="108"/>
      <c r="K1063" s="108"/>
      <c r="L1063" s="108"/>
      <c r="M1063" s="108"/>
    </row>
    <row r="1064" spans="1:13" ht="12.75" x14ac:dyDescent="0.2">
      <c r="A1064" s="108"/>
      <c r="B1064" s="108"/>
      <c r="C1064" s="108"/>
      <c r="D1064" s="108"/>
      <c r="E1064" s="108"/>
      <c r="F1064" s="108"/>
      <c r="G1064" s="108"/>
      <c r="H1064" s="108"/>
      <c r="I1064" s="108"/>
      <c r="J1064" s="108"/>
      <c r="K1064" s="108"/>
      <c r="L1064" s="108"/>
      <c r="M1064" s="108"/>
    </row>
    <row r="1065" spans="1:13" ht="12.75" x14ac:dyDescent="0.2">
      <c r="A1065" s="108"/>
      <c r="B1065" s="108"/>
      <c r="C1065" s="108"/>
      <c r="D1065" s="108"/>
      <c r="E1065" s="108"/>
      <c r="F1065" s="108"/>
      <c r="G1065" s="108"/>
      <c r="H1065" s="108"/>
      <c r="I1065" s="108"/>
      <c r="J1065" s="108"/>
      <c r="K1065" s="108"/>
      <c r="L1065" s="108"/>
      <c r="M1065" s="108"/>
    </row>
    <row r="1066" spans="1:13" ht="12.75" x14ac:dyDescent="0.2">
      <c r="A1066" s="108"/>
      <c r="B1066" s="108"/>
      <c r="C1066" s="108"/>
      <c r="D1066" s="108"/>
      <c r="E1066" s="108"/>
      <c r="F1066" s="108"/>
      <c r="G1066" s="108"/>
      <c r="H1066" s="108"/>
      <c r="I1066" s="108"/>
      <c r="J1066" s="108"/>
      <c r="K1066" s="108"/>
      <c r="L1066" s="108"/>
      <c r="M1066" s="108"/>
    </row>
    <row r="1067" spans="1:13" ht="12.75" x14ac:dyDescent="0.2">
      <c r="A1067" s="108"/>
      <c r="B1067" s="108"/>
      <c r="C1067" s="108"/>
      <c r="D1067" s="108"/>
      <c r="E1067" s="108"/>
      <c r="F1067" s="108"/>
      <c r="G1067" s="108"/>
      <c r="H1067" s="108"/>
      <c r="I1067" s="108"/>
      <c r="J1067" s="108"/>
      <c r="K1067" s="108"/>
      <c r="L1067" s="108"/>
      <c r="M1067" s="108"/>
    </row>
    <row r="1068" spans="1:13" ht="12.75" x14ac:dyDescent="0.2">
      <c r="A1068" s="108"/>
      <c r="B1068" s="108"/>
      <c r="C1068" s="108"/>
      <c r="D1068" s="108"/>
      <c r="E1068" s="108"/>
      <c r="F1068" s="108"/>
      <c r="G1068" s="108"/>
      <c r="H1068" s="108"/>
      <c r="I1068" s="108"/>
      <c r="J1068" s="108"/>
      <c r="K1068" s="108"/>
      <c r="L1068" s="108"/>
      <c r="M1068" s="108"/>
    </row>
    <row r="1069" spans="1:13" ht="12.75" x14ac:dyDescent="0.2">
      <c r="A1069" s="108"/>
      <c r="B1069" s="108"/>
      <c r="C1069" s="108"/>
      <c r="D1069" s="108"/>
      <c r="E1069" s="108"/>
      <c r="F1069" s="108"/>
      <c r="G1069" s="108"/>
      <c r="H1069" s="108"/>
      <c r="I1069" s="108"/>
      <c r="J1069" s="108"/>
      <c r="K1069" s="108"/>
      <c r="L1069" s="108"/>
      <c r="M1069" s="108"/>
    </row>
    <row r="1070" spans="1:13" ht="12.75" x14ac:dyDescent="0.2">
      <c r="A1070" s="108"/>
      <c r="B1070" s="108"/>
      <c r="C1070" s="108"/>
      <c r="D1070" s="108"/>
      <c r="E1070" s="108"/>
      <c r="F1070" s="108"/>
      <c r="G1070" s="108"/>
      <c r="H1070" s="108"/>
      <c r="I1070" s="108"/>
      <c r="J1070" s="108"/>
      <c r="K1070" s="108"/>
      <c r="L1070" s="108"/>
      <c r="M1070" s="108"/>
    </row>
    <row r="1071" spans="1:13" ht="12.75" x14ac:dyDescent="0.2">
      <c r="A1071" s="108"/>
      <c r="B1071" s="108"/>
      <c r="C1071" s="108"/>
      <c r="D1071" s="108"/>
      <c r="E1071" s="108"/>
      <c r="F1071" s="108"/>
      <c r="G1071" s="108"/>
      <c r="H1071" s="108"/>
      <c r="I1071" s="108"/>
      <c r="J1071" s="108"/>
      <c r="K1071" s="108"/>
      <c r="L1071" s="108"/>
      <c r="M1071" s="108"/>
    </row>
    <row r="1072" spans="1:13" ht="12.75" x14ac:dyDescent="0.2">
      <c r="A1072" s="108"/>
      <c r="B1072" s="108"/>
      <c r="C1072" s="108"/>
      <c r="D1072" s="108"/>
      <c r="E1072" s="108"/>
      <c r="F1072" s="108"/>
      <c r="G1072" s="108"/>
      <c r="H1072" s="108"/>
      <c r="I1072" s="108"/>
      <c r="J1072" s="108"/>
      <c r="K1072" s="108"/>
      <c r="L1072" s="108"/>
      <c r="M1072" s="108"/>
    </row>
    <row r="1073" spans="1:13" ht="12.75" x14ac:dyDescent="0.2">
      <c r="A1073" s="108"/>
      <c r="B1073" s="108"/>
      <c r="C1073" s="108"/>
      <c r="D1073" s="108"/>
      <c r="E1073" s="108"/>
      <c r="F1073" s="108"/>
      <c r="G1073" s="108"/>
      <c r="H1073" s="108"/>
      <c r="I1073" s="108"/>
      <c r="J1073" s="108"/>
      <c r="K1073" s="108"/>
      <c r="L1073" s="108"/>
      <c r="M1073" s="108"/>
    </row>
    <row r="1074" spans="1:13" ht="12.75" x14ac:dyDescent="0.2">
      <c r="A1074" s="108"/>
      <c r="B1074" s="108"/>
      <c r="C1074" s="108"/>
      <c r="D1074" s="108"/>
      <c r="E1074" s="108"/>
      <c r="F1074" s="108"/>
      <c r="G1074" s="108"/>
      <c r="H1074" s="108"/>
      <c r="I1074" s="108"/>
      <c r="J1074" s="108"/>
      <c r="K1074" s="108"/>
      <c r="L1074" s="108"/>
      <c r="M1074" s="108"/>
    </row>
    <row r="1075" spans="1:13" ht="12.75" x14ac:dyDescent="0.2">
      <c r="A1075" s="108"/>
      <c r="B1075" s="108"/>
      <c r="C1075" s="108"/>
      <c r="D1075" s="108"/>
      <c r="E1075" s="108"/>
      <c r="F1075" s="108"/>
      <c r="G1075" s="108"/>
      <c r="H1075" s="108"/>
      <c r="I1075" s="108"/>
      <c r="J1075" s="108"/>
      <c r="K1075" s="108"/>
      <c r="L1075" s="108"/>
      <c r="M1075" s="108"/>
    </row>
    <row r="1076" spans="1:13" ht="12.75" x14ac:dyDescent="0.2">
      <c r="A1076" s="108"/>
      <c r="B1076" s="108"/>
      <c r="C1076" s="108"/>
      <c r="D1076" s="108"/>
      <c r="E1076" s="108"/>
      <c r="F1076" s="108"/>
      <c r="G1076" s="108"/>
      <c r="H1076" s="108"/>
      <c r="I1076" s="108"/>
      <c r="J1076" s="108"/>
      <c r="K1076" s="108"/>
      <c r="L1076" s="108"/>
      <c r="M1076" s="108"/>
    </row>
    <row r="1077" spans="1:13" ht="12.75" x14ac:dyDescent="0.2">
      <c r="A1077" s="108"/>
      <c r="B1077" s="108"/>
      <c r="C1077" s="108"/>
      <c r="D1077" s="108"/>
      <c r="E1077" s="108"/>
      <c r="F1077" s="108"/>
      <c r="G1077" s="108"/>
      <c r="H1077" s="108"/>
      <c r="I1077" s="108"/>
      <c r="J1077" s="108"/>
      <c r="K1077" s="108"/>
      <c r="L1077" s="108"/>
      <c r="M1077" s="108"/>
    </row>
    <row r="1078" spans="1:13" ht="12.75" x14ac:dyDescent="0.2">
      <c r="A1078" s="108"/>
      <c r="B1078" s="108"/>
      <c r="C1078" s="108"/>
      <c r="D1078" s="108"/>
      <c r="E1078" s="108"/>
      <c r="F1078" s="108"/>
      <c r="G1078" s="108"/>
      <c r="H1078" s="108"/>
      <c r="I1078" s="108"/>
      <c r="J1078" s="108"/>
      <c r="K1078" s="108"/>
      <c r="L1078" s="108"/>
      <c r="M1078" s="108"/>
    </row>
    <row r="1079" spans="1:13" ht="12.75" x14ac:dyDescent="0.2">
      <c r="A1079" s="108"/>
      <c r="B1079" s="108"/>
      <c r="C1079" s="108"/>
      <c r="D1079" s="108"/>
      <c r="E1079" s="108"/>
      <c r="F1079" s="108"/>
      <c r="G1079" s="108"/>
      <c r="H1079" s="108"/>
      <c r="I1079" s="108"/>
      <c r="J1079" s="108"/>
      <c r="K1079" s="108"/>
      <c r="L1079" s="108"/>
      <c r="M1079" s="108"/>
    </row>
    <row r="1080" spans="1:13" ht="12.75" x14ac:dyDescent="0.2">
      <c r="A1080" s="108"/>
      <c r="B1080" s="108"/>
      <c r="C1080" s="108"/>
      <c r="D1080" s="108"/>
      <c r="E1080" s="108"/>
      <c r="F1080" s="108"/>
      <c r="G1080" s="108"/>
      <c r="H1080" s="108"/>
      <c r="I1080" s="108"/>
      <c r="J1080" s="108"/>
      <c r="K1080" s="108"/>
      <c r="L1080" s="108"/>
      <c r="M1080" s="108"/>
    </row>
    <row r="1081" spans="1:13" ht="12.75" x14ac:dyDescent="0.2">
      <c r="A1081" s="108"/>
      <c r="B1081" s="108"/>
      <c r="C1081" s="108"/>
      <c r="D1081" s="108"/>
      <c r="E1081" s="108"/>
      <c r="F1081" s="108"/>
      <c r="G1081" s="108"/>
      <c r="H1081" s="108"/>
      <c r="I1081" s="108"/>
      <c r="J1081" s="108"/>
      <c r="K1081" s="108"/>
      <c r="L1081" s="108"/>
      <c r="M1081" s="108"/>
    </row>
    <row r="1082" spans="1:13" ht="12.75" x14ac:dyDescent="0.2">
      <c r="A1082" s="108"/>
      <c r="B1082" s="108"/>
      <c r="C1082" s="108"/>
      <c r="D1082" s="108"/>
      <c r="E1082" s="108"/>
      <c r="F1082" s="108"/>
      <c r="G1082" s="108"/>
      <c r="H1082" s="108"/>
      <c r="I1082" s="108"/>
      <c r="J1082" s="108"/>
      <c r="K1082" s="108"/>
      <c r="L1082" s="108"/>
      <c r="M1082" s="108"/>
    </row>
    <row r="1083" spans="1:13" ht="12.75" x14ac:dyDescent="0.2">
      <c r="A1083" s="108"/>
      <c r="B1083" s="108"/>
      <c r="C1083" s="108"/>
      <c r="D1083" s="108"/>
      <c r="E1083" s="108"/>
      <c r="F1083" s="108"/>
      <c r="G1083" s="108"/>
      <c r="H1083" s="108"/>
      <c r="I1083" s="108"/>
      <c r="J1083" s="108"/>
      <c r="K1083" s="108"/>
      <c r="L1083" s="108"/>
      <c r="M1083" s="108"/>
    </row>
    <row r="1084" spans="1:13" ht="12.75" x14ac:dyDescent="0.2">
      <c r="A1084" s="108"/>
      <c r="B1084" s="108"/>
      <c r="C1084" s="108"/>
      <c r="D1084" s="108"/>
      <c r="E1084" s="108"/>
      <c r="F1084" s="108"/>
      <c r="G1084" s="108"/>
      <c r="H1084" s="108"/>
      <c r="I1084" s="108"/>
      <c r="J1084" s="108"/>
      <c r="K1084" s="108"/>
      <c r="L1084" s="108"/>
      <c r="M1084" s="108"/>
    </row>
    <row r="1085" spans="1:13" ht="12.75" x14ac:dyDescent="0.2">
      <c r="A1085" s="108"/>
      <c r="B1085" s="108"/>
      <c r="C1085" s="108"/>
      <c r="D1085" s="108"/>
      <c r="E1085" s="108"/>
      <c r="F1085" s="108"/>
      <c r="G1085" s="108"/>
      <c r="H1085" s="108"/>
      <c r="I1085" s="108"/>
      <c r="J1085" s="108"/>
      <c r="K1085" s="108"/>
      <c r="L1085" s="108"/>
      <c r="M1085" s="108"/>
    </row>
    <row r="1086" spans="1:13" ht="12.75" x14ac:dyDescent="0.2">
      <c r="A1086" s="108"/>
      <c r="B1086" s="108"/>
      <c r="C1086" s="108"/>
      <c r="D1086" s="108"/>
      <c r="E1086" s="108"/>
      <c r="F1086" s="108"/>
      <c r="G1086" s="108"/>
      <c r="H1086" s="108"/>
      <c r="I1086" s="108"/>
      <c r="J1086" s="108"/>
      <c r="K1086" s="108"/>
      <c r="L1086" s="108"/>
      <c r="M1086" s="108"/>
    </row>
    <row r="1087" spans="1:13" ht="12.75" x14ac:dyDescent="0.2">
      <c r="A1087" s="108"/>
      <c r="B1087" s="108"/>
      <c r="C1087" s="108"/>
      <c r="D1087" s="108"/>
      <c r="E1087" s="108"/>
      <c r="F1087" s="108"/>
      <c r="G1087" s="108"/>
      <c r="H1087" s="108"/>
      <c r="I1087" s="108"/>
      <c r="J1087" s="108"/>
      <c r="K1087" s="108"/>
      <c r="L1087" s="108"/>
      <c r="M1087" s="108"/>
    </row>
    <row r="1088" spans="1:13" ht="12.75" x14ac:dyDescent="0.2">
      <c r="A1088" s="108"/>
      <c r="B1088" s="108"/>
      <c r="C1088" s="108"/>
      <c r="D1088" s="108"/>
      <c r="E1088" s="108"/>
      <c r="F1088" s="108"/>
      <c r="G1088" s="108"/>
      <c r="H1088" s="108"/>
      <c r="I1088" s="108"/>
      <c r="J1088" s="108"/>
      <c r="K1088" s="108"/>
      <c r="L1088" s="108"/>
      <c r="M1088" s="108"/>
    </row>
    <row r="1089" spans="1:13" ht="12.75" x14ac:dyDescent="0.2">
      <c r="A1089" s="108"/>
      <c r="B1089" s="108"/>
      <c r="C1089" s="108"/>
      <c r="D1089" s="108"/>
      <c r="E1089" s="108"/>
      <c r="F1089" s="108"/>
      <c r="G1089" s="108"/>
      <c r="H1089" s="108"/>
      <c r="I1089" s="108"/>
      <c r="J1089" s="108"/>
      <c r="K1089" s="108"/>
      <c r="L1089" s="108"/>
      <c r="M1089" s="108"/>
    </row>
    <row r="1090" spans="1:13" ht="12.75" x14ac:dyDescent="0.2">
      <c r="A1090" s="108"/>
      <c r="B1090" s="108"/>
      <c r="C1090" s="108"/>
      <c r="D1090" s="108"/>
      <c r="E1090" s="108"/>
      <c r="F1090" s="108"/>
      <c r="G1090" s="108"/>
      <c r="H1090" s="108"/>
      <c r="I1090" s="108"/>
      <c r="J1090" s="108"/>
      <c r="K1090" s="108"/>
      <c r="L1090" s="108"/>
      <c r="M1090" s="108"/>
    </row>
    <row r="1091" spans="1:13" ht="12.75" x14ac:dyDescent="0.2">
      <c r="A1091" s="108"/>
      <c r="B1091" s="108"/>
      <c r="C1091" s="108"/>
      <c r="D1091" s="108"/>
      <c r="E1091" s="108"/>
      <c r="F1091" s="108"/>
      <c r="G1091" s="108"/>
      <c r="H1091" s="108"/>
      <c r="I1091" s="108"/>
      <c r="J1091" s="108"/>
      <c r="K1091" s="108"/>
      <c r="L1091" s="108"/>
      <c r="M1091" s="108"/>
    </row>
    <row r="1092" spans="1:13" ht="12.75" x14ac:dyDescent="0.2">
      <c r="A1092" s="108"/>
      <c r="B1092" s="108"/>
      <c r="C1092" s="108"/>
      <c r="D1092" s="108"/>
      <c r="E1092" s="108"/>
      <c r="F1092" s="108"/>
      <c r="G1092" s="108"/>
      <c r="H1092" s="108"/>
      <c r="I1092" s="108"/>
      <c r="J1092" s="108"/>
      <c r="K1092" s="108"/>
      <c r="L1092" s="108"/>
      <c r="M1092" s="108"/>
    </row>
    <row r="1093" spans="1:13" ht="12.75" x14ac:dyDescent="0.2">
      <c r="A1093" s="108"/>
      <c r="B1093" s="108"/>
      <c r="C1093" s="108"/>
      <c r="D1093" s="108"/>
      <c r="E1093" s="108"/>
      <c r="F1093" s="108"/>
      <c r="G1093" s="108"/>
      <c r="H1093" s="108"/>
      <c r="I1093" s="108"/>
      <c r="J1093" s="108"/>
      <c r="K1093" s="108"/>
      <c r="L1093" s="108"/>
      <c r="M1093" s="108"/>
    </row>
    <row r="1094" spans="1:13" ht="12.75" x14ac:dyDescent="0.2">
      <c r="A1094" s="108"/>
      <c r="B1094" s="108"/>
      <c r="C1094" s="108"/>
      <c r="D1094" s="108"/>
      <c r="E1094" s="108"/>
      <c r="F1094" s="108"/>
      <c r="G1094" s="108"/>
      <c r="H1094" s="108"/>
      <c r="I1094" s="108"/>
      <c r="J1094" s="108"/>
      <c r="K1094" s="108"/>
      <c r="L1094" s="108"/>
      <c r="M1094" s="108"/>
    </row>
    <row r="1095" spans="1:13" ht="12.75" x14ac:dyDescent="0.2">
      <c r="A1095" s="108"/>
      <c r="B1095" s="108"/>
      <c r="C1095" s="108"/>
      <c r="D1095" s="108"/>
      <c r="E1095" s="108"/>
      <c r="F1095" s="108"/>
      <c r="G1095" s="108"/>
      <c r="H1095" s="108"/>
      <c r="I1095" s="108"/>
      <c r="J1095" s="108"/>
      <c r="K1095" s="108"/>
      <c r="L1095" s="108"/>
      <c r="M1095" s="108"/>
    </row>
    <row r="1096" spans="1:13" ht="12.75" x14ac:dyDescent="0.2">
      <c r="A1096" s="108"/>
      <c r="B1096" s="108"/>
      <c r="C1096" s="108"/>
      <c r="D1096" s="108"/>
      <c r="E1096" s="108"/>
      <c r="F1096" s="108"/>
      <c r="G1096" s="108"/>
      <c r="H1096" s="108"/>
      <c r="I1096" s="108"/>
      <c r="J1096" s="108"/>
      <c r="K1096" s="108"/>
      <c r="L1096" s="108"/>
      <c r="M1096" s="108"/>
    </row>
    <row r="1097" spans="1:13" ht="12.75" x14ac:dyDescent="0.2">
      <c r="A1097" s="108"/>
      <c r="B1097" s="108"/>
      <c r="C1097" s="108"/>
      <c r="D1097" s="108"/>
      <c r="E1097" s="108"/>
      <c r="F1097" s="108"/>
      <c r="G1097" s="108"/>
      <c r="H1097" s="108"/>
      <c r="I1097" s="108"/>
      <c r="J1097" s="108"/>
      <c r="K1097" s="108"/>
      <c r="L1097" s="108"/>
      <c r="M1097" s="108"/>
    </row>
    <row r="1098" spans="1:13" ht="12.75" x14ac:dyDescent="0.2">
      <c r="A1098" s="108"/>
      <c r="B1098" s="108"/>
      <c r="C1098" s="108"/>
      <c r="D1098" s="108"/>
      <c r="E1098" s="108"/>
      <c r="F1098" s="108"/>
      <c r="G1098" s="108"/>
      <c r="H1098" s="108"/>
      <c r="I1098" s="108"/>
      <c r="J1098" s="108"/>
      <c r="K1098" s="108"/>
      <c r="L1098" s="108"/>
      <c r="M1098" s="108"/>
    </row>
    <row r="1099" spans="1:13" ht="12.75" x14ac:dyDescent="0.2">
      <c r="A1099" s="108"/>
      <c r="B1099" s="108"/>
      <c r="C1099" s="108"/>
      <c r="D1099" s="108"/>
      <c r="E1099" s="108"/>
      <c r="F1099" s="108"/>
      <c r="G1099" s="108"/>
      <c r="H1099" s="108"/>
      <c r="I1099" s="108"/>
      <c r="J1099" s="108"/>
      <c r="K1099" s="108"/>
      <c r="L1099" s="108"/>
      <c r="M1099" s="108"/>
    </row>
    <row r="1100" spans="1:13" ht="12.75" x14ac:dyDescent="0.2">
      <c r="A1100" s="108"/>
      <c r="B1100" s="108"/>
      <c r="C1100" s="108"/>
      <c r="D1100" s="108"/>
      <c r="E1100" s="108"/>
      <c r="F1100" s="108"/>
      <c r="G1100" s="108"/>
      <c r="H1100" s="108"/>
      <c r="I1100" s="108"/>
      <c r="J1100" s="108"/>
      <c r="K1100" s="108"/>
      <c r="L1100" s="108"/>
      <c r="M1100" s="108"/>
    </row>
    <row r="1101" spans="1:13" ht="12.75" x14ac:dyDescent="0.2">
      <c r="A1101" s="108"/>
      <c r="B1101" s="108"/>
      <c r="C1101" s="108"/>
      <c r="D1101" s="108"/>
      <c r="E1101" s="108"/>
      <c r="F1101" s="108"/>
      <c r="G1101" s="108"/>
      <c r="H1101" s="108"/>
      <c r="I1101" s="108"/>
      <c r="J1101" s="108"/>
      <c r="K1101" s="108"/>
      <c r="L1101" s="108"/>
      <c r="M1101" s="108"/>
    </row>
    <row r="1102" spans="1:13" ht="12.75" x14ac:dyDescent="0.2">
      <c r="A1102" s="108"/>
      <c r="B1102" s="108"/>
      <c r="C1102" s="108"/>
      <c r="D1102" s="108"/>
      <c r="E1102" s="108"/>
      <c r="F1102" s="108"/>
      <c r="G1102" s="108"/>
      <c r="H1102" s="108"/>
      <c r="I1102" s="108"/>
      <c r="J1102" s="108"/>
      <c r="K1102" s="108"/>
      <c r="L1102" s="108"/>
      <c r="M1102" s="108"/>
    </row>
    <row r="1103" spans="1:13" ht="12.75" x14ac:dyDescent="0.2">
      <c r="A1103" s="108"/>
      <c r="B1103" s="108"/>
      <c r="C1103" s="108"/>
      <c r="D1103" s="108"/>
      <c r="E1103" s="108"/>
      <c r="F1103" s="108"/>
      <c r="G1103" s="108"/>
      <c r="H1103" s="108"/>
      <c r="I1103" s="108"/>
      <c r="J1103" s="108"/>
      <c r="K1103" s="108"/>
      <c r="L1103" s="108"/>
      <c r="M1103" s="108"/>
    </row>
    <row r="1104" spans="1:13" ht="12.75" x14ac:dyDescent="0.2">
      <c r="A1104" s="108"/>
      <c r="B1104" s="108"/>
      <c r="C1104" s="108"/>
      <c r="D1104" s="108"/>
      <c r="E1104" s="108"/>
      <c r="F1104" s="108"/>
      <c r="G1104" s="108"/>
      <c r="H1104" s="108"/>
      <c r="I1104" s="108"/>
      <c r="J1104" s="108"/>
      <c r="K1104" s="108"/>
      <c r="L1104" s="108"/>
      <c r="M1104" s="108"/>
    </row>
    <row r="1105" spans="1:13" ht="12.75" x14ac:dyDescent="0.2">
      <c r="A1105" s="108"/>
      <c r="B1105" s="108"/>
      <c r="C1105" s="108"/>
      <c r="D1105" s="108"/>
      <c r="E1105" s="108"/>
      <c r="F1105" s="108"/>
      <c r="G1105" s="108"/>
      <c r="H1105" s="108"/>
      <c r="I1105" s="108"/>
      <c r="J1105" s="108"/>
      <c r="K1105" s="108"/>
      <c r="L1105" s="108"/>
      <c r="M1105" s="108"/>
    </row>
    <row r="1106" spans="1:13" ht="12.75" x14ac:dyDescent="0.2">
      <c r="A1106" s="108"/>
      <c r="B1106" s="108"/>
      <c r="C1106" s="108"/>
      <c r="D1106" s="108"/>
      <c r="E1106" s="108"/>
      <c r="F1106" s="108"/>
      <c r="G1106" s="108"/>
      <c r="H1106" s="108"/>
      <c r="I1106" s="108"/>
      <c r="J1106" s="108"/>
      <c r="K1106" s="108"/>
      <c r="L1106" s="108"/>
      <c r="M1106" s="108"/>
    </row>
    <row r="1107" spans="1:13" ht="12.75" x14ac:dyDescent="0.2">
      <c r="A1107" s="108"/>
      <c r="B1107" s="108"/>
      <c r="C1107" s="108"/>
      <c r="D1107" s="108"/>
      <c r="E1107" s="108"/>
      <c r="F1107" s="108"/>
      <c r="G1107" s="108"/>
      <c r="H1107" s="108"/>
      <c r="I1107" s="108"/>
      <c r="J1107" s="108"/>
      <c r="K1107" s="108"/>
      <c r="L1107" s="108"/>
      <c r="M1107" s="108"/>
    </row>
    <row r="1108" spans="1:13" ht="12.75" x14ac:dyDescent="0.2">
      <c r="A1108" s="108"/>
      <c r="B1108" s="108"/>
      <c r="C1108" s="108"/>
      <c r="D1108" s="108"/>
      <c r="E1108" s="108"/>
      <c r="F1108" s="108"/>
      <c r="G1108" s="108"/>
      <c r="H1108" s="108"/>
      <c r="I1108" s="108"/>
      <c r="J1108" s="108"/>
      <c r="K1108" s="108"/>
      <c r="L1108" s="108"/>
      <c r="M1108" s="108"/>
    </row>
    <row r="1109" spans="1:13" ht="12.75" x14ac:dyDescent="0.2">
      <c r="A1109" s="108"/>
      <c r="B1109" s="108"/>
      <c r="C1109" s="108"/>
      <c r="D1109" s="108"/>
      <c r="E1109" s="108"/>
      <c r="F1109" s="108"/>
      <c r="G1109" s="108"/>
      <c r="H1109" s="108"/>
      <c r="I1109" s="108"/>
      <c r="J1109" s="108"/>
      <c r="K1109" s="108"/>
      <c r="L1109" s="108"/>
      <c r="M1109" s="108"/>
    </row>
    <row r="1110" spans="1:13" ht="12.75" x14ac:dyDescent="0.2">
      <c r="A1110" s="108"/>
      <c r="B1110" s="108"/>
      <c r="C1110" s="108"/>
      <c r="D1110" s="108"/>
      <c r="E1110" s="108"/>
      <c r="F1110" s="108"/>
      <c r="G1110" s="108"/>
      <c r="H1110" s="108"/>
      <c r="I1110" s="108"/>
      <c r="J1110" s="108"/>
      <c r="K1110" s="108"/>
      <c r="L1110" s="108"/>
      <c r="M1110" s="108"/>
    </row>
    <row r="1111" spans="1:13" ht="12.75" x14ac:dyDescent="0.2">
      <c r="A1111" s="108"/>
      <c r="B1111" s="108"/>
      <c r="C1111" s="108"/>
      <c r="D1111" s="108"/>
      <c r="E1111" s="108"/>
      <c r="F1111" s="108"/>
      <c r="G1111" s="108"/>
      <c r="H1111" s="108"/>
      <c r="I1111" s="108"/>
      <c r="J1111" s="108"/>
      <c r="K1111" s="108"/>
      <c r="L1111" s="108"/>
      <c r="M1111" s="108"/>
    </row>
    <row r="1112" spans="1:13" ht="12.75" x14ac:dyDescent="0.2">
      <c r="A1112" s="108"/>
      <c r="B1112" s="108"/>
      <c r="C1112" s="108"/>
      <c r="D1112" s="108"/>
      <c r="E1112" s="108"/>
      <c r="F1112" s="108"/>
      <c r="G1112" s="108"/>
      <c r="H1112" s="108"/>
      <c r="I1112" s="108"/>
      <c r="J1112" s="108"/>
      <c r="K1112" s="108"/>
      <c r="L1112" s="108"/>
      <c r="M1112" s="108"/>
    </row>
    <row r="1113" spans="1:13" ht="12.75" x14ac:dyDescent="0.2">
      <c r="A1113" s="108"/>
      <c r="B1113" s="108"/>
      <c r="C1113" s="108"/>
      <c r="D1113" s="108"/>
      <c r="E1113" s="108"/>
      <c r="F1113" s="108"/>
      <c r="G1113" s="108"/>
      <c r="H1113" s="108"/>
      <c r="I1113" s="108"/>
      <c r="J1113" s="108"/>
      <c r="K1113" s="108"/>
      <c r="L1113" s="108"/>
      <c r="M1113" s="108"/>
    </row>
    <row r="1114" spans="1:13" ht="12.75" x14ac:dyDescent="0.2">
      <c r="A1114" s="108"/>
      <c r="B1114" s="108"/>
      <c r="C1114" s="108"/>
      <c r="D1114" s="108"/>
      <c r="E1114" s="108"/>
      <c r="F1114" s="108"/>
      <c r="G1114" s="108"/>
      <c r="H1114" s="108"/>
      <c r="I1114" s="108"/>
      <c r="J1114" s="108"/>
      <c r="K1114" s="108"/>
      <c r="L1114" s="108"/>
      <c r="M1114" s="108"/>
    </row>
    <row r="1115" spans="1:13" ht="12.75" x14ac:dyDescent="0.2">
      <c r="A1115" s="108"/>
      <c r="B1115" s="108"/>
      <c r="C1115" s="108"/>
      <c r="D1115" s="108"/>
      <c r="E1115" s="108"/>
      <c r="F1115" s="108"/>
      <c r="G1115" s="108"/>
      <c r="H1115" s="108"/>
      <c r="I1115" s="108"/>
      <c r="J1115" s="108"/>
      <c r="K1115" s="108"/>
      <c r="L1115" s="108"/>
      <c r="M1115" s="108"/>
    </row>
    <row r="1116" spans="1:13" ht="12.75" x14ac:dyDescent="0.2">
      <c r="A1116" s="108"/>
      <c r="B1116" s="108"/>
      <c r="C1116" s="108"/>
      <c r="D1116" s="108"/>
      <c r="E1116" s="108"/>
      <c r="F1116" s="108"/>
      <c r="G1116" s="108"/>
      <c r="H1116" s="108"/>
      <c r="I1116" s="108"/>
      <c r="J1116" s="108"/>
      <c r="K1116" s="108"/>
      <c r="L1116" s="108"/>
      <c r="M1116" s="108"/>
    </row>
    <row r="1117" spans="1:13" ht="12.75" x14ac:dyDescent="0.2">
      <c r="A1117" s="108"/>
      <c r="B1117" s="108"/>
      <c r="C1117" s="108"/>
      <c r="D1117" s="108"/>
      <c r="E1117" s="108"/>
      <c r="F1117" s="108"/>
      <c r="G1117" s="108"/>
      <c r="H1117" s="108"/>
      <c r="I1117" s="108"/>
      <c r="J1117" s="108"/>
      <c r="K1117" s="108"/>
      <c r="L1117" s="108"/>
      <c r="M1117" s="108"/>
    </row>
    <row r="1118" spans="1:13" ht="12.75" x14ac:dyDescent="0.2">
      <c r="A1118" s="108"/>
      <c r="B1118" s="108"/>
      <c r="C1118" s="108"/>
      <c r="D1118" s="108"/>
      <c r="E1118" s="108"/>
      <c r="F1118" s="108"/>
      <c r="G1118" s="108"/>
      <c r="H1118" s="108"/>
      <c r="I1118" s="108"/>
      <c r="J1118" s="108"/>
      <c r="K1118" s="108"/>
      <c r="L1118" s="108"/>
      <c r="M1118" s="108"/>
    </row>
    <row r="1119" spans="1:13" ht="12.75" x14ac:dyDescent="0.2">
      <c r="A1119" s="108"/>
      <c r="B1119" s="108"/>
      <c r="C1119" s="108"/>
      <c r="D1119" s="108"/>
      <c r="E1119" s="108"/>
      <c r="F1119" s="108"/>
      <c r="G1119" s="108"/>
      <c r="H1119" s="108"/>
      <c r="I1119" s="108"/>
      <c r="J1119" s="108"/>
      <c r="K1119" s="108"/>
      <c r="L1119" s="108"/>
      <c r="M1119" s="108"/>
    </row>
    <row r="1120" spans="1:13" ht="12.75" x14ac:dyDescent="0.2">
      <c r="A1120" s="108"/>
      <c r="B1120" s="108"/>
      <c r="C1120" s="108"/>
      <c r="D1120" s="108"/>
      <c r="E1120" s="108"/>
      <c r="F1120" s="108"/>
      <c r="G1120" s="108"/>
      <c r="H1120" s="108"/>
      <c r="I1120" s="108"/>
      <c r="J1120" s="108"/>
      <c r="K1120" s="108"/>
      <c r="L1120" s="108"/>
      <c r="M1120" s="108"/>
    </row>
    <row r="1121" spans="1:13" ht="12.75" x14ac:dyDescent="0.2">
      <c r="A1121" s="108"/>
      <c r="B1121" s="108"/>
      <c r="C1121" s="108"/>
      <c r="D1121" s="108"/>
      <c r="E1121" s="108"/>
      <c r="F1121" s="108"/>
      <c r="G1121" s="108"/>
      <c r="H1121" s="108"/>
      <c r="I1121" s="108"/>
      <c r="J1121" s="108"/>
      <c r="K1121" s="108"/>
      <c r="L1121" s="108"/>
      <c r="M1121" s="108"/>
    </row>
    <row r="1122" spans="1:13" ht="12.75" x14ac:dyDescent="0.2">
      <c r="A1122" s="108"/>
      <c r="B1122" s="108"/>
      <c r="C1122" s="108"/>
      <c r="D1122" s="108"/>
      <c r="E1122" s="108"/>
      <c r="F1122" s="108"/>
      <c r="G1122" s="108"/>
      <c r="H1122" s="108"/>
      <c r="I1122" s="108"/>
      <c r="J1122" s="108"/>
      <c r="K1122" s="108"/>
      <c r="L1122" s="108"/>
      <c r="M1122" s="108"/>
    </row>
    <row r="1123" spans="1:13" ht="12.75" x14ac:dyDescent="0.2">
      <c r="A1123" s="108"/>
      <c r="B1123" s="108"/>
      <c r="C1123" s="108"/>
      <c r="D1123" s="108"/>
      <c r="E1123" s="108"/>
      <c r="F1123" s="108"/>
      <c r="G1123" s="108"/>
      <c r="H1123" s="108"/>
      <c r="I1123" s="108"/>
      <c r="J1123" s="108"/>
      <c r="K1123" s="108"/>
      <c r="L1123" s="108"/>
      <c r="M1123" s="108"/>
    </row>
    <row r="1124" spans="1:13" ht="12.75" x14ac:dyDescent="0.2">
      <c r="A1124" s="108"/>
      <c r="B1124" s="108"/>
      <c r="C1124" s="108"/>
      <c r="D1124" s="108"/>
      <c r="E1124" s="108"/>
      <c r="F1124" s="108"/>
      <c r="G1124" s="108"/>
      <c r="H1124" s="108"/>
      <c r="I1124" s="108"/>
      <c r="J1124" s="108"/>
      <c r="K1124" s="108"/>
      <c r="L1124" s="108"/>
      <c r="M1124" s="108"/>
    </row>
    <row r="1125" spans="1:13" ht="12.75" x14ac:dyDescent="0.2">
      <c r="A1125" s="108"/>
      <c r="B1125" s="108"/>
      <c r="C1125" s="108"/>
      <c r="D1125" s="108"/>
      <c r="E1125" s="108"/>
      <c r="F1125" s="108"/>
      <c r="G1125" s="108"/>
      <c r="H1125" s="108"/>
      <c r="I1125" s="108"/>
      <c r="J1125" s="108"/>
      <c r="K1125" s="108"/>
      <c r="L1125" s="108"/>
      <c r="M1125" s="108"/>
    </row>
    <row r="1126" spans="1:13" ht="12.75" x14ac:dyDescent="0.2">
      <c r="A1126" s="108"/>
      <c r="B1126" s="108"/>
      <c r="C1126" s="108"/>
      <c r="D1126" s="108"/>
      <c r="E1126" s="108"/>
      <c r="F1126" s="108"/>
      <c r="G1126" s="108"/>
      <c r="H1126" s="108"/>
      <c r="I1126" s="108"/>
      <c r="J1126" s="108"/>
      <c r="K1126" s="108"/>
      <c r="L1126" s="108"/>
      <c r="M1126" s="108"/>
    </row>
    <row r="1127" spans="1:13" ht="12.75" x14ac:dyDescent="0.2">
      <c r="A1127" s="108"/>
      <c r="B1127" s="108"/>
      <c r="C1127" s="108"/>
      <c r="D1127" s="108"/>
      <c r="E1127" s="108"/>
      <c r="F1127" s="108"/>
      <c r="G1127" s="108"/>
      <c r="H1127" s="108"/>
      <c r="I1127" s="108"/>
      <c r="J1127" s="108"/>
      <c r="K1127" s="108"/>
      <c r="L1127" s="108"/>
      <c r="M1127" s="108"/>
    </row>
    <row r="1128" spans="1:13" ht="12.75" x14ac:dyDescent="0.2">
      <c r="A1128" s="108"/>
      <c r="B1128" s="108"/>
      <c r="C1128" s="108"/>
      <c r="D1128" s="108"/>
      <c r="E1128" s="108"/>
      <c r="F1128" s="108"/>
      <c r="G1128" s="108"/>
      <c r="H1128" s="108"/>
      <c r="I1128" s="108"/>
      <c r="J1128" s="108"/>
      <c r="K1128" s="108"/>
      <c r="L1128" s="108"/>
      <c r="M1128" s="108"/>
    </row>
    <row r="1129" spans="1:13" ht="12.75" x14ac:dyDescent="0.2">
      <c r="A1129" s="108"/>
      <c r="B1129" s="108"/>
      <c r="C1129" s="108"/>
      <c r="D1129" s="108"/>
      <c r="E1129" s="108"/>
      <c r="F1129" s="108"/>
      <c r="G1129" s="108"/>
      <c r="H1129" s="108"/>
      <c r="I1129" s="108"/>
      <c r="J1129" s="108"/>
      <c r="K1129" s="108"/>
      <c r="L1129" s="108"/>
      <c r="M1129" s="108"/>
    </row>
    <row r="1130" spans="1:13" ht="12.75" x14ac:dyDescent="0.2">
      <c r="A1130" s="108"/>
      <c r="B1130" s="108"/>
      <c r="C1130" s="108"/>
      <c r="D1130" s="108"/>
      <c r="E1130" s="108"/>
      <c r="F1130" s="108"/>
      <c r="G1130" s="108"/>
      <c r="H1130" s="108"/>
      <c r="I1130" s="108"/>
      <c r="J1130" s="108"/>
      <c r="K1130" s="108"/>
      <c r="L1130" s="108"/>
      <c r="M1130" s="108"/>
    </row>
    <row r="1131" spans="1:13" ht="12.75" x14ac:dyDescent="0.2">
      <c r="A1131" s="108"/>
      <c r="B1131" s="108"/>
      <c r="C1131" s="108"/>
      <c r="D1131" s="108"/>
      <c r="E1131" s="108"/>
      <c r="F1131" s="108"/>
      <c r="G1131" s="108"/>
      <c r="H1131" s="108"/>
      <c r="I1131" s="108"/>
      <c r="J1131" s="108"/>
      <c r="K1131" s="108"/>
      <c r="L1131" s="108"/>
      <c r="M1131" s="108"/>
    </row>
    <row r="1132" spans="1:13" ht="12.75" x14ac:dyDescent="0.2">
      <c r="A1132" s="108"/>
      <c r="B1132" s="108"/>
      <c r="C1132" s="108"/>
      <c r="D1132" s="108"/>
      <c r="E1132" s="108"/>
      <c r="F1132" s="108"/>
      <c r="G1132" s="108"/>
      <c r="H1132" s="108"/>
      <c r="I1132" s="108"/>
      <c r="J1132" s="108"/>
      <c r="K1132" s="108"/>
      <c r="L1132" s="108"/>
      <c r="M1132" s="108"/>
    </row>
    <row r="1133" spans="1:13" ht="12.75" x14ac:dyDescent="0.2">
      <c r="A1133" s="108"/>
      <c r="B1133" s="108"/>
      <c r="C1133" s="108"/>
      <c r="D1133" s="108"/>
      <c r="E1133" s="108"/>
      <c r="F1133" s="108"/>
      <c r="G1133" s="108"/>
      <c r="H1133" s="108"/>
      <c r="I1133" s="108"/>
      <c r="J1133" s="108"/>
      <c r="K1133" s="108"/>
      <c r="L1133" s="108"/>
      <c r="M1133" s="108"/>
    </row>
    <row r="1134" spans="1:13" ht="12.75" x14ac:dyDescent="0.2">
      <c r="A1134" s="108"/>
      <c r="B1134" s="108"/>
      <c r="C1134" s="108"/>
      <c r="D1134" s="108"/>
      <c r="E1134" s="108"/>
      <c r="F1134" s="108"/>
      <c r="G1134" s="108"/>
      <c r="H1134" s="108"/>
      <c r="I1134" s="108"/>
      <c r="J1134" s="108"/>
      <c r="K1134" s="108"/>
      <c r="L1134" s="108"/>
      <c r="M1134" s="108"/>
    </row>
    <row r="1135" spans="1:13" ht="12.75" x14ac:dyDescent="0.2">
      <c r="A1135" s="108"/>
      <c r="B1135" s="108"/>
      <c r="C1135" s="108"/>
      <c r="D1135" s="108"/>
      <c r="E1135" s="108"/>
      <c r="F1135" s="108"/>
      <c r="G1135" s="108"/>
      <c r="H1135" s="108"/>
      <c r="I1135" s="108"/>
      <c r="J1135" s="108"/>
      <c r="K1135" s="108"/>
      <c r="L1135" s="108"/>
      <c r="M1135" s="108"/>
    </row>
    <row r="1136" spans="1:13" ht="12.75" x14ac:dyDescent="0.2">
      <c r="A1136" s="108"/>
      <c r="B1136" s="108"/>
      <c r="C1136" s="108"/>
      <c r="D1136" s="108"/>
      <c r="E1136" s="108"/>
      <c r="F1136" s="108"/>
      <c r="G1136" s="108"/>
      <c r="H1136" s="108"/>
      <c r="I1136" s="108"/>
      <c r="J1136" s="108"/>
      <c r="K1136" s="108"/>
      <c r="L1136" s="108"/>
      <c r="M1136" s="108"/>
    </row>
    <row r="1137" spans="1:13" ht="12.75" x14ac:dyDescent="0.2">
      <c r="A1137" s="108"/>
      <c r="B1137" s="108"/>
      <c r="C1137" s="108"/>
      <c r="D1137" s="108"/>
      <c r="E1137" s="108"/>
      <c r="F1137" s="108"/>
      <c r="G1137" s="108"/>
      <c r="H1137" s="108"/>
      <c r="I1137" s="108"/>
      <c r="J1137" s="108"/>
      <c r="K1137" s="108"/>
      <c r="L1137" s="108"/>
      <c r="M1137" s="108"/>
    </row>
    <row r="1138" spans="1:13" ht="12.75" x14ac:dyDescent="0.2">
      <c r="A1138" s="108"/>
      <c r="B1138" s="108"/>
      <c r="C1138" s="108"/>
      <c r="D1138" s="108"/>
      <c r="E1138" s="108"/>
      <c r="F1138" s="108"/>
      <c r="G1138" s="108"/>
      <c r="H1138" s="108"/>
      <c r="I1138" s="108"/>
      <c r="J1138" s="108"/>
      <c r="K1138" s="108"/>
      <c r="L1138" s="108"/>
      <c r="M1138" s="108"/>
    </row>
    <row r="1139" spans="1:13" ht="12.75" x14ac:dyDescent="0.2">
      <c r="A1139" s="108"/>
      <c r="B1139" s="108"/>
      <c r="C1139" s="108"/>
      <c r="D1139" s="108"/>
      <c r="E1139" s="108"/>
      <c r="F1139" s="108"/>
      <c r="G1139" s="108"/>
      <c r="H1139" s="108"/>
      <c r="I1139" s="108"/>
      <c r="J1139" s="108"/>
      <c r="K1139" s="108"/>
      <c r="L1139" s="108"/>
      <c r="M1139" s="108"/>
    </row>
    <row r="1140" spans="1:13" ht="12.75" x14ac:dyDescent="0.2">
      <c r="A1140" s="108"/>
      <c r="B1140" s="108"/>
      <c r="C1140" s="108"/>
      <c r="D1140" s="108"/>
      <c r="E1140" s="108"/>
      <c r="F1140" s="108"/>
      <c r="G1140" s="108"/>
      <c r="H1140" s="108"/>
      <c r="I1140" s="108"/>
      <c r="J1140" s="108"/>
      <c r="K1140" s="108"/>
      <c r="L1140" s="108"/>
      <c r="M1140" s="108"/>
    </row>
    <row r="1141" spans="1:13" ht="12.75" x14ac:dyDescent="0.2">
      <c r="A1141" s="108"/>
      <c r="B1141" s="108"/>
      <c r="C1141" s="108"/>
      <c r="D1141" s="108"/>
      <c r="E1141" s="108"/>
      <c r="F1141" s="108"/>
      <c r="G1141" s="108"/>
      <c r="H1141" s="108"/>
      <c r="I1141" s="108"/>
      <c r="J1141" s="108"/>
      <c r="K1141" s="108"/>
      <c r="L1141" s="108"/>
      <c r="M1141" s="108"/>
    </row>
    <row r="1142" spans="1:13" ht="12.75" x14ac:dyDescent="0.2">
      <c r="A1142" s="108"/>
      <c r="B1142" s="108"/>
      <c r="C1142" s="108"/>
      <c r="D1142" s="108"/>
      <c r="E1142" s="108"/>
      <c r="F1142" s="108"/>
      <c r="G1142" s="108"/>
      <c r="H1142" s="108"/>
      <c r="I1142" s="108"/>
      <c r="J1142" s="108"/>
      <c r="K1142" s="108"/>
      <c r="L1142" s="108"/>
      <c r="M1142" s="108"/>
    </row>
    <row r="1143" spans="1:13" ht="12.75" x14ac:dyDescent="0.2">
      <c r="A1143" s="108"/>
      <c r="B1143" s="108"/>
      <c r="C1143" s="108"/>
      <c r="D1143" s="108"/>
      <c r="E1143" s="108"/>
      <c r="F1143" s="108"/>
      <c r="G1143" s="108"/>
      <c r="H1143" s="108"/>
      <c r="I1143" s="108"/>
      <c r="J1143" s="108"/>
      <c r="K1143" s="108"/>
      <c r="L1143" s="108"/>
      <c r="M1143" s="108"/>
    </row>
    <row r="1144" spans="1:13" ht="12.75" x14ac:dyDescent="0.2">
      <c r="A1144" s="108"/>
      <c r="B1144" s="108"/>
      <c r="C1144" s="108"/>
      <c r="D1144" s="108"/>
      <c r="E1144" s="108"/>
      <c r="F1144" s="108"/>
      <c r="G1144" s="108"/>
      <c r="H1144" s="108"/>
      <c r="I1144" s="108"/>
      <c r="J1144" s="108"/>
      <c r="K1144" s="108"/>
      <c r="L1144" s="108"/>
      <c r="M1144" s="108"/>
    </row>
    <row r="1145" spans="1:13" ht="12.75" x14ac:dyDescent="0.2">
      <c r="A1145" s="108"/>
      <c r="B1145" s="108"/>
      <c r="C1145" s="108"/>
      <c r="D1145" s="108"/>
      <c r="E1145" s="108"/>
      <c r="F1145" s="108"/>
      <c r="G1145" s="108"/>
      <c r="H1145" s="108"/>
      <c r="I1145" s="108"/>
      <c r="J1145" s="108"/>
      <c r="K1145" s="108"/>
      <c r="L1145" s="108"/>
      <c r="M1145" s="108"/>
    </row>
    <row r="1146" spans="1:13" ht="12.75" x14ac:dyDescent="0.2">
      <c r="A1146" s="108"/>
      <c r="B1146" s="108"/>
      <c r="C1146" s="108"/>
      <c r="D1146" s="108"/>
      <c r="E1146" s="108"/>
      <c r="F1146" s="108"/>
      <c r="G1146" s="108"/>
      <c r="H1146" s="108"/>
      <c r="I1146" s="108"/>
      <c r="J1146" s="108"/>
      <c r="K1146" s="108"/>
      <c r="L1146" s="108"/>
      <c r="M1146" s="108"/>
    </row>
    <row r="1147" spans="1:13" ht="12.75" x14ac:dyDescent="0.2">
      <c r="A1147" s="108"/>
      <c r="B1147" s="108"/>
      <c r="C1147" s="108"/>
      <c r="D1147" s="108"/>
      <c r="E1147" s="108"/>
      <c r="F1147" s="108"/>
      <c r="G1147" s="108"/>
      <c r="H1147" s="108"/>
      <c r="I1147" s="108"/>
      <c r="J1147" s="108"/>
      <c r="K1147" s="108"/>
      <c r="L1147" s="108"/>
      <c r="M1147" s="108"/>
    </row>
    <row r="1148" spans="1:13" ht="12.75" x14ac:dyDescent="0.2">
      <c r="A1148" s="108"/>
      <c r="B1148" s="108"/>
      <c r="C1148" s="108"/>
      <c r="D1148" s="108"/>
      <c r="E1148" s="108"/>
      <c r="F1148" s="108"/>
      <c r="G1148" s="108"/>
      <c r="H1148" s="108"/>
      <c r="I1148" s="108"/>
      <c r="J1148" s="108"/>
      <c r="K1148" s="108"/>
      <c r="L1148" s="108"/>
      <c r="M1148" s="108"/>
    </row>
    <row r="1149" spans="1:13" ht="12.75" x14ac:dyDescent="0.2">
      <c r="A1149" s="108"/>
      <c r="B1149" s="108"/>
      <c r="C1149" s="108"/>
      <c r="D1149" s="108"/>
      <c r="E1149" s="108"/>
      <c r="F1149" s="108"/>
      <c r="G1149" s="108"/>
      <c r="H1149" s="108"/>
      <c r="I1149" s="108"/>
      <c r="J1149" s="108"/>
      <c r="K1149" s="108"/>
      <c r="L1149" s="108"/>
      <c r="M1149" s="108"/>
    </row>
    <row r="1150" spans="1:13" ht="12.75" x14ac:dyDescent="0.2">
      <c r="A1150" s="108"/>
      <c r="B1150" s="108"/>
      <c r="C1150" s="108"/>
      <c r="D1150" s="108"/>
      <c r="E1150" s="108"/>
      <c r="F1150" s="108"/>
      <c r="G1150" s="108"/>
      <c r="H1150" s="108"/>
      <c r="I1150" s="108"/>
      <c r="J1150" s="108"/>
      <c r="K1150" s="108"/>
      <c r="L1150" s="108"/>
      <c r="M1150" s="108"/>
    </row>
    <row r="1151" spans="1:13" ht="12.75" x14ac:dyDescent="0.2">
      <c r="A1151" s="108"/>
      <c r="B1151" s="108"/>
      <c r="C1151" s="108"/>
      <c r="D1151" s="108"/>
      <c r="E1151" s="108"/>
      <c r="F1151" s="108"/>
      <c r="G1151" s="108"/>
      <c r="H1151" s="108"/>
      <c r="I1151" s="108"/>
      <c r="J1151" s="108"/>
      <c r="K1151" s="108"/>
      <c r="L1151" s="108"/>
      <c r="M1151" s="108"/>
    </row>
    <row r="1152" spans="1:13" ht="12.75" x14ac:dyDescent="0.2">
      <c r="A1152" s="108"/>
      <c r="B1152" s="108"/>
      <c r="C1152" s="108"/>
      <c r="D1152" s="108"/>
      <c r="E1152" s="108"/>
      <c r="F1152" s="108"/>
      <c r="G1152" s="108"/>
      <c r="H1152" s="108"/>
      <c r="I1152" s="108"/>
      <c r="J1152" s="108"/>
      <c r="K1152" s="108"/>
      <c r="L1152" s="108"/>
      <c r="M1152" s="108"/>
    </row>
    <row r="1153" spans="1:13" ht="12.75" x14ac:dyDescent="0.2">
      <c r="A1153" s="108"/>
      <c r="B1153" s="108"/>
      <c r="C1153" s="108"/>
      <c r="D1153" s="108"/>
      <c r="E1153" s="108"/>
      <c r="F1153" s="108"/>
      <c r="G1153" s="108"/>
      <c r="H1153" s="108"/>
      <c r="I1153" s="108"/>
      <c r="J1153" s="108"/>
      <c r="K1153" s="108"/>
      <c r="L1153" s="108"/>
      <c r="M1153" s="108"/>
    </row>
    <row r="1154" spans="1:13" ht="12.75" x14ac:dyDescent="0.2">
      <c r="A1154" s="108"/>
      <c r="B1154" s="108"/>
      <c r="C1154" s="108"/>
      <c r="D1154" s="108"/>
      <c r="E1154" s="108"/>
      <c r="F1154" s="108"/>
      <c r="G1154" s="108"/>
      <c r="H1154" s="108"/>
      <c r="I1154" s="108"/>
      <c r="J1154" s="108"/>
      <c r="K1154" s="108"/>
      <c r="L1154" s="108"/>
      <c r="M1154" s="108"/>
    </row>
    <row r="1155" spans="1:13" ht="12.75" x14ac:dyDescent="0.2">
      <c r="A1155" s="108"/>
      <c r="B1155" s="108"/>
      <c r="C1155" s="108"/>
      <c r="D1155" s="108"/>
      <c r="E1155" s="108"/>
      <c r="F1155" s="108"/>
      <c r="G1155" s="108"/>
      <c r="H1155" s="108"/>
      <c r="I1155" s="108"/>
      <c r="J1155" s="108"/>
      <c r="K1155" s="108"/>
      <c r="L1155" s="108"/>
      <c r="M1155" s="108"/>
    </row>
    <row r="1156" spans="1:13" ht="12.75" x14ac:dyDescent="0.2">
      <c r="A1156" s="108"/>
      <c r="B1156" s="108"/>
      <c r="C1156" s="108"/>
      <c r="D1156" s="108"/>
      <c r="E1156" s="108"/>
      <c r="F1156" s="108"/>
      <c r="G1156" s="108"/>
      <c r="H1156" s="108"/>
      <c r="I1156" s="108"/>
      <c r="J1156" s="108"/>
      <c r="K1156" s="108"/>
      <c r="L1156" s="108"/>
      <c r="M1156" s="108"/>
    </row>
    <row r="1157" spans="1:13" ht="12.75" x14ac:dyDescent="0.2">
      <c r="A1157" s="108"/>
      <c r="B1157" s="108"/>
      <c r="C1157" s="108"/>
      <c r="D1157" s="108"/>
      <c r="E1157" s="108"/>
      <c r="F1157" s="108"/>
      <c r="G1157" s="108"/>
      <c r="H1157" s="108"/>
      <c r="I1157" s="108"/>
      <c r="J1157" s="108"/>
      <c r="K1157" s="108"/>
      <c r="L1157" s="108"/>
      <c r="M1157" s="108"/>
    </row>
    <row r="1158" spans="1:13" ht="12.75" x14ac:dyDescent="0.2">
      <c r="A1158" s="108"/>
      <c r="B1158" s="108"/>
      <c r="C1158" s="108"/>
      <c r="D1158" s="108"/>
      <c r="E1158" s="108"/>
      <c r="F1158" s="108"/>
      <c r="G1158" s="108"/>
      <c r="H1158" s="108"/>
      <c r="I1158" s="108"/>
      <c r="J1158" s="108"/>
      <c r="K1158" s="108"/>
      <c r="L1158" s="108"/>
      <c r="M1158" s="108"/>
    </row>
    <row r="1159" spans="1:13" ht="12.75" x14ac:dyDescent="0.2">
      <c r="A1159" s="108"/>
      <c r="B1159" s="108"/>
      <c r="C1159" s="108"/>
      <c r="D1159" s="108"/>
      <c r="E1159" s="108"/>
      <c r="F1159" s="108"/>
      <c r="G1159" s="108"/>
      <c r="H1159" s="108"/>
      <c r="I1159" s="108"/>
      <c r="J1159" s="108"/>
      <c r="K1159" s="108"/>
      <c r="L1159" s="108"/>
      <c r="M1159" s="108"/>
    </row>
    <row r="1160" spans="1:13" ht="12.75" x14ac:dyDescent="0.2">
      <c r="A1160" s="108"/>
      <c r="B1160" s="108"/>
      <c r="C1160" s="108"/>
      <c r="D1160" s="108"/>
      <c r="E1160" s="108"/>
      <c r="F1160" s="108"/>
      <c r="G1160" s="108"/>
      <c r="H1160" s="108"/>
      <c r="I1160" s="108"/>
      <c r="J1160" s="108"/>
      <c r="K1160" s="108"/>
      <c r="L1160" s="108"/>
      <c r="M1160" s="108"/>
    </row>
    <row r="1161" spans="1:13" ht="12.75" x14ac:dyDescent="0.2">
      <c r="A1161" s="108"/>
      <c r="B1161" s="108"/>
      <c r="C1161" s="108"/>
      <c r="D1161" s="108"/>
      <c r="E1161" s="108"/>
      <c r="F1161" s="108"/>
      <c r="G1161" s="108"/>
      <c r="H1161" s="108"/>
      <c r="I1161" s="108"/>
      <c r="J1161" s="108"/>
      <c r="K1161" s="108"/>
      <c r="L1161" s="108"/>
      <c r="M1161" s="108"/>
    </row>
    <row r="1162" spans="1:13" ht="12.75" x14ac:dyDescent="0.2">
      <c r="A1162" s="108"/>
      <c r="B1162" s="108"/>
      <c r="C1162" s="108"/>
      <c r="D1162" s="108"/>
      <c r="E1162" s="108"/>
      <c r="F1162" s="108"/>
      <c r="G1162" s="108"/>
      <c r="H1162" s="108"/>
      <c r="I1162" s="108"/>
      <c r="J1162" s="108"/>
      <c r="K1162" s="108"/>
      <c r="L1162" s="108"/>
      <c r="M1162" s="108"/>
    </row>
    <row r="1163" spans="1:13" ht="12.75" x14ac:dyDescent="0.2">
      <c r="A1163" s="108"/>
      <c r="B1163" s="108"/>
      <c r="C1163" s="108"/>
      <c r="D1163" s="108"/>
      <c r="E1163" s="108"/>
      <c r="F1163" s="108"/>
      <c r="G1163" s="108"/>
      <c r="H1163" s="108"/>
      <c r="I1163" s="108"/>
      <c r="J1163" s="108"/>
      <c r="K1163" s="108"/>
      <c r="L1163" s="108"/>
      <c r="M1163" s="108"/>
    </row>
    <row r="1164" spans="1:13" ht="12.75" x14ac:dyDescent="0.2">
      <c r="A1164" s="108"/>
      <c r="B1164" s="108"/>
      <c r="C1164" s="108"/>
      <c r="D1164" s="108"/>
      <c r="E1164" s="108"/>
      <c r="F1164" s="108"/>
      <c r="G1164" s="108"/>
      <c r="H1164" s="108"/>
      <c r="I1164" s="108"/>
      <c r="J1164" s="108"/>
      <c r="K1164" s="108"/>
      <c r="L1164" s="108"/>
      <c r="M1164" s="108"/>
    </row>
    <row r="1165" spans="1:13" ht="12.75" x14ac:dyDescent="0.2">
      <c r="A1165" s="108"/>
      <c r="B1165" s="108"/>
      <c r="C1165" s="108"/>
      <c r="D1165" s="108"/>
      <c r="E1165" s="108"/>
      <c r="F1165" s="108"/>
      <c r="G1165" s="108"/>
      <c r="H1165" s="108"/>
      <c r="I1165" s="108"/>
      <c r="J1165" s="108"/>
      <c r="K1165" s="108"/>
      <c r="L1165" s="108"/>
      <c r="M1165" s="108"/>
    </row>
    <row r="1166" spans="1:13" ht="12.75" x14ac:dyDescent="0.2">
      <c r="A1166" s="108"/>
      <c r="B1166" s="108"/>
      <c r="C1166" s="108"/>
      <c r="D1166" s="108"/>
      <c r="E1166" s="108"/>
      <c r="F1166" s="108"/>
      <c r="G1166" s="108"/>
      <c r="H1166" s="108"/>
      <c r="I1166" s="108"/>
      <c r="J1166" s="108"/>
      <c r="K1166" s="108"/>
      <c r="L1166" s="108"/>
      <c r="M1166" s="108"/>
    </row>
    <row r="1167" spans="1:13" ht="12.75" x14ac:dyDescent="0.2">
      <c r="A1167" s="108"/>
      <c r="B1167" s="108"/>
      <c r="C1167" s="108"/>
      <c r="D1167" s="108"/>
      <c r="E1167" s="108"/>
      <c r="F1167" s="108"/>
      <c r="G1167" s="108"/>
      <c r="H1167" s="108"/>
      <c r="I1167" s="108"/>
      <c r="J1167" s="108"/>
      <c r="K1167" s="108"/>
      <c r="L1167" s="108"/>
      <c r="M1167" s="108"/>
    </row>
    <row r="1168" spans="1:13" ht="12.75" x14ac:dyDescent="0.2">
      <c r="A1168" s="108"/>
      <c r="B1168" s="108"/>
      <c r="C1168" s="108"/>
      <c r="D1168" s="108"/>
      <c r="E1168" s="108"/>
      <c r="F1168" s="108"/>
      <c r="G1168" s="108"/>
      <c r="H1168" s="108"/>
      <c r="I1168" s="108"/>
      <c r="J1168" s="108"/>
      <c r="K1168" s="108"/>
      <c r="L1168" s="108"/>
      <c r="M1168" s="108"/>
    </row>
    <row r="1169" spans="1:13" ht="12.75" x14ac:dyDescent="0.2">
      <c r="A1169" s="108"/>
      <c r="B1169" s="108"/>
      <c r="C1169" s="108"/>
      <c r="D1169" s="108"/>
      <c r="E1169" s="108"/>
      <c r="F1169" s="108"/>
      <c r="G1169" s="108"/>
      <c r="H1169" s="108"/>
      <c r="I1169" s="108"/>
      <c r="J1169" s="108"/>
      <c r="K1169" s="108"/>
      <c r="L1169" s="108"/>
      <c r="M1169" s="108"/>
    </row>
    <row r="1170" spans="1:13" ht="12.75" x14ac:dyDescent="0.2">
      <c r="A1170" s="108"/>
      <c r="B1170" s="108"/>
      <c r="C1170" s="108"/>
      <c r="D1170" s="108"/>
      <c r="E1170" s="108"/>
      <c r="F1170" s="108"/>
      <c r="G1170" s="108"/>
      <c r="H1170" s="108"/>
      <c r="I1170" s="108"/>
      <c r="J1170" s="108"/>
      <c r="K1170" s="108"/>
      <c r="L1170" s="108"/>
      <c r="M1170" s="108"/>
    </row>
    <row r="1171" spans="1:13" ht="12.75" x14ac:dyDescent="0.2">
      <c r="A1171" s="108"/>
      <c r="B1171" s="108"/>
      <c r="C1171" s="108"/>
      <c r="D1171" s="108"/>
      <c r="E1171" s="108"/>
      <c r="F1171" s="108"/>
      <c r="G1171" s="108"/>
      <c r="H1171" s="108"/>
      <c r="I1171" s="108"/>
      <c r="J1171" s="108"/>
      <c r="K1171" s="108"/>
      <c r="L1171" s="108"/>
      <c r="M1171" s="108"/>
    </row>
    <row r="1172" spans="1:13" ht="12.75" x14ac:dyDescent="0.2">
      <c r="A1172" s="108"/>
      <c r="B1172" s="108"/>
      <c r="C1172" s="108"/>
      <c r="D1172" s="108"/>
      <c r="E1172" s="108"/>
      <c r="F1172" s="108"/>
      <c r="G1172" s="108"/>
      <c r="H1172" s="108"/>
      <c r="I1172" s="108"/>
      <c r="J1172" s="108"/>
      <c r="K1172" s="108"/>
      <c r="L1172" s="108"/>
      <c r="M1172" s="108"/>
    </row>
    <row r="1173" spans="1:13" ht="12.75" x14ac:dyDescent="0.2">
      <c r="A1173" s="108"/>
      <c r="B1173" s="108"/>
      <c r="C1173" s="108"/>
      <c r="D1173" s="108"/>
      <c r="E1173" s="108"/>
      <c r="F1173" s="108"/>
      <c r="G1173" s="108"/>
      <c r="H1173" s="108"/>
      <c r="I1173" s="108"/>
      <c r="J1173" s="108"/>
      <c r="K1173" s="108"/>
      <c r="L1173" s="108"/>
      <c r="M1173" s="108"/>
    </row>
    <row r="1174" spans="1:13" ht="12.75" x14ac:dyDescent="0.2">
      <c r="A1174" s="108"/>
      <c r="B1174" s="108"/>
      <c r="C1174" s="108"/>
      <c r="D1174" s="108"/>
      <c r="E1174" s="108"/>
      <c r="F1174" s="108"/>
      <c r="G1174" s="108"/>
      <c r="H1174" s="108"/>
      <c r="I1174" s="108"/>
      <c r="J1174" s="108"/>
      <c r="K1174" s="108"/>
      <c r="L1174" s="108"/>
      <c r="M1174" s="108"/>
    </row>
    <row r="1175" spans="1:13" ht="12.75" x14ac:dyDescent="0.2">
      <c r="A1175" s="108"/>
      <c r="B1175" s="108"/>
      <c r="C1175" s="108"/>
      <c r="D1175" s="108"/>
      <c r="E1175" s="108"/>
      <c r="F1175" s="108"/>
      <c r="G1175" s="108"/>
      <c r="H1175" s="108"/>
      <c r="I1175" s="108"/>
      <c r="J1175" s="108"/>
      <c r="K1175" s="108"/>
      <c r="L1175" s="108"/>
      <c r="M1175" s="108"/>
    </row>
    <row r="1176" spans="1:13" ht="12.75" x14ac:dyDescent="0.2">
      <c r="A1176" s="108"/>
      <c r="B1176" s="108"/>
      <c r="C1176" s="108"/>
      <c r="D1176" s="108"/>
      <c r="E1176" s="108"/>
      <c r="F1176" s="108"/>
      <c r="G1176" s="108"/>
      <c r="H1176" s="108"/>
      <c r="I1176" s="108"/>
      <c r="J1176" s="108"/>
      <c r="K1176" s="108"/>
      <c r="L1176" s="108"/>
      <c r="M1176" s="108"/>
    </row>
    <row r="1177" spans="1:13" ht="12.75" x14ac:dyDescent="0.2">
      <c r="A1177" s="108"/>
      <c r="B1177" s="108"/>
      <c r="C1177" s="108"/>
      <c r="D1177" s="108"/>
      <c r="E1177" s="108"/>
      <c r="F1177" s="108"/>
      <c r="G1177" s="108"/>
      <c r="H1177" s="108"/>
      <c r="I1177" s="108"/>
      <c r="J1177" s="108"/>
      <c r="K1177" s="108"/>
      <c r="L1177" s="108"/>
      <c r="M1177" s="108"/>
    </row>
    <row r="1178" spans="1:13" ht="12.75" x14ac:dyDescent="0.2">
      <c r="A1178" s="108"/>
      <c r="B1178" s="108"/>
      <c r="C1178" s="108"/>
      <c r="D1178" s="108"/>
      <c r="E1178" s="108"/>
      <c r="F1178" s="108"/>
      <c r="G1178" s="108"/>
      <c r="H1178" s="108"/>
      <c r="I1178" s="108"/>
      <c r="J1178" s="108"/>
      <c r="K1178" s="108"/>
      <c r="L1178" s="108"/>
      <c r="M1178" s="108"/>
    </row>
    <row r="1179" spans="1:13" ht="12.75" x14ac:dyDescent="0.2">
      <c r="A1179" s="108"/>
      <c r="B1179" s="108"/>
      <c r="C1179" s="108"/>
      <c r="D1179" s="108"/>
      <c r="E1179" s="108"/>
      <c r="F1179" s="108"/>
      <c r="G1179" s="108"/>
      <c r="H1179" s="108"/>
      <c r="I1179" s="108"/>
      <c r="J1179" s="108"/>
      <c r="K1179" s="108"/>
      <c r="L1179" s="108"/>
      <c r="M1179" s="108"/>
    </row>
    <row r="1180" spans="1:13" ht="12.75" x14ac:dyDescent="0.2">
      <c r="A1180" s="108"/>
      <c r="B1180" s="108"/>
      <c r="C1180" s="108"/>
      <c r="D1180" s="108"/>
      <c r="E1180" s="108"/>
      <c r="F1180" s="108"/>
      <c r="G1180" s="108"/>
      <c r="H1180" s="108"/>
      <c r="I1180" s="108"/>
      <c r="J1180" s="108"/>
      <c r="K1180" s="108"/>
      <c r="L1180" s="108"/>
      <c r="M1180" s="108"/>
    </row>
    <row r="1181" spans="1:13" ht="12.75" x14ac:dyDescent="0.2">
      <c r="A1181" s="108"/>
      <c r="B1181" s="108"/>
      <c r="C1181" s="108"/>
      <c r="D1181" s="108"/>
      <c r="E1181" s="108"/>
      <c r="F1181" s="108"/>
      <c r="G1181" s="108"/>
      <c r="H1181" s="108"/>
      <c r="I1181" s="108"/>
      <c r="J1181" s="108"/>
      <c r="K1181" s="108"/>
      <c r="L1181" s="108"/>
      <c r="M1181" s="108"/>
    </row>
    <row r="1182" spans="1:13" ht="12.75" x14ac:dyDescent="0.2">
      <c r="A1182" s="108"/>
      <c r="B1182" s="108"/>
      <c r="C1182" s="108"/>
      <c r="D1182" s="108"/>
      <c r="E1182" s="108"/>
      <c r="F1182" s="108"/>
      <c r="G1182" s="108"/>
      <c r="H1182" s="108"/>
      <c r="I1182" s="108"/>
      <c r="J1182" s="108"/>
      <c r="K1182" s="108"/>
      <c r="L1182" s="108"/>
      <c r="M1182" s="108"/>
    </row>
    <row r="1183" spans="1:13" ht="12.75" x14ac:dyDescent="0.2">
      <c r="A1183" s="108"/>
      <c r="B1183" s="108"/>
      <c r="C1183" s="108"/>
      <c r="D1183" s="108"/>
      <c r="E1183" s="108"/>
      <c r="F1183" s="108"/>
      <c r="G1183" s="108"/>
      <c r="H1183" s="108"/>
      <c r="I1183" s="108"/>
      <c r="J1183" s="108"/>
      <c r="K1183" s="108"/>
      <c r="L1183" s="108"/>
      <c r="M1183" s="108"/>
    </row>
    <row r="1184" spans="1:13" ht="12.75" x14ac:dyDescent="0.2">
      <c r="A1184" s="108"/>
      <c r="B1184" s="108"/>
      <c r="C1184" s="108"/>
      <c r="D1184" s="108"/>
      <c r="E1184" s="108"/>
      <c r="F1184" s="108"/>
      <c r="G1184" s="108"/>
      <c r="H1184" s="108"/>
      <c r="I1184" s="108"/>
      <c r="J1184" s="108"/>
      <c r="K1184" s="108"/>
      <c r="L1184" s="108"/>
      <c r="M1184" s="108"/>
    </row>
    <row r="1185" spans="1:13" ht="12.75" x14ac:dyDescent="0.2">
      <c r="A1185" s="108"/>
      <c r="B1185" s="108"/>
      <c r="C1185" s="108"/>
      <c r="D1185" s="108"/>
      <c r="E1185" s="108"/>
      <c r="F1185" s="108"/>
      <c r="G1185" s="108"/>
      <c r="H1185" s="108"/>
      <c r="I1185" s="108"/>
      <c r="J1185" s="108"/>
      <c r="K1185" s="108"/>
      <c r="L1185" s="108"/>
      <c r="M1185" s="108"/>
    </row>
    <row r="1186" spans="1:13" ht="12.75" x14ac:dyDescent="0.2">
      <c r="A1186" s="108"/>
      <c r="B1186" s="108"/>
      <c r="C1186" s="108"/>
      <c r="D1186" s="108"/>
      <c r="E1186" s="108"/>
      <c r="F1186" s="108"/>
      <c r="G1186" s="108"/>
      <c r="H1186" s="108"/>
      <c r="I1186" s="108"/>
      <c r="J1186" s="108"/>
      <c r="K1186" s="108"/>
      <c r="L1186" s="108"/>
      <c r="M1186" s="108"/>
    </row>
    <row r="1187" spans="1:13" ht="12.75" x14ac:dyDescent="0.2">
      <c r="A1187" s="108"/>
      <c r="B1187" s="108"/>
      <c r="C1187" s="108"/>
      <c r="D1187" s="108"/>
      <c r="E1187" s="108"/>
      <c r="F1187" s="108"/>
      <c r="G1187" s="108"/>
      <c r="H1187" s="108"/>
      <c r="I1187" s="108"/>
      <c r="J1187" s="108"/>
      <c r="K1187" s="108"/>
      <c r="L1187" s="108"/>
      <c r="M1187" s="108"/>
    </row>
    <row r="1188" spans="1:13" ht="12.75" x14ac:dyDescent="0.2">
      <c r="A1188" s="108"/>
      <c r="B1188" s="108"/>
      <c r="C1188" s="108"/>
      <c r="D1188" s="108"/>
      <c r="E1188" s="108"/>
      <c r="F1188" s="108"/>
      <c r="G1188" s="108"/>
      <c r="H1188" s="108"/>
      <c r="I1188" s="108"/>
      <c r="J1188" s="108"/>
      <c r="K1188" s="108"/>
      <c r="L1188" s="108"/>
      <c r="M1188" s="108"/>
    </row>
    <row r="1189" spans="1:13" ht="12.75" x14ac:dyDescent="0.2">
      <c r="A1189" s="108"/>
      <c r="B1189" s="108"/>
      <c r="C1189" s="108"/>
      <c r="D1189" s="108"/>
      <c r="E1189" s="108"/>
      <c r="F1189" s="108"/>
      <c r="G1189" s="108"/>
      <c r="H1189" s="108"/>
      <c r="I1189" s="108"/>
      <c r="J1189" s="108"/>
      <c r="K1189" s="108"/>
      <c r="L1189" s="108"/>
      <c r="M1189" s="108"/>
    </row>
    <row r="1190" spans="1:13" ht="12.75" x14ac:dyDescent="0.2">
      <c r="A1190" s="108"/>
      <c r="B1190" s="108"/>
      <c r="C1190" s="108"/>
      <c r="D1190" s="108"/>
      <c r="E1190" s="108"/>
      <c r="F1190" s="108"/>
      <c r="G1190" s="108"/>
      <c r="H1190" s="108"/>
      <c r="I1190" s="108"/>
      <c r="J1190" s="108"/>
      <c r="K1190" s="108"/>
      <c r="L1190" s="108"/>
      <c r="M1190" s="108"/>
    </row>
    <row r="1191" spans="1:13" ht="12.75" x14ac:dyDescent="0.2">
      <c r="A1191" s="108"/>
      <c r="B1191" s="108"/>
      <c r="C1191" s="108"/>
      <c r="D1191" s="108"/>
      <c r="E1191" s="108"/>
      <c r="F1191" s="108"/>
      <c r="G1191" s="108"/>
      <c r="H1191" s="108"/>
      <c r="I1191" s="108"/>
      <c r="J1191" s="108"/>
      <c r="K1191" s="108"/>
      <c r="L1191" s="108"/>
      <c r="M1191" s="108"/>
    </row>
    <row r="1192" spans="1:13" ht="12.75" x14ac:dyDescent="0.2">
      <c r="A1192" s="108"/>
      <c r="B1192" s="108"/>
      <c r="C1192" s="108"/>
      <c r="D1192" s="108"/>
      <c r="E1192" s="108"/>
      <c r="F1192" s="108"/>
      <c r="G1192" s="108"/>
      <c r="H1192" s="108"/>
      <c r="I1192" s="108"/>
      <c r="J1192" s="108"/>
      <c r="K1192" s="108"/>
      <c r="L1192" s="108"/>
      <c r="M1192" s="108"/>
    </row>
    <row r="1193" spans="1:13" ht="12.75" x14ac:dyDescent="0.2">
      <c r="A1193" s="108"/>
      <c r="B1193" s="108"/>
      <c r="C1193" s="108"/>
      <c r="D1193" s="108"/>
      <c r="E1193" s="108"/>
      <c r="F1193" s="108"/>
      <c r="G1193" s="108"/>
      <c r="H1193" s="108"/>
      <c r="I1193" s="108"/>
      <c r="J1193" s="108"/>
      <c r="K1193" s="108"/>
      <c r="L1193" s="108"/>
      <c r="M1193" s="108"/>
    </row>
    <row r="1194" spans="1:13" ht="12.75" x14ac:dyDescent="0.2">
      <c r="A1194" s="108"/>
      <c r="B1194" s="108"/>
      <c r="C1194" s="108"/>
      <c r="D1194" s="108"/>
      <c r="E1194" s="108"/>
      <c r="F1194" s="108"/>
      <c r="G1194" s="108"/>
      <c r="H1194" s="108"/>
      <c r="I1194" s="108"/>
      <c r="J1194" s="108"/>
      <c r="K1194" s="108"/>
      <c r="L1194" s="108"/>
      <c r="M1194" s="108"/>
    </row>
    <row r="1195" spans="1:13" ht="12.75" x14ac:dyDescent="0.2">
      <c r="A1195" s="108"/>
      <c r="B1195" s="108"/>
      <c r="C1195" s="108"/>
      <c r="D1195" s="108"/>
      <c r="E1195" s="108"/>
      <c r="F1195" s="108"/>
      <c r="G1195" s="108"/>
      <c r="H1195" s="108"/>
      <c r="I1195" s="108"/>
      <c r="J1195" s="108"/>
      <c r="K1195" s="108"/>
      <c r="L1195" s="108"/>
      <c r="M1195" s="108"/>
    </row>
    <row r="1196" spans="1:13" ht="12.75" x14ac:dyDescent="0.2">
      <c r="A1196" s="108"/>
      <c r="B1196" s="108"/>
      <c r="C1196" s="108"/>
      <c r="D1196" s="108"/>
      <c r="E1196" s="108"/>
      <c r="F1196" s="108"/>
      <c r="G1196" s="108"/>
      <c r="H1196" s="108"/>
      <c r="I1196" s="108"/>
      <c r="J1196" s="108"/>
      <c r="K1196" s="108"/>
      <c r="L1196" s="108"/>
      <c r="M1196" s="108"/>
    </row>
    <row r="1197" spans="1:13" ht="12.75" x14ac:dyDescent="0.2">
      <c r="A1197" s="108"/>
      <c r="B1197" s="108"/>
      <c r="C1197" s="108"/>
      <c r="D1197" s="108"/>
      <c r="E1197" s="108"/>
      <c r="F1197" s="108"/>
      <c r="G1197" s="108"/>
      <c r="H1197" s="108"/>
      <c r="I1197" s="108"/>
      <c r="J1197" s="108"/>
      <c r="K1197" s="108"/>
      <c r="L1197" s="108"/>
      <c r="M1197" s="108"/>
    </row>
    <row r="1198" spans="1:13" ht="12.75" x14ac:dyDescent="0.2">
      <c r="A1198" s="108"/>
      <c r="B1198" s="108"/>
      <c r="C1198" s="108"/>
      <c r="D1198" s="108"/>
      <c r="E1198" s="108"/>
      <c r="F1198" s="108"/>
      <c r="G1198" s="108"/>
      <c r="H1198" s="108"/>
      <c r="I1198" s="108"/>
      <c r="J1198" s="108"/>
      <c r="K1198" s="108"/>
      <c r="L1198" s="108"/>
      <c r="M1198" s="108"/>
    </row>
    <row r="1199" spans="1:13" ht="12.75" x14ac:dyDescent="0.2">
      <c r="A1199" s="108"/>
      <c r="B1199" s="108"/>
      <c r="C1199" s="108"/>
      <c r="D1199" s="108"/>
      <c r="E1199" s="108"/>
      <c r="F1199" s="108"/>
      <c r="G1199" s="108"/>
      <c r="H1199" s="108"/>
      <c r="I1199" s="108"/>
      <c r="J1199" s="108"/>
      <c r="K1199" s="108"/>
      <c r="L1199" s="108"/>
      <c r="M1199" s="108"/>
    </row>
    <row r="1200" spans="1:13" ht="12.75" x14ac:dyDescent="0.2">
      <c r="A1200" s="108"/>
      <c r="B1200" s="108"/>
      <c r="C1200" s="108"/>
      <c r="D1200" s="108"/>
      <c r="E1200" s="108"/>
      <c r="F1200" s="108"/>
      <c r="G1200" s="108"/>
      <c r="H1200" s="108"/>
      <c r="I1200" s="108"/>
      <c r="J1200" s="108"/>
      <c r="K1200" s="108"/>
      <c r="L1200" s="108"/>
      <c r="M1200" s="108"/>
    </row>
    <row r="1201" spans="1:13" ht="12.75" x14ac:dyDescent="0.2">
      <c r="A1201" s="108"/>
      <c r="B1201" s="108"/>
      <c r="C1201" s="108"/>
      <c r="D1201" s="108"/>
      <c r="E1201" s="108"/>
      <c r="F1201" s="108"/>
      <c r="G1201" s="108"/>
      <c r="H1201" s="108"/>
      <c r="I1201" s="108"/>
      <c r="J1201" s="108"/>
      <c r="K1201" s="108"/>
      <c r="L1201" s="108"/>
      <c r="M1201" s="108"/>
    </row>
    <row r="1202" spans="1:13" ht="12.75" x14ac:dyDescent="0.2">
      <c r="A1202" s="108"/>
      <c r="B1202" s="108"/>
      <c r="C1202" s="108"/>
      <c r="D1202" s="108"/>
      <c r="E1202" s="108"/>
      <c r="F1202" s="108"/>
      <c r="G1202" s="108"/>
      <c r="H1202" s="108"/>
      <c r="I1202" s="108"/>
      <c r="J1202" s="108"/>
      <c r="K1202" s="108"/>
      <c r="L1202" s="108"/>
      <c r="M1202" s="108"/>
    </row>
    <row r="1203" spans="1:13" ht="12.75" x14ac:dyDescent="0.2">
      <c r="A1203" s="108"/>
      <c r="B1203" s="108"/>
      <c r="C1203" s="108"/>
      <c r="D1203" s="108"/>
      <c r="E1203" s="108"/>
      <c r="F1203" s="108"/>
      <c r="G1203" s="108"/>
      <c r="H1203" s="108"/>
      <c r="I1203" s="108"/>
      <c r="J1203" s="108"/>
      <c r="K1203" s="108"/>
      <c r="L1203" s="108"/>
      <c r="M1203" s="108"/>
    </row>
    <row r="1204" spans="1:13" ht="12.75" x14ac:dyDescent="0.2">
      <c r="A1204" s="108"/>
      <c r="B1204" s="108"/>
      <c r="C1204" s="108"/>
      <c r="D1204" s="108"/>
      <c r="E1204" s="108"/>
      <c r="F1204" s="108"/>
      <c r="G1204" s="108"/>
      <c r="H1204" s="108"/>
      <c r="I1204" s="108"/>
      <c r="J1204" s="108"/>
      <c r="K1204" s="108"/>
      <c r="L1204" s="108"/>
      <c r="M1204" s="108"/>
    </row>
    <row r="1205" spans="1:13" ht="12.75" x14ac:dyDescent="0.2">
      <c r="A1205" s="108"/>
      <c r="B1205" s="108"/>
      <c r="C1205" s="108"/>
      <c r="D1205" s="108"/>
      <c r="E1205" s="108"/>
      <c r="F1205" s="108"/>
      <c r="G1205" s="108"/>
      <c r="H1205" s="108"/>
      <c r="I1205" s="108"/>
      <c r="J1205" s="108"/>
      <c r="K1205" s="108"/>
      <c r="L1205" s="108"/>
      <c r="M1205" s="108"/>
    </row>
    <row r="1206" spans="1:13" ht="12.75" x14ac:dyDescent="0.2">
      <c r="A1206" s="108"/>
      <c r="B1206" s="108"/>
      <c r="C1206" s="108"/>
      <c r="D1206" s="108"/>
      <c r="E1206" s="108"/>
      <c r="F1206" s="108"/>
      <c r="G1206" s="108"/>
      <c r="H1206" s="108"/>
      <c r="I1206" s="108"/>
      <c r="J1206" s="108"/>
      <c r="K1206" s="108"/>
      <c r="L1206" s="108"/>
      <c r="M1206" s="108"/>
    </row>
    <row r="1207" spans="1:13" ht="12.75" x14ac:dyDescent="0.2">
      <c r="A1207" s="108"/>
      <c r="B1207" s="108"/>
      <c r="C1207" s="108"/>
      <c r="D1207" s="108"/>
      <c r="E1207" s="108"/>
      <c r="F1207" s="108"/>
      <c r="G1207" s="108"/>
      <c r="H1207" s="108"/>
      <c r="I1207" s="108"/>
      <c r="J1207" s="108"/>
      <c r="K1207" s="108"/>
      <c r="L1207" s="108"/>
      <c r="M1207" s="108"/>
    </row>
    <row r="1208" spans="1:13" ht="12.75" x14ac:dyDescent="0.2">
      <c r="A1208" s="108"/>
      <c r="B1208" s="108"/>
      <c r="C1208" s="108"/>
      <c r="D1208" s="108"/>
      <c r="E1208" s="108"/>
      <c r="F1208" s="108"/>
      <c r="G1208" s="108"/>
      <c r="H1208" s="108"/>
      <c r="I1208" s="108"/>
      <c r="J1208" s="108"/>
      <c r="K1208" s="108"/>
      <c r="L1208" s="108"/>
      <c r="M1208" s="108"/>
    </row>
    <row r="1209" spans="1:13" ht="12.75" x14ac:dyDescent="0.2">
      <c r="A1209" s="108"/>
      <c r="B1209" s="108"/>
      <c r="C1209" s="108"/>
      <c r="D1209" s="108"/>
      <c r="E1209" s="108"/>
      <c r="F1209" s="108"/>
      <c r="G1209" s="108"/>
      <c r="H1209" s="108"/>
      <c r="I1209" s="108"/>
      <c r="J1209" s="108"/>
      <c r="K1209" s="108"/>
      <c r="L1209" s="108"/>
      <c r="M1209" s="108"/>
    </row>
    <row r="1210" spans="1:13" ht="12.75" x14ac:dyDescent="0.2">
      <c r="A1210" s="108"/>
      <c r="B1210" s="108"/>
      <c r="C1210" s="108"/>
      <c r="D1210" s="108"/>
      <c r="E1210" s="108"/>
      <c r="F1210" s="108"/>
      <c r="G1210" s="108"/>
      <c r="H1210" s="108"/>
      <c r="I1210" s="108"/>
      <c r="J1210" s="108"/>
      <c r="K1210" s="108"/>
      <c r="L1210" s="108"/>
      <c r="M1210" s="108"/>
    </row>
    <row r="1211" spans="1:13" ht="12.75" x14ac:dyDescent="0.2">
      <c r="A1211" s="108"/>
      <c r="B1211" s="108"/>
      <c r="C1211" s="108"/>
      <c r="D1211" s="108"/>
      <c r="E1211" s="108"/>
      <c r="F1211" s="108"/>
      <c r="G1211" s="108"/>
      <c r="H1211" s="108"/>
      <c r="I1211" s="108"/>
      <c r="J1211" s="108"/>
      <c r="K1211" s="108"/>
      <c r="L1211" s="108"/>
      <c r="M1211" s="108"/>
    </row>
    <row r="1212" spans="1:13" ht="12.75" x14ac:dyDescent="0.2">
      <c r="A1212" s="108"/>
      <c r="B1212" s="108"/>
      <c r="C1212" s="108"/>
      <c r="D1212" s="108"/>
      <c r="E1212" s="108"/>
      <c r="F1212" s="108"/>
      <c r="G1212" s="108"/>
      <c r="H1212" s="108"/>
      <c r="I1212" s="108"/>
      <c r="J1212" s="108"/>
      <c r="K1212" s="108"/>
      <c r="L1212" s="108"/>
      <c r="M1212" s="108"/>
    </row>
    <row r="1213" spans="1:13" ht="12.75" x14ac:dyDescent="0.2">
      <c r="A1213" s="108"/>
      <c r="B1213" s="108"/>
      <c r="C1213" s="108"/>
      <c r="D1213" s="108"/>
      <c r="E1213" s="108"/>
      <c r="F1213" s="108"/>
      <c r="G1213" s="108"/>
      <c r="H1213" s="108"/>
      <c r="I1213" s="108"/>
      <c r="J1213" s="108"/>
      <c r="K1213" s="108"/>
      <c r="L1213" s="108"/>
      <c r="M1213" s="108"/>
    </row>
    <row r="1214" spans="1:13" ht="12.75" x14ac:dyDescent="0.2">
      <c r="A1214" s="108"/>
      <c r="B1214" s="108"/>
      <c r="C1214" s="108"/>
      <c r="D1214" s="108"/>
      <c r="E1214" s="108"/>
      <c r="F1214" s="108"/>
      <c r="G1214" s="108"/>
      <c r="H1214" s="108"/>
      <c r="I1214" s="108"/>
      <c r="J1214" s="108"/>
      <c r="K1214" s="108"/>
      <c r="L1214" s="108"/>
      <c r="M1214" s="108"/>
    </row>
    <row r="1215" spans="1:13" ht="12.75" x14ac:dyDescent="0.2">
      <c r="A1215" s="108"/>
      <c r="B1215" s="108"/>
      <c r="C1215" s="108"/>
      <c r="D1215" s="108"/>
      <c r="E1215" s="108"/>
      <c r="F1215" s="108"/>
      <c r="G1215" s="108"/>
      <c r="H1215" s="108"/>
      <c r="I1215" s="108"/>
      <c r="J1215" s="108"/>
      <c r="K1215" s="108"/>
      <c r="L1215" s="108"/>
      <c r="M1215" s="108"/>
    </row>
    <row r="1216" spans="1:13" ht="12.75" x14ac:dyDescent="0.2">
      <c r="A1216" s="108"/>
      <c r="B1216" s="108"/>
      <c r="C1216" s="108"/>
      <c r="D1216" s="108"/>
      <c r="E1216" s="108"/>
      <c r="F1216" s="108"/>
      <c r="G1216" s="108"/>
      <c r="H1216" s="108"/>
      <c r="I1216" s="108"/>
      <c r="J1216" s="108"/>
      <c r="K1216" s="108"/>
      <c r="L1216" s="108"/>
      <c r="M1216" s="108"/>
    </row>
    <row r="1217" spans="1:13" ht="12.75" x14ac:dyDescent="0.2">
      <c r="A1217" s="108"/>
      <c r="B1217" s="108"/>
      <c r="C1217" s="108"/>
      <c r="D1217" s="108"/>
      <c r="E1217" s="108"/>
      <c r="F1217" s="108"/>
      <c r="G1217" s="108"/>
      <c r="H1217" s="108"/>
      <c r="I1217" s="108"/>
      <c r="J1217" s="108"/>
      <c r="K1217" s="108"/>
      <c r="L1217" s="108"/>
      <c r="M1217" s="108"/>
    </row>
    <row r="1218" spans="1:13" ht="12.75" x14ac:dyDescent="0.2">
      <c r="A1218" s="108"/>
      <c r="B1218" s="108"/>
      <c r="C1218" s="108"/>
      <c r="D1218" s="108"/>
      <c r="E1218" s="108"/>
      <c r="F1218" s="108"/>
      <c r="G1218" s="108"/>
      <c r="H1218" s="108"/>
      <c r="I1218" s="108"/>
      <c r="J1218" s="108"/>
      <c r="K1218" s="108"/>
      <c r="L1218" s="108"/>
      <c r="M1218" s="108"/>
    </row>
    <row r="1219" spans="1:13" ht="12.75" x14ac:dyDescent="0.2">
      <c r="A1219" s="108"/>
      <c r="B1219" s="108"/>
      <c r="C1219" s="108"/>
      <c r="D1219" s="108"/>
      <c r="E1219" s="108"/>
      <c r="F1219" s="108"/>
      <c r="G1219" s="108"/>
      <c r="H1219" s="108"/>
      <c r="I1219" s="108"/>
      <c r="J1219" s="108"/>
      <c r="K1219" s="108"/>
      <c r="L1219" s="108"/>
      <c r="M1219" s="108"/>
    </row>
    <row r="1220" spans="1:13" ht="12.75" x14ac:dyDescent="0.2">
      <c r="A1220" s="108"/>
      <c r="B1220" s="108"/>
      <c r="C1220" s="108"/>
      <c r="D1220" s="108"/>
      <c r="E1220" s="108"/>
      <c r="F1220" s="108"/>
      <c r="G1220" s="108"/>
      <c r="H1220" s="108"/>
      <c r="I1220" s="108"/>
      <c r="J1220" s="108"/>
      <c r="K1220" s="108"/>
      <c r="L1220" s="108"/>
      <c r="M1220" s="108"/>
    </row>
    <row r="1221" spans="1:13" ht="12.75" x14ac:dyDescent="0.2">
      <c r="A1221" s="108"/>
      <c r="B1221" s="108"/>
      <c r="C1221" s="108"/>
      <c r="D1221" s="108"/>
      <c r="E1221" s="108"/>
      <c r="F1221" s="108"/>
      <c r="G1221" s="108"/>
      <c r="H1221" s="108"/>
      <c r="I1221" s="108"/>
      <c r="J1221" s="108"/>
      <c r="K1221" s="108"/>
      <c r="L1221" s="108"/>
      <c r="M1221" s="108"/>
    </row>
    <row r="1222" spans="1:13" ht="12.75" x14ac:dyDescent="0.2">
      <c r="A1222" s="108"/>
      <c r="B1222" s="108"/>
      <c r="C1222" s="108"/>
      <c r="D1222" s="108"/>
      <c r="E1222" s="108"/>
      <c r="F1222" s="108"/>
      <c r="G1222" s="108"/>
      <c r="H1222" s="108"/>
      <c r="I1222" s="108"/>
      <c r="J1222" s="108"/>
      <c r="K1222" s="108"/>
      <c r="L1222" s="108"/>
      <c r="M1222" s="108"/>
    </row>
    <row r="1223" spans="1:13" ht="12.75" x14ac:dyDescent="0.2">
      <c r="A1223" s="108"/>
      <c r="B1223" s="108"/>
      <c r="C1223" s="108"/>
      <c r="D1223" s="108"/>
      <c r="E1223" s="108"/>
      <c r="F1223" s="108"/>
      <c r="G1223" s="108"/>
      <c r="H1223" s="108"/>
      <c r="I1223" s="108"/>
      <c r="J1223" s="108"/>
      <c r="K1223" s="108"/>
      <c r="L1223" s="108"/>
      <c r="M1223" s="108"/>
    </row>
    <row r="1224" spans="1:13" ht="12.75" x14ac:dyDescent="0.2">
      <c r="A1224" s="108"/>
      <c r="B1224" s="108"/>
      <c r="C1224" s="108"/>
      <c r="D1224" s="108"/>
      <c r="E1224" s="108"/>
      <c r="F1224" s="108"/>
      <c r="G1224" s="108"/>
      <c r="H1224" s="108"/>
      <c r="I1224" s="108"/>
      <c r="J1224" s="108"/>
      <c r="K1224" s="108"/>
      <c r="L1224" s="108"/>
      <c r="M1224" s="108"/>
    </row>
    <row r="1225" spans="1:13" ht="12.75" x14ac:dyDescent="0.2">
      <c r="A1225" s="108"/>
      <c r="B1225" s="108"/>
      <c r="C1225" s="108"/>
      <c r="D1225" s="108"/>
      <c r="E1225" s="108"/>
      <c r="F1225" s="108"/>
      <c r="G1225" s="108"/>
      <c r="H1225" s="108"/>
      <c r="I1225" s="108"/>
      <c r="J1225" s="108"/>
      <c r="K1225" s="108"/>
      <c r="L1225" s="108"/>
      <c r="M1225" s="108"/>
    </row>
    <row r="1226" spans="1:13" ht="12.75" x14ac:dyDescent="0.2">
      <c r="A1226" s="108"/>
      <c r="B1226" s="108"/>
      <c r="C1226" s="108"/>
      <c r="D1226" s="108"/>
      <c r="E1226" s="108"/>
      <c r="F1226" s="108"/>
      <c r="G1226" s="108"/>
      <c r="H1226" s="108"/>
      <c r="I1226" s="108"/>
      <c r="J1226" s="108"/>
      <c r="K1226" s="108"/>
      <c r="L1226" s="108"/>
      <c r="M1226" s="108"/>
    </row>
    <row r="1227" spans="1:13" ht="12.75" x14ac:dyDescent="0.2">
      <c r="A1227" s="108"/>
      <c r="B1227" s="108"/>
      <c r="C1227" s="108"/>
      <c r="D1227" s="108"/>
      <c r="E1227" s="108"/>
      <c r="F1227" s="108"/>
      <c r="G1227" s="108"/>
      <c r="H1227" s="108"/>
      <c r="I1227" s="108"/>
      <c r="J1227" s="108"/>
      <c r="K1227" s="108"/>
      <c r="L1227" s="108"/>
      <c r="M1227" s="108"/>
    </row>
    <row r="1228" spans="1:13" ht="12.75" x14ac:dyDescent="0.2">
      <c r="A1228" s="108"/>
      <c r="B1228" s="108"/>
      <c r="C1228" s="108"/>
      <c r="D1228" s="108"/>
      <c r="E1228" s="108"/>
      <c r="F1228" s="108"/>
      <c r="G1228" s="108"/>
      <c r="H1228" s="108"/>
      <c r="I1228" s="108"/>
      <c r="J1228" s="108"/>
      <c r="K1228" s="108"/>
      <c r="L1228" s="108"/>
      <c r="M1228" s="108"/>
    </row>
    <row r="1229" spans="1:13" ht="12.75" x14ac:dyDescent="0.2">
      <c r="A1229" s="108"/>
      <c r="B1229" s="108"/>
      <c r="C1229" s="108"/>
      <c r="D1229" s="108"/>
      <c r="E1229" s="108"/>
      <c r="F1229" s="108"/>
      <c r="G1229" s="108"/>
      <c r="H1229" s="108"/>
      <c r="I1229" s="108"/>
      <c r="J1229" s="108"/>
      <c r="K1229" s="108"/>
      <c r="L1229" s="108"/>
      <c r="M1229" s="108"/>
    </row>
    <row r="1230" spans="1:13" ht="12.75" x14ac:dyDescent="0.2">
      <c r="A1230" s="108"/>
      <c r="B1230" s="108"/>
      <c r="C1230" s="108"/>
      <c r="D1230" s="108"/>
      <c r="E1230" s="108"/>
      <c r="F1230" s="108"/>
      <c r="G1230" s="108"/>
      <c r="H1230" s="108"/>
      <c r="I1230" s="108"/>
      <c r="J1230" s="108"/>
      <c r="K1230" s="108"/>
      <c r="L1230" s="108"/>
      <c r="M1230" s="108"/>
    </row>
    <row r="1231" spans="1:13" ht="12.75" x14ac:dyDescent="0.2">
      <c r="A1231" s="108"/>
      <c r="B1231" s="108"/>
      <c r="C1231" s="108"/>
      <c r="D1231" s="108"/>
      <c r="E1231" s="108"/>
      <c r="F1231" s="108"/>
      <c r="G1231" s="108"/>
      <c r="H1231" s="108"/>
      <c r="I1231" s="108"/>
      <c r="J1231" s="108"/>
      <c r="K1231" s="108"/>
      <c r="L1231" s="108"/>
      <c r="M1231" s="108"/>
    </row>
    <row r="1232" spans="1:13" ht="12.75" x14ac:dyDescent="0.2">
      <c r="A1232" s="108"/>
      <c r="B1232" s="108"/>
      <c r="C1232" s="108"/>
      <c r="D1232" s="108"/>
      <c r="E1232" s="108"/>
      <c r="F1232" s="108"/>
      <c r="G1232" s="108"/>
      <c r="H1232" s="108"/>
      <c r="I1232" s="108"/>
      <c r="J1232" s="108"/>
      <c r="K1232" s="108"/>
      <c r="L1232" s="108"/>
      <c r="M1232" s="108"/>
    </row>
    <row r="1233" spans="1:13" ht="12.75" x14ac:dyDescent="0.2">
      <c r="A1233" s="108"/>
      <c r="B1233" s="108"/>
      <c r="C1233" s="108"/>
      <c r="D1233" s="108"/>
      <c r="E1233" s="108"/>
      <c r="F1233" s="108"/>
      <c r="G1233" s="108"/>
      <c r="H1233" s="108"/>
      <c r="I1233" s="108"/>
      <c r="J1233" s="108"/>
      <c r="K1233" s="108"/>
      <c r="L1233" s="108"/>
      <c r="M1233" s="108"/>
    </row>
    <row r="1234" spans="1:13" ht="12.75" x14ac:dyDescent="0.2">
      <c r="A1234" s="108"/>
      <c r="B1234" s="108"/>
      <c r="C1234" s="108"/>
      <c r="D1234" s="108"/>
      <c r="E1234" s="108"/>
      <c r="F1234" s="108"/>
      <c r="G1234" s="108"/>
      <c r="H1234" s="108"/>
      <c r="I1234" s="108"/>
      <c r="J1234" s="108"/>
      <c r="K1234" s="108"/>
      <c r="L1234" s="108"/>
      <c r="M1234" s="108"/>
    </row>
    <row r="1235" spans="1:13" ht="12.75" x14ac:dyDescent="0.2">
      <c r="A1235" s="108"/>
      <c r="B1235" s="108"/>
      <c r="C1235" s="108"/>
      <c r="D1235" s="108"/>
      <c r="E1235" s="108"/>
      <c r="F1235" s="108"/>
      <c r="G1235" s="108"/>
      <c r="H1235" s="108"/>
      <c r="I1235" s="108"/>
      <c r="J1235" s="108"/>
      <c r="K1235" s="108"/>
      <c r="L1235" s="108"/>
      <c r="M1235" s="108"/>
    </row>
    <row r="1236" spans="1:13" ht="12.75" x14ac:dyDescent="0.2">
      <c r="A1236" s="108"/>
      <c r="B1236" s="108"/>
      <c r="C1236" s="108"/>
      <c r="D1236" s="108"/>
      <c r="E1236" s="108"/>
      <c r="F1236" s="108"/>
      <c r="G1236" s="108"/>
      <c r="H1236" s="108"/>
      <c r="I1236" s="108"/>
      <c r="J1236" s="108"/>
      <c r="K1236" s="108"/>
      <c r="L1236" s="108"/>
      <c r="M1236" s="108"/>
    </row>
    <row r="1237" spans="1:13" ht="12.75" x14ac:dyDescent="0.2">
      <c r="A1237" s="108"/>
      <c r="B1237" s="108"/>
      <c r="C1237" s="108"/>
      <c r="D1237" s="108"/>
      <c r="E1237" s="108"/>
      <c r="F1237" s="108"/>
      <c r="G1237" s="108"/>
      <c r="H1237" s="108"/>
      <c r="I1237" s="108"/>
      <c r="J1237" s="108"/>
      <c r="K1237" s="108"/>
      <c r="L1237" s="108"/>
      <c r="M1237" s="108"/>
    </row>
    <row r="1238" spans="1:13" ht="12.75" x14ac:dyDescent="0.2">
      <c r="A1238" s="108"/>
      <c r="B1238" s="108"/>
      <c r="C1238" s="108"/>
      <c r="D1238" s="108"/>
      <c r="E1238" s="108"/>
      <c r="F1238" s="108"/>
      <c r="G1238" s="108"/>
      <c r="H1238" s="108"/>
      <c r="I1238" s="108"/>
      <c r="J1238" s="108"/>
      <c r="K1238" s="108"/>
      <c r="L1238" s="108"/>
      <c r="M1238" s="108"/>
    </row>
    <row r="1239" spans="1:13" ht="12.75" x14ac:dyDescent="0.2">
      <c r="A1239" s="108"/>
      <c r="B1239" s="108"/>
      <c r="C1239" s="108"/>
      <c r="D1239" s="108"/>
      <c r="E1239" s="108"/>
      <c r="F1239" s="108"/>
      <c r="G1239" s="108"/>
      <c r="H1239" s="108"/>
      <c r="I1239" s="108"/>
      <c r="J1239" s="108"/>
      <c r="K1239" s="108"/>
      <c r="L1239" s="108"/>
      <c r="M1239" s="108"/>
    </row>
    <row r="1240" spans="1:13" ht="12.75" x14ac:dyDescent="0.2">
      <c r="A1240" s="108"/>
      <c r="B1240" s="108"/>
      <c r="C1240" s="108"/>
      <c r="D1240" s="108"/>
      <c r="E1240" s="108"/>
      <c r="F1240" s="108"/>
      <c r="G1240" s="108"/>
      <c r="H1240" s="108"/>
      <c r="I1240" s="108"/>
      <c r="J1240" s="108"/>
      <c r="K1240" s="108"/>
      <c r="L1240" s="108"/>
      <c r="M1240" s="108"/>
    </row>
    <row r="1241" spans="1:13" ht="12.75" x14ac:dyDescent="0.2">
      <c r="A1241" s="108"/>
      <c r="B1241" s="108"/>
      <c r="C1241" s="108"/>
      <c r="D1241" s="108"/>
      <c r="E1241" s="108"/>
      <c r="F1241" s="108"/>
      <c r="G1241" s="108"/>
      <c r="H1241" s="108"/>
      <c r="I1241" s="108"/>
      <c r="J1241" s="108"/>
      <c r="K1241" s="108"/>
      <c r="L1241" s="108"/>
      <c r="M1241" s="108"/>
    </row>
    <row r="1242" spans="1:13" ht="12.75" x14ac:dyDescent="0.2">
      <c r="A1242" s="108"/>
      <c r="B1242" s="108"/>
      <c r="C1242" s="108"/>
      <c r="D1242" s="108"/>
      <c r="E1242" s="108"/>
      <c r="F1242" s="108"/>
      <c r="G1242" s="108"/>
      <c r="H1242" s="108"/>
      <c r="I1242" s="108"/>
      <c r="J1242" s="108"/>
      <c r="K1242" s="108"/>
      <c r="L1242" s="108"/>
      <c r="M1242" s="108"/>
    </row>
    <row r="1243" spans="1:13" ht="12.75" x14ac:dyDescent="0.2">
      <c r="A1243" s="108"/>
      <c r="B1243" s="108"/>
      <c r="C1243" s="108"/>
      <c r="D1243" s="108"/>
      <c r="E1243" s="108"/>
      <c r="F1243" s="108"/>
      <c r="G1243" s="108"/>
      <c r="H1243" s="108"/>
      <c r="I1243" s="108"/>
      <c r="J1243" s="108"/>
      <c r="K1243" s="108"/>
      <c r="L1243" s="108"/>
      <c r="M1243" s="108"/>
    </row>
    <row r="1244" spans="1:13" ht="12.75" x14ac:dyDescent="0.2">
      <c r="A1244" s="108"/>
      <c r="B1244" s="108"/>
      <c r="C1244" s="108"/>
      <c r="D1244" s="108"/>
      <c r="E1244" s="108"/>
      <c r="F1244" s="108"/>
      <c r="G1244" s="108"/>
      <c r="H1244" s="108"/>
      <c r="I1244" s="108"/>
      <c r="J1244" s="108"/>
      <c r="K1244" s="108"/>
      <c r="L1244" s="108"/>
      <c r="M1244" s="108"/>
    </row>
    <row r="1245" spans="1:13" ht="12.75" x14ac:dyDescent="0.2">
      <c r="A1245" s="108"/>
      <c r="B1245" s="108"/>
      <c r="C1245" s="108"/>
      <c r="D1245" s="108"/>
      <c r="E1245" s="108"/>
      <c r="F1245" s="108"/>
      <c r="G1245" s="108"/>
      <c r="H1245" s="108"/>
      <c r="I1245" s="108"/>
      <c r="J1245" s="108"/>
      <c r="K1245" s="108"/>
      <c r="L1245" s="108"/>
      <c r="M1245" s="108"/>
    </row>
    <row r="1246" spans="1:13" ht="12.75" x14ac:dyDescent="0.2">
      <c r="A1246" s="108"/>
      <c r="B1246" s="108"/>
      <c r="C1246" s="108"/>
      <c r="D1246" s="108"/>
      <c r="E1246" s="108"/>
      <c r="F1246" s="108"/>
      <c r="G1246" s="108"/>
      <c r="H1246" s="108"/>
      <c r="I1246" s="108"/>
      <c r="J1246" s="108"/>
      <c r="K1246" s="108"/>
      <c r="L1246" s="108"/>
      <c r="M1246" s="108"/>
    </row>
    <row r="1247" spans="1:13" ht="12.75" x14ac:dyDescent="0.2">
      <c r="A1247" s="108"/>
      <c r="B1247" s="108"/>
      <c r="C1247" s="108"/>
      <c r="D1247" s="108"/>
      <c r="E1247" s="108"/>
      <c r="F1247" s="108"/>
      <c r="G1247" s="108"/>
      <c r="H1247" s="108"/>
      <c r="I1247" s="108"/>
      <c r="J1247" s="108"/>
      <c r="K1247" s="108"/>
      <c r="L1247" s="108"/>
      <c r="M1247" s="108"/>
    </row>
    <row r="1248" spans="1:13" ht="12.75" x14ac:dyDescent="0.2">
      <c r="A1248" s="108"/>
      <c r="B1248" s="108"/>
      <c r="C1248" s="108"/>
      <c r="D1248" s="108"/>
      <c r="E1248" s="108"/>
      <c r="F1248" s="108"/>
      <c r="G1248" s="108"/>
      <c r="H1248" s="108"/>
      <c r="I1248" s="108"/>
      <c r="J1248" s="108"/>
      <c r="K1248" s="108"/>
      <c r="L1248" s="108"/>
      <c r="M1248" s="108"/>
    </row>
    <row r="1249" spans="1:13" ht="12.75" x14ac:dyDescent="0.2">
      <c r="A1249" s="108"/>
      <c r="B1249" s="108"/>
      <c r="C1249" s="108"/>
      <c r="D1249" s="108"/>
      <c r="E1249" s="108"/>
      <c r="F1249" s="108"/>
      <c r="G1249" s="108"/>
      <c r="H1249" s="108"/>
      <c r="I1249" s="108"/>
      <c r="J1249" s="108"/>
      <c r="K1249" s="108"/>
      <c r="L1249" s="108"/>
      <c r="M1249" s="108"/>
    </row>
    <row r="1250" spans="1:13" ht="12.75" x14ac:dyDescent="0.2">
      <c r="A1250" s="108"/>
      <c r="B1250" s="108"/>
      <c r="C1250" s="108"/>
      <c r="D1250" s="108"/>
      <c r="E1250" s="108"/>
      <c r="F1250" s="108"/>
      <c r="G1250" s="108"/>
      <c r="H1250" s="108"/>
      <c r="I1250" s="108"/>
      <c r="J1250" s="108"/>
      <c r="K1250" s="108"/>
      <c r="L1250" s="108"/>
      <c r="M1250" s="108"/>
    </row>
    <row r="1251" spans="1:13" ht="12.75" x14ac:dyDescent="0.2">
      <c r="A1251" s="108"/>
      <c r="B1251" s="108"/>
      <c r="C1251" s="108"/>
      <c r="D1251" s="108"/>
      <c r="E1251" s="108"/>
      <c r="F1251" s="108"/>
      <c r="G1251" s="108"/>
      <c r="H1251" s="108"/>
      <c r="I1251" s="108"/>
      <c r="J1251" s="108"/>
      <c r="K1251" s="108"/>
      <c r="L1251" s="108"/>
      <c r="M1251" s="108"/>
    </row>
    <row r="1252" spans="1:13" ht="12.75" x14ac:dyDescent="0.2">
      <c r="A1252" s="108"/>
      <c r="B1252" s="108"/>
      <c r="C1252" s="108"/>
      <c r="D1252" s="108"/>
      <c r="E1252" s="108"/>
      <c r="F1252" s="108"/>
      <c r="G1252" s="108"/>
      <c r="H1252" s="108"/>
      <c r="I1252" s="108"/>
      <c r="J1252" s="108"/>
      <c r="K1252" s="108"/>
      <c r="L1252" s="108"/>
      <c r="M1252" s="108"/>
    </row>
    <row r="1253" spans="1:13" ht="12.75" x14ac:dyDescent="0.2">
      <c r="A1253" s="108"/>
      <c r="B1253" s="108"/>
      <c r="C1253" s="108"/>
      <c r="D1253" s="108"/>
      <c r="E1253" s="108"/>
      <c r="F1253" s="108"/>
      <c r="G1253" s="108"/>
      <c r="H1253" s="108"/>
      <c r="I1253" s="108"/>
      <c r="J1253" s="108"/>
      <c r="K1253" s="108"/>
      <c r="L1253" s="108"/>
      <c r="M1253" s="108"/>
    </row>
    <row r="1254" spans="1:13" ht="12.75" x14ac:dyDescent="0.2">
      <c r="A1254" s="108"/>
      <c r="B1254" s="108"/>
      <c r="C1254" s="108"/>
      <c r="D1254" s="108"/>
      <c r="E1254" s="108"/>
      <c r="F1254" s="108"/>
      <c r="G1254" s="108"/>
      <c r="H1254" s="108"/>
      <c r="I1254" s="108"/>
      <c r="J1254" s="108"/>
      <c r="K1254" s="108"/>
      <c r="L1254" s="108"/>
      <c r="M1254" s="108"/>
    </row>
    <row r="1255" spans="1:13" ht="12.75" x14ac:dyDescent="0.2">
      <c r="A1255" s="108"/>
      <c r="B1255" s="108"/>
      <c r="C1255" s="108"/>
      <c r="D1255" s="108"/>
      <c r="E1255" s="108"/>
      <c r="F1255" s="108"/>
      <c r="G1255" s="108"/>
      <c r="H1255" s="108"/>
      <c r="I1255" s="108"/>
      <c r="J1255" s="108"/>
      <c r="K1255" s="108"/>
      <c r="L1255" s="108"/>
      <c r="M1255" s="108"/>
    </row>
    <row r="1256" spans="1:13" ht="12.75" x14ac:dyDescent="0.2">
      <c r="A1256" s="108"/>
      <c r="B1256" s="108"/>
      <c r="C1256" s="108"/>
      <c r="D1256" s="108"/>
      <c r="E1256" s="108"/>
      <c r="F1256" s="108"/>
      <c r="G1256" s="108"/>
      <c r="H1256" s="108"/>
      <c r="I1256" s="108"/>
      <c r="J1256" s="108"/>
      <c r="K1256" s="108"/>
      <c r="L1256" s="108"/>
      <c r="M1256" s="108"/>
    </row>
    <row r="1257" spans="1:13" ht="12.75" x14ac:dyDescent="0.2">
      <c r="A1257" s="108"/>
      <c r="B1257" s="108"/>
      <c r="C1257" s="108"/>
      <c r="D1257" s="108"/>
      <c r="E1257" s="108"/>
      <c r="F1257" s="108"/>
      <c r="G1257" s="108"/>
      <c r="H1257" s="108"/>
      <c r="I1257" s="108"/>
      <c r="J1257" s="108"/>
      <c r="K1257" s="108"/>
      <c r="L1257" s="108"/>
      <c r="M1257" s="108"/>
    </row>
    <row r="1258" spans="1:13" ht="12.75" x14ac:dyDescent="0.2">
      <c r="A1258" s="108"/>
      <c r="B1258" s="108"/>
      <c r="C1258" s="108"/>
      <c r="D1258" s="108"/>
      <c r="E1258" s="108"/>
      <c r="F1258" s="108"/>
      <c r="G1258" s="108"/>
      <c r="H1258" s="108"/>
      <c r="I1258" s="108"/>
      <c r="J1258" s="108"/>
      <c r="K1258" s="108"/>
      <c r="L1258" s="108"/>
      <c r="M1258" s="108"/>
    </row>
    <row r="1259" spans="1:13" ht="12.75" x14ac:dyDescent="0.2">
      <c r="A1259" s="108"/>
      <c r="B1259" s="108"/>
      <c r="C1259" s="108"/>
      <c r="D1259" s="108"/>
      <c r="E1259" s="108"/>
      <c r="F1259" s="108"/>
      <c r="G1259" s="108"/>
      <c r="H1259" s="108"/>
      <c r="I1259" s="108"/>
      <c r="J1259" s="108"/>
      <c r="K1259" s="108"/>
      <c r="L1259" s="108"/>
      <c r="M1259" s="108"/>
    </row>
    <row r="1260" spans="1:13" ht="12.75" x14ac:dyDescent="0.2">
      <c r="A1260" s="108"/>
      <c r="B1260" s="108"/>
      <c r="C1260" s="108"/>
      <c r="D1260" s="108"/>
      <c r="E1260" s="108"/>
      <c r="F1260" s="108"/>
      <c r="G1260" s="108"/>
      <c r="H1260" s="108"/>
      <c r="I1260" s="108"/>
      <c r="J1260" s="108"/>
      <c r="K1260" s="108"/>
      <c r="L1260" s="108"/>
      <c r="M1260" s="108"/>
    </row>
    <row r="1261" spans="1:13" ht="12.75" x14ac:dyDescent="0.2">
      <c r="A1261" s="108"/>
      <c r="B1261" s="108"/>
      <c r="C1261" s="108"/>
      <c r="D1261" s="108"/>
      <c r="E1261" s="108"/>
      <c r="F1261" s="108"/>
      <c r="G1261" s="108"/>
      <c r="H1261" s="108"/>
      <c r="I1261" s="108"/>
      <c r="J1261" s="108"/>
      <c r="K1261" s="108"/>
      <c r="L1261" s="108"/>
      <c r="M1261" s="108"/>
    </row>
    <row r="1262" spans="1:13" ht="12.75" x14ac:dyDescent="0.2">
      <c r="A1262" s="108"/>
      <c r="B1262" s="108"/>
      <c r="C1262" s="108"/>
      <c r="D1262" s="108"/>
      <c r="E1262" s="108"/>
      <c r="F1262" s="108"/>
      <c r="G1262" s="108"/>
      <c r="H1262" s="108"/>
      <c r="I1262" s="108"/>
      <c r="J1262" s="108"/>
      <c r="K1262" s="108"/>
      <c r="L1262" s="108"/>
      <c r="M1262" s="108"/>
    </row>
    <row r="1263" spans="1:13" ht="12.75" x14ac:dyDescent="0.2">
      <c r="A1263" s="108"/>
      <c r="B1263" s="108"/>
      <c r="C1263" s="108"/>
      <c r="D1263" s="108"/>
      <c r="E1263" s="108"/>
      <c r="F1263" s="108"/>
      <c r="G1263" s="108"/>
      <c r="H1263" s="108"/>
      <c r="I1263" s="108"/>
      <c r="J1263" s="108"/>
      <c r="K1263" s="108"/>
      <c r="L1263" s="108"/>
      <c r="M1263" s="108"/>
    </row>
    <row r="1264" spans="1:13" ht="12.75" x14ac:dyDescent="0.2">
      <c r="A1264" s="108"/>
      <c r="B1264" s="108"/>
      <c r="C1264" s="108"/>
      <c r="D1264" s="108"/>
      <c r="E1264" s="108"/>
      <c r="F1264" s="108"/>
      <c r="G1264" s="108"/>
      <c r="H1264" s="108"/>
      <c r="I1264" s="108"/>
      <c r="J1264" s="108"/>
      <c r="K1264" s="108"/>
      <c r="L1264" s="108"/>
      <c r="M1264" s="108"/>
    </row>
    <row r="1265" spans="1:13" ht="12.75" x14ac:dyDescent="0.2">
      <c r="A1265" s="108"/>
      <c r="B1265" s="108"/>
      <c r="C1265" s="108"/>
      <c r="D1265" s="108"/>
      <c r="E1265" s="108"/>
      <c r="F1265" s="108"/>
      <c r="G1265" s="108"/>
      <c r="H1265" s="108"/>
      <c r="I1265" s="108"/>
      <c r="J1265" s="108"/>
      <c r="K1265" s="108"/>
      <c r="L1265" s="108"/>
      <c r="M1265" s="108"/>
    </row>
    <row r="1266" spans="1:13" ht="12.75" x14ac:dyDescent="0.2">
      <c r="A1266" s="108"/>
      <c r="B1266" s="108"/>
      <c r="C1266" s="108"/>
      <c r="D1266" s="108"/>
      <c r="E1266" s="108"/>
      <c r="F1266" s="108"/>
      <c r="G1266" s="108"/>
      <c r="H1266" s="108"/>
      <c r="I1266" s="108"/>
      <c r="J1266" s="108"/>
      <c r="K1266" s="108"/>
      <c r="L1266" s="108"/>
      <c r="M1266" s="108"/>
    </row>
    <row r="1267" spans="1:13" ht="12.75" x14ac:dyDescent="0.2">
      <c r="A1267" s="108"/>
      <c r="B1267" s="108"/>
      <c r="C1267" s="108"/>
      <c r="D1267" s="108"/>
      <c r="E1267" s="108"/>
      <c r="F1267" s="108"/>
      <c r="G1267" s="108"/>
      <c r="H1267" s="108"/>
      <c r="I1267" s="108"/>
      <c r="J1267" s="108"/>
      <c r="K1267" s="108"/>
      <c r="L1267" s="108"/>
      <c r="M1267" s="108"/>
    </row>
    <row r="1268" spans="1:13" ht="12.75" x14ac:dyDescent="0.2">
      <c r="A1268" s="108"/>
      <c r="B1268" s="108"/>
      <c r="C1268" s="108"/>
      <c r="D1268" s="108"/>
      <c r="E1268" s="108"/>
      <c r="F1268" s="108"/>
      <c r="G1268" s="108"/>
      <c r="H1268" s="108"/>
      <c r="I1268" s="108"/>
      <c r="J1268" s="108"/>
      <c r="K1268" s="108"/>
      <c r="L1268" s="108"/>
      <c r="M1268" s="108"/>
    </row>
    <row r="1269" spans="1:13" ht="12.75" x14ac:dyDescent="0.2">
      <c r="A1269" s="108"/>
      <c r="B1269" s="108"/>
      <c r="C1269" s="108"/>
      <c r="D1269" s="108"/>
      <c r="E1269" s="108"/>
      <c r="F1269" s="108"/>
      <c r="G1269" s="108"/>
      <c r="H1269" s="108"/>
      <c r="I1269" s="108"/>
      <c r="J1269" s="108"/>
      <c r="K1269" s="108"/>
      <c r="L1269" s="108"/>
      <c r="M1269" s="108"/>
    </row>
    <row r="1270" spans="1:13" ht="12.75" x14ac:dyDescent="0.2">
      <c r="A1270" s="108"/>
      <c r="B1270" s="108"/>
      <c r="C1270" s="108"/>
      <c r="D1270" s="108"/>
      <c r="E1270" s="108"/>
      <c r="F1270" s="108"/>
      <c r="G1270" s="108"/>
      <c r="H1270" s="108"/>
      <c r="I1270" s="108"/>
      <c r="J1270" s="108"/>
      <c r="K1270" s="108"/>
      <c r="L1270" s="108"/>
      <c r="M1270" s="108"/>
    </row>
    <row r="1271" spans="1:13" ht="12.75" x14ac:dyDescent="0.2">
      <c r="A1271" s="108"/>
      <c r="B1271" s="108"/>
      <c r="C1271" s="108"/>
      <c r="D1271" s="108"/>
      <c r="E1271" s="108"/>
      <c r="F1271" s="108"/>
      <c r="G1271" s="108"/>
      <c r="H1271" s="108"/>
      <c r="I1271" s="108"/>
      <c r="J1271" s="108"/>
      <c r="K1271" s="108"/>
      <c r="L1271" s="108"/>
      <c r="M1271" s="108"/>
    </row>
    <row r="1272" spans="1:13" ht="12.75" x14ac:dyDescent="0.2">
      <c r="A1272" s="108"/>
      <c r="B1272" s="108"/>
      <c r="C1272" s="108"/>
      <c r="D1272" s="108"/>
      <c r="E1272" s="108"/>
      <c r="F1272" s="108"/>
      <c r="G1272" s="108"/>
      <c r="H1272" s="108"/>
      <c r="I1272" s="108"/>
      <c r="J1272" s="108"/>
      <c r="K1272" s="108"/>
      <c r="L1272" s="108"/>
      <c r="M1272" s="108"/>
    </row>
    <row r="1273" spans="1:13" ht="12.75" x14ac:dyDescent="0.2">
      <c r="A1273" s="108"/>
      <c r="B1273" s="108"/>
      <c r="C1273" s="108"/>
      <c r="D1273" s="108"/>
      <c r="E1273" s="108"/>
      <c r="F1273" s="108"/>
      <c r="G1273" s="108"/>
      <c r="H1273" s="108"/>
      <c r="I1273" s="108"/>
      <c r="J1273" s="108"/>
      <c r="K1273" s="108"/>
      <c r="L1273" s="108"/>
      <c r="M1273" s="108"/>
    </row>
    <row r="1274" spans="1:13" ht="12.75" x14ac:dyDescent="0.2">
      <c r="A1274" s="108"/>
      <c r="B1274" s="108"/>
      <c r="C1274" s="108"/>
      <c r="D1274" s="108"/>
      <c r="E1274" s="108"/>
      <c r="F1274" s="108"/>
      <c r="G1274" s="108"/>
      <c r="H1274" s="108"/>
      <c r="I1274" s="108"/>
      <c r="J1274" s="108"/>
      <c r="K1274" s="108"/>
      <c r="L1274" s="108"/>
      <c r="M1274" s="108"/>
    </row>
    <row r="1275" spans="1:13" ht="12.75" x14ac:dyDescent="0.2">
      <c r="A1275" s="108"/>
      <c r="B1275" s="108"/>
      <c r="C1275" s="108"/>
      <c r="D1275" s="108"/>
      <c r="E1275" s="108"/>
      <c r="F1275" s="108"/>
      <c r="G1275" s="108"/>
      <c r="H1275" s="108"/>
      <c r="I1275" s="108"/>
      <c r="J1275" s="108"/>
      <c r="K1275" s="108"/>
      <c r="L1275" s="108"/>
      <c r="M1275" s="108"/>
    </row>
    <row r="1276" spans="1:13" ht="12.75" x14ac:dyDescent="0.2">
      <c r="A1276" s="108"/>
      <c r="B1276" s="108"/>
      <c r="C1276" s="108"/>
      <c r="D1276" s="108"/>
      <c r="E1276" s="108"/>
      <c r="F1276" s="108"/>
      <c r="G1276" s="108"/>
      <c r="H1276" s="108"/>
      <c r="I1276" s="108"/>
      <c r="J1276" s="108"/>
      <c r="K1276" s="108"/>
      <c r="L1276" s="108"/>
      <c r="M1276" s="108"/>
    </row>
    <row r="1277" spans="1:13" ht="12.75" x14ac:dyDescent="0.2">
      <c r="A1277" s="108"/>
      <c r="B1277" s="108"/>
      <c r="C1277" s="108"/>
      <c r="D1277" s="108"/>
      <c r="E1277" s="108"/>
      <c r="F1277" s="108"/>
      <c r="G1277" s="108"/>
      <c r="H1277" s="108"/>
      <c r="I1277" s="108"/>
      <c r="J1277" s="108"/>
      <c r="K1277" s="108"/>
      <c r="L1277" s="108"/>
      <c r="M1277" s="108"/>
    </row>
    <row r="1278" spans="1:13" ht="12.75" x14ac:dyDescent="0.2">
      <c r="A1278" s="108"/>
      <c r="B1278" s="108"/>
      <c r="C1278" s="108"/>
      <c r="D1278" s="108"/>
      <c r="E1278" s="108"/>
      <c r="F1278" s="108"/>
      <c r="G1278" s="108"/>
      <c r="H1278" s="108"/>
      <c r="I1278" s="108"/>
      <c r="J1278" s="108"/>
      <c r="K1278" s="108"/>
      <c r="L1278" s="108"/>
      <c r="M1278" s="108"/>
    </row>
    <row r="1279" spans="1:13" ht="12.75" x14ac:dyDescent="0.2">
      <c r="A1279" s="108"/>
      <c r="B1279" s="108"/>
      <c r="C1279" s="108"/>
      <c r="D1279" s="108"/>
      <c r="E1279" s="108"/>
      <c r="F1279" s="108"/>
      <c r="G1279" s="108"/>
      <c r="H1279" s="108"/>
      <c r="I1279" s="108"/>
      <c r="J1279" s="108"/>
      <c r="K1279" s="108"/>
      <c r="L1279" s="108"/>
      <c r="M1279" s="108"/>
    </row>
    <row r="1280" spans="1:13" ht="12.75" x14ac:dyDescent="0.2">
      <c r="A1280" s="108"/>
      <c r="B1280" s="108"/>
      <c r="C1280" s="108"/>
      <c r="D1280" s="108"/>
      <c r="E1280" s="108"/>
      <c r="F1280" s="108"/>
      <c r="G1280" s="108"/>
      <c r="H1280" s="108"/>
      <c r="I1280" s="108"/>
      <c r="J1280" s="108"/>
      <c r="K1280" s="108"/>
      <c r="L1280" s="108"/>
      <c r="M1280" s="108"/>
    </row>
    <row r="1281" spans="1:13" ht="12.75" x14ac:dyDescent="0.2">
      <c r="A1281" s="108"/>
      <c r="B1281" s="108"/>
      <c r="C1281" s="108"/>
      <c r="D1281" s="108"/>
      <c r="E1281" s="108"/>
      <c r="F1281" s="108"/>
      <c r="G1281" s="108"/>
      <c r="H1281" s="108"/>
      <c r="I1281" s="108"/>
      <c r="J1281" s="108"/>
      <c r="K1281" s="108"/>
      <c r="L1281" s="108"/>
      <c r="M1281" s="108"/>
    </row>
    <row r="1282" spans="1:13" ht="12.75" x14ac:dyDescent="0.2">
      <c r="A1282" s="108"/>
      <c r="B1282" s="108"/>
      <c r="C1282" s="108"/>
      <c r="D1282" s="108"/>
      <c r="E1282" s="108"/>
      <c r="F1282" s="108"/>
      <c r="G1282" s="108"/>
      <c r="H1282" s="108"/>
      <c r="I1282" s="108"/>
      <c r="J1282" s="108"/>
      <c r="K1282" s="108"/>
      <c r="L1282" s="108"/>
      <c r="M1282" s="108"/>
    </row>
    <row r="1283" spans="1:13" ht="12.75" x14ac:dyDescent="0.2">
      <c r="A1283" s="108"/>
      <c r="B1283" s="108"/>
      <c r="C1283" s="108"/>
      <c r="D1283" s="108"/>
      <c r="E1283" s="108"/>
      <c r="F1283" s="108"/>
      <c r="G1283" s="108"/>
      <c r="H1283" s="108"/>
      <c r="I1283" s="108"/>
      <c r="J1283" s="108"/>
      <c r="K1283" s="108"/>
      <c r="L1283" s="108"/>
      <c r="M1283" s="108"/>
    </row>
    <row r="1284" spans="1:13" ht="12.75" x14ac:dyDescent="0.2">
      <c r="A1284" s="108"/>
      <c r="B1284" s="108"/>
      <c r="C1284" s="108"/>
      <c r="D1284" s="108"/>
      <c r="E1284" s="108"/>
      <c r="F1284" s="108"/>
      <c r="G1284" s="108"/>
      <c r="H1284" s="108"/>
      <c r="I1284" s="108"/>
      <c r="J1284" s="108"/>
      <c r="K1284" s="108"/>
      <c r="L1284" s="108"/>
      <c r="M1284" s="108"/>
    </row>
    <row r="1285" spans="1:13" ht="12.75" x14ac:dyDescent="0.2">
      <c r="A1285" s="108"/>
      <c r="B1285" s="108"/>
      <c r="C1285" s="108"/>
      <c r="D1285" s="108"/>
      <c r="E1285" s="108"/>
      <c r="F1285" s="108"/>
      <c r="G1285" s="108"/>
      <c r="H1285" s="108"/>
      <c r="I1285" s="108"/>
      <c r="J1285" s="108"/>
      <c r="K1285" s="108"/>
      <c r="L1285" s="108"/>
      <c r="M1285" s="108"/>
    </row>
    <row r="1286" spans="1:13" ht="12.75" x14ac:dyDescent="0.2">
      <c r="A1286" s="108"/>
      <c r="B1286" s="108"/>
      <c r="C1286" s="108"/>
      <c r="D1286" s="108"/>
      <c r="E1286" s="108"/>
      <c r="F1286" s="108"/>
      <c r="G1286" s="108"/>
      <c r="H1286" s="108"/>
      <c r="I1286" s="108"/>
      <c r="J1286" s="108"/>
      <c r="K1286" s="108"/>
      <c r="L1286" s="108"/>
      <c r="M1286" s="108"/>
    </row>
    <row r="1287" spans="1:13" ht="12.75" x14ac:dyDescent="0.2">
      <c r="A1287" s="108"/>
      <c r="B1287" s="108"/>
      <c r="C1287" s="108"/>
      <c r="D1287" s="108"/>
      <c r="E1287" s="108"/>
      <c r="F1287" s="108"/>
      <c r="G1287" s="108"/>
      <c r="H1287" s="108"/>
      <c r="I1287" s="108"/>
      <c r="J1287" s="108"/>
      <c r="K1287" s="108"/>
      <c r="L1287" s="108"/>
      <c r="M1287" s="108"/>
    </row>
    <row r="1288" spans="1:13" ht="12.75" x14ac:dyDescent="0.2">
      <c r="A1288" s="108"/>
      <c r="B1288" s="108"/>
      <c r="C1288" s="108"/>
      <c r="D1288" s="108"/>
      <c r="E1288" s="108"/>
      <c r="F1288" s="108"/>
      <c r="G1288" s="108"/>
      <c r="H1288" s="108"/>
      <c r="I1288" s="108"/>
      <c r="J1288" s="108"/>
      <c r="K1288" s="108"/>
      <c r="L1288" s="108"/>
      <c r="M1288" s="108"/>
    </row>
    <row r="1289" spans="1:13" ht="12.75" x14ac:dyDescent="0.2">
      <c r="A1289" s="108"/>
      <c r="B1289" s="108"/>
      <c r="C1289" s="108"/>
      <c r="D1289" s="108"/>
      <c r="E1289" s="108"/>
      <c r="F1289" s="108"/>
      <c r="G1289" s="108"/>
      <c r="H1289" s="108"/>
      <c r="I1289" s="108"/>
      <c r="J1289" s="108"/>
      <c r="K1289" s="108"/>
      <c r="L1289" s="108"/>
      <c r="M1289" s="108"/>
    </row>
    <row r="1290" spans="1:13" ht="12.75" x14ac:dyDescent="0.2">
      <c r="A1290" s="108"/>
      <c r="B1290" s="108"/>
      <c r="C1290" s="108"/>
      <c r="D1290" s="108"/>
      <c r="E1290" s="108"/>
      <c r="F1290" s="108"/>
      <c r="G1290" s="108"/>
      <c r="H1290" s="108"/>
      <c r="I1290" s="108"/>
      <c r="J1290" s="108"/>
      <c r="K1290" s="108"/>
      <c r="L1290" s="108"/>
      <c r="M1290" s="108"/>
    </row>
    <row r="1291" spans="1:13" ht="12.75" x14ac:dyDescent="0.2">
      <c r="A1291" s="108"/>
      <c r="B1291" s="108"/>
      <c r="C1291" s="108"/>
      <c r="D1291" s="108"/>
      <c r="E1291" s="108"/>
      <c r="F1291" s="108"/>
      <c r="G1291" s="108"/>
      <c r="H1291" s="108"/>
      <c r="I1291" s="108"/>
      <c r="J1291" s="108"/>
      <c r="K1291" s="108"/>
      <c r="L1291" s="108"/>
      <c r="M1291" s="108"/>
    </row>
    <row r="1292" spans="1:13" ht="12.75" x14ac:dyDescent="0.2">
      <c r="A1292" s="108"/>
      <c r="B1292" s="108"/>
      <c r="C1292" s="108"/>
      <c r="D1292" s="108"/>
      <c r="E1292" s="108"/>
      <c r="F1292" s="108"/>
      <c r="G1292" s="108"/>
      <c r="H1292" s="108"/>
      <c r="I1292" s="108"/>
      <c r="J1292" s="108"/>
      <c r="K1292" s="108"/>
      <c r="L1292" s="108"/>
      <c r="M1292" s="108"/>
    </row>
    <row r="1293" spans="1:13" ht="12.75" x14ac:dyDescent="0.2">
      <c r="A1293" s="108"/>
      <c r="B1293" s="108"/>
      <c r="C1293" s="108"/>
      <c r="D1293" s="108"/>
      <c r="E1293" s="108"/>
      <c r="F1293" s="108"/>
      <c r="G1293" s="108"/>
      <c r="H1293" s="108"/>
      <c r="I1293" s="108"/>
      <c r="J1293" s="108"/>
      <c r="K1293" s="108"/>
      <c r="L1293" s="108"/>
      <c r="M1293" s="108"/>
    </row>
    <row r="1294" spans="1:13" ht="12.75" x14ac:dyDescent="0.2">
      <c r="A1294" s="108"/>
      <c r="B1294" s="108"/>
      <c r="C1294" s="108"/>
      <c r="D1294" s="108"/>
      <c r="E1294" s="108"/>
      <c r="F1294" s="108"/>
      <c r="G1294" s="108"/>
      <c r="H1294" s="108"/>
      <c r="I1294" s="108"/>
      <c r="J1294" s="108"/>
      <c r="K1294" s="108"/>
      <c r="L1294" s="108"/>
      <c r="M1294" s="108"/>
    </row>
    <row r="1295" spans="1:13" ht="12.75" x14ac:dyDescent="0.2">
      <c r="A1295" s="108"/>
      <c r="B1295" s="108"/>
      <c r="C1295" s="108"/>
      <c r="D1295" s="108"/>
      <c r="E1295" s="108"/>
      <c r="F1295" s="108"/>
      <c r="G1295" s="108"/>
      <c r="H1295" s="108"/>
      <c r="I1295" s="108"/>
      <c r="J1295" s="108"/>
      <c r="K1295" s="108"/>
      <c r="L1295" s="108"/>
      <c r="M1295" s="108"/>
    </row>
    <row r="1296" spans="1:13" ht="12.75" x14ac:dyDescent="0.2">
      <c r="A1296" s="108"/>
      <c r="B1296" s="108"/>
      <c r="C1296" s="108"/>
      <c r="D1296" s="108"/>
      <c r="E1296" s="108"/>
      <c r="F1296" s="108"/>
      <c r="G1296" s="108"/>
      <c r="H1296" s="108"/>
      <c r="I1296" s="108"/>
      <c r="J1296" s="108"/>
      <c r="K1296" s="108"/>
      <c r="L1296" s="108"/>
      <c r="M1296" s="108"/>
    </row>
    <row r="1297" spans="1:13" ht="12.75" x14ac:dyDescent="0.2">
      <c r="A1297" s="108"/>
      <c r="B1297" s="108"/>
      <c r="C1297" s="108"/>
      <c r="D1297" s="108"/>
      <c r="E1297" s="108"/>
      <c r="F1297" s="108"/>
      <c r="G1297" s="108"/>
      <c r="H1297" s="108"/>
      <c r="I1297" s="108"/>
      <c r="J1297" s="108"/>
      <c r="K1297" s="108"/>
      <c r="L1297" s="108"/>
      <c r="M1297" s="108"/>
    </row>
    <row r="1298" spans="1:13" ht="12.75" x14ac:dyDescent="0.2">
      <c r="A1298" s="108"/>
      <c r="B1298" s="108"/>
      <c r="C1298" s="108"/>
      <c r="D1298" s="108"/>
      <c r="E1298" s="108"/>
      <c r="F1298" s="108"/>
      <c r="G1298" s="108"/>
      <c r="H1298" s="108"/>
      <c r="I1298" s="108"/>
      <c r="J1298" s="108"/>
      <c r="K1298" s="108"/>
      <c r="L1298" s="108"/>
      <c r="M1298" s="108"/>
    </row>
    <row r="1299" spans="1:13" ht="12.75" x14ac:dyDescent="0.2">
      <c r="A1299" s="108"/>
      <c r="B1299" s="108"/>
      <c r="C1299" s="108"/>
      <c r="D1299" s="108"/>
      <c r="E1299" s="108"/>
      <c r="F1299" s="108"/>
      <c r="G1299" s="108"/>
      <c r="H1299" s="108"/>
      <c r="I1299" s="108"/>
      <c r="J1299" s="108"/>
      <c r="K1299" s="108"/>
      <c r="L1299" s="108"/>
      <c r="M1299" s="108"/>
    </row>
    <row r="1300" spans="1:13" ht="12.75" x14ac:dyDescent="0.2">
      <c r="A1300" s="108"/>
      <c r="B1300" s="108"/>
      <c r="C1300" s="108"/>
      <c r="D1300" s="108"/>
      <c r="E1300" s="108"/>
      <c r="F1300" s="108"/>
      <c r="G1300" s="108"/>
      <c r="H1300" s="108"/>
      <c r="I1300" s="108"/>
      <c r="J1300" s="108"/>
      <c r="K1300" s="108"/>
      <c r="L1300" s="108"/>
      <c r="M1300" s="108"/>
    </row>
    <row r="1301" spans="1:13" ht="12.75" x14ac:dyDescent="0.2">
      <c r="A1301" s="108"/>
      <c r="B1301" s="108"/>
      <c r="C1301" s="108"/>
      <c r="D1301" s="108"/>
      <c r="E1301" s="108"/>
      <c r="F1301" s="108"/>
      <c r="G1301" s="108"/>
      <c r="H1301" s="108"/>
      <c r="I1301" s="108"/>
      <c r="J1301" s="108"/>
      <c r="K1301" s="108"/>
      <c r="L1301" s="108"/>
      <c r="M1301" s="108"/>
    </row>
    <row r="1302" spans="1:13" ht="12.75" x14ac:dyDescent="0.2">
      <c r="A1302" s="108"/>
      <c r="B1302" s="108"/>
      <c r="C1302" s="108"/>
      <c r="D1302" s="108"/>
      <c r="E1302" s="108"/>
      <c r="F1302" s="108"/>
      <c r="G1302" s="108"/>
      <c r="H1302" s="108"/>
      <c r="I1302" s="108"/>
      <c r="J1302" s="108"/>
      <c r="K1302" s="108"/>
      <c r="L1302" s="108"/>
      <c r="M1302" s="108"/>
    </row>
    <row r="1303" spans="1:13" ht="12.75" x14ac:dyDescent="0.2">
      <c r="A1303" s="108"/>
      <c r="B1303" s="108"/>
      <c r="C1303" s="108"/>
      <c r="D1303" s="108"/>
      <c r="E1303" s="108"/>
      <c r="F1303" s="108"/>
      <c r="G1303" s="108"/>
      <c r="H1303" s="108"/>
      <c r="I1303" s="108"/>
      <c r="J1303" s="108"/>
      <c r="K1303" s="108"/>
      <c r="L1303" s="108"/>
      <c r="M1303" s="108"/>
    </row>
    <row r="1304" spans="1:13" ht="12.75" x14ac:dyDescent="0.2">
      <c r="A1304" s="108"/>
      <c r="B1304" s="108"/>
      <c r="C1304" s="108"/>
      <c r="D1304" s="108"/>
      <c r="E1304" s="108"/>
      <c r="F1304" s="108"/>
      <c r="G1304" s="108"/>
      <c r="H1304" s="108"/>
      <c r="I1304" s="108"/>
      <c r="J1304" s="108"/>
      <c r="K1304" s="108"/>
      <c r="L1304" s="108"/>
      <c r="M1304" s="108"/>
    </row>
    <row r="1305" spans="1:13" ht="12.75" x14ac:dyDescent="0.2">
      <c r="A1305" s="108"/>
      <c r="B1305" s="108"/>
      <c r="C1305" s="108"/>
      <c r="D1305" s="108"/>
      <c r="E1305" s="108"/>
      <c r="F1305" s="108"/>
      <c r="G1305" s="108"/>
      <c r="H1305" s="108"/>
      <c r="I1305" s="108"/>
      <c r="J1305" s="108"/>
      <c r="K1305" s="108"/>
      <c r="L1305" s="108"/>
      <c r="M1305" s="108"/>
    </row>
    <row r="1306" spans="1:13" ht="12.75" x14ac:dyDescent="0.2">
      <c r="A1306" s="108"/>
      <c r="B1306" s="108"/>
      <c r="C1306" s="108"/>
      <c r="D1306" s="108"/>
      <c r="E1306" s="108"/>
      <c r="F1306" s="108"/>
      <c r="G1306" s="108"/>
      <c r="H1306" s="108"/>
      <c r="I1306" s="108"/>
      <c r="J1306" s="108"/>
      <c r="K1306" s="108"/>
      <c r="L1306" s="108"/>
      <c r="M1306" s="108"/>
    </row>
    <row r="1307" spans="1:13" ht="12.75" x14ac:dyDescent="0.2">
      <c r="A1307" s="108"/>
      <c r="B1307" s="108"/>
      <c r="C1307" s="108"/>
      <c r="D1307" s="108"/>
      <c r="E1307" s="108"/>
      <c r="F1307" s="108"/>
      <c r="G1307" s="108"/>
      <c r="H1307" s="108"/>
      <c r="I1307" s="108"/>
      <c r="J1307" s="108"/>
      <c r="K1307" s="108"/>
      <c r="L1307" s="108"/>
      <c r="M1307" s="108"/>
    </row>
    <row r="1308" spans="1:13" ht="12.75" x14ac:dyDescent="0.2">
      <c r="A1308" s="108"/>
      <c r="B1308" s="108"/>
      <c r="C1308" s="108"/>
      <c r="D1308" s="108"/>
      <c r="E1308" s="108"/>
      <c r="F1308" s="108"/>
      <c r="G1308" s="108"/>
      <c r="H1308" s="108"/>
      <c r="I1308" s="108"/>
      <c r="J1308" s="108"/>
      <c r="K1308" s="108"/>
      <c r="L1308" s="108"/>
      <c r="M1308" s="108"/>
    </row>
    <row r="1309" spans="1:13" ht="12.75" x14ac:dyDescent="0.2">
      <c r="A1309" s="108"/>
      <c r="B1309" s="108"/>
      <c r="C1309" s="108"/>
      <c r="D1309" s="108"/>
      <c r="E1309" s="108"/>
      <c r="F1309" s="108"/>
      <c r="G1309" s="108"/>
      <c r="H1309" s="108"/>
      <c r="I1309" s="108"/>
      <c r="J1309" s="108"/>
      <c r="K1309" s="108"/>
      <c r="L1309" s="108"/>
      <c r="M1309" s="108"/>
    </row>
    <row r="1310" spans="1:13" ht="12.75" x14ac:dyDescent="0.2">
      <c r="A1310" s="108"/>
      <c r="B1310" s="108"/>
      <c r="C1310" s="108"/>
      <c r="D1310" s="108"/>
      <c r="E1310" s="108"/>
      <c r="F1310" s="108"/>
      <c r="G1310" s="108"/>
      <c r="H1310" s="108"/>
      <c r="I1310" s="108"/>
      <c r="J1310" s="108"/>
      <c r="K1310" s="108"/>
      <c r="L1310" s="108"/>
      <c r="M1310" s="108"/>
    </row>
    <row r="1311" spans="1:13" ht="12.75" x14ac:dyDescent="0.2">
      <c r="A1311" s="108"/>
      <c r="B1311" s="108"/>
      <c r="C1311" s="108"/>
      <c r="D1311" s="108"/>
      <c r="E1311" s="108"/>
      <c r="F1311" s="108"/>
      <c r="G1311" s="108"/>
      <c r="H1311" s="108"/>
      <c r="I1311" s="108"/>
      <c r="J1311" s="108"/>
      <c r="K1311" s="108"/>
      <c r="L1311" s="108"/>
      <c r="M1311" s="108"/>
    </row>
    <row r="1312" spans="1:13" ht="12.75" x14ac:dyDescent="0.2">
      <c r="A1312" s="108"/>
      <c r="B1312" s="108"/>
      <c r="C1312" s="108"/>
      <c r="D1312" s="108"/>
      <c r="E1312" s="108"/>
      <c r="F1312" s="108"/>
      <c r="G1312" s="108"/>
      <c r="H1312" s="108"/>
      <c r="I1312" s="108"/>
      <c r="J1312" s="108"/>
      <c r="K1312" s="108"/>
      <c r="L1312" s="108"/>
      <c r="M1312" s="108"/>
    </row>
    <row r="1313" spans="1:13" ht="12.75" x14ac:dyDescent="0.2">
      <c r="A1313" s="108"/>
      <c r="B1313" s="108"/>
      <c r="C1313" s="108"/>
      <c r="D1313" s="108"/>
      <c r="E1313" s="108"/>
      <c r="F1313" s="108"/>
      <c r="G1313" s="108"/>
      <c r="H1313" s="108"/>
      <c r="I1313" s="108"/>
      <c r="J1313" s="108"/>
      <c r="K1313" s="108"/>
      <c r="L1313" s="108"/>
      <c r="M1313" s="108"/>
    </row>
    <row r="1314" spans="1:13" ht="12.75" x14ac:dyDescent="0.2">
      <c r="A1314" s="108"/>
      <c r="B1314" s="108"/>
      <c r="C1314" s="108"/>
      <c r="D1314" s="108"/>
      <c r="E1314" s="108"/>
      <c r="F1314" s="108"/>
      <c r="G1314" s="108"/>
      <c r="H1314" s="108"/>
      <c r="I1314" s="108"/>
      <c r="J1314" s="108"/>
      <c r="K1314" s="108"/>
      <c r="L1314" s="108"/>
      <c r="M1314" s="108"/>
    </row>
    <row r="1315" spans="1:13" ht="12.75" x14ac:dyDescent="0.2">
      <c r="A1315" s="108"/>
      <c r="B1315" s="108"/>
      <c r="C1315" s="108"/>
      <c r="D1315" s="108"/>
      <c r="E1315" s="108"/>
      <c r="F1315" s="108"/>
      <c r="G1315" s="108"/>
      <c r="H1315" s="108"/>
      <c r="I1315" s="108"/>
      <c r="J1315" s="108"/>
      <c r="K1315" s="108"/>
      <c r="L1315" s="108"/>
      <c r="M1315" s="108"/>
    </row>
    <row r="1316" spans="1:13" ht="12.75" x14ac:dyDescent="0.2">
      <c r="A1316" s="108"/>
      <c r="B1316" s="108"/>
      <c r="C1316" s="108"/>
      <c r="D1316" s="108"/>
      <c r="E1316" s="108"/>
      <c r="F1316" s="108"/>
      <c r="G1316" s="108"/>
      <c r="H1316" s="108"/>
      <c r="I1316" s="108"/>
      <c r="J1316" s="108"/>
      <c r="K1316" s="108"/>
      <c r="L1316" s="108"/>
      <c r="M1316" s="108"/>
    </row>
    <row r="1317" spans="1:13" ht="12.75" x14ac:dyDescent="0.2">
      <c r="A1317" s="108"/>
      <c r="B1317" s="108"/>
      <c r="C1317" s="108"/>
      <c r="D1317" s="108"/>
      <c r="E1317" s="108"/>
      <c r="F1317" s="108"/>
      <c r="G1317" s="108"/>
      <c r="H1317" s="108"/>
      <c r="I1317" s="108"/>
      <c r="J1317" s="108"/>
      <c r="K1317" s="108"/>
      <c r="L1317" s="108"/>
      <c r="M1317" s="108"/>
    </row>
    <row r="1318" spans="1:13" ht="12.75" x14ac:dyDescent="0.2">
      <c r="A1318" s="108"/>
      <c r="B1318" s="108"/>
      <c r="C1318" s="108"/>
      <c r="D1318" s="108"/>
      <c r="E1318" s="108"/>
      <c r="F1318" s="108"/>
      <c r="G1318" s="108"/>
      <c r="H1318" s="108"/>
      <c r="I1318" s="108"/>
      <c r="J1318" s="108"/>
      <c r="K1318" s="108"/>
      <c r="L1318" s="108"/>
      <c r="M1318" s="108"/>
    </row>
    <row r="1319" spans="1:13" ht="12.75" x14ac:dyDescent="0.2">
      <c r="A1319" s="108"/>
      <c r="B1319" s="108"/>
      <c r="C1319" s="108"/>
      <c r="D1319" s="108"/>
      <c r="E1319" s="108"/>
      <c r="F1319" s="108"/>
      <c r="G1319" s="108"/>
      <c r="H1319" s="108"/>
      <c r="I1319" s="108"/>
      <c r="J1319" s="108"/>
      <c r="K1319" s="108"/>
      <c r="L1319" s="108"/>
      <c r="M1319" s="108"/>
    </row>
    <row r="1320" spans="1:13" ht="12.75" x14ac:dyDescent="0.2">
      <c r="A1320" s="108"/>
      <c r="B1320" s="108"/>
      <c r="C1320" s="108"/>
      <c r="D1320" s="108"/>
      <c r="E1320" s="108"/>
      <c r="F1320" s="108"/>
      <c r="G1320" s="108"/>
      <c r="H1320" s="108"/>
      <c r="I1320" s="108"/>
      <c r="J1320" s="108"/>
      <c r="K1320" s="108"/>
      <c r="L1320" s="108"/>
      <c r="M1320" s="108"/>
    </row>
    <row r="1321" spans="1:13" ht="12.75" x14ac:dyDescent="0.2">
      <c r="A1321" s="108"/>
      <c r="B1321" s="108"/>
      <c r="C1321" s="108"/>
      <c r="D1321" s="108"/>
      <c r="E1321" s="108"/>
      <c r="F1321" s="108"/>
      <c r="G1321" s="108"/>
      <c r="H1321" s="108"/>
      <c r="I1321" s="108"/>
      <c r="J1321" s="108"/>
      <c r="K1321" s="108"/>
      <c r="L1321" s="108"/>
      <c r="M1321" s="108"/>
    </row>
    <row r="1322" spans="1:13" ht="12.75" x14ac:dyDescent="0.2">
      <c r="A1322" s="108"/>
      <c r="B1322" s="108"/>
      <c r="C1322" s="108"/>
      <c r="D1322" s="108"/>
      <c r="E1322" s="108"/>
      <c r="F1322" s="108"/>
      <c r="G1322" s="108"/>
      <c r="H1322" s="108"/>
      <c r="I1322" s="108"/>
      <c r="J1322" s="108"/>
      <c r="K1322" s="108"/>
      <c r="L1322" s="108"/>
      <c r="M1322" s="108"/>
    </row>
    <row r="1323" spans="1:13" ht="12.75" x14ac:dyDescent="0.2">
      <c r="A1323" s="108"/>
      <c r="B1323" s="108"/>
      <c r="C1323" s="108"/>
      <c r="D1323" s="108"/>
      <c r="E1323" s="108"/>
      <c r="F1323" s="108"/>
      <c r="G1323" s="108"/>
      <c r="H1323" s="108"/>
      <c r="I1323" s="108"/>
      <c r="J1323" s="108"/>
      <c r="K1323" s="108"/>
      <c r="L1323" s="108"/>
      <c r="M1323" s="108"/>
    </row>
    <row r="1324" spans="1:13" ht="12.75" x14ac:dyDescent="0.2">
      <c r="A1324" s="108"/>
      <c r="B1324" s="108"/>
      <c r="C1324" s="108"/>
      <c r="D1324" s="108"/>
      <c r="E1324" s="108"/>
      <c r="F1324" s="108"/>
      <c r="G1324" s="108"/>
      <c r="H1324" s="108"/>
      <c r="I1324" s="108"/>
      <c r="J1324" s="108"/>
      <c r="K1324" s="108"/>
      <c r="L1324" s="108"/>
      <c r="M1324" s="108"/>
    </row>
    <row r="1325" spans="1:13" ht="12.75" x14ac:dyDescent="0.2">
      <c r="A1325" s="108"/>
      <c r="B1325" s="108"/>
      <c r="C1325" s="108"/>
      <c r="D1325" s="108"/>
      <c r="E1325" s="108"/>
      <c r="F1325" s="108"/>
      <c r="G1325" s="108"/>
      <c r="H1325" s="108"/>
      <c r="I1325" s="108"/>
      <c r="J1325" s="108"/>
      <c r="K1325" s="108"/>
      <c r="L1325" s="108"/>
      <c r="M1325" s="108"/>
    </row>
    <row r="1326" spans="1:13" ht="12.75" x14ac:dyDescent="0.2">
      <c r="A1326" s="108"/>
      <c r="B1326" s="108"/>
      <c r="C1326" s="108"/>
      <c r="D1326" s="108"/>
      <c r="E1326" s="108"/>
      <c r="F1326" s="108"/>
      <c r="G1326" s="108"/>
      <c r="H1326" s="108"/>
      <c r="I1326" s="108"/>
      <c r="J1326" s="108"/>
      <c r="K1326" s="108"/>
      <c r="L1326" s="108"/>
      <c r="M1326" s="108"/>
    </row>
    <row r="1327" spans="1:13" ht="12.75" x14ac:dyDescent="0.2">
      <c r="A1327" s="108"/>
      <c r="B1327" s="108"/>
      <c r="C1327" s="108"/>
      <c r="D1327" s="108"/>
      <c r="E1327" s="108"/>
      <c r="F1327" s="108"/>
      <c r="G1327" s="108"/>
      <c r="H1327" s="108"/>
      <c r="I1327" s="108"/>
      <c r="J1327" s="108"/>
      <c r="K1327" s="108"/>
      <c r="L1327" s="108"/>
      <c r="M1327" s="108"/>
    </row>
    <row r="1328" spans="1:13" ht="12.75" x14ac:dyDescent="0.2">
      <c r="A1328" s="108"/>
      <c r="B1328" s="108"/>
      <c r="C1328" s="108"/>
      <c r="D1328" s="108"/>
      <c r="E1328" s="108"/>
      <c r="F1328" s="108"/>
      <c r="G1328" s="108"/>
      <c r="H1328" s="108"/>
      <c r="I1328" s="108"/>
      <c r="J1328" s="108"/>
      <c r="K1328" s="108"/>
      <c r="L1328" s="108"/>
      <c r="M1328" s="108"/>
    </row>
    <row r="1329" spans="1:13" ht="12.75" x14ac:dyDescent="0.2">
      <c r="A1329" s="108"/>
      <c r="B1329" s="108"/>
      <c r="C1329" s="108"/>
      <c r="D1329" s="108"/>
      <c r="E1329" s="108"/>
      <c r="F1329" s="108"/>
      <c r="G1329" s="108"/>
      <c r="H1329" s="108"/>
      <c r="I1329" s="108"/>
      <c r="J1329" s="108"/>
      <c r="K1329" s="108"/>
      <c r="L1329" s="108"/>
      <c r="M1329" s="108"/>
    </row>
    <row r="1330" spans="1:13" ht="12.75" x14ac:dyDescent="0.2">
      <c r="A1330" s="108"/>
      <c r="B1330" s="108"/>
      <c r="C1330" s="108"/>
      <c r="D1330" s="108"/>
      <c r="E1330" s="108"/>
      <c r="F1330" s="108"/>
      <c r="G1330" s="108"/>
      <c r="H1330" s="108"/>
      <c r="I1330" s="108"/>
      <c r="J1330" s="108"/>
      <c r="K1330" s="108"/>
      <c r="L1330" s="108"/>
      <c r="M1330" s="108"/>
    </row>
    <row r="1331" spans="1:13" ht="12.75" x14ac:dyDescent="0.2">
      <c r="A1331" s="108"/>
      <c r="B1331" s="108"/>
      <c r="C1331" s="108"/>
      <c r="D1331" s="108"/>
      <c r="E1331" s="108"/>
      <c r="F1331" s="108"/>
      <c r="G1331" s="108"/>
      <c r="H1331" s="108"/>
      <c r="I1331" s="108"/>
      <c r="J1331" s="108"/>
      <c r="K1331" s="108"/>
      <c r="L1331" s="108"/>
      <c r="M1331" s="108"/>
    </row>
    <row r="1332" spans="1:13" ht="12.75" x14ac:dyDescent="0.2">
      <c r="A1332" s="108"/>
      <c r="B1332" s="108"/>
      <c r="C1332" s="108"/>
      <c r="D1332" s="108"/>
      <c r="E1332" s="108"/>
      <c r="F1332" s="108"/>
      <c r="G1332" s="108"/>
      <c r="H1332" s="108"/>
      <c r="I1332" s="108"/>
      <c r="J1332" s="108"/>
      <c r="K1332" s="108"/>
      <c r="L1332" s="108"/>
      <c r="M1332" s="108"/>
    </row>
    <row r="1333" spans="1:13" ht="12.75" x14ac:dyDescent="0.2">
      <c r="A1333" s="108"/>
      <c r="B1333" s="108"/>
      <c r="C1333" s="108"/>
      <c r="D1333" s="108"/>
      <c r="E1333" s="108"/>
      <c r="F1333" s="108"/>
      <c r="G1333" s="108"/>
      <c r="H1333" s="108"/>
      <c r="I1333" s="108"/>
      <c r="J1333" s="108"/>
      <c r="K1333" s="108"/>
      <c r="L1333" s="108"/>
      <c r="M1333" s="108"/>
    </row>
    <row r="1334" spans="1:13" ht="12.75" x14ac:dyDescent="0.2">
      <c r="A1334" s="108"/>
      <c r="B1334" s="108"/>
      <c r="C1334" s="108"/>
      <c r="D1334" s="108"/>
      <c r="E1334" s="108"/>
      <c r="F1334" s="108"/>
      <c r="G1334" s="108"/>
      <c r="H1334" s="108"/>
      <c r="I1334" s="108"/>
      <c r="J1334" s="108"/>
      <c r="K1334" s="108"/>
      <c r="L1334" s="108"/>
      <c r="M1334" s="108"/>
    </row>
    <row r="1335" spans="1:13" ht="12.75" x14ac:dyDescent="0.2">
      <c r="A1335" s="108"/>
      <c r="B1335" s="108"/>
      <c r="C1335" s="108"/>
      <c r="D1335" s="108"/>
      <c r="E1335" s="108"/>
      <c r="F1335" s="108"/>
      <c r="G1335" s="108"/>
      <c r="H1335" s="108"/>
      <c r="I1335" s="108"/>
      <c r="J1335" s="108"/>
      <c r="K1335" s="108"/>
      <c r="L1335" s="108"/>
      <c r="M1335" s="108"/>
    </row>
    <row r="1336" spans="1:13" ht="12.75" x14ac:dyDescent="0.2">
      <c r="A1336" s="108"/>
      <c r="B1336" s="108"/>
      <c r="C1336" s="108"/>
      <c r="D1336" s="108"/>
      <c r="E1336" s="108"/>
      <c r="F1336" s="108"/>
      <c r="G1336" s="108"/>
      <c r="H1336" s="108"/>
      <c r="I1336" s="108"/>
      <c r="J1336" s="108"/>
      <c r="K1336" s="108"/>
      <c r="L1336" s="108"/>
      <c r="M1336" s="108"/>
    </row>
    <row r="1337" spans="1:13" ht="12.75" x14ac:dyDescent="0.2">
      <c r="A1337" s="108"/>
      <c r="B1337" s="108"/>
      <c r="C1337" s="108"/>
      <c r="D1337" s="108"/>
      <c r="E1337" s="108"/>
      <c r="F1337" s="108"/>
      <c r="G1337" s="108"/>
      <c r="H1337" s="108"/>
      <c r="I1337" s="108"/>
      <c r="J1337" s="108"/>
      <c r="K1337" s="108"/>
      <c r="L1337" s="108"/>
      <c r="M1337" s="108"/>
    </row>
    <row r="1338" spans="1:13" ht="12.75" x14ac:dyDescent="0.2">
      <c r="A1338" s="108"/>
      <c r="B1338" s="108"/>
      <c r="C1338" s="108"/>
      <c r="D1338" s="108"/>
      <c r="E1338" s="108"/>
      <c r="F1338" s="108"/>
      <c r="G1338" s="108"/>
      <c r="H1338" s="108"/>
      <c r="I1338" s="108"/>
      <c r="J1338" s="108"/>
      <c r="K1338" s="108"/>
      <c r="L1338" s="108"/>
      <c r="M1338" s="108"/>
    </row>
    <row r="1339" spans="1:13" ht="12.75" x14ac:dyDescent="0.2">
      <c r="A1339" s="108"/>
      <c r="B1339" s="108"/>
      <c r="C1339" s="108"/>
      <c r="D1339" s="108"/>
      <c r="E1339" s="108"/>
      <c r="F1339" s="108"/>
      <c r="G1339" s="108"/>
      <c r="H1339" s="108"/>
      <c r="I1339" s="108"/>
      <c r="J1339" s="108"/>
      <c r="K1339" s="108"/>
      <c r="L1339" s="108"/>
      <c r="M1339" s="108"/>
    </row>
    <row r="1340" spans="1:13" ht="12.75" x14ac:dyDescent="0.2">
      <c r="A1340" s="108"/>
      <c r="B1340" s="108"/>
      <c r="C1340" s="108"/>
      <c r="D1340" s="108"/>
      <c r="E1340" s="108"/>
      <c r="F1340" s="108"/>
      <c r="G1340" s="108"/>
      <c r="H1340" s="108"/>
      <c r="I1340" s="108"/>
      <c r="J1340" s="108"/>
      <c r="K1340" s="108"/>
      <c r="L1340" s="108"/>
      <c r="M1340" s="108"/>
    </row>
    <row r="1341" spans="1:13" ht="12.75" x14ac:dyDescent="0.2">
      <c r="A1341" s="108"/>
      <c r="B1341" s="108"/>
      <c r="C1341" s="108"/>
      <c r="D1341" s="108"/>
      <c r="E1341" s="108"/>
      <c r="F1341" s="108"/>
      <c r="G1341" s="108"/>
      <c r="H1341" s="108"/>
      <c r="I1341" s="108"/>
      <c r="J1341" s="108"/>
      <c r="K1341" s="108"/>
      <c r="L1341" s="108"/>
      <c r="M1341" s="108"/>
    </row>
    <row r="1342" spans="1:13" ht="12.75" x14ac:dyDescent="0.2">
      <c r="A1342" s="108"/>
      <c r="B1342" s="108"/>
      <c r="C1342" s="108"/>
      <c r="D1342" s="108"/>
      <c r="E1342" s="108"/>
      <c r="F1342" s="108"/>
      <c r="G1342" s="108"/>
      <c r="H1342" s="108"/>
      <c r="I1342" s="108"/>
      <c r="J1342" s="108"/>
      <c r="K1342" s="108"/>
      <c r="L1342" s="108"/>
      <c r="M1342" s="108"/>
    </row>
    <row r="1343" spans="1:13" ht="12.75" x14ac:dyDescent="0.2">
      <c r="A1343" s="108"/>
      <c r="B1343" s="108"/>
      <c r="C1343" s="108"/>
      <c r="D1343" s="108"/>
      <c r="E1343" s="108"/>
      <c r="F1343" s="108"/>
      <c r="G1343" s="108"/>
      <c r="H1343" s="108"/>
      <c r="I1343" s="108"/>
      <c r="J1343" s="108"/>
      <c r="K1343" s="108"/>
      <c r="L1343" s="108"/>
      <c r="M1343" s="108"/>
    </row>
    <row r="1344" spans="1:13" ht="12.75" x14ac:dyDescent="0.2">
      <c r="A1344" s="108"/>
      <c r="B1344" s="108"/>
      <c r="C1344" s="108"/>
      <c r="D1344" s="108"/>
      <c r="E1344" s="108"/>
      <c r="F1344" s="108"/>
      <c r="G1344" s="108"/>
      <c r="H1344" s="108"/>
      <c r="I1344" s="108"/>
      <c r="J1344" s="108"/>
      <c r="K1344" s="108"/>
      <c r="L1344" s="108"/>
      <c r="M1344" s="108"/>
    </row>
    <row r="1345" spans="1:13" ht="12.75" x14ac:dyDescent="0.2">
      <c r="A1345" s="108"/>
      <c r="B1345" s="108"/>
      <c r="C1345" s="108"/>
      <c r="D1345" s="108"/>
      <c r="E1345" s="108"/>
      <c r="F1345" s="108"/>
      <c r="G1345" s="108"/>
      <c r="H1345" s="108"/>
      <c r="I1345" s="108"/>
      <c r="J1345" s="108"/>
      <c r="K1345" s="108"/>
      <c r="L1345" s="108"/>
      <c r="M1345" s="108"/>
    </row>
    <row r="1346" spans="1:13" ht="12.75" x14ac:dyDescent="0.2">
      <c r="A1346" s="108"/>
      <c r="B1346" s="108"/>
      <c r="C1346" s="108"/>
      <c r="D1346" s="108"/>
      <c r="E1346" s="108"/>
      <c r="F1346" s="108"/>
      <c r="G1346" s="108"/>
      <c r="H1346" s="108"/>
      <c r="I1346" s="108"/>
      <c r="J1346" s="108"/>
      <c r="K1346" s="108"/>
      <c r="L1346" s="108"/>
      <c r="M1346" s="108"/>
    </row>
    <row r="1347" spans="1:13" ht="12.75" x14ac:dyDescent="0.2">
      <c r="A1347" s="108"/>
      <c r="B1347" s="108"/>
      <c r="C1347" s="108"/>
      <c r="D1347" s="108"/>
      <c r="E1347" s="108"/>
      <c r="F1347" s="108"/>
      <c r="G1347" s="108"/>
      <c r="H1347" s="108"/>
      <c r="I1347" s="108"/>
      <c r="J1347" s="108"/>
      <c r="K1347" s="108"/>
      <c r="L1347" s="108"/>
      <c r="M1347" s="108"/>
    </row>
    <row r="1348" spans="1:13" ht="12.75" x14ac:dyDescent="0.2">
      <c r="A1348" s="108"/>
      <c r="B1348" s="108"/>
      <c r="C1348" s="108"/>
      <c r="D1348" s="108"/>
      <c r="E1348" s="108"/>
      <c r="F1348" s="108"/>
      <c r="G1348" s="108"/>
      <c r="H1348" s="108"/>
      <c r="I1348" s="108"/>
      <c r="J1348" s="108"/>
      <c r="K1348" s="108"/>
      <c r="L1348" s="108"/>
      <c r="M1348" s="108"/>
    </row>
    <row r="1349" spans="1:13" ht="12.75" x14ac:dyDescent="0.2">
      <c r="A1349" s="108"/>
      <c r="B1349" s="108"/>
      <c r="C1349" s="108"/>
      <c r="D1349" s="108"/>
      <c r="E1349" s="108"/>
      <c r="F1349" s="108"/>
      <c r="G1349" s="108"/>
      <c r="H1349" s="108"/>
      <c r="I1349" s="108"/>
      <c r="J1349" s="108"/>
      <c r="K1349" s="108"/>
      <c r="L1349" s="108"/>
      <c r="M1349" s="108"/>
    </row>
    <row r="1350" spans="1:13" ht="12.75" x14ac:dyDescent="0.2">
      <c r="A1350" s="108"/>
      <c r="B1350" s="108"/>
      <c r="C1350" s="108"/>
      <c r="D1350" s="108"/>
      <c r="E1350" s="108"/>
      <c r="F1350" s="108"/>
      <c r="G1350" s="108"/>
      <c r="H1350" s="108"/>
      <c r="I1350" s="108"/>
      <c r="J1350" s="108"/>
      <c r="K1350" s="108"/>
      <c r="L1350" s="108"/>
      <c r="M1350" s="108"/>
    </row>
    <row r="1351" spans="1:13" ht="12.75" x14ac:dyDescent="0.2">
      <c r="A1351" s="108"/>
      <c r="B1351" s="108"/>
      <c r="C1351" s="108"/>
      <c r="D1351" s="108"/>
      <c r="E1351" s="108"/>
      <c r="F1351" s="108"/>
      <c r="G1351" s="108"/>
      <c r="H1351" s="108"/>
      <c r="I1351" s="108"/>
      <c r="J1351" s="108"/>
      <c r="K1351" s="108"/>
      <c r="L1351" s="108"/>
      <c r="M1351" s="108"/>
    </row>
    <row r="1352" spans="1:13" ht="12.75" x14ac:dyDescent="0.2">
      <c r="A1352" s="108"/>
      <c r="B1352" s="108"/>
      <c r="C1352" s="108"/>
      <c r="D1352" s="108"/>
      <c r="E1352" s="108"/>
      <c r="F1352" s="108"/>
      <c r="G1352" s="108"/>
      <c r="H1352" s="108"/>
      <c r="I1352" s="108"/>
      <c r="J1352" s="108"/>
      <c r="K1352" s="108"/>
      <c r="L1352" s="108"/>
      <c r="M1352" s="108"/>
    </row>
    <row r="1353" spans="1:13" ht="12.75" x14ac:dyDescent="0.2">
      <c r="A1353" s="108"/>
      <c r="B1353" s="108"/>
      <c r="C1353" s="108"/>
      <c r="D1353" s="108"/>
      <c r="E1353" s="108"/>
      <c r="F1353" s="108"/>
      <c r="G1353" s="108"/>
      <c r="H1353" s="108"/>
      <c r="I1353" s="108"/>
      <c r="J1353" s="108"/>
      <c r="K1353" s="108"/>
      <c r="L1353" s="108"/>
      <c r="M1353" s="108"/>
    </row>
    <row r="1354" spans="1:13" ht="12.75" x14ac:dyDescent="0.2">
      <c r="A1354" s="108"/>
      <c r="B1354" s="108"/>
      <c r="C1354" s="108"/>
      <c r="D1354" s="108"/>
      <c r="E1354" s="108"/>
      <c r="F1354" s="108"/>
      <c r="G1354" s="108"/>
      <c r="H1354" s="108"/>
      <c r="I1354" s="108"/>
      <c r="J1354" s="108"/>
      <c r="K1354" s="108"/>
      <c r="L1354" s="108"/>
      <c r="M1354" s="108"/>
    </row>
    <row r="1355" spans="1:13" ht="12.75" x14ac:dyDescent="0.2">
      <c r="A1355" s="108"/>
      <c r="B1355" s="108"/>
      <c r="C1355" s="108"/>
      <c r="D1355" s="108"/>
      <c r="E1355" s="108"/>
      <c r="F1355" s="108"/>
      <c r="G1355" s="108"/>
      <c r="H1355" s="108"/>
      <c r="I1355" s="108"/>
      <c r="J1355" s="108"/>
      <c r="K1355" s="108"/>
      <c r="L1355" s="108"/>
      <c r="M1355" s="108"/>
    </row>
    <row r="1356" spans="1:13" ht="12.75" x14ac:dyDescent="0.2">
      <c r="A1356" s="108"/>
      <c r="B1356" s="108"/>
      <c r="C1356" s="108"/>
      <c r="D1356" s="108"/>
      <c r="E1356" s="108"/>
      <c r="F1356" s="108"/>
      <c r="G1356" s="108"/>
      <c r="H1356" s="108"/>
      <c r="I1356" s="108"/>
      <c r="J1356" s="108"/>
      <c r="K1356" s="108"/>
      <c r="L1356" s="108"/>
      <c r="M1356" s="108"/>
    </row>
    <row r="1357" spans="1:13" ht="12.75" x14ac:dyDescent="0.2">
      <c r="A1357" s="108"/>
      <c r="B1357" s="108"/>
      <c r="C1357" s="108"/>
      <c r="D1357" s="108"/>
      <c r="E1357" s="108"/>
      <c r="F1357" s="108"/>
      <c r="G1357" s="108"/>
      <c r="H1357" s="108"/>
      <c r="I1357" s="108"/>
      <c r="J1357" s="108"/>
      <c r="K1357" s="108"/>
      <c r="L1357" s="108"/>
      <c r="M1357" s="108"/>
    </row>
    <row r="1358" spans="1:13" ht="12.75" x14ac:dyDescent="0.2">
      <c r="A1358" s="108"/>
      <c r="B1358" s="108"/>
      <c r="C1358" s="108"/>
      <c r="D1358" s="108"/>
      <c r="E1358" s="108"/>
      <c r="F1358" s="108"/>
      <c r="G1358" s="108"/>
      <c r="H1358" s="108"/>
      <c r="I1358" s="108"/>
      <c r="J1358" s="108"/>
      <c r="K1358" s="108"/>
      <c r="L1358" s="108"/>
      <c r="M1358" s="108"/>
    </row>
    <row r="1359" spans="1:13" ht="12.75" x14ac:dyDescent="0.2">
      <c r="A1359" s="108"/>
      <c r="B1359" s="108"/>
      <c r="C1359" s="108"/>
      <c r="D1359" s="108"/>
      <c r="E1359" s="108"/>
      <c r="F1359" s="108"/>
      <c r="G1359" s="108"/>
      <c r="H1359" s="108"/>
      <c r="I1359" s="108"/>
      <c r="J1359" s="108"/>
      <c r="K1359" s="108"/>
      <c r="L1359" s="108"/>
      <c r="M1359" s="108"/>
    </row>
    <row r="1360" spans="1:13" ht="12.75" x14ac:dyDescent="0.2">
      <c r="A1360" s="108"/>
      <c r="B1360" s="108"/>
      <c r="C1360" s="108"/>
      <c r="D1360" s="108"/>
      <c r="E1360" s="108"/>
      <c r="F1360" s="108"/>
      <c r="G1360" s="108"/>
      <c r="H1360" s="108"/>
      <c r="I1360" s="108"/>
      <c r="J1360" s="108"/>
      <c r="K1360" s="108"/>
      <c r="L1360" s="108"/>
      <c r="M1360" s="108"/>
    </row>
    <row r="1361" spans="1:13" ht="12.75" x14ac:dyDescent="0.2">
      <c r="A1361" s="108"/>
      <c r="B1361" s="108"/>
      <c r="C1361" s="108"/>
      <c r="D1361" s="108"/>
      <c r="E1361" s="108"/>
      <c r="F1361" s="108"/>
      <c r="G1361" s="108"/>
      <c r="H1361" s="108"/>
      <c r="I1361" s="108"/>
      <c r="J1361" s="108"/>
      <c r="K1361" s="108"/>
      <c r="L1361" s="108"/>
      <c r="M1361" s="108"/>
    </row>
    <row r="1362" spans="1:13" ht="12.75" x14ac:dyDescent="0.2">
      <c r="A1362" s="108"/>
      <c r="B1362" s="108"/>
      <c r="C1362" s="108"/>
      <c r="D1362" s="108"/>
      <c r="E1362" s="108"/>
      <c r="F1362" s="108"/>
      <c r="G1362" s="108"/>
      <c r="H1362" s="108"/>
      <c r="I1362" s="108"/>
      <c r="J1362" s="108"/>
      <c r="K1362" s="108"/>
      <c r="L1362" s="108"/>
      <c r="M1362" s="108"/>
    </row>
    <row r="1363" spans="1:13" ht="12.75" x14ac:dyDescent="0.2">
      <c r="A1363" s="108"/>
      <c r="B1363" s="108"/>
      <c r="C1363" s="108"/>
      <c r="D1363" s="108"/>
      <c r="E1363" s="108"/>
      <c r="F1363" s="108"/>
      <c r="G1363" s="108"/>
      <c r="H1363" s="108"/>
      <c r="I1363" s="108"/>
      <c r="J1363" s="108"/>
      <c r="K1363" s="108"/>
      <c r="L1363" s="108"/>
      <c r="M1363" s="108"/>
    </row>
    <row r="1364" spans="1:13" ht="12.75" x14ac:dyDescent="0.2">
      <c r="A1364" s="108"/>
      <c r="B1364" s="108"/>
      <c r="C1364" s="108"/>
      <c r="D1364" s="108"/>
      <c r="E1364" s="108"/>
      <c r="F1364" s="108"/>
      <c r="G1364" s="108"/>
      <c r="H1364" s="108"/>
      <c r="I1364" s="108"/>
      <c r="J1364" s="108"/>
      <c r="K1364" s="108"/>
      <c r="L1364" s="108"/>
      <c r="M1364" s="108"/>
    </row>
    <row r="1365" spans="1:13" ht="12.75" x14ac:dyDescent="0.2">
      <c r="A1365" s="108"/>
      <c r="B1365" s="108"/>
      <c r="C1365" s="108"/>
      <c r="D1365" s="108"/>
      <c r="E1365" s="108"/>
      <c r="F1365" s="108"/>
      <c r="G1365" s="108"/>
      <c r="H1365" s="108"/>
      <c r="I1365" s="108"/>
      <c r="J1365" s="108"/>
      <c r="K1365" s="108"/>
      <c r="L1365" s="108"/>
      <c r="M1365" s="108"/>
    </row>
    <row r="1366" spans="1:13" ht="12.75" x14ac:dyDescent="0.2">
      <c r="A1366" s="108"/>
      <c r="B1366" s="108"/>
      <c r="C1366" s="108"/>
      <c r="D1366" s="108"/>
      <c r="E1366" s="108"/>
      <c r="F1366" s="108"/>
      <c r="G1366" s="108"/>
      <c r="H1366" s="108"/>
      <c r="I1366" s="108"/>
      <c r="J1366" s="108"/>
      <c r="K1366" s="108"/>
      <c r="L1366" s="108"/>
      <c r="M1366" s="108"/>
    </row>
    <row r="1367" spans="1:13" ht="12.75" x14ac:dyDescent="0.2">
      <c r="A1367" s="108"/>
      <c r="B1367" s="108"/>
      <c r="C1367" s="108"/>
      <c r="D1367" s="108"/>
      <c r="E1367" s="108"/>
      <c r="F1367" s="108"/>
      <c r="G1367" s="108"/>
      <c r="H1367" s="108"/>
      <c r="I1367" s="108"/>
      <c r="J1367" s="108"/>
      <c r="K1367" s="108"/>
      <c r="L1367" s="108"/>
      <c r="M1367" s="108"/>
    </row>
    <row r="1368" spans="1:13" ht="12.75" x14ac:dyDescent="0.2">
      <c r="A1368" s="108"/>
      <c r="B1368" s="108"/>
      <c r="C1368" s="108"/>
      <c r="D1368" s="108"/>
      <c r="E1368" s="108"/>
      <c r="F1368" s="108"/>
      <c r="G1368" s="108"/>
      <c r="H1368" s="108"/>
      <c r="I1368" s="108"/>
      <c r="J1368" s="108"/>
      <c r="K1368" s="108"/>
      <c r="L1368" s="108"/>
      <c r="M1368" s="108"/>
    </row>
    <row r="1369" spans="1:13" ht="12.75" x14ac:dyDescent="0.2">
      <c r="A1369" s="108"/>
      <c r="B1369" s="108"/>
      <c r="C1369" s="108"/>
      <c r="D1369" s="108"/>
      <c r="E1369" s="108"/>
      <c r="F1369" s="108"/>
      <c r="G1369" s="108"/>
      <c r="H1369" s="108"/>
      <c r="I1369" s="108"/>
      <c r="J1369" s="108"/>
      <c r="K1369" s="108"/>
      <c r="L1369" s="108"/>
      <c r="M1369" s="108"/>
    </row>
    <row r="1370" spans="1:13" ht="12.75" x14ac:dyDescent="0.2">
      <c r="A1370" s="108"/>
      <c r="B1370" s="108"/>
      <c r="C1370" s="108"/>
      <c r="D1370" s="108"/>
      <c r="E1370" s="108"/>
      <c r="F1370" s="108"/>
      <c r="G1370" s="108"/>
      <c r="H1370" s="108"/>
      <c r="I1370" s="108"/>
      <c r="J1370" s="108"/>
      <c r="K1370" s="108"/>
      <c r="L1370" s="108"/>
      <c r="M1370" s="108"/>
    </row>
    <row r="1371" spans="1:13" ht="12.75" x14ac:dyDescent="0.2">
      <c r="A1371" s="108"/>
      <c r="B1371" s="108"/>
      <c r="C1371" s="108"/>
      <c r="D1371" s="108"/>
      <c r="E1371" s="108"/>
      <c r="F1371" s="108"/>
      <c r="G1371" s="108"/>
      <c r="H1371" s="108"/>
      <c r="I1371" s="108"/>
      <c r="J1371" s="108"/>
      <c r="K1371" s="108"/>
      <c r="L1371" s="108"/>
      <c r="M1371" s="108"/>
    </row>
    <row r="1372" spans="1:13" ht="12.75" x14ac:dyDescent="0.2">
      <c r="A1372" s="108"/>
      <c r="B1372" s="108"/>
      <c r="C1372" s="108"/>
      <c r="D1372" s="108"/>
      <c r="E1372" s="108"/>
      <c r="F1372" s="108"/>
      <c r="G1372" s="108"/>
      <c r="H1372" s="108"/>
      <c r="I1372" s="108"/>
      <c r="J1372" s="108"/>
      <c r="K1372" s="108"/>
      <c r="L1372" s="108"/>
      <c r="M1372" s="108"/>
    </row>
    <row r="1373" spans="1:13" ht="12.75" x14ac:dyDescent="0.2">
      <c r="A1373" s="108"/>
      <c r="B1373" s="108"/>
      <c r="C1373" s="108"/>
      <c r="D1373" s="108"/>
      <c r="E1373" s="108"/>
      <c r="F1373" s="108"/>
      <c r="G1373" s="108"/>
      <c r="H1373" s="108"/>
      <c r="I1373" s="108"/>
      <c r="J1373" s="108"/>
      <c r="K1373" s="108"/>
      <c r="L1373" s="108"/>
      <c r="M1373" s="108"/>
    </row>
    <row r="1374" spans="1:13" ht="12.75" x14ac:dyDescent="0.2">
      <c r="A1374" s="108"/>
      <c r="B1374" s="108"/>
      <c r="C1374" s="108"/>
      <c r="D1374" s="108"/>
      <c r="E1374" s="108"/>
      <c r="F1374" s="108"/>
      <c r="G1374" s="108"/>
      <c r="H1374" s="108"/>
      <c r="I1374" s="108"/>
      <c r="J1374" s="108"/>
      <c r="K1374" s="108"/>
      <c r="L1374" s="108"/>
      <c r="M1374" s="108"/>
    </row>
    <row r="1375" spans="1:13" ht="12.75" x14ac:dyDescent="0.2">
      <c r="A1375" s="108"/>
      <c r="B1375" s="108"/>
      <c r="C1375" s="108"/>
      <c r="D1375" s="108"/>
      <c r="E1375" s="108"/>
      <c r="F1375" s="108"/>
      <c r="G1375" s="108"/>
      <c r="H1375" s="108"/>
      <c r="I1375" s="108"/>
      <c r="J1375" s="108"/>
      <c r="K1375" s="108"/>
      <c r="L1375" s="108"/>
      <c r="M1375" s="108"/>
    </row>
    <row r="1376" spans="1:13" ht="12.75" x14ac:dyDescent="0.2">
      <c r="A1376" s="108"/>
      <c r="B1376" s="108"/>
      <c r="C1376" s="108"/>
      <c r="D1376" s="108"/>
      <c r="E1376" s="108"/>
      <c r="F1376" s="108"/>
      <c r="G1376" s="108"/>
      <c r="H1376" s="108"/>
      <c r="I1376" s="108"/>
      <c r="J1376" s="108"/>
      <c r="K1376" s="108"/>
      <c r="L1376" s="108"/>
      <c r="M1376" s="108"/>
    </row>
    <row r="1377" spans="1:13" ht="12.75" x14ac:dyDescent="0.2">
      <c r="A1377" s="108"/>
      <c r="B1377" s="108"/>
      <c r="C1377" s="108"/>
      <c r="D1377" s="108"/>
      <c r="E1377" s="108"/>
      <c r="F1377" s="108"/>
      <c r="G1377" s="108"/>
      <c r="H1377" s="108"/>
      <c r="I1377" s="108"/>
      <c r="J1377" s="108"/>
      <c r="K1377" s="108"/>
      <c r="L1377" s="108"/>
      <c r="M1377" s="108"/>
    </row>
    <row r="1378" spans="1:13" ht="12.75" x14ac:dyDescent="0.2">
      <c r="A1378" s="108"/>
      <c r="B1378" s="108"/>
      <c r="C1378" s="108"/>
      <c r="D1378" s="108"/>
      <c r="E1378" s="108"/>
      <c r="F1378" s="108"/>
      <c r="G1378" s="108"/>
      <c r="H1378" s="108"/>
      <c r="I1378" s="108"/>
      <c r="J1378" s="108"/>
      <c r="K1378" s="108"/>
      <c r="L1378" s="108"/>
      <c r="M1378" s="108"/>
    </row>
    <row r="1379" spans="1:13" ht="12.75" x14ac:dyDescent="0.2">
      <c r="A1379" s="108"/>
      <c r="B1379" s="108"/>
      <c r="C1379" s="108"/>
      <c r="D1379" s="108"/>
      <c r="E1379" s="108"/>
      <c r="F1379" s="108"/>
      <c r="G1379" s="108"/>
      <c r="H1379" s="108"/>
      <c r="I1379" s="108"/>
      <c r="J1379" s="108"/>
      <c r="K1379" s="108"/>
      <c r="L1379" s="108"/>
      <c r="M1379" s="108"/>
    </row>
    <row r="1380" spans="1:13" ht="12.75" x14ac:dyDescent="0.2">
      <c r="A1380" s="108"/>
      <c r="B1380" s="108"/>
      <c r="C1380" s="108"/>
      <c r="D1380" s="108"/>
      <c r="E1380" s="108"/>
      <c r="F1380" s="108"/>
      <c r="G1380" s="108"/>
      <c r="H1380" s="108"/>
      <c r="I1380" s="108"/>
      <c r="J1380" s="108"/>
      <c r="K1380" s="108"/>
      <c r="L1380" s="108"/>
      <c r="M1380" s="108"/>
    </row>
    <row r="1381" spans="1:13" ht="12.75" x14ac:dyDescent="0.2">
      <c r="A1381" s="108"/>
      <c r="B1381" s="108"/>
      <c r="C1381" s="108"/>
      <c r="D1381" s="108"/>
      <c r="E1381" s="108"/>
      <c r="F1381" s="108"/>
      <c r="G1381" s="108"/>
      <c r="H1381" s="108"/>
      <c r="I1381" s="108"/>
      <c r="J1381" s="108"/>
      <c r="K1381" s="108"/>
      <c r="L1381" s="108"/>
      <c r="M1381" s="108"/>
    </row>
    <row r="1382" spans="1:13" ht="12.75" x14ac:dyDescent="0.2">
      <c r="A1382" s="108"/>
      <c r="B1382" s="108"/>
      <c r="C1382" s="108"/>
      <c r="D1382" s="108"/>
      <c r="E1382" s="108"/>
      <c r="F1382" s="108"/>
      <c r="G1382" s="108"/>
      <c r="H1382" s="108"/>
      <c r="I1382" s="108"/>
      <c r="J1382" s="108"/>
      <c r="K1382" s="108"/>
      <c r="L1382" s="108"/>
      <c r="M1382" s="10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C4E38-93A5-40FB-BD21-648588A5F1BA}">
  <sheetPr codeName="Sheet2"/>
  <dimension ref="A1:Z1385"/>
  <sheetViews>
    <sheetView showGridLines="0" zoomScale="130" zoomScaleNormal="130" workbookViewId="0">
      <selection activeCell="S1" sqref="S1"/>
    </sheetView>
  </sheetViews>
  <sheetFormatPr defaultColWidth="17" defaultRowHeight="12.75" x14ac:dyDescent="0.2"/>
  <cols>
    <col min="1" max="1" width="20" customWidth="1"/>
    <col min="2" max="2" width="15.28515625" customWidth="1"/>
    <col min="3" max="3" width="16.28515625" customWidth="1"/>
    <col min="4" max="4" width="10.85546875" customWidth="1"/>
    <col min="5" max="5" width="9.7109375" customWidth="1"/>
    <col min="6" max="6" width="9" bestFit="1" customWidth="1"/>
    <col min="7" max="7" width="12.5703125" customWidth="1"/>
    <col min="8" max="8" width="45.7109375" bestFit="1" customWidth="1"/>
    <col min="9" max="9" width="11" bestFit="1" customWidth="1"/>
    <col min="10" max="10" width="12" customWidth="1"/>
    <col min="11" max="11" width="10.42578125" customWidth="1"/>
    <col min="12" max="12" width="11.28515625" customWidth="1"/>
    <col min="13" max="13" width="104.85546875" customWidth="1"/>
    <col min="14" max="14" width="20" customWidth="1"/>
    <col min="15" max="15" width="11.85546875" customWidth="1"/>
    <col min="16" max="16" width="19.85546875" customWidth="1"/>
    <col min="17" max="17" width="13" customWidth="1"/>
    <col min="18" max="18" width="14.28515625" customWidth="1"/>
    <col min="19" max="19" width="9" customWidth="1"/>
    <col min="20" max="20" width="12.5703125" customWidth="1"/>
    <col min="21" max="21" width="37.42578125" customWidth="1"/>
    <col min="22" max="22" width="11" customWidth="1"/>
    <col min="23" max="23" width="12" customWidth="1"/>
    <col min="24" max="24" width="10.42578125" customWidth="1"/>
    <col min="25" max="25" width="11.28515625" customWidth="1"/>
    <col min="26" max="26" width="92.42578125" customWidth="1"/>
  </cols>
  <sheetData>
    <row r="1" spans="1:26" ht="15" x14ac:dyDescent="0.25">
      <c r="A1" s="445" t="s">
        <v>909</v>
      </c>
      <c r="B1" s="446"/>
      <c r="C1" s="446"/>
      <c r="D1" s="446"/>
      <c r="E1" s="446"/>
      <c r="F1" s="446"/>
      <c r="G1" s="446"/>
      <c r="H1" s="446"/>
      <c r="I1" s="446"/>
      <c r="J1" s="446"/>
      <c r="K1" s="446"/>
      <c r="L1" s="446"/>
      <c r="M1" s="447"/>
      <c r="N1" s="212" t="s">
        <v>893</v>
      </c>
      <c r="O1" s="213">
        <f>SUM(J9:J106,W9:W166)+3401.28</f>
        <v>1628.679809999999</v>
      </c>
      <c r="P1" s="284" t="s">
        <v>882</v>
      </c>
      <c r="Q1" s="285">
        <f>Q2+Q3</f>
        <v>-1772.6001900000037</v>
      </c>
      <c r="R1" s="214" t="s">
        <v>888</v>
      </c>
      <c r="S1" s="215">
        <f>COUNTIF(M9:M106,"*DIP*")/COUNTIF(M9:Z263,"*DIP*")</f>
        <v>0.33846153846153848</v>
      </c>
      <c r="T1" s="451" t="s">
        <v>910</v>
      </c>
      <c r="U1" s="451"/>
      <c r="V1" s="451"/>
      <c r="W1" s="451"/>
      <c r="X1" s="451"/>
      <c r="Y1" s="451"/>
      <c r="Z1" s="451"/>
    </row>
    <row r="2" spans="1:26" ht="15" x14ac:dyDescent="0.25">
      <c r="A2" s="445"/>
      <c r="B2" s="446"/>
      <c r="C2" s="446"/>
      <c r="D2" s="446"/>
      <c r="E2" s="446"/>
      <c r="F2" s="446"/>
      <c r="G2" s="446"/>
      <c r="H2" s="446"/>
      <c r="I2" s="446"/>
      <c r="J2" s="446"/>
      <c r="K2" s="446"/>
      <c r="L2" s="446"/>
      <c r="M2" s="447"/>
      <c r="N2" s="216" t="s">
        <v>892</v>
      </c>
      <c r="O2" s="217">
        <f>AVERAGEIF(J9:J106,"&gt;0")</f>
        <v>61.054096916666673</v>
      </c>
      <c r="P2" s="223" t="s">
        <v>16</v>
      </c>
      <c r="Q2" s="217">
        <f>SUM(J9:J106)</f>
        <v>5861.1933040000004</v>
      </c>
      <c r="R2" s="219" t="s">
        <v>116</v>
      </c>
      <c r="S2" s="220">
        <f>COUNTIF(M9:M106,"*Flat top*")/COUNTIF(M9:Z166,"*Flat top*")</f>
        <v>0.5</v>
      </c>
      <c r="T2" s="451"/>
      <c r="U2" s="451"/>
      <c r="V2" s="451"/>
      <c r="W2" s="451"/>
      <c r="X2" s="451"/>
      <c r="Y2" s="451"/>
      <c r="Z2" s="451"/>
    </row>
    <row r="3" spans="1:26" ht="15" x14ac:dyDescent="0.25">
      <c r="A3" s="445"/>
      <c r="B3" s="446"/>
      <c r="C3" s="446"/>
      <c r="D3" s="446"/>
      <c r="E3" s="446"/>
      <c r="F3" s="446"/>
      <c r="G3" s="446"/>
      <c r="H3" s="446"/>
      <c r="I3" s="446"/>
      <c r="J3" s="446"/>
      <c r="K3" s="446"/>
      <c r="L3" s="446"/>
      <c r="M3" s="447"/>
      <c r="N3" s="221" t="s">
        <v>891</v>
      </c>
      <c r="O3" s="222">
        <f>AVERAGEIF(W9:W166,"&lt;0")</f>
        <v>-48.934573679487208</v>
      </c>
      <c r="P3" s="282" t="s">
        <v>24</v>
      </c>
      <c r="Q3" s="283">
        <f>SUM(W9:W166)</f>
        <v>-7633.7934940000041</v>
      </c>
      <c r="R3" s="223" t="s">
        <v>887</v>
      </c>
      <c r="S3" s="224">
        <f>COUNTIF(M9:M106,"*KL*")/COUNTIF(M9:Z166,"*KL*")</f>
        <v>0.41463414634146339</v>
      </c>
      <c r="T3" s="451"/>
      <c r="U3" s="451"/>
      <c r="V3" s="451"/>
      <c r="W3" s="451"/>
      <c r="X3" s="451"/>
      <c r="Y3" s="451"/>
      <c r="Z3" s="451"/>
    </row>
    <row r="4" spans="1:26" ht="15" x14ac:dyDescent="0.25">
      <c r="A4" s="445"/>
      <c r="B4" s="446"/>
      <c r="C4" s="446"/>
      <c r="D4" s="446"/>
      <c r="E4" s="446"/>
      <c r="F4" s="446"/>
      <c r="G4" s="446"/>
      <c r="H4" s="446"/>
      <c r="I4" s="446"/>
      <c r="J4" s="446"/>
      <c r="K4" s="446"/>
      <c r="L4" s="446"/>
      <c r="M4" s="447"/>
      <c r="N4" s="223" t="s">
        <v>29</v>
      </c>
      <c r="O4" s="234">
        <f>COUNT(J9:J106)</f>
        <v>98</v>
      </c>
      <c r="P4" s="236" t="s">
        <v>1064</v>
      </c>
      <c r="Q4" s="237">
        <f>AVERAGE(K9:K106)</f>
        <v>3.660488083015577E-2</v>
      </c>
      <c r="R4" s="225" t="s">
        <v>889</v>
      </c>
      <c r="S4" s="226">
        <f>COUNTIF(M9:M106,"*Pivot Point*")/COUNTIF(M9:Z166,"*Pivot Point*")</f>
        <v>0.25</v>
      </c>
      <c r="T4" s="451"/>
      <c r="U4" s="451"/>
      <c r="V4" s="451"/>
      <c r="W4" s="451"/>
      <c r="X4" s="451"/>
      <c r="Y4" s="451"/>
      <c r="Z4" s="451"/>
    </row>
    <row r="5" spans="1:26" ht="15" x14ac:dyDescent="0.25">
      <c r="A5" s="445"/>
      <c r="B5" s="446"/>
      <c r="C5" s="446"/>
      <c r="D5" s="446"/>
      <c r="E5" s="446"/>
      <c r="F5" s="446"/>
      <c r="G5" s="446"/>
      <c r="H5" s="446"/>
      <c r="I5" s="446"/>
      <c r="J5" s="446"/>
      <c r="K5" s="446"/>
      <c r="L5" s="446"/>
      <c r="M5" s="447"/>
      <c r="N5" s="227" t="s">
        <v>35</v>
      </c>
      <c r="O5" s="235">
        <f>COUNT(W9:W166)</f>
        <v>156</v>
      </c>
      <c r="P5" s="238" t="s">
        <v>1063</v>
      </c>
      <c r="Q5" s="239">
        <f>AVERAGE(X9:X166)</f>
        <v>-3.3413506206415602E-2</v>
      </c>
      <c r="R5" s="228" t="s">
        <v>890</v>
      </c>
      <c r="S5" s="229">
        <f>COUNTIF(M9:M106,"*Other*")/COUNTIF(M9:Z166,"*Other*")</f>
        <v>0.29090909090909089</v>
      </c>
      <c r="T5" s="451"/>
      <c r="U5" s="451"/>
      <c r="V5" s="451"/>
      <c r="W5" s="451"/>
      <c r="X5" s="451"/>
      <c r="Y5" s="451"/>
      <c r="Z5" s="451"/>
    </row>
    <row r="6" spans="1:26" ht="15" x14ac:dyDescent="0.25">
      <c r="A6" s="445"/>
      <c r="B6" s="446"/>
      <c r="C6" s="446"/>
      <c r="D6" s="446"/>
      <c r="E6" s="446"/>
      <c r="F6" s="446"/>
      <c r="G6" s="446"/>
      <c r="H6" s="446"/>
      <c r="I6" s="446"/>
      <c r="J6" s="446"/>
      <c r="K6" s="446"/>
      <c r="L6" s="446"/>
      <c r="M6" s="447"/>
      <c r="N6" s="284" t="s">
        <v>40</v>
      </c>
      <c r="O6" s="286">
        <f>SUM(O4:O5)</f>
        <v>254</v>
      </c>
      <c r="P6" s="216" t="s">
        <v>1066</v>
      </c>
      <c r="Q6" s="245">
        <f>AVERAGE(E9:E106)</f>
        <v>1.6581632653061217E-3</v>
      </c>
      <c r="R6" s="140" t="s">
        <v>51</v>
      </c>
      <c r="S6" s="141">
        <f>COUNTIF(M9:M106,"*Bull flag*")/COUNTIF(M9:Z166,"*Bull flag*")</f>
        <v>0.4</v>
      </c>
      <c r="T6" s="451"/>
      <c r="U6" s="451"/>
      <c r="V6" s="451"/>
      <c r="W6" s="451"/>
      <c r="X6" s="451"/>
      <c r="Y6" s="451"/>
      <c r="Z6" s="451"/>
    </row>
    <row r="7" spans="1:26" ht="15" x14ac:dyDescent="0.25">
      <c r="A7" s="448"/>
      <c r="B7" s="449"/>
      <c r="C7" s="449"/>
      <c r="D7" s="449"/>
      <c r="E7" s="449"/>
      <c r="F7" s="449"/>
      <c r="G7" s="449"/>
      <c r="H7" s="449"/>
      <c r="I7" s="449"/>
      <c r="J7" s="449"/>
      <c r="K7" s="449"/>
      <c r="L7" s="449"/>
      <c r="M7" s="450"/>
      <c r="N7" s="230" t="s">
        <v>41</v>
      </c>
      <c r="O7" s="220">
        <f>O4/O6</f>
        <v>0.38582677165354329</v>
      </c>
      <c r="P7" s="227" t="s">
        <v>1065</v>
      </c>
      <c r="Q7" s="281">
        <f>AVERAGE(R9:R166)</f>
        <v>1.9948690728945539E-3</v>
      </c>
      <c r="R7" s="218" t="s">
        <v>11</v>
      </c>
      <c r="S7" s="231">
        <f>COUNTIF(M9:M106,"*FOMO*")/COUNTIF(M9:Z166,"*FOMO*")</f>
        <v>6.6666666666666666E-2</v>
      </c>
      <c r="T7" s="452"/>
      <c r="U7" s="452"/>
      <c r="V7" s="452"/>
      <c r="W7" s="452"/>
      <c r="X7" s="452"/>
      <c r="Y7" s="452"/>
      <c r="Z7" s="452"/>
    </row>
    <row r="8" spans="1:26" x14ac:dyDescent="0.2">
      <c r="A8" s="154" t="s">
        <v>901</v>
      </c>
      <c r="B8" s="154" t="s">
        <v>0</v>
      </c>
      <c r="C8" s="154" t="s">
        <v>1</v>
      </c>
      <c r="D8" s="154" t="s">
        <v>900</v>
      </c>
      <c r="E8" s="154" t="s">
        <v>899</v>
      </c>
      <c r="F8" s="154" t="s">
        <v>2</v>
      </c>
      <c r="G8" s="154" t="s">
        <v>3</v>
      </c>
      <c r="H8" s="154" t="s">
        <v>4</v>
      </c>
      <c r="I8" s="154" t="s">
        <v>757</v>
      </c>
      <c r="J8" s="154" t="s">
        <v>903</v>
      </c>
      <c r="K8" s="154" t="s">
        <v>46</v>
      </c>
      <c r="L8" s="154" t="s">
        <v>905</v>
      </c>
      <c r="M8" s="154" t="s">
        <v>908</v>
      </c>
      <c r="N8" s="208" t="s">
        <v>907</v>
      </c>
      <c r="O8" s="209" t="s">
        <v>0</v>
      </c>
      <c r="P8" s="210" t="s">
        <v>1</v>
      </c>
      <c r="Q8" s="210" t="s">
        <v>900</v>
      </c>
      <c r="R8" s="206" t="s">
        <v>899</v>
      </c>
      <c r="S8" s="211" t="s">
        <v>2</v>
      </c>
      <c r="T8" s="159" t="s">
        <v>3</v>
      </c>
      <c r="U8" s="147" t="s">
        <v>4</v>
      </c>
      <c r="V8" s="159" t="s">
        <v>757</v>
      </c>
      <c r="W8" s="160" t="s">
        <v>902</v>
      </c>
      <c r="X8" s="161" t="s">
        <v>904</v>
      </c>
      <c r="Y8" s="162" t="s">
        <v>906</v>
      </c>
      <c r="Z8" s="147" t="s">
        <v>908</v>
      </c>
    </row>
    <row r="9" spans="1:26" x14ac:dyDescent="0.2">
      <c r="A9" s="146" t="s">
        <v>7</v>
      </c>
      <c r="B9" s="155">
        <v>44579</v>
      </c>
      <c r="C9" s="148">
        <v>0.28611111111111115</v>
      </c>
      <c r="D9" s="148">
        <v>0.28680555555555554</v>
      </c>
      <c r="E9" s="148">
        <f>D9-C9</f>
        <v>6.9444444444438647E-4</v>
      </c>
      <c r="F9" s="149">
        <v>300</v>
      </c>
      <c r="G9" s="156">
        <v>13.7698</v>
      </c>
      <c r="H9" s="150" t="s">
        <v>758</v>
      </c>
      <c r="I9" s="156">
        <v>13.82</v>
      </c>
      <c r="J9" s="157">
        <f t="shared" ref="J9:J72" si="0">L9*F9</f>
        <v>15.060000000000073</v>
      </c>
      <c r="K9" s="152">
        <f>I9/G9-1</f>
        <v>3.6456593414573302E-3</v>
      </c>
      <c r="L9" s="150">
        <f t="shared" ref="L9:L72" si="1">I9-G9</f>
        <v>5.0200000000000244E-2</v>
      </c>
      <c r="M9" s="207" t="s">
        <v>51</v>
      </c>
      <c r="N9" s="146" t="s">
        <v>367</v>
      </c>
      <c r="O9" s="155">
        <v>44580</v>
      </c>
      <c r="P9" s="148">
        <v>0.50486111111111109</v>
      </c>
      <c r="Q9" s="148">
        <v>0.51111111111111118</v>
      </c>
      <c r="R9" s="148">
        <f t="shared" ref="R9:R71" si="2">Q9-P9</f>
        <v>6.2500000000000888E-3</v>
      </c>
      <c r="S9" s="149">
        <v>150</v>
      </c>
      <c r="T9" s="156">
        <v>4.4082999999999997</v>
      </c>
      <c r="U9" s="150" t="s">
        <v>911</v>
      </c>
      <c r="V9" s="156">
        <v>4.3708</v>
      </c>
      <c r="W9" s="151">
        <f t="shared" ref="W9:W72" si="3">Y9*S9</f>
        <v>-5.6249999999999467</v>
      </c>
      <c r="X9" s="152">
        <f t="shared" ref="X9:X72" si="4">V9/T9-1</f>
        <v>-8.5066805798152956E-3</v>
      </c>
      <c r="Y9" s="153">
        <f>V9-T9</f>
        <v>-3.7499999999999645E-2</v>
      </c>
      <c r="Z9" s="158" t="s">
        <v>368</v>
      </c>
    </row>
    <row r="10" spans="1:26" x14ac:dyDescent="0.2">
      <c r="A10" s="48" t="s">
        <v>53</v>
      </c>
      <c r="B10" s="109">
        <v>44581</v>
      </c>
      <c r="C10" s="144">
        <v>0.27986111111111112</v>
      </c>
      <c r="D10" s="144">
        <v>0.27986111111111112</v>
      </c>
      <c r="E10" s="144">
        <f>D10-C10</f>
        <v>0</v>
      </c>
      <c r="F10" s="111">
        <v>200</v>
      </c>
      <c r="G10" s="127">
        <v>14.657500000000001</v>
      </c>
      <c r="H10" s="51" t="s">
        <v>759</v>
      </c>
      <c r="I10" s="127">
        <v>14.744999999999999</v>
      </c>
      <c r="J10" s="52">
        <f t="shared" si="0"/>
        <v>17.499999999999716</v>
      </c>
      <c r="K10" s="55">
        <f>I10/G10-1</f>
        <v>5.9696401159814449E-3</v>
      </c>
      <c r="L10" s="51">
        <f t="shared" si="1"/>
        <v>8.7499999999998579E-2</v>
      </c>
      <c r="M10" s="54" t="s">
        <v>55</v>
      </c>
      <c r="N10" s="84" t="s">
        <v>53</v>
      </c>
      <c r="O10" s="110">
        <v>44593</v>
      </c>
      <c r="P10" s="145">
        <v>0.27638888888888885</v>
      </c>
      <c r="Q10" s="145">
        <v>0.27708333333333335</v>
      </c>
      <c r="R10" s="144">
        <f t="shared" si="2"/>
        <v>6.9444444444449749E-4</v>
      </c>
      <c r="S10" s="112">
        <v>150</v>
      </c>
      <c r="T10" s="263">
        <v>12.96</v>
      </c>
      <c r="U10" s="232" t="s">
        <v>912</v>
      </c>
      <c r="V10" s="263">
        <v>12.82</v>
      </c>
      <c r="W10" s="142">
        <f t="shared" si="3"/>
        <v>-21.000000000000085</v>
      </c>
      <c r="X10" s="55">
        <f t="shared" si="4"/>
        <v>-1.0802469135802517E-2</v>
      </c>
      <c r="Y10" s="117">
        <f>V10-T10</f>
        <v>-0.14000000000000057</v>
      </c>
      <c r="Z10" s="138" t="s">
        <v>11</v>
      </c>
    </row>
    <row r="11" spans="1:26" x14ac:dyDescent="0.2">
      <c r="A11" s="48" t="s">
        <v>57</v>
      </c>
      <c r="B11" s="109">
        <v>44585</v>
      </c>
      <c r="C11" s="144">
        <v>0.28819444444444448</v>
      </c>
      <c r="D11" s="144">
        <v>0.28819444444444448</v>
      </c>
      <c r="E11" s="144">
        <f t="shared" ref="E11:E74" si="5">D11-C11</f>
        <v>0</v>
      </c>
      <c r="F11" s="111">
        <v>150</v>
      </c>
      <c r="G11" s="127">
        <v>29.241070000000001</v>
      </c>
      <c r="H11" s="104" t="s">
        <v>769</v>
      </c>
      <c r="I11" s="127">
        <v>29.34</v>
      </c>
      <c r="J11" s="52">
        <f t="shared" si="0"/>
        <v>14.839499999999894</v>
      </c>
      <c r="K11" s="55">
        <f>I11/G11-1</f>
        <v>3.3832551271208988E-3</v>
      </c>
      <c r="L11" s="51">
        <f t="shared" si="1"/>
        <v>9.8929999999999296E-2</v>
      </c>
      <c r="M11" s="56" t="s">
        <v>854</v>
      </c>
      <c r="N11" s="60" t="s">
        <v>370</v>
      </c>
      <c r="O11" s="100">
        <v>44607</v>
      </c>
      <c r="P11" s="144">
        <v>0.27569444444444446</v>
      </c>
      <c r="Q11" s="144">
        <v>0.27569444444444446</v>
      </c>
      <c r="R11" s="144">
        <f t="shared" si="2"/>
        <v>0</v>
      </c>
      <c r="S11" s="111">
        <v>300</v>
      </c>
      <c r="T11" s="127">
        <v>3.1749999999999998</v>
      </c>
      <c r="U11" s="51" t="s">
        <v>913</v>
      </c>
      <c r="V11" s="127">
        <v>3.08</v>
      </c>
      <c r="W11" s="142">
        <f t="shared" si="3"/>
        <v>-28.499999999999925</v>
      </c>
      <c r="X11" s="55">
        <f t="shared" si="4"/>
        <v>-2.9921259842519587E-2</v>
      </c>
      <c r="Y11" s="117">
        <f t="shared" ref="Y11:Y74" si="6">V11-T11</f>
        <v>-9.4999999999999751E-2</v>
      </c>
      <c r="Z11" s="57" t="s">
        <v>1067</v>
      </c>
    </row>
    <row r="12" spans="1:26" x14ac:dyDescent="0.2">
      <c r="A12" s="48" t="s">
        <v>7</v>
      </c>
      <c r="B12" s="109">
        <v>44587</v>
      </c>
      <c r="C12" s="144">
        <v>0.27777777777777779</v>
      </c>
      <c r="D12" s="144">
        <v>0.27986111111111112</v>
      </c>
      <c r="E12" s="144">
        <f t="shared" si="5"/>
        <v>2.0833333333333259E-3</v>
      </c>
      <c r="F12" s="111">
        <v>250</v>
      </c>
      <c r="G12" s="127">
        <v>11.595000000000001</v>
      </c>
      <c r="H12" s="51" t="s">
        <v>770</v>
      </c>
      <c r="I12" s="127">
        <v>11.741</v>
      </c>
      <c r="J12" s="52">
        <f t="shared" si="0"/>
        <v>36.499999999999758</v>
      </c>
      <c r="K12" s="55">
        <f t="shared" ref="K12:K75" si="7">I12/G12-1</f>
        <v>1.2591634325139989E-2</v>
      </c>
      <c r="L12" s="51">
        <f t="shared" si="1"/>
        <v>0.14599999999999902</v>
      </c>
      <c r="M12" s="57" t="s">
        <v>883</v>
      </c>
      <c r="N12" s="60" t="s">
        <v>62</v>
      </c>
      <c r="O12" s="100">
        <v>44615</v>
      </c>
      <c r="P12" s="144">
        <v>0.30833333333333335</v>
      </c>
      <c r="Q12" s="144">
        <v>0.30833333333333335</v>
      </c>
      <c r="R12" s="144">
        <f t="shared" si="2"/>
        <v>0</v>
      </c>
      <c r="S12" s="111">
        <v>200</v>
      </c>
      <c r="T12" s="127">
        <v>8.1397399999999998</v>
      </c>
      <c r="U12" s="51" t="s">
        <v>914</v>
      </c>
      <c r="V12" s="127">
        <v>7.92</v>
      </c>
      <c r="W12" s="142">
        <f t="shared" si="3"/>
        <v>-43.947999999999965</v>
      </c>
      <c r="X12" s="55">
        <f t="shared" si="4"/>
        <v>-2.6995948273532022E-2</v>
      </c>
      <c r="Y12" s="117">
        <f t="shared" si="6"/>
        <v>-0.21973999999999982</v>
      </c>
      <c r="Z12" s="54" t="s">
        <v>374</v>
      </c>
    </row>
    <row r="13" spans="1:26" x14ac:dyDescent="0.2">
      <c r="A13" s="48" t="s">
        <v>62</v>
      </c>
      <c r="B13" s="109">
        <v>44589</v>
      </c>
      <c r="C13" s="144">
        <v>0.31388888888888888</v>
      </c>
      <c r="D13" s="144">
        <v>0.31388888888888888</v>
      </c>
      <c r="E13" s="144">
        <f t="shared" si="5"/>
        <v>0</v>
      </c>
      <c r="F13" s="111">
        <v>300</v>
      </c>
      <c r="G13" s="127">
        <v>6.95</v>
      </c>
      <c r="H13" s="51" t="s">
        <v>771</v>
      </c>
      <c r="I13" s="127">
        <v>7.05</v>
      </c>
      <c r="J13" s="52">
        <f t="shared" si="0"/>
        <v>29.999999999999893</v>
      </c>
      <c r="K13" s="55">
        <f t="shared" si="7"/>
        <v>1.4388489208633004E-2</v>
      </c>
      <c r="L13" s="51">
        <f t="shared" si="1"/>
        <v>9.9999999999999645E-2</v>
      </c>
      <c r="M13" s="57" t="s">
        <v>63</v>
      </c>
      <c r="N13" s="60" t="s">
        <v>370</v>
      </c>
      <c r="O13" s="100">
        <v>44622</v>
      </c>
      <c r="P13" s="144">
        <v>0.28263888888888888</v>
      </c>
      <c r="Q13" s="144">
        <v>0.3125</v>
      </c>
      <c r="R13" s="144">
        <f t="shared" si="2"/>
        <v>2.9861111111111116E-2</v>
      </c>
      <c r="S13" s="111">
        <v>2000</v>
      </c>
      <c r="T13" s="127">
        <v>2.7926000000000002</v>
      </c>
      <c r="U13" s="51" t="s">
        <v>915</v>
      </c>
      <c r="V13" s="127">
        <v>2.7915999999999999</v>
      </c>
      <c r="W13" s="142">
        <f t="shared" si="3"/>
        <v>-2.0000000000006679</v>
      </c>
      <c r="X13" s="55">
        <f t="shared" si="4"/>
        <v>-3.5808923583768859E-4</v>
      </c>
      <c r="Y13" s="117">
        <f t="shared" si="6"/>
        <v>-1.000000000000334E-3</v>
      </c>
      <c r="Z13" s="248" t="s">
        <v>377</v>
      </c>
    </row>
    <row r="14" spans="1:26" x14ac:dyDescent="0.2">
      <c r="A14" s="48" t="s">
        <v>53</v>
      </c>
      <c r="B14" s="109">
        <v>44592</v>
      </c>
      <c r="C14" s="144">
        <v>0.28194444444444444</v>
      </c>
      <c r="D14" s="144">
        <v>0.28194444444444444</v>
      </c>
      <c r="E14" s="144">
        <f t="shared" si="5"/>
        <v>0</v>
      </c>
      <c r="F14" s="111">
        <v>250</v>
      </c>
      <c r="G14" s="127">
        <v>11.425000000000001</v>
      </c>
      <c r="H14" s="51" t="s">
        <v>760</v>
      </c>
      <c r="I14" s="127">
        <v>11.566000000000001</v>
      </c>
      <c r="J14" s="52">
        <f t="shared" si="0"/>
        <v>35.25</v>
      </c>
      <c r="K14" s="55">
        <f t="shared" si="7"/>
        <v>1.2341356673960524E-2</v>
      </c>
      <c r="L14" s="51">
        <f t="shared" si="1"/>
        <v>0.14100000000000001</v>
      </c>
      <c r="M14" s="59" t="s">
        <v>66</v>
      </c>
      <c r="N14" s="60" t="s">
        <v>62</v>
      </c>
      <c r="O14" s="100">
        <v>44627</v>
      </c>
      <c r="P14" s="144">
        <v>0.27430555555555558</v>
      </c>
      <c r="Q14" s="144">
        <v>0.28263888888888888</v>
      </c>
      <c r="R14" s="144">
        <f t="shared" si="2"/>
        <v>8.3333333333333037E-3</v>
      </c>
      <c r="S14" s="111">
        <v>20</v>
      </c>
      <c r="T14" s="127">
        <v>50.484999999999999</v>
      </c>
      <c r="U14" s="51" t="s">
        <v>916</v>
      </c>
      <c r="V14" s="127">
        <v>42.826000000000001</v>
      </c>
      <c r="W14" s="142">
        <f t="shared" si="3"/>
        <v>-153.17999999999998</v>
      </c>
      <c r="X14" s="55">
        <f t="shared" si="4"/>
        <v>-0.1517084282460136</v>
      </c>
      <c r="Y14" s="117">
        <f t="shared" si="6"/>
        <v>-7.6589999999999989</v>
      </c>
      <c r="Z14" s="248" t="s">
        <v>380</v>
      </c>
    </row>
    <row r="15" spans="1:26" x14ac:dyDescent="0.2">
      <c r="A15" s="48" t="s">
        <v>7</v>
      </c>
      <c r="B15" s="109">
        <v>44594</v>
      </c>
      <c r="C15" s="144">
        <v>0.27986111111111112</v>
      </c>
      <c r="D15" s="144">
        <v>0.28402777777777777</v>
      </c>
      <c r="E15" s="144">
        <f t="shared" si="5"/>
        <v>4.1666666666666519E-3</v>
      </c>
      <c r="F15" s="111">
        <v>250</v>
      </c>
      <c r="G15" s="127">
        <v>12.025</v>
      </c>
      <c r="H15" s="51" t="s">
        <v>761</v>
      </c>
      <c r="I15" s="127">
        <v>12.191000000000001</v>
      </c>
      <c r="J15" s="52">
        <f t="shared" si="0"/>
        <v>41.500000000000092</v>
      </c>
      <c r="K15" s="55">
        <f t="shared" si="7"/>
        <v>1.3804573804573783E-2</v>
      </c>
      <c r="L15" s="51">
        <f t="shared" si="1"/>
        <v>0.16600000000000037</v>
      </c>
      <c r="M15" s="57" t="s">
        <v>69</v>
      </c>
      <c r="N15" s="65" t="s">
        <v>384</v>
      </c>
      <c r="O15" s="100">
        <v>44628</v>
      </c>
      <c r="P15" s="144">
        <v>0.3034722222222222</v>
      </c>
      <c r="Q15" s="144">
        <v>0.3444444444444445</v>
      </c>
      <c r="R15" s="144">
        <f t="shared" si="2"/>
        <v>4.0972222222222299E-2</v>
      </c>
      <c r="S15" s="111">
        <v>2000</v>
      </c>
      <c r="T15" s="127">
        <v>1.93</v>
      </c>
      <c r="U15" s="51" t="s">
        <v>917</v>
      </c>
      <c r="V15" s="127">
        <v>1.135</v>
      </c>
      <c r="W15" s="142">
        <f t="shared" si="3"/>
        <v>-1589.9999999999998</v>
      </c>
      <c r="X15" s="55">
        <f t="shared" si="4"/>
        <v>-0.41191709844559588</v>
      </c>
      <c r="Y15" s="117">
        <f t="shared" si="6"/>
        <v>-0.79499999999999993</v>
      </c>
      <c r="Z15" s="246" t="s">
        <v>11</v>
      </c>
    </row>
    <row r="16" spans="1:26" x14ac:dyDescent="0.2">
      <c r="A16" s="60" t="s">
        <v>8</v>
      </c>
      <c r="B16" s="100">
        <v>44599</v>
      </c>
      <c r="C16" s="144">
        <v>0.27708333333333335</v>
      </c>
      <c r="D16" s="144">
        <v>0.28055555555555556</v>
      </c>
      <c r="E16" s="144">
        <f t="shared" si="5"/>
        <v>3.4722222222222099E-3</v>
      </c>
      <c r="F16" s="111">
        <v>200</v>
      </c>
      <c r="G16" s="127">
        <v>18.315000000000001</v>
      </c>
      <c r="H16" s="51" t="s">
        <v>762</v>
      </c>
      <c r="I16" s="127">
        <v>18.392499999999998</v>
      </c>
      <c r="J16" s="52">
        <f t="shared" si="0"/>
        <v>15.499999999999403</v>
      </c>
      <c r="K16" s="55">
        <f t="shared" si="7"/>
        <v>4.2315042315039797E-3</v>
      </c>
      <c r="L16" s="51">
        <f t="shared" si="1"/>
        <v>7.7499999999997016E-2</v>
      </c>
      <c r="M16" s="59" t="s">
        <v>72</v>
      </c>
      <c r="N16" s="65" t="s">
        <v>383</v>
      </c>
      <c r="O16" s="100">
        <v>44629</v>
      </c>
      <c r="P16" s="144">
        <v>0.4770833333333333</v>
      </c>
      <c r="Q16" s="144">
        <v>0.47916666666666669</v>
      </c>
      <c r="R16" s="144">
        <f t="shared" si="2"/>
        <v>2.0833333333333814E-3</v>
      </c>
      <c r="S16" s="111">
        <v>300</v>
      </c>
      <c r="T16" s="127">
        <v>4.2350000000000003</v>
      </c>
      <c r="U16" s="51" t="s">
        <v>918</v>
      </c>
      <c r="V16" s="127">
        <v>4.1239999999999997</v>
      </c>
      <c r="W16" s="142">
        <f t="shared" si="3"/>
        <v>-33.300000000000196</v>
      </c>
      <c r="X16" s="55">
        <f t="shared" si="4"/>
        <v>-2.6210153482880916E-2</v>
      </c>
      <c r="Y16" s="117">
        <f t="shared" si="6"/>
        <v>-0.11100000000000065</v>
      </c>
      <c r="Z16" s="233" t="s">
        <v>919</v>
      </c>
    </row>
    <row r="17" spans="1:26" x14ac:dyDescent="0.2">
      <c r="A17" s="60" t="s">
        <v>74</v>
      </c>
      <c r="B17" s="100">
        <v>44601</v>
      </c>
      <c r="C17" s="144">
        <v>0.27430555555555558</v>
      </c>
      <c r="D17" s="144">
        <v>0.27499999999999997</v>
      </c>
      <c r="E17" s="144">
        <f t="shared" si="5"/>
        <v>6.9444444444438647E-4</v>
      </c>
      <c r="F17" s="111">
        <v>200</v>
      </c>
      <c r="G17" s="127">
        <v>13.13</v>
      </c>
      <c r="H17" s="51" t="s">
        <v>763</v>
      </c>
      <c r="I17" s="127">
        <v>13.36</v>
      </c>
      <c r="J17" s="52">
        <f t="shared" si="0"/>
        <v>45.99999999999973</v>
      </c>
      <c r="K17" s="55">
        <f t="shared" si="7"/>
        <v>1.7517136329017413E-2</v>
      </c>
      <c r="L17" s="51">
        <f t="shared" si="1"/>
        <v>0.22999999999999865</v>
      </c>
      <c r="M17" s="59" t="s">
        <v>76</v>
      </c>
      <c r="N17" s="65" t="s">
        <v>62</v>
      </c>
      <c r="O17" s="100">
        <v>44637</v>
      </c>
      <c r="P17" s="144">
        <v>0.3034722222222222</v>
      </c>
      <c r="Q17" s="144">
        <v>0.31041666666666667</v>
      </c>
      <c r="R17" s="144">
        <f t="shared" si="2"/>
        <v>6.9444444444444753E-3</v>
      </c>
      <c r="S17" s="111">
        <v>100</v>
      </c>
      <c r="T17" s="127">
        <v>31.465</v>
      </c>
      <c r="U17" s="51" t="s">
        <v>920</v>
      </c>
      <c r="V17" s="127">
        <v>31.327100000000002</v>
      </c>
      <c r="W17" s="142">
        <f t="shared" si="3"/>
        <v>-13.789999999999836</v>
      </c>
      <c r="X17" s="55">
        <f t="shared" si="4"/>
        <v>-4.3826473859843729E-3</v>
      </c>
      <c r="Y17" s="117">
        <f t="shared" si="6"/>
        <v>-0.13789999999999836</v>
      </c>
      <c r="Z17" s="247" t="s">
        <v>1068</v>
      </c>
    </row>
    <row r="18" spans="1:26" x14ac:dyDescent="0.2">
      <c r="A18" s="60" t="s">
        <v>7</v>
      </c>
      <c r="B18" s="100">
        <v>44606</v>
      </c>
      <c r="C18" s="144">
        <v>0.29791666666666666</v>
      </c>
      <c r="D18" s="144">
        <v>0.30138888888888887</v>
      </c>
      <c r="E18" s="144">
        <f t="shared" si="5"/>
        <v>3.4722222222222099E-3</v>
      </c>
      <c r="F18" s="111">
        <v>200</v>
      </c>
      <c r="G18" s="127">
        <v>17.175000000000001</v>
      </c>
      <c r="H18" s="51" t="s">
        <v>764</v>
      </c>
      <c r="I18" s="127">
        <v>17.2287</v>
      </c>
      <c r="J18" s="52">
        <f t="shared" si="0"/>
        <v>10.739999999999839</v>
      </c>
      <c r="K18" s="55">
        <f t="shared" si="7"/>
        <v>3.1266375545850877E-3</v>
      </c>
      <c r="L18" s="51">
        <f t="shared" si="1"/>
        <v>5.3699999999999193E-2</v>
      </c>
      <c r="M18" s="64" t="s">
        <v>1109</v>
      </c>
      <c r="N18" s="65" t="s">
        <v>107</v>
      </c>
      <c r="O18" s="100">
        <v>44643</v>
      </c>
      <c r="P18" s="144">
        <v>0.29444444444444445</v>
      </c>
      <c r="Q18" s="144">
        <v>0.29722222222222222</v>
      </c>
      <c r="R18" s="144">
        <f t="shared" si="2"/>
        <v>2.7777777777777679E-3</v>
      </c>
      <c r="S18" s="111">
        <v>400</v>
      </c>
      <c r="T18" s="127">
        <v>6.66</v>
      </c>
      <c r="U18" s="51" t="s">
        <v>921</v>
      </c>
      <c r="V18" s="127">
        <v>6.4373500000000003</v>
      </c>
      <c r="W18" s="142">
        <f t="shared" si="3"/>
        <v>-89.059999999999917</v>
      </c>
      <c r="X18" s="55">
        <f t="shared" si="4"/>
        <v>-3.3430930930930858E-2</v>
      </c>
      <c r="Y18" s="117">
        <f t="shared" si="6"/>
        <v>-0.22264999999999979</v>
      </c>
      <c r="Z18" s="249" t="s">
        <v>1069</v>
      </c>
    </row>
    <row r="19" spans="1:26" x14ac:dyDescent="0.2">
      <c r="A19" s="65" t="s">
        <v>7</v>
      </c>
      <c r="B19" s="100">
        <v>44608</v>
      </c>
      <c r="C19" s="144">
        <v>0.27430555555555558</v>
      </c>
      <c r="D19" s="144">
        <v>0.27638888888888885</v>
      </c>
      <c r="E19" s="144">
        <f t="shared" si="5"/>
        <v>2.0833333333332704E-3</v>
      </c>
      <c r="F19" s="111">
        <v>200</v>
      </c>
      <c r="G19" s="127">
        <v>17.629899999999999</v>
      </c>
      <c r="H19" s="51" t="s">
        <v>765</v>
      </c>
      <c r="I19" s="127">
        <v>17.675775000000002</v>
      </c>
      <c r="J19" s="52">
        <f t="shared" si="0"/>
        <v>9.1750000000004661</v>
      </c>
      <c r="K19" s="55">
        <f t="shared" si="7"/>
        <v>2.6021134549829572E-3</v>
      </c>
      <c r="L19" s="51">
        <f t="shared" si="1"/>
        <v>4.5875000000002331E-2</v>
      </c>
      <c r="M19" s="59" t="s">
        <v>82</v>
      </c>
      <c r="N19" s="65" t="s">
        <v>393</v>
      </c>
      <c r="O19" s="100">
        <v>44649</v>
      </c>
      <c r="P19" s="144">
        <v>0.3034722222222222</v>
      </c>
      <c r="Q19" s="144">
        <v>0.30416666666666664</v>
      </c>
      <c r="R19" s="144">
        <f t="shared" si="2"/>
        <v>6.9444444444444198E-4</v>
      </c>
      <c r="S19" s="111">
        <v>150</v>
      </c>
      <c r="T19" s="127">
        <v>22.322669999999999</v>
      </c>
      <c r="U19" s="51" t="s">
        <v>922</v>
      </c>
      <c r="V19" s="127">
        <v>22.2</v>
      </c>
      <c r="W19" s="142">
        <f t="shared" si="3"/>
        <v>-18.400499999999909</v>
      </c>
      <c r="X19" s="55">
        <f t="shared" si="4"/>
        <v>-5.4953103728182517E-3</v>
      </c>
      <c r="Y19" s="117">
        <f t="shared" si="6"/>
        <v>-0.12266999999999939</v>
      </c>
      <c r="Z19" s="57" t="s">
        <v>116</v>
      </c>
    </row>
    <row r="20" spans="1:26" x14ac:dyDescent="0.2">
      <c r="A20" s="65" t="s">
        <v>62</v>
      </c>
      <c r="B20" s="100">
        <v>44614</v>
      </c>
      <c r="C20" s="144">
        <v>0.30486111111111114</v>
      </c>
      <c r="D20" s="144">
        <v>0.30486111111111108</v>
      </c>
      <c r="E20" s="144">
        <f t="shared" si="5"/>
        <v>0</v>
      </c>
      <c r="F20" s="111">
        <v>400</v>
      </c>
      <c r="G20" s="127">
        <v>7.6162000000000001</v>
      </c>
      <c r="H20" s="51" t="s">
        <v>767</v>
      </c>
      <c r="I20" s="127">
        <v>7.9359000000000002</v>
      </c>
      <c r="J20" s="52">
        <f t="shared" si="0"/>
        <v>127.88000000000004</v>
      </c>
      <c r="K20" s="55">
        <f t="shared" si="7"/>
        <v>4.197631364722576E-2</v>
      </c>
      <c r="L20" s="51">
        <f t="shared" si="1"/>
        <v>0.3197000000000001</v>
      </c>
      <c r="M20" s="59" t="s">
        <v>86</v>
      </c>
      <c r="N20" s="65" t="s">
        <v>396</v>
      </c>
      <c r="O20" s="100">
        <v>44664</v>
      </c>
      <c r="P20" s="144">
        <v>0.27916666666666667</v>
      </c>
      <c r="Q20" s="144">
        <v>0.27986111111111112</v>
      </c>
      <c r="R20" s="144">
        <f t="shared" si="2"/>
        <v>6.9444444444444198E-4</v>
      </c>
      <c r="S20" s="111">
        <v>400</v>
      </c>
      <c r="T20" s="127">
        <v>5.2194000000000003</v>
      </c>
      <c r="U20" s="51" t="s">
        <v>923</v>
      </c>
      <c r="V20" s="127">
        <v>5.12</v>
      </c>
      <c r="W20" s="142">
        <f t="shared" si="3"/>
        <v>-39.760000000000062</v>
      </c>
      <c r="X20" s="55">
        <f t="shared" si="4"/>
        <v>-1.9044334597846491E-2</v>
      </c>
      <c r="Y20" s="117">
        <f t="shared" si="6"/>
        <v>-9.9400000000000155E-2</v>
      </c>
      <c r="Z20" s="57" t="s">
        <v>397</v>
      </c>
    </row>
    <row r="21" spans="1:26" x14ac:dyDescent="0.2">
      <c r="A21" s="65" t="s">
        <v>62</v>
      </c>
      <c r="B21" s="100">
        <v>44616</v>
      </c>
      <c r="C21" s="144">
        <v>0.29583333333333334</v>
      </c>
      <c r="D21" s="144">
        <v>0.2986111111111111</v>
      </c>
      <c r="E21" s="144">
        <f t="shared" si="5"/>
        <v>2.7777777777777679E-3</v>
      </c>
      <c r="F21" s="111">
        <v>200</v>
      </c>
      <c r="G21" s="127">
        <v>12.6995</v>
      </c>
      <c r="H21" s="51" t="s">
        <v>768</v>
      </c>
      <c r="I21" s="127">
        <v>13.91</v>
      </c>
      <c r="J21" s="52">
        <f>L21*F21</f>
        <v>242.09999999999994</v>
      </c>
      <c r="K21" s="55">
        <f t="shared" si="7"/>
        <v>9.5318713335170724E-2</v>
      </c>
      <c r="L21" s="51">
        <f t="shared" si="1"/>
        <v>1.2104999999999997</v>
      </c>
      <c r="M21" s="59" t="s">
        <v>89</v>
      </c>
      <c r="N21" s="65" t="s">
        <v>62</v>
      </c>
      <c r="O21" s="100">
        <v>44665</v>
      </c>
      <c r="P21" s="144">
        <v>0.5</v>
      </c>
      <c r="Q21" s="144">
        <v>0.50069444444444444</v>
      </c>
      <c r="R21" s="144">
        <f>Q21-P21</f>
        <v>6.9444444444444198E-4</v>
      </c>
      <c r="S21" s="111">
        <v>50</v>
      </c>
      <c r="T21" s="127">
        <v>25.29</v>
      </c>
      <c r="U21" s="51" t="s">
        <v>924</v>
      </c>
      <c r="V21" s="127">
        <v>24.02</v>
      </c>
      <c r="W21" s="142">
        <f t="shared" si="3"/>
        <v>-63.499999999999979</v>
      </c>
      <c r="X21" s="55">
        <f t="shared" si="4"/>
        <v>-5.0217477263740595E-2</v>
      </c>
      <c r="Y21" s="117">
        <f t="shared" si="6"/>
        <v>-1.2699999999999996</v>
      </c>
      <c r="Z21" s="250" t="s">
        <v>116</v>
      </c>
    </row>
    <row r="22" spans="1:26" x14ac:dyDescent="0.2">
      <c r="A22" s="65" t="s">
        <v>7</v>
      </c>
      <c r="B22" s="100">
        <v>44620</v>
      </c>
      <c r="C22" s="144">
        <v>0.30208333333333331</v>
      </c>
      <c r="D22" s="144">
        <v>0.30416666666666664</v>
      </c>
      <c r="E22" s="144">
        <f t="shared" si="5"/>
        <v>2.0833333333333259E-3</v>
      </c>
      <c r="F22" s="111">
        <v>250</v>
      </c>
      <c r="G22" s="127">
        <v>17.498200000000001</v>
      </c>
      <c r="H22" s="205" t="s">
        <v>766</v>
      </c>
      <c r="I22" s="127">
        <v>17.635000000000002</v>
      </c>
      <c r="J22" s="52">
        <f t="shared" si="0"/>
        <v>34.20000000000023</v>
      </c>
      <c r="K22" s="55">
        <f t="shared" si="7"/>
        <v>7.817946988833091E-3</v>
      </c>
      <c r="L22" s="51">
        <f t="shared" si="1"/>
        <v>0.13680000000000092</v>
      </c>
      <c r="M22" s="56" t="s">
        <v>855</v>
      </c>
      <c r="N22" s="65" t="s">
        <v>128</v>
      </c>
      <c r="O22" s="100">
        <v>44672</v>
      </c>
      <c r="P22" s="144">
        <v>0.28472222222222221</v>
      </c>
      <c r="Q22" s="144">
        <v>0.28541666666666665</v>
      </c>
      <c r="R22" s="144">
        <f t="shared" si="2"/>
        <v>6.9444444444444198E-4</v>
      </c>
      <c r="S22" s="111">
        <v>800</v>
      </c>
      <c r="T22" s="127">
        <v>2.395</v>
      </c>
      <c r="U22" s="51" t="s">
        <v>925</v>
      </c>
      <c r="V22" s="127">
        <v>2.1720999999999999</v>
      </c>
      <c r="W22" s="142">
        <f t="shared" si="3"/>
        <v>-178.32000000000008</v>
      </c>
      <c r="X22" s="55">
        <f t="shared" si="4"/>
        <v>-9.3068893528183705E-2</v>
      </c>
      <c r="Y22" s="117">
        <f t="shared" si="6"/>
        <v>-0.2229000000000001</v>
      </c>
      <c r="Z22" s="247" t="s">
        <v>1070</v>
      </c>
    </row>
    <row r="23" spans="1:26" x14ac:dyDescent="0.2">
      <c r="A23" s="65" t="s">
        <v>96</v>
      </c>
      <c r="B23" s="100">
        <v>44624</v>
      </c>
      <c r="C23" s="144">
        <v>0.27430555555555558</v>
      </c>
      <c r="D23" s="144">
        <v>0.27986111111111112</v>
      </c>
      <c r="E23" s="144">
        <f t="shared" si="5"/>
        <v>5.5555555555555358E-3</v>
      </c>
      <c r="F23" s="111">
        <v>2000</v>
      </c>
      <c r="G23" s="127">
        <v>2.2549999999999999</v>
      </c>
      <c r="H23" s="51" t="s">
        <v>775</v>
      </c>
      <c r="I23" s="127">
        <v>2.3149500000000001</v>
      </c>
      <c r="J23" s="52">
        <f t="shared" si="0"/>
        <v>119.90000000000035</v>
      </c>
      <c r="K23" s="55">
        <f t="shared" si="7"/>
        <v>2.658536585365856E-2</v>
      </c>
      <c r="L23" s="51">
        <f t="shared" si="1"/>
        <v>5.995000000000017E-2</v>
      </c>
      <c r="M23" s="59" t="s">
        <v>98</v>
      </c>
      <c r="N23" s="65" t="s">
        <v>403</v>
      </c>
      <c r="O23" s="100">
        <v>44683</v>
      </c>
      <c r="P23" s="144">
        <v>0.2951388888888889</v>
      </c>
      <c r="Q23" s="144">
        <v>0.29722222222222222</v>
      </c>
      <c r="R23" s="144">
        <f t="shared" si="2"/>
        <v>2.0833333333333259E-3</v>
      </c>
      <c r="S23" s="111">
        <v>1000</v>
      </c>
      <c r="T23" s="127">
        <v>4.08</v>
      </c>
      <c r="U23" s="51" t="s">
        <v>926</v>
      </c>
      <c r="V23" s="127">
        <v>3.98</v>
      </c>
      <c r="W23" s="142">
        <f t="shared" si="3"/>
        <v>-100.00000000000009</v>
      </c>
      <c r="X23" s="55">
        <f t="shared" si="4"/>
        <v>-2.4509803921568651E-2</v>
      </c>
      <c r="Y23" s="117">
        <f t="shared" si="6"/>
        <v>-0.10000000000000009</v>
      </c>
      <c r="Z23" s="59" t="s">
        <v>404</v>
      </c>
    </row>
    <row r="24" spans="1:26" x14ac:dyDescent="0.2">
      <c r="A24" s="65" t="s">
        <v>100</v>
      </c>
      <c r="B24" s="100">
        <v>44630</v>
      </c>
      <c r="C24" s="144">
        <v>0.3527777777777778</v>
      </c>
      <c r="D24" s="144">
        <v>0.35555555555555557</v>
      </c>
      <c r="E24" s="144">
        <f t="shared" si="5"/>
        <v>2.7777777777777679E-3</v>
      </c>
      <c r="F24" s="111">
        <v>500</v>
      </c>
      <c r="G24" s="127">
        <v>3.8</v>
      </c>
      <c r="H24" s="51" t="s">
        <v>772</v>
      </c>
      <c r="I24" s="127">
        <v>3.9164500000000002</v>
      </c>
      <c r="J24" s="52">
        <f t="shared" si="0"/>
        <v>58.225000000000193</v>
      </c>
      <c r="K24" s="55">
        <f t="shared" si="7"/>
        <v>3.0644736842105447E-2</v>
      </c>
      <c r="L24" s="51">
        <f t="shared" si="1"/>
        <v>0.11645000000000039</v>
      </c>
      <c r="M24" s="57" t="s">
        <v>102</v>
      </c>
      <c r="N24" s="65" t="s">
        <v>407</v>
      </c>
      <c r="O24" s="100">
        <v>44686</v>
      </c>
      <c r="P24" s="144">
        <v>0.46666666666666667</v>
      </c>
      <c r="Q24" s="144">
        <v>0.47083333333333338</v>
      </c>
      <c r="R24" s="144">
        <f t="shared" si="2"/>
        <v>4.1666666666667074E-3</v>
      </c>
      <c r="S24" s="111">
        <v>400</v>
      </c>
      <c r="T24" s="127">
        <v>4.1749999999999998</v>
      </c>
      <c r="U24" s="51" t="s">
        <v>927</v>
      </c>
      <c r="V24" s="127">
        <v>4.12</v>
      </c>
      <c r="W24" s="142">
        <f t="shared" si="3"/>
        <v>-21.999999999999886</v>
      </c>
      <c r="X24" s="55">
        <f t="shared" si="4"/>
        <v>-1.3173652694610682E-2</v>
      </c>
      <c r="Y24" s="117">
        <f t="shared" si="6"/>
        <v>-5.4999999999999716E-2</v>
      </c>
      <c r="Z24" s="57" t="s">
        <v>408</v>
      </c>
    </row>
    <row r="25" spans="1:26" x14ac:dyDescent="0.2">
      <c r="A25" s="65" t="s">
        <v>104</v>
      </c>
      <c r="B25" s="100">
        <v>44635</v>
      </c>
      <c r="C25" s="144">
        <v>0.52638888888888891</v>
      </c>
      <c r="D25" s="144">
        <v>0.52916666666666667</v>
      </c>
      <c r="E25" s="144">
        <f t="shared" si="5"/>
        <v>2.7777777777777679E-3</v>
      </c>
      <c r="F25" s="111">
        <v>2000</v>
      </c>
      <c r="G25" s="127">
        <v>1.165</v>
      </c>
      <c r="H25" s="51" t="s">
        <v>773</v>
      </c>
      <c r="I25" s="127">
        <v>1.16805</v>
      </c>
      <c r="J25" s="52">
        <f t="shared" si="0"/>
        <v>6.0999999999999943</v>
      </c>
      <c r="K25" s="55">
        <f t="shared" si="7"/>
        <v>2.6180257510730609E-3</v>
      </c>
      <c r="L25" s="113">
        <f t="shared" si="1"/>
        <v>3.0499999999999972E-3</v>
      </c>
      <c r="M25" s="66" t="s">
        <v>9</v>
      </c>
      <c r="N25" s="65" t="s">
        <v>411</v>
      </c>
      <c r="O25" s="100">
        <v>44690</v>
      </c>
      <c r="P25" s="144">
        <v>0.29375000000000001</v>
      </c>
      <c r="Q25" s="144">
        <v>0.29583333333333334</v>
      </c>
      <c r="R25" s="144">
        <f t="shared" si="2"/>
        <v>2.0833333333333259E-3</v>
      </c>
      <c r="S25" s="111">
        <v>1000</v>
      </c>
      <c r="T25" s="127">
        <v>2.6657000000000002</v>
      </c>
      <c r="U25" s="51" t="s">
        <v>928</v>
      </c>
      <c r="V25" s="127">
        <v>2.57</v>
      </c>
      <c r="W25" s="142">
        <f t="shared" si="3"/>
        <v>-95.700000000000344</v>
      </c>
      <c r="X25" s="55">
        <f t="shared" si="4"/>
        <v>-3.5900513936302003E-2</v>
      </c>
      <c r="Y25" s="117">
        <f t="shared" si="6"/>
        <v>-9.570000000000034E-2</v>
      </c>
      <c r="Z25" s="92" t="s">
        <v>412</v>
      </c>
    </row>
    <row r="26" spans="1:26" x14ac:dyDescent="0.2">
      <c r="A26" s="65" t="s">
        <v>107</v>
      </c>
      <c r="B26" s="100">
        <v>44641</v>
      </c>
      <c r="C26" s="144">
        <v>0.38819444444444445</v>
      </c>
      <c r="D26" s="144">
        <v>0.3923611111111111</v>
      </c>
      <c r="E26" s="144">
        <f t="shared" si="5"/>
        <v>4.1666666666666519E-3</v>
      </c>
      <c r="F26" s="111">
        <v>500</v>
      </c>
      <c r="G26" s="127">
        <v>7.7584999999999997</v>
      </c>
      <c r="H26" s="51" t="s">
        <v>774</v>
      </c>
      <c r="I26" s="127">
        <v>7.8204500000000001</v>
      </c>
      <c r="J26" s="52">
        <f t="shared" si="0"/>
        <v>30.975000000000197</v>
      </c>
      <c r="K26" s="55">
        <f t="shared" si="7"/>
        <v>7.9847908745247498E-3</v>
      </c>
      <c r="L26" s="51">
        <f t="shared" si="1"/>
        <v>6.1950000000000394E-2</v>
      </c>
      <c r="M26" s="57" t="s">
        <v>109</v>
      </c>
      <c r="N26" s="65" t="s">
        <v>414</v>
      </c>
      <c r="O26" s="100">
        <v>44691</v>
      </c>
      <c r="P26" s="144">
        <v>0.27777777777777779</v>
      </c>
      <c r="Q26" s="144">
        <v>0.27777777777777779</v>
      </c>
      <c r="R26" s="144">
        <f t="shared" si="2"/>
        <v>0</v>
      </c>
      <c r="S26" s="111">
        <v>800</v>
      </c>
      <c r="T26" s="127">
        <v>1.8682000000000001</v>
      </c>
      <c r="U26" s="51" t="s">
        <v>777</v>
      </c>
      <c r="V26" s="127">
        <v>1.82</v>
      </c>
      <c r="W26" s="142">
        <f t="shared" si="3"/>
        <v>-38.560000000000016</v>
      </c>
      <c r="X26" s="55">
        <f t="shared" si="4"/>
        <v>-2.5800235520822223E-2</v>
      </c>
      <c r="Y26" s="117">
        <f t="shared" si="6"/>
        <v>-4.8200000000000021E-2</v>
      </c>
      <c r="Z26" s="56" t="s">
        <v>1071</v>
      </c>
    </row>
    <row r="27" spans="1:26" x14ac:dyDescent="0.2">
      <c r="A27" s="65" t="s">
        <v>112</v>
      </c>
      <c r="B27" s="100">
        <v>44645</v>
      </c>
      <c r="C27" s="144">
        <v>0.50486111111111109</v>
      </c>
      <c r="D27" s="144">
        <v>0.50486111111111109</v>
      </c>
      <c r="E27" s="144">
        <f t="shared" si="5"/>
        <v>0</v>
      </c>
      <c r="F27" s="111">
        <v>1000</v>
      </c>
      <c r="G27" s="127">
        <v>2.5379</v>
      </c>
      <c r="H27" s="51" t="s">
        <v>776</v>
      </c>
      <c r="I27" s="127">
        <v>2.6042000000000001</v>
      </c>
      <c r="J27" s="52">
        <f t="shared" si="0"/>
        <v>66.300000000000026</v>
      </c>
      <c r="K27" s="55">
        <f t="shared" si="7"/>
        <v>2.6123960754954823E-2</v>
      </c>
      <c r="L27" s="51">
        <f t="shared" si="1"/>
        <v>6.6300000000000026E-2</v>
      </c>
      <c r="M27" s="57" t="s">
        <v>113</v>
      </c>
      <c r="N27" s="65" t="s">
        <v>418</v>
      </c>
      <c r="O27" s="100">
        <v>44697</v>
      </c>
      <c r="P27" s="144">
        <v>0.27291666666666664</v>
      </c>
      <c r="Q27" s="144">
        <v>0.27291666666666664</v>
      </c>
      <c r="R27" s="144">
        <f t="shared" si="2"/>
        <v>0</v>
      </c>
      <c r="S27" s="111">
        <v>1000</v>
      </c>
      <c r="T27" s="127">
        <v>3.6059999999999999</v>
      </c>
      <c r="U27" s="51" t="s">
        <v>792</v>
      </c>
      <c r="V27" s="127">
        <v>3.55</v>
      </c>
      <c r="W27" s="142">
        <f t="shared" si="3"/>
        <v>-56.00000000000005</v>
      </c>
      <c r="X27" s="55">
        <f t="shared" si="4"/>
        <v>-1.5529672767609526E-2</v>
      </c>
      <c r="Y27" s="117">
        <f t="shared" si="6"/>
        <v>-5.600000000000005E-2</v>
      </c>
      <c r="Z27" s="56" t="s">
        <v>1072</v>
      </c>
    </row>
    <row r="28" spans="1:26" x14ac:dyDescent="0.2">
      <c r="A28" s="65" t="s">
        <v>115</v>
      </c>
      <c r="B28" s="100">
        <v>44655</v>
      </c>
      <c r="C28" s="144">
        <v>0.28472222222222221</v>
      </c>
      <c r="D28" s="144">
        <v>0.29166666666666669</v>
      </c>
      <c r="E28" s="144">
        <f t="shared" si="5"/>
        <v>6.9444444444444753E-3</v>
      </c>
      <c r="F28" s="111">
        <v>800</v>
      </c>
      <c r="G28" s="127">
        <v>1.7849999999999999</v>
      </c>
      <c r="H28" s="51" t="s">
        <v>777</v>
      </c>
      <c r="I28" s="127">
        <v>1.82</v>
      </c>
      <c r="J28" s="52">
        <f t="shared" si="0"/>
        <v>28.000000000000114</v>
      </c>
      <c r="K28" s="55">
        <f t="shared" si="7"/>
        <v>1.9607843137255054E-2</v>
      </c>
      <c r="L28" s="51">
        <f t="shared" si="1"/>
        <v>3.5000000000000142E-2</v>
      </c>
      <c r="M28" s="57" t="s">
        <v>116</v>
      </c>
      <c r="N28" s="65" t="s">
        <v>198</v>
      </c>
      <c r="O28" s="100">
        <v>44706</v>
      </c>
      <c r="P28" s="144">
        <v>0.2902777777777778</v>
      </c>
      <c r="Q28" s="144">
        <v>0.29166666666666669</v>
      </c>
      <c r="R28" s="144">
        <f t="shared" si="2"/>
        <v>1.388888888888884E-3</v>
      </c>
      <c r="S28" s="111">
        <v>1000</v>
      </c>
      <c r="T28" s="127">
        <v>2.5853000000000002</v>
      </c>
      <c r="U28" s="51" t="s">
        <v>929</v>
      </c>
      <c r="V28" s="127">
        <v>2.54</v>
      </c>
      <c r="W28" s="142">
        <f t="shared" si="3"/>
        <v>-45.300000000000118</v>
      </c>
      <c r="X28" s="55">
        <f t="shared" si="4"/>
        <v>-1.7522144431980857E-2</v>
      </c>
      <c r="Y28" s="117">
        <f t="shared" si="6"/>
        <v>-4.5300000000000118E-2</v>
      </c>
      <c r="Z28" s="57" t="s">
        <v>421</v>
      </c>
    </row>
    <row r="29" spans="1:26" x14ac:dyDescent="0.2">
      <c r="A29" s="65" t="s">
        <v>119</v>
      </c>
      <c r="B29" s="100">
        <v>44663</v>
      </c>
      <c r="C29" s="144">
        <v>0.27500000000000002</v>
      </c>
      <c r="D29" s="144">
        <v>0.27499999999999997</v>
      </c>
      <c r="E29" s="144">
        <f t="shared" si="5"/>
        <v>0</v>
      </c>
      <c r="F29" s="111">
        <v>500</v>
      </c>
      <c r="G29" s="127">
        <v>2.9557000000000002</v>
      </c>
      <c r="H29" s="51" t="s">
        <v>778</v>
      </c>
      <c r="I29" s="127">
        <v>3.2709999999999999</v>
      </c>
      <c r="J29" s="52">
        <f t="shared" si="0"/>
        <v>157.64999999999984</v>
      </c>
      <c r="K29" s="55">
        <f>I29/G29-1</f>
        <v>0.10667523767635401</v>
      </c>
      <c r="L29" s="51">
        <f>I29-G29</f>
        <v>0.31529999999999969</v>
      </c>
      <c r="M29" s="56" t="s">
        <v>856</v>
      </c>
      <c r="N29" s="65" t="s">
        <v>198</v>
      </c>
      <c r="O29" s="100">
        <v>44706</v>
      </c>
      <c r="P29" s="144">
        <v>0.29583333333333334</v>
      </c>
      <c r="Q29" s="144">
        <v>0.29652777777777778</v>
      </c>
      <c r="R29" s="144">
        <f t="shared" si="2"/>
        <v>6.9444444444444198E-4</v>
      </c>
      <c r="S29" s="111">
        <v>500</v>
      </c>
      <c r="T29" s="127">
        <v>2.61</v>
      </c>
      <c r="U29" s="51" t="s">
        <v>930</v>
      </c>
      <c r="V29" s="127">
        <v>2.56</v>
      </c>
      <c r="W29" s="142">
        <f t="shared" si="3"/>
        <v>-24.999999999999911</v>
      </c>
      <c r="X29" s="55">
        <f t="shared" si="4"/>
        <v>-1.9157088122605304E-2</v>
      </c>
      <c r="Y29" s="117">
        <f t="shared" si="6"/>
        <v>-4.9999999999999822E-2</v>
      </c>
      <c r="Z29" s="57" t="s">
        <v>116</v>
      </c>
    </row>
    <row r="30" spans="1:26" x14ac:dyDescent="0.2">
      <c r="A30" s="65" t="s">
        <v>123</v>
      </c>
      <c r="B30" s="100">
        <v>44670</v>
      </c>
      <c r="C30" s="144">
        <v>0.27361111111111114</v>
      </c>
      <c r="D30" s="144">
        <v>0.27708333333333335</v>
      </c>
      <c r="E30" s="144">
        <f t="shared" si="5"/>
        <v>3.4722222222222099E-3</v>
      </c>
      <c r="F30" s="111">
        <v>1000</v>
      </c>
      <c r="G30" s="127">
        <v>2.855</v>
      </c>
      <c r="H30" s="51" t="s">
        <v>779</v>
      </c>
      <c r="I30" s="127">
        <v>2.97</v>
      </c>
      <c r="J30" s="52">
        <f t="shared" si="0"/>
        <v>115.00000000000021</v>
      </c>
      <c r="K30" s="55">
        <f>I30/G30-1</f>
        <v>4.028021015761829E-2</v>
      </c>
      <c r="L30" s="51">
        <f t="shared" si="1"/>
        <v>0.11500000000000021</v>
      </c>
      <c r="M30" s="64" t="s">
        <v>125</v>
      </c>
      <c r="N30" s="65" t="s">
        <v>427</v>
      </c>
      <c r="O30" s="100">
        <v>44720</v>
      </c>
      <c r="P30" s="144">
        <v>0.27500000000000002</v>
      </c>
      <c r="Q30" s="144">
        <v>0.27777777777777779</v>
      </c>
      <c r="R30" s="144">
        <f t="shared" si="2"/>
        <v>2.7777777777777679E-3</v>
      </c>
      <c r="S30" s="111">
        <v>500</v>
      </c>
      <c r="T30" s="127">
        <v>2.4599000000000002</v>
      </c>
      <c r="U30" s="51" t="s">
        <v>931</v>
      </c>
      <c r="V30" s="127">
        <v>2.4104999999999999</v>
      </c>
      <c r="W30" s="142">
        <f t="shared" si="3"/>
        <v>-24.700000000000166</v>
      </c>
      <c r="X30" s="55">
        <f t="shared" si="4"/>
        <v>-2.0082117159234247E-2</v>
      </c>
      <c r="Y30" s="117">
        <f t="shared" si="6"/>
        <v>-4.9400000000000333E-2</v>
      </c>
      <c r="Z30" s="57" t="s">
        <v>428</v>
      </c>
    </row>
    <row r="31" spans="1:26" x14ac:dyDescent="0.2">
      <c r="A31" s="65" t="s">
        <v>128</v>
      </c>
      <c r="B31" s="100">
        <v>44672</v>
      </c>
      <c r="C31" s="144">
        <v>0.27638888888888891</v>
      </c>
      <c r="D31" s="144">
        <v>0.27847222222222223</v>
      </c>
      <c r="E31" s="144">
        <f t="shared" si="5"/>
        <v>2.0833333333333259E-3</v>
      </c>
      <c r="F31" s="111">
        <v>1000</v>
      </c>
      <c r="G31" s="127">
        <v>2.0476000000000001</v>
      </c>
      <c r="H31" s="51" t="s">
        <v>129</v>
      </c>
      <c r="I31" s="127">
        <v>2.0962000000000001</v>
      </c>
      <c r="J31" s="52">
        <f t="shared" si="0"/>
        <v>48.59999999999998</v>
      </c>
      <c r="K31" s="55">
        <f t="shared" si="7"/>
        <v>2.3735104512600191E-2</v>
      </c>
      <c r="L31" s="51">
        <f>I31-G31</f>
        <v>4.8599999999999977E-2</v>
      </c>
      <c r="M31" s="56" t="s">
        <v>857</v>
      </c>
      <c r="N31" s="65" t="s">
        <v>359</v>
      </c>
      <c r="O31" s="100">
        <v>44725</v>
      </c>
      <c r="P31" s="144">
        <v>0.32430555555555557</v>
      </c>
      <c r="Q31" s="144">
        <v>0.3263888888888889</v>
      </c>
      <c r="R31" s="144">
        <f t="shared" si="2"/>
        <v>2.0833333333333259E-3</v>
      </c>
      <c r="S31" s="111">
        <v>1000</v>
      </c>
      <c r="T31" s="127">
        <v>1.5154000000000001</v>
      </c>
      <c r="U31" s="51" t="s">
        <v>932</v>
      </c>
      <c r="V31" s="127">
        <v>1.45</v>
      </c>
      <c r="W31" s="142">
        <f t="shared" si="3"/>
        <v>-65.400000000000119</v>
      </c>
      <c r="X31" s="55">
        <f t="shared" si="4"/>
        <v>-4.3156922264748654E-2</v>
      </c>
      <c r="Y31" s="117">
        <f t="shared" si="6"/>
        <v>-6.5400000000000125E-2</v>
      </c>
      <c r="Z31" s="57" t="s">
        <v>431</v>
      </c>
    </row>
    <row r="32" spans="1:26" x14ac:dyDescent="0.2">
      <c r="A32" s="65" t="s">
        <v>132</v>
      </c>
      <c r="B32" s="100">
        <v>44676</v>
      </c>
      <c r="C32" s="144">
        <v>0.27708333333333335</v>
      </c>
      <c r="D32" s="144">
        <v>0.27847222222222223</v>
      </c>
      <c r="E32" s="144">
        <f t="shared" si="5"/>
        <v>1.388888888888884E-3</v>
      </c>
      <c r="F32" s="111">
        <v>1000</v>
      </c>
      <c r="G32" s="127">
        <v>1.9399</v>
      </c>
      <c r="H32" s="51" t="s">
        <v>780</v>
      </c>
      <c r="I32" s="127">
        <v>2.03912</v>
      </c>
      <c r="J32" s="52">
        <f t="shared" si="0"/>
        <v>99.220000000000084</v>
      </c>
      <c r="K32" s="55">
        <f t="shared" si="7"/>
        <v>5.1146966338471156E-2</v>
      </c>
      <c r="L32" s="51">
        <f>I32-G32</f>
        <v>9.9220000000000086E-2</v>
      </c>
      <c r="M32" s="59" t="s">
        <v>133</v>
      </c>
      <c r="N32" s="65" t="s">
        <v>433</v>
      </c>
      <c r="O32" s="100">
        <v>37420</v>
      </c>
      <c r="P32" s="144">
        <v>0.34791666666666665</v>
      </c>
      <c r="Q32" s="144">
        <v>0.34930555555555554</v>
      </c>
      <c r="R32" s="144">
        <f t="shared" si="2"/>
        <v>1.388888888888884E-3</v>
      </c>
      <c r="S32" s="111">
        <v>1000</v>
      </c>
      <c r="T32" s="127">
        <v>2.64507</v>
      </c>
      <c r="U32" s="51" t="s">
        <v>933</v>
      </c>
      <c r="V32" s="127">
        <v>2.59</v>
      </c>
      <c r="W32" s="142">
        <f t="shared" si="3"/>
        <v>-55.070000000000178</v>
      </c>
      <c r="X32" s="55">
        <f t="shared" si="4"/>
        <v>-2.0819864880702643E-2</v>
      </c>
      <c r="Y32" s="117">
        <f t="shared" si="6"/>
        <v>-5.5070000000000174E-2</v>
      </c>
      <c r="Z32" s="57" t="s">
        <v>102</v>
      </c>
    </row>
    <row r="33" spans="1:26" x14ac:dyDescent="0.2">
      <c r="A33" s="65" t="s">
        <v>136</v>
      </c>
      <c r="B33" s="100">
        <v>44678</v>
      </c>
      <c r="C33" s="144">
        <v>0.28194444444444444</v>
      </c>
      <c r="D33" s="144">
        <v>0.28263888888888888</v>
      </c>
      <c r="E33" s="144">
        <f t="shared" si="5"/>
        <v>6.9444444444444198E-4</v>
      </c>
      <c r="F33" s="111">
        <v>1000</v>
      </c>
      <c r="G33" s="127">
        <v>3.73</v>
      </c>
      <c r="H33" s="51" t="s">
        <v>781</v>
      </c>
      <c r="I33" s="127">
        <v>3.9771000000000001</v>
      </c>
      <c r="J33" s="52">
        <f t="shared" si="0"/>
        <v>247.10000000000011</v>
      </c>
      <c r="K33" s="55">
        <f t="shared" si="7"/>
        <v>6.6246648793565788E-2</v>
      </c>
      <c r="L33" s="51">
        <f t="shared" si="1"/>
        <v>0.2471000000000001</v>
      </c>
      <c r="M33" s="57" t="s">
        <v>858</v>
      </c>
      <c r="N33" s="65" t="s">
        <v>434</v>
      </c>
      <c r="O33" s="100">
        <v>44734</v>
      </c>
      <c r="P33" s="144">
        <v>0.28125</v>
      </c>
      <c r="Q33" s="144">
        <v>0.28125</v>
      </c>
      <c r="R33" s="144">
        <f t="shared" si="2"/>
        <v>0</v>
      </c>
      <c r="S33" s="111">
        <v>1300</v>
      </c>
      <c r="T33" s="127">
        <v>2.1451077000000001</v>
      </c>
      <c r="U33" s="51" t="s">
        <v>934</v>
      </c>
      <c r="V33" s="127">
        <v>2.0499999999999998</v>
      </c>
      <c r="W33" s="142">
        <f t="shared" si="3"/>
        <v>-123.64001000000032</v>
      </c>
      <c r="X33" s="55">
        <f t="shared" si="4"/>
        <v>-4.4337027926383499E-2</v>
      </c>
      <c r="Y33" s="117">
        <f t="shared" si="6"/>
        <v>-9.5107700000000239E-2</v>
      </c>
      <c r="Z33" s="66" t="s">
        <v>435</v>
      </c>
    </row>
    <row r="34" spans="1:26" x14ac:dyDescent="0.2">
      <c r="A34" s="65" t="s">
        <v>140</v>
      </c>
      <c r="B34" s="100">
        <v>44685</v>
      </c>
      <c r="C34" s="144">
        <v>0.33263888888888887</v>
      </c>
      <c r="D34" s="144">
        <v>0.33333333333333331</v>
      </c>
      <c r="E34" s="144">
        <f t="shared" si="5"/>
        <v>6.9444444444444198E-4</v>
      </c>
      <c r="F34" s="111">
        <v>1000</v>
      </c>
      <c r="G34" s="127">
        <v>2.355</v>
      </c>
      <c r="H34" s="51" t="s">
        <v>782</v>
      </c>
      <c r="I34" s="127">
        <v>2.3948</v>
      </c>
      <c r="J34" s="52">
        <f t="shared" si="0"/>
        <v>39.800000000000054</v>
      </c>
      <c r="K34" s="55">
        <f t="shared" si="7"/>
        <v>1.6900212314225005E-2</v>
      </c>
      <c r="L34" s="51">
        <f t="shared" si="1"/>
        <v>3.9800000000000058E-2</v>
      </c>
      <c r="M34" s="56" t="s">
        <v>859</v>
      </c>
      <c r="N34" s="65" t="s">
        <v>438</v>
      </c>
      <c r="O34" s="100">
        <v>44740</v>
      </c>
      <c r="P34" s="144">
        <v>0.29791666666666666</v>
      </c>
      <c r="Q34" s="144">
        <v>0.30277777777777776</v>
      </c>
      <c r="R34" s="144">
        <f t="shared" si="2"/>
        <v>4.8611111111110938E-3</v>
      </c>
      <c r="S34" s="111">
        <v>2000</v>
      </c>
      <c r="T34" s="127">
        <v>2.2799999999999998</v>
      </c>
      <c r="U34" s="51" t="s">
        <v>935</v>
      </c>
      <c r="V34" s="127">
        <v>2.2304550000000001</v>
      </c>
      <c r="W34" s="142">
        <f t="shared" si="3"/>
        <v>-99.089999999999463</v>
      </c>
      <c r="X34" s="55">
        <f t="shared" si="4"/>
        <v>-2.1730263157894614E-2</v>
      </c>
      <c r="Y34" s="117">
        <f t="shared" si="6"/>
        <v>-4.9544999999999728E-2</v>
      </c>
      <c r="Z34" s="57" t="s">
        <v>439</v>
      </c>
    </row>
    <row r="35" spans="1:26" x14ac:dyDescent="0.2">
      <c r="A35" s="65" t="s">
        <v>144</v>
      </c>
      <c r="B35" s="100">
        <v>44692</v>
      </c>
      <c r="C35" s="144">
        <v>0.28125</v>
      </c>
      <c r="D35" s="144">
        <v>0.28194444444444444</v>
      </c>
      <c r="E35" s="144">
        <f t="shared" si="5"/>
        <v>6.9444444444444198E-4</v>
      </c>
      <c r="F35" s="111">
        <v>700</v>
      </c>
      <c r="G35" s="127">
        <v>3.66</v>
      </c>
      <c r="H35" s="51" t="s">
        <v>783</v>
      </c>
      <c r="I35" s="127">
        <v>3.87</v>
      </c>
      <c r="J35" s="52">
        <f t="shared" si="0"/>
        <v>146.99999999999997</v>
      </c>
      <c r="K35" s="55">
        <f t="shared" si="7"/>
        <v>5.7377049180327822E-2</v>
      </c>
      <c r="L35" s="51">
        <f t="shared" si="1"/>
        <v>0.20999999999999996</v>
      </c>
      <c r="M35" s="56" t="s">
        <v>1110</v>
      </c>
      <c r="N35" s="65" t="s">
        <v>168</v>
      </c>
      <c r="O35" s="100">
        <v>44742</v>
      </c>
      <c r="P35" s="144">
        <v>0.30972222222222223</v>
      </c>
      <c r="Q35" s="144">
        <v>0.31041666666666667</v>
      </c>
      <c r="R35" s="144">
        <f t="shared" si="2"/>
        <v>6.9444444444444198E-4</v>
      </c>
      <c r="S35" s="111">
        <v>1500</v>
      </c>
      <c r="T35" s="127">
        <v>5.4638799999999996</v>
      </c>
      <c r="U35" s="51" t="s">
        <v>936</v>
      </c>
      <c r="V35" s="127">
        <v>5.452</v>
      </c>
      <c r="W35" s="142">
        <f t="shared" si="3"/>
        <v>-17.819999999999503</v>
      </c>
      <c r="X35" s="55">
        <f t="shared" si="4"/>
        <v>-2.1742790837280257E-3</v>
      </c>
      <c r="Y35" s="117">
        <f t="shared" si="6"/>
        <v>-1.1879999999999669E-2</v>
      </c>
      <c r="Z35" s="57" t="s">
        <v>26</v>
      </c>
    </row>
    <row r="36" spans="1:26" x14ac:dyDescent="0.2">
      <c r="A36" s="65" t="s">
        <v>148</v>
      </c>
      <c r="B36" s="100">
        <v>44699</v>
      </c>
      <c r="C36" s="144">
        <v>0.27638888888888891</v>
      </c>
      <c r="D36" s="144">
        <v>0.27986111111111112</v>
      </c>
      <c r="E36" s="144">
        <f t="shared" si="5"/>
        <v>3.4722222222222099E-3</v>
      </c>
      <c r="F36" s="111">
        <v>1000</v>
      </c>
      <c r="G36" s="127">
        <v>2.4422000000000001</v>
      </c>
      <c r="H36" s="51" t="s">
        <v>784</v>
      </c>
      <c r="I36" s="127">
        <v>2.5099999999999998</v>
      </c>
      <c r="J36" s="52">
        <f t="shared" si="0"/>
        <v>67.799999999999642</v>
      </c>
      <c r="K36" s="55">
        <f t="shared" si="7"/>
        <v>2.7761854066005842E-2</v>
      </c>
      <c r="L36" s="51">
        <f t="shared" si="1"/>
        <v>6.7799999999999638E-2</v>
      </c>
      <c r="M36" s="57" t="s">
        <v>1111</v>
      </c>
      <c r="N36" s="65" t="s">
        <v>444</v>
      </c>
      <c r="O36" s="100">
        <v>44743</v>
      </c>
      <c r="P36" s="144">
        <v>0.28194444444444444</v>
      </c>
      <c r="Q36" s="144">
        <v>0.28472222222222221</v>
      </c>
      <c r="R36" s="144">
        <f t="shared" si="2"/>
        <v>2.7777777777777679E-3</v>
      </c>
      <c r="S36" s="111">
        <v>2000</v>
      </c>
      <c r="T36" s="127">
        <v>1.9650000000000001</v>
      </c>
      <c r="U36" s="51" t="s">
        <v>937</v>
      </c>
      <c r="V36" s="127">
        <v>1.9410000000000001</v>
      </c>
      <c r="W36" s="142">
        <f t="shared" si="3"/>
        <v>-48.000000000000043</v>
      </c>
      <c r="X36" s="55">
        <f t="shared" si="4"/>
        <v>-1.2213740458015265E-2</v>
      </c>
      <c r="Y36" s="117">
        <f>V36-T36</f>
        <v>-2.4000000000000021E-2</v>
      </c>
      <c r="Z36" s="56" t="s">
        <v>1073</v>
      </c>
    </row>
    <row r="37" spans="1:26" x14ac:dyDescent="0.2">
      <c r="A37" s="65" t="s">
        <v>152</v>
      </c>
      <c r="B37" s="100">
        <v>44701</v>
      </c>
      <c r="C37" s="144">
        <v>0.2902777777777778</v>
      </c>
      <c r="D37" s="144">
        <v>0.29097222222222224</v>
      </c>
      <c r="E37" s="144">
        <f t="shared" si="5"/>
        <v>6.9444444444444198E-4</v>
      </c>
      <c r="F37" s="111">
        <v>1000</v>
      </c>
      <c r="G37" s="127">
        <v>3.0249999999999999</v>
      </c>
      <c r="H37" s="51" t="s">
        <v>785</v>
      </c>
      <c r="I37" s="127">
        <v>3.1562000000000001</v>
      </c>
      <c r="J37" s="52">
        <f t="shared" si="0"/>
        <v>131.20000000000022</v>
      </c>
      <c r="K37" s="55">
        <f t="shared" si="7"/>
        <v>4.3371900826446375E-2</v>
      </c>
      <c r="L37" s="51">
        <f t="shared" si="1"/>
        <v>0.13120000000000021</v>
      </c>
      <c r="M37" s="56" t="s">
        <v>860</v>
      </c>
      <c r="N37" s="65" t="s">
        <v>448</v>
      </c>
      <c r="O37" s="100">
        <v>44750</v>
      </c>
      <c r="P37" s="144">
        <v>0.29444444444444445</v>
      </c>
      <c r="Q37" s="144">
        <v>0.29583333333333334</v>
      </c>
      <c r="R37" s="144">
        <f t="shared" si="2"/>
        <v>1.388888888888884E-3</v>
      </c>
      <c r="S37" s="111">
        <v>1500</v>
      </c>
      <c r="T37" s="127">
        <v>2.7688999999999999</v>
      </c>
      <c r="U37" s="51" t="s">
        <v>938</v>
      </c>
      <c r="V37" s="127">
        <v>2.75</v>
      </c>
      <c r="W37" s="142">
        <f t="shared" si="3"/>
        <v>-28.349999999999874</v>
      </c>
      <c r="X37" s="55">
        <f t="shared" si="4"/>
        <v>-6.8258153057170201E-3</v>
      </c>
      <c r="Y37" s="117">
        <f t="shared" si="6"/>
        <v>-1.8899999999999917E-2</v>
      </c>
      <c r="Z37" s="59" t="s">
        <v>449</v>
      </c>
    </row>
    <row r="38" spans="1:26" x14ac:dyDescent="0.2">
      <c r="A38" s="65" t="s">
        <v>156</v>
      </c>
      <c r="B38" s="100">
        <v>44708</v>
      </c>
      <c r="C38" s="144">
        <v>0.29375000000000001</v>
      </c>
      <c r="D38" s="144">
        <v>0.29375000000000001</v>
      </c>
      <c r="E38" s="144">
        <f t="shared" si="5"/>
        <v>0</v>
      </c>
      <c r="F38" s="111">
        <v>2000</v>
      </c>
      <c r="G38" s="127">
        <v>1.8501000000000001</v>
      </c>
      <c r="H38" s="51" t="s">
        <v>788</v>
      </c>
      <c r="I38" s="127">
        <v>1.9007000000000001</v>
      </c>
      <c r="J38" s="52">
        <f>L38*F38</f>
        <v>101.19999999999996</v>
      </c>
      <c r="K38" s="55">
        <f t="shared" si="7"/>
        <v>2.734987297983893E-2</v>
      </c>
      <c r="L38" s="51">
        <f>I38-G38</f>
        <v>5.0599999999999978E-2</v>
      </c>
      <c r="M38" s="57" t="s">
        <v>861</v>
      </c>
      <c r="N38" s="65" t="s">
        <v>452</v>
      </c>
      <c r="O38" s="100">
        <v>44753</v>
      </c>
      <c r="P38" s="144">
        <v>0.5229166666666667</v>
      </c>
      <c r="Q38" s="144">
        <v>0.5229166666666667</v>
      </c>
      <c r="R38" s="144">
        <f t="shared" si="2"/>
        <v>0</v>
      </c>
      <c r="S38" s="111">
        <v>600</v>
      </c>
      <c r="T38" s="127">
        <v>6.4340000000000002</v>
      </c>
      <c r="U38" s="51" t="s">
        <v>939</v>
      </c>
      <c r="V38" s="127">
        <v>6.23</v>
      </c>
      <c r="W38" s="142">
        <f t="shared" si="3"/>
        <v>-122.39999999999984</v>
      </c>
      <c r="X38" s="55">
        <f t="shared" si="4"/>
        <v>-3.1706558905812865E-2</v>
      </c>
      <c r="Y38" s="117">
        <f t="shared" si="6"/>
        <v>-0.20399999999999974</v>
      </c>
      <c r="Z38" s="252" t="s">
        <v>1077</v>
      </c>
    </row>
    <row r="39" spans="1:26" x14ac:dyDescent="0.2">
      <c r="A39" s="65" t="s">
        <v>160</v>
      </c>
      <c r="B39" s="100">
        <v>44719</v>
      </c>
      <c r="C39" s="144">
        <v>0.29583333333333334</v>
      </c>
      <c r="D39" s="144">
        <v>0.29583333333333334</v>
      </c>
      <c r="E39" s="144">
        <f t="shared" si="5"/>
        <v>0</v>
      </c>
      <c r="F39" s="111">
        <v>500</v>
      </c>
      <c r="G39" s="127">
        <v>5.8787000000000003</v>
      </c>
      <c r="H39" s="51" t="s">
        <v>787</v>
      </c>
      <c r="I39" s="127">
        <v>5.9550000000000001</v>
      </c>
      <c r="J39" s="52">
        <f t="shared" si="0"/>
        <v>38.149999999999906</v>
      </c>
      <c r="K39" s="55">
        <f t="shared" si="7"/>
        <v>1.2979059996257591E-2</v>
      </c>
      <c r="L39" s="51">
        <f t="shared" si="1"/>
        <v>7.6299999999999812E-2</v>
      </c>
      <c r="M39" s="57" t="s">
        <v>161</v>
      </c>
      <c r="N39" s="65" t="s">
        <v>454</v>
      </c>
      <c r="O39" s="100">
        <v>44757</v>
      </c>
      <c r="P39" s="144">
        <v>0.27638888888888891</v>
      </c>
      <c r="Q39" s="144">
        <v>0.27708333333333335</v>
      </c>
      <c r="R39" s="144">
        <f t="shared" si="2"/>
        <v>6.9444444444444198E-4</v>
      </c>
      <c r="S39" s="111">
        <v>1000</v>
      </c>
      <c r="T39" s="127">
        <v>3.69</v>
      </c>
      <c r="U39" s="51" t="s">
        <v>940</v>
      </c>
      <c r="V39" s="127">
        <v>3.56</v>
      </c>
      <c r="W39" s="142">
        <f t="shared" si="3"/>
        <v>-129.99999999999989</v>
      </c>
      <c r="X39" s="55">
        <f t="shared" si="4"/>
        <v>-3.5230352303523005E-2</v>
      </c>
      <c r="Y39" s="117">
        <f t="shared" si="6"/>
        <v>-0.12999999999999989</v>
      </c>
      <c r="Z39" s="59" t="s">
        <v>455</v>
      </c>
    </row>
    <row r="40" spans="1:26" x14ac:dyDescent="0.2">
      <c r="A40" s="65" t="s">
        <v>164</v>
      </c>
      <c r="B40" s="100">
        <v>44721</v>
      </c>
      <c r="C40" s="144">
        <v>0.28402777777777777</v>
      </c>
      <c r="D40" s="144">
        <v>0.28472222222222221</v>
      </c>
      <c r="E40" s="144">
        <f t="shared" si="5"/>
        <v>6.9444444444444198E-4</v>
      </c>
      <c r="F40" s="111">
        <v>1000</v>
      </c>
      <c r="G40" s="127">
        <v>3.0198999999999998</v>
      </c>
      <c r="H40" s="51" t="s">
        <v>786</v>
      </c>
      <c r="I40" s="127">
        <v>3.1150000000000002</v>
      </c>
      <c r="J40" s="52">
        <f t="shared" si="0"/>
        <v>95.100000000000406</v>
      </c>
      <c r="K40" s="55">
        <f t="shared" si="7"/>
        <v>3.1491108977118598E-2</v>
      </c>
      <c r="L40" s="51">
        <f>I40-G40</f>
        <v>9.5100000000000406E-2</v>
      </c>
      <c r="M40" s="57" t="s">
        <v>165</v>
      </c>
      <c r="N40" s="65" t="s">
        <v>160</v>
      </c>
      <c r="O40" s="100">
        <v>44761</v>
      </c>
      <c r="P40" s="144">
        <v>0.42291666666666666</v>
      </c>
      <c r="Q40" s="144">
        <v>0.42638888888888887</v>
      </c>
      <c r="R40" s="144">
        <f t="shared" si="2"/>
        <v>3.4722222222222099E-3</v>
      </c>
      <c r="S40" s="111">
        <v>900</v>
      </c>
      <c r="T40" s="127">
        <v>4.6157000000000004</v>
      </c>
      <c r="U40" s="51" t="s">
        <v>941</v>
      </c>
      <c r="V40" s="127">
        <v>4.57</v>
      </c>
      <c r="W40" s="142">
        <f t="shared" si="3"/>
        <v>-41.130000000000067</v>
      </c>
      <c r="X40" s="55">
        <f t="shared" si="4"/>
        <v>-9.9009900990099098E-3</v>
      </c>
      <c r="Y40" s="117">
        <f t="shared" si="6"/>
        <v>-4.5700000000000074E-2</v>
      </c>
      <c r="Z40" s="59" t="s">
        <v>1076</v>
      </c>
    </row>
    <row r="41" spans="1:26" x14ac:dyDescent="0.2">
      <c r="A41" s="65" t="s">
        <v>168</v>
      </c>
      <c r="B41" s="100">
        <v>44727</v>
      </c>
      <c r="C41" s="144">
        <v>0.29236111111111113</v>
      </c>
      <c r="D41" s="144">
        <v>0.29375000000000001</v>
      </c>
      <c r="E41" s="144">
        <f t="shared" si="5"/>
        <v>1.388888888888884E-3</v>
      </c>
      <c r="F41" s="111">
        <v>1500</v>
      </c>
      <c r="G41" s="127">
        <v>2.4056999999999999</v>
      </c>
      <c r="H41" s="51" t="s">
        <v>789</v>
      </c>
      <c r="I41" s="127">
        <v>2.5129999999999999</v>
      </c>
      <c r="J41" s="52">
        <f t="shared" si="0"/>
        <v>160.94999999999993</v>
      </c>
      <c r="K41" s="55">
        <f t="shared" si="7"/>
        <v>4.4602402627093918E-2</v>
      </c>
      <c r="L41" s="51">
        <f t="shared" si="1"/>
        <v>0.10729999999999995</v>
      </c>
      <c r="M41" s="64" t="s">
        <v>169</v>
      </c>
      <c r="N41" s="65" t="s">
        <v>461</v>
      </c>
      <c r="O41" s="100">
        <v>44768</v>
      </c>
      <c r="P41" s="144">
        <v>0.28472222222222221</v>
      </c>
      <c r="Q41" s="144">
        <v>0.28680555555555554</v>
      </c>
      <c r="R41" s="144">
        <f t="shared" si="2"/>
        <v>2.0833333333333259E-3</v>
      </c>
      <c r="S41" s="111">
        <v>1500</v>
      </c>
      <c r="T41" s="127">
        <v>2.4350000000000001</v>
      </c>
      <c r="U41" s="51" t="s">
        <v>942</v>
      </c>
      <c r="V41" s="127">
        <v>2.36</v>
      </c>
      <c r="W41" s="142">
        <f t="shared" si="3"/>
        <v>-112.50000000000027</v>
      </c>
      <c r="X41" s="55">
        <f t="shared" si="4"/>
        <v>-3.0800821355236208E-2</v>
      </c>
      <c r="Y41" s="117">
        <f t="shared" si="6"/>
        <v>-7.5000000000000178E-2</v>
      </c>
      <c r="Z41" s="251" t="s">
        <v>1075</v>
      </c>
    </row>
    <row r="42" spans="1:26" x14ac:dyDescent="0.2">
      <c r="A42" s="65" t="s">
        <v>172</v>
      </c>
      <c r="B42" s="100">
        <v>44733</v>
      </c>
      <c r="C42" s="144">
        <v>0.27847222222222223</v>
      </c>
      <c r="D42" s="144">
        <v>0.28125</v>
      </c>
      <c r="E42" s="144">
        <f t="shared" si="5"/>
        <v>2.7777777777777679E-3</v>
      </c>
      <c r="F42" s="111">
        <v>1000</v>
      </c>
      <c r="G42" s="127">
        <v>1.4294</v>
      </c>
      <c r="H42" s="51" t="s">
        <v>790</v>
      </c>
      <c r="I42" s="127">
        <v>1.7</v>
      </c>
      <c r="J42" s="52">
        <f t="shared" si="0"/>
        <v>270.59999999999997</v>
      </c>
      <c r="K42" s="55">
        <f t="shared" si="7"/>
        <v>0.18931020008395127</v>
      </c>
      <c r="L42" s="51">
        <f t="shared" si="1"/>
        <v>0.27059999999999995</v>
      </c>
      <c r="M42" s="56" t="s">
        <v>862</v>
      </c>
      <c r="N42" s="65" t="s">
        <v>462</v>
      </c>
      <c r="O42" s="100">
        <v>44769</v>
      </c>
      <c r="P42" s="144">
        <v>0.27430555555555558</v>
      </c>
      <c r="Q42" s="144">
        <v>0.27430555555555552</v>
      </c>
      <c r="R42" s="144">
        <f t="shared" si="2"/>
        <v>0</v>
      </c>
      <c r="S42" s="111">
        <v>1000</v>
      </c>
      <c r="T42" s="127">
        <v>3.8258999999999999</v>
      </c>
      <c r="U42" s="51" t="s">
        <v>943</v>
      </c>
      <c r="V42" s="127">
        <v>3.7364999999999999</v>
      </c>
      <c r="W42" s="142">
        <f t="shared" si="3"/>
        <v>-89.39999999999992</v>
      </c>
      <c r="X42" s="55">
        <f t="shared" si="4"/>
        <v>-2.3367050889986696E-2</v>
      </c>
      <c r="Y42" s="117">
        <f t="shared" si="6"/>
        <v>-8.9399999999999924E-2</v>
      </c>
      <c r="Z42" s="57" t="s">
        <v>1074</v>
      </c>
    </row>
    <row r="43" spans="1:26" x14ac:dyDescent="0.2">
      <c r="A43" s="65" t="s">
        <v>176</v>
      </c>
      <c r="B43" s="100">
        <v>44735</v>
      </c>
      <c r="C43" s="144">
        <v>0.43194444444444446</v>
      </c>
      <c r="D43" s="144">
        <v>0.43194444444444446</v>
      </c>
      <c r="E43" s="144">
        <f t="shared" si="5"/>
        <v>0</v>
      </c>
      <c r="F43" s="111">
        <v>1000</v>
      </c>
      <c r="G43" s="127">
        <v>3.1999499999999999</v>
      </c>
      <c r="H43" s="51" t="s">
        <v>791</v>
      </c>
      <c r="I43" s="127">
        <v>3.4</v>
      </c>
      <c r="J43" s="52">
        <f t="shared" si="0"/>
        <v>200.05000000000007</v>
      </c>
      <c r="K43" s="55">
        <f t="shared" si="7"/>
        <v>6.2516601821903439E-2</v>
      </c>
      <c r="L43" s="51">
        <f t="shared" si="1"/>
        <v>0.20005000000000006</v>
      </c>
      <c r="M43" s="57" t="s">
        <v>26</v>
      </c>
      <c r="N43" s="65" t="s">
        <v>466</v>
      </c>
      <c r="O43" s="100">
        <v>44775</v>
      </c>
      <c r="P43" s="144">
        <v>0.2722222222222222</v>
      </c>
      <c r="Q43" s="144">
        <v>0.2722222222222222</v>
      </c>
      <c r="R43" s="144">
        <f t="shared" si="2"/>
        <v>0</v>
      </c>
      <c r="S43" s="111">
        <v>300</v>
      </c>
      <c r="T43" s="127">
        <v>12.664199999999999</v>
      </c>
      <c r="U43" s="51" t="s">
        <v>944</v>
      </c>
      <c r="V43" s="127">
        <v>12.59</v>
      </c>
      <c r="W43" s="142">
        <f t="shared" si="3"/>
        <v>-22.259999999999813</v>
      </c>
      <c r="X43" s="55">
        <f t="shared" si="4"/>
        <v>-5.8590357069534527E-3</v>
      </c>
      <c r="Y43" s="117">
        <f t="shared" si="6"/>
        <v>-7.4199999999999378E-2</v>
      </c>
      <c r="Z43" s="56" t="s">
        <v>1078</v>
      </c>
    </row>
    <row r="44" spans="1:26" x14ac:dyDescent="0.2">
      <c r="A44" s="65" t="s">
        <v>176</v>
      </c>
      <c r="B44" s="100">
        <v>44735</v>
      </c>
      <c r="C44" s="144">
        <v>0.44027777777777777</v>
      </c>
      <c r="D44" s="144">
        <v>0.44097222222222227</v>
      </c>
      <c r="E44" s="144">
        <f t="shared" si="5"/>
        <v>6.9444444444449749E-4</v>
      </c>
      <c r="F44" s="111">
        <v>1000</v>
      </c>
      <c r="G44" s="127">
        <v>3.4466000000000001</v>
      </c>
      <c r="H44" s="51" t="s">
        <v>792</v>
      </c>
      <c r="I44" s="127">
        <v>3.55</v>
      </c>
      <c r="J44" s="52">
        <f t="shared" si="0"/>
        <v>103.39999999999972</v>
      </c>
      <c r="K44" s="55">
        <f t="shared" si="7"/>
        <v>3.0000580282016909E-2</v>
      </c>
      <c r="L44" s="51">
        <f t="shared" si="1"/>
        <v>0.10339999999999971</v>
      </c>
      <c r="M44" s="57" t="s">
        <v>1112</v>
      </c>
      <c r="N44" s="65" t="s">
        <v>452</v>
      </c>
      <c r="O44" s="100">
        <v>44776</v>
      </c>
      <c r="P44" s="144">
        <v>0.31111111111111112</v>
      </c>
      <c r="Q44" s="144">
        <v>0.31180555555555556</v>
      </c>
      <c r="R44" s="144">
        <f t="shared" si="2"/>
        <v>6.9444444444444198E-4</v>
      </c>
      <c r="S44" s="111">
        <v>1000</v>
      </c>
      <c r="T44" s="127">
        <v>3.9241000000000001</v>
      </c>
      <c r="U44" s="51" t="s">
        <v>945</v>
      </c>
      <c r="V44" s="127">
        <v>3.88</v>
      </c>
      <c r="W44" s="142">
        <f t="shared" si="3"/>
        <v>-44.10000000000025</v>
      </c>
      <c r="X44" s="55">
        <f t="shared" si="4"/>
        <v>-1.1238245712392736E-2</v>
      </c>
      <c r="Y44" s="117">
        <f t="shared" si="6"/>
        <v>-4.410000000000025E-2</v>
      </c>
      <c r="Z44" s="56" t="s">
        <v>1079</v>
      </c>
    </row>
    <row r="45" spans="1:26" x14ac:dyDescent="0.2">
      <c r="A45" s="65" t="s">
        <v>182</v>
      </c>
      <c r="B45" s="100">
        <v>44748</v>
      </c>
      <c r="C45" s="144">
        <v>0.27569444444444446</v>
      </c>
      <c r="D45" s="144">
        <v>0.27638888888888885</v>
      </c>
      <c r="E45" s="144">
        <f t="shared" si="5"/>
        <v>6.9444444444438647E-4</v>
      </c>
      <c r="F45" s="111">
        <v>1500</v>
      </c>
      <c r="G45" s="127">
        <v>2.52766</v>
      </c>
      <c r="H45" s="51" t="s">
        <v>793</v>
      </c>
      <c r="I45" s="127">
        <v>2.5700666700000001</v>
      </c>
      <c r="J45" s="52">
        <f t="shared" si="0"/>
        <v>63.610005000000136</v>
      </c>
      <c r="K45" s="55">
        <f t="shared" si="7"/>
        <v>1.6777046754705927E-2</v>
      </c>
      <c r="L45" s="51">
        <f t="shared" si="1"/>
        <v>4.2406670000000091E-2</v>
      </c>
      <c r="M45" s="64" t="s">
        <v>183</v>
      </c>
      <c r="N45" s="65" t="s">
        <v>473</v>
      </c>
      <c r="O45" s="100">
        <v>44782</v>
      </c>
      <c r="P45" s="144">
        <v>0.29236111111111113</v>
      </c>
      <c r="Q45" s="144">
        <v>0.29236111111111113</v>
      </c>
      <c r="R45" s="144">
        <f t="shared" si="2"/>
        <v>0</v>
      </c>
      <c r="S45" s="111">
        <v>500</v>
      </c>
      <c r="T45" s="127">
        <v>7.4351000000000003</v>
      </c>
      <c r="U45" s="51" t="s">
        <v>946</v>
      </c>
      <c r="V45" s="127">
        <v>7.23</v>
      </c>
      <c r="W45" s="142">
        <f t="shared" si="3"/>
        <v>-102.54999999999993</v>
      </c>
      <c r="X45" s="55">
        <f t="shared" si="4"/>
        <v>-2.7585372086454729E-2</v>
      </c>
      <c r="Y45" s="117">
        <f t="shared" si="6"/>
        <v>-0.20509999999999984</v>
      </c>
      <c r="Z45" s="57" t="s">
        <v>12</v>
      </c>
    </row>
    <row r="46" spans="1:26" x14ac:dyDescent="0.2">
      <c r="A46" s="65" t="s">
        <v>186</v>
      </c>
      <c r="B46" s="100">
        <v>44755</v>
      </c>
      <c r="C46" s="144">
        <v>0.27291666666666664</v>
      </c>
      <c r="D46" s="144">
        <v>0.27361111111111108</v>
      </c>
      <c r="E46" s="144">
        <f t="shared" si="5"/>
        <v>6.9444444444444198E-4</v>
      </c>
      <c r="F46" s="111">
        <v>2000</v>
      </c>
      <c r="G46" s="127">
        <v>2.145715</v>
      </c>
      <c r="H46" s="51" t="s">
        <v>794</v>
      </c>
      <c r="I46" s="127">
        <v>2.1800000000000002</v>
      </c>
      <c r="J46" s="52">
        <f t="shared" si="0"/>
        <v>68.570000000000249</v>
      </c>
      <c r="K46" s="55">
        <f t="shared" si="7"/>
        <v>1.5978356864728038E-2</v>
      </c>
      <c r="L46" s="51">
        <f t="shared" si="1"/>
        <v>3.4285000000000121E-2</v>
      </c>
      <c r="M46" s="59" t="s">
        <v>187</v>
      </c>
      <c r="N46" s="65" t="s">
        <v>476</v>
      </c>
      <c r="O46" s="100">
        <v>44783</v>
      </c>
      <c r="P46" s="144">
        <v>0.27083333333333331</v>
      </c>
      <c r="Q46" s="144">
        <v>0.27083333333333331</v>
      </c>
      <c r="R46" s="144">
        <f t="shared" si="2"/>
        <v>0</v>
      </c>
      <c r="S46" s="111">
        <v>1500</v>
      </c>
      <c r="T46" s="127">
        <v>2.2320000000000002</v>
      </c>
      <c r="U46" s="51" t="s">
        <v>947</v>
      </c>
      <c r="V46" s="127">
        <v>2.23</v>
      </c>
      <c r="W46" s="142">
        <f t="shared" si="3"/>
        <v>-3.0000000000003357</v>
      </c>
      <c r="X46" s="55">
        <f t="shared" si="4"/>
        <v>-8.9605734767039813E-4</v>
      </c>
      <c r="Y46" s="117">
        <f t="shared" si="6"/>
        <v>-2.0000000000002238E-3</v>
      </c>
      <c r="Z46" s="64" t="s">
        <v>477</v>
      </c>
    </row>
    <row r="47" spans="1:26" x14ac:dyDescent="0.2">
      <c r="A47" s="65" t="s">
        <v>190</v>
      </c>
      <c r="B47" s="100">
        <v>44762</v>
      </c>
      <c r="C47" s="144">
        <v>0.27291666666666664</v>
      </c>
      <c r="D47" s="144">
        <v>0.27569444444444446</v>
      </c>
      <c r="E47" s="144">
        <f t="shared" si="5"/>
        <v>2.7777777777778234E-3</v>
      </c>
      <c r="F47" s="111">
        <v>1300</v>
      </c>
      <c r="G47" s="127">
        <v>2.9714999999999998</v>
      </c>
      <c r="H47" s="51" t="s">
        <v>795</v>
      </c>
      <c r="I47" s="127">
        <v>3.0918000000000001</v>
      </c>
      <c r="J47" s="52">
        <f t="shared" si="0"/>
        <v>156.39000000000038</v>
      </c>
      <c r="K47" s="55">
        <f t="shared" si="7"/>
        <v>4.0484603735487124E-2</v>
      </c>
      <c r="L47" s="51">
        <f t="shared" si="1"/>
        <v>0.1203000000000003</v>
      </c>
      <c r="M47" s="57" t="s">
        <v>191</v>
      </c>
      <c r="N47" s="65" t="s">
        <v>480</v>
      </c>
      <c r="O47" s="100">
        <v>44785</v>
      </c>
      <c r="P47" s="144">
        <v>0.2722222222222222</v>
      </c>
      <c r="Q47" s="144">
        <v>0.27291666666666664</v>
      </c>
      <c r="R47" s="144">
        <f t="shared" si="2"/>
        <v>6.9444444444444198E-4</v>
      </c>
      <c r="S47" s="111">
        <v>1500</v>
      </c>
      <c r="T47" s="127">
        <v>2.476</v>
      </c>
      <c r="U47" s="51" t="s">
        <v>948</v>
      </c>
      <c r="V47" s="127">
        <v>2.39</v>
      </c>
      <c r="W47" s="142">
        <f t="shared" si="3"/>
        <v>-128.99999999999977</v>
      </c>
      <c r="X47" s="55">
        <f t="shared" si="4"/>
        <v>-3.4733441033925616E-2</v>
      </c>
      <c r="Y47" s="117">
        <f t="shared" si="6"/>
        <v>-8.5999999999999854E-2</v>
      </c>
      <c r="Z47" s="59" t="s">
        <v>481</v>
      </c>
    </row>
    <row r="48" spans="1:26" x14ac:dyDescent="0.2">
      <c r="A48" s="65" t="s">
        <v>194</v>
      </c>
      <c r="B48" s="100">
        <v>44764</v>
      </c>
      <c r="C48" s="144">
        <v>0.27708333333333335</v>
      </c>
      <c r="D48" s="144">
        <v>0.27708333333333335</v>
      </c>
      <c r="E48" s="144">
        <f t="shared" si="5"/>
        <v>0</v>
      </c>
      <c r="F48" s="111">
        <v>600</v>
      </c>
      <c r="G48" s="127">
        <v>6.4349999999999996</v>
      </c>
      <c r="H48" s="51" t="s">
        <v>796</v>
      </c>
      <c r="I48" s="127">
        <v>6.71</v>
      </c>
      <c r="J48" s="52">
        <f t="shared" si="0"/>
        <v>165.00000000000023</v>
      </c>
      <c r="K48" s="55">
        <f t="shared" si="7"/>
        <v>4.2735042735042805E-2</v>
      </c>
      <c r="L48" s="51">
        <f t="shared" si="1"/>
        <v>0.27500000000000036</v>
      </c>
      <c r="M48" s="57" t="s">
        <v>863</v>
      </c>
      <c r="N48" s="65" t="s">
        <v>484</v>
      </c>
      <c r="O48" s="100">
        <v>44789</v>
      </c>
      <c r="P48" s="144">
        <v>0.28680555555555554</v>
      </c>
      <c r="Q48" s="144">
        <v>0.28680555555555554</v>
      </c>
      <c r="R48" s="144">
        <f t="shared" si="2"/>
        <v>0</v>
      </c>
      <c r="S48" s="111">
        <v>2000</v>
      </c>
      <c r="T48" s="127">
        <v>1.915</v>
      </c>
      <c r="U48" s="51" t="s">
        <v>949</v>
      </c>
      <c r="V48" s="127">
        <v>1.820055</v>
      </c>
      <c r="W48" s="142">
        <f t="shared" si="3"/>
        <v>-189.8900000000001</v>
      </c>
      <c r="X48" s="55">
        <f t="shared" si="4"/>
        <v>-4.9579634464751998E-2</v>
      </c>
      <c r="Y48" s="117">
        <f t="shared" si="6"/>
        <v>-9.4945000000000057E-2</v>
      </c>
      <c r="Z48" s="56" t="s">
        <v>1080</v>
      </c>
    </row>
    <row r="49" spans="1:26" x14ac:dyDescent="0.2">
      <c r="A49" s="65" t="s">
        <v>198</v>
      </c>
      <c r="B49" s="100">
        <v>44771</v>
      </c>
      <c r="C49" s="144">
        <v>0.27569444444444446</v>
      </c>
      <c r="D49" s="144">
        <v>0.27708333333333335</v>
      </c>
      <c r="E49" s="144">
        <f t="shared" si="5"/>
        <v>1.388888888888884E-3</v>
      </c>
      <c r="F49" s="111">
        <v>1500</v>
      </c>
      <c r="G49" s="127">
        <v>2.3799000000000001</v>
      </c>
      <c r="H49" s="51" t="s">
        <v>797</v>
      </c>
      <c r="I49" s="127">
        <v>2.38</v>
      </c>
      <c r="J49" s="52">
        <f t="shared" si="0"/>
        <v>0.14999999999965041</v>
      </c>
      <c r="K49" s="55">
        <f t="shared" si="7"/>
        <v>4.2018572208757377E-5</v>
      </c>
      <c r="L49" s="51">
        <f>I49-G49</f>
        <v>9.9999999999766942E-5</v>
      </c>
      <c r="M49" s="120" t="s">
        <v>199</v>
      </c>
      <c r="N49" s="65" t="s">
        <v>462</v>
      </c>
      <c r="O49" s="100">
        <v>44790</v>
      </c>
      <c r="P49" s="144">
        <v>0.27361111111111114</v>
      </c>
      <c r="Q49" s="144">
        <v>0.27361111111111108</v>
      </c>
      <c r="R49" s="144">
        <f t="shared" si="2"/>
        <v>0</v>
      </c>
      <c r="S49" s="111">
        <v>500</v>
      </c>
      <c r="T49" s="127">
        <v>4.4757999999999996</v>
      </c>
      <c r="U49" s="51" t="s">
        <v>950</v>
      </c>
      <c r="V49" s="127">
        <v>4.37</v>
      </c>
      <c r="W49" s="142">
        <f t="shared" si="3"/>
        <v>-52.899999999999721</v>
      </c>
      <c r="X49" s="55">
        <f t="shared" si="4"/>
        <v>-2.3638232271325665E-2</v>
      </c>
      <c r="Y49" s="117">
        <f t="shared" si="6"/>
        <v>-0.10579999999999945</v>
      </c>
      <c r="Z49" s="57" t="s">
        <v>12</v>
      </c>
    </row>
    <row r="50" spans="1:26" x14ac:dyDescent="0.2">
      <c r="A50" s="65" t="s">
        <v>202</v>
      </c>
      <c r="B50" s="100">
        <v>44778</v>
      </c>
      <c r="C50" s="144">
        <v>0.27083333333333331</v>
      </c>
      <c r="D50" s="144">
        <v>0.27083333333333331</v>
      </c>
      <c r="E50" s="144">
        <f t="shared" si="5"/>
        <v>0</v>
      </c>
      <c r="F50" s="111">
        <v>700</v>
      </c>
      <c r="G50" s="127">
        <v>5.4298999999999999</v>
      </c>
      <c r="H50" s="51" t="s">
        <v>798</v>
      </c>
      <c r="I50" s="127">
        <v>5.64</v>
      </c>
      <c r="J50" s="52">
        <f t="shared" si="0"/>
        <v>147.06999999999982</v>
      </c>
      <c r="K50" s="55">
        <f t="shared" si="7"/>
        <v>3.8693161936683929E-2</v>
      </c>
      <c r="L50" s="117">
        <f t="shared" si="1"/>
        <v>0.21009999999999973</v>
      </c>
      <c r="M50" s="121" t="s">
        <v>864</v>
      </c>
      <c r="N50" s="65" t="s">
        <v>462</v>
      </c>
      <c r="O50" s="100">
        <v>44792</v>
      </c>
      <c r="P50" s="144">
        <v>0.27361111111111114</v>
      </c>
      <c r="Q50" s="144">
        <v>0.27361111111111108</v>
      </c>
      <c r="R50" s="144">
        <f t="shared" si="2"/>
        <v>0</v>
      </c>
      <c r="S50" s="111">
        <v>500</v>
      </c>
      <c r="T50" s="127">
        <v>4.5792000000000002</v>
      </c>
      <c r="U50" s="51" t="s">
        <v>951</v>
      </c>
      <c r="V50" s="127">
        <v>4.47</v>
      </c>
      <c r="W50" s="142">
        <f t="shared" si="3"/>
        <v>-54.600000000000207</v>
      </c>
      <c r="X50" s="55">
        <f t="shared" si="4"/>
        <v>-2.3846960167714926E-2</v>
      </c>
      <c r="Y50" s="117">
        <f t="shared" si="6"/>
        <v>-0.10920000000000041</v>
      </c>
      <c r="Z50" s="57" t="s">
        <v>488</v>
      </c>
    </row>
    <row r="51" spans="1:26" x14ac:dyDescent="0.2">
      <c r="A51" s="65" t="s">
        <v>206</v>
      </c>
      <c r="B51" s="100">
        <v>44803</v>
      </c>
      <c r="C51" s="144">
        <v>0.29166666666666669</v>
      </c>
      <c r="D51" s="144">
        <v>0.29236111111111113</v>
      </c>
      <c r="E51" s="144">
        <f t="shared" si="5"/>
        <v>6.9444444444444198E-4</v>
      </c>
      <c r="F51" s="111">
        <v>1000</v>
      </c>
      <c r="G51" s="127">
        <v>2.8191999999999999</v>
      </c>
      <c r="H51" s="51" t="s">
        <v>799</v>
      </c>
      <c r="I51" s="127">
        <v>2.93</v>
      </c>
      <c r="J51" s="52">
        <f t="shared" si="0"/>
        <v>110.80000000000024</v>
      </c>
      <c r="K51" s="55">
        <f t="shared" si="7"/>
        <v>3.930192962542578E-2</v>
      </c>
      <c r="L51" s="117">
        <f t="shared" si="1"/>
        <v>0.11080000000000023</v>
      </c>
      <c r="M51" s="122" t="s">
        <v>865</v>
      </c>
      <c r="N51" s="65" t="s">
        <v>491</v>
      </c>
      <c r="O51" s="100">
        <v>44796</v>
      </c>
      <c r="P51" s="144">
        <v>0.28263888888888888</v>
      </c>
      <c r="Q51" s="144">
        <v>0.28333333333333333</v>
      </c>
      <c r="R51" s="144">
        <f t="shared" si="2"/>
        <v>6.9444444444444198E-4</v>
      </c>
      <c r="S51" s="111">
        <v>500</v>
      </c>
      <c r="T51" s="127">
        <v>7.3696999999999999</v>
      </c>
      <c r="U51" s="51" t="s">
        <v>952</v>
      </c>
      <c r="V51" s="127">
        <v>7.25</v>
      </c>
      <c r="W51" s="142">
        <f t="shared" si="3"/>
        <v>-59.849999999999959</v>
      </c>
      <c r="X51" s="55">
        <f t="shared" si="4"/>
        <v>-1.6242180821471663E-2</v>
      </c>
      <c r="Y51" s="117">
        <f t="shared" si="6"/>
        <v>-0.11969999999999992</v>
      </c>
      <c r="Z51" s="92" t="s">
        <v>11</v>
      </c>
    </row>
    <row r="52" spans="1:26" x14ac:dyDescent="0.2">
      <c r="A52" s="65" t="s">
        <v>210</v>
      </c>
      <c r="B52" s="100">
        <v>44811</v>
      </c>
      <c r="C52" s="144">
        <v>0.44305555555555554</v>
      </c>
      <c r="D52" s="144">
        <v>0.44375000000000003</v>
      </c>
      <c r="E52" s="144">
        <f t="shared" si="5"/>
        <v>6.9444444444449749E-4</v>
      </c>
      <c r="F52" s="111">
        <v>600</v>
      </c>
      <c r="G52" s="127">
        <v>5.2895000000000003</v>
      </c>
      <c r="H52" s="51" t="s">
        <v>800</v>
      </c>
      <c r="I52" s="127">
        <v>5.31</v>
      </c>
      <c r="J52" s="52">
        <f t="shared" si="0"/>
        <v>12.299999999999578</v>
      </c>
      <c r="K52" s="55">
        <f t="shared" si="7"/>
        <v>3.8756026089421525E-3</v>
      </c>
      <c r="L52" s="117">
        <f t="shared" si="1"/>
        <v>2.0499999999999297E-2</v>
      </c>
      <c r="M52" s="123" t="s">
        <v>1113</v>
      </c>
      <c r="N52" s="65" t="s">
        <v>494</v>
      </c>
      <c r="O52" s="100">
        <v>44797</v>
      </c>
      <c r="P52" s="144">
        <v>0.27430555555555558</v>
      </c>
      <c r="Q52" s="144">
        <v>0.27638888888888885</v>
      </c>
      <c r="R52" s="144">
        <f t="shared" si="2"/>
        <v>2.0833333333332704E-3</v>
      </c>
      <c r="S52" s="111">
        <v>500</v>
      </c>
      <c r="T52" s="127">
        <v>1.9757</v>
      </c>
      <c r="U52" s="51" t="s">
        <v>953</v>
      </c>
      <c r="V52" s="127">
        <v>1.8801000000000001</v>
      </c>
      <c r="W52" s="142">
        <f t="shared" si="3"/>
        <v>-47.799999999999955</v>
      </c>
      <c r="X52" s="55">
        <f t="shared" si="4"/>
        <v>-4.8387913144708139E-2</v>
      </c>
      <c r="Y52" s="117">
        <f t="shared" si="6"/>
        <v>-9.5599999999999907E-2</v>
      </c>
      <c r="Z52" s="56" t="s">
        <v>1081</v>
      </c>
    </row>
    <row r="53" spans="1:26" x14ac:dyDescent="0.2">
      <c r="A53" s="65" t="s">
        <v>214</v>
      </c>
      <c r="B53" s="100">
        <v>44816</v>
      </c>
      <c r="C53" s="144">
        <v>0.32083333333333336</v>
      </c>
      <c r="D53" s="144">
        <v>0.3215277777777778</v>
      </c>
      <c r="E53" s="144">
        <f t="shared" si="5"/>
        <v>6.9444444444444198E-4</v>
      </c>
      <c r="F53" s="111">
        <v>700</v>
      </c>
      <c r="G53" s="127">
        <v>4.05</v>
      </c>
      <c r="H53" s="51" t="s">
        <v>801</v>
      </c>
      <c r="I53" s="127">
        <v>4.1500000000000004</v>
      </c>
      <c r="J53" s="52">
        <f t="shared" si="0"/>
        <v>70.000000000000369</v>
      </c>
      <c r="K53" s="55">
        <f t="shared" si="7"/>
        <v>2.4691358024691468E-2</v>
      </c>
      <c r="L53" s="117">
        <f t="shared" si="1"/>
        <v>0.10000000000000053</v>
      </c>
      <c r="M53" s="129" t="s">
        <v>866</v>
      </c>
      <c r="N53" s="65" t="s">
        <v>497</v>
      </c>
      <c r="O53" s="100">
        <v>44802</v>
      </c>
      <c r="P53" s="144">
        <v>0.27986111111111112</v>
      </c>
      <c r="Q53" s="144">
        <v>0.27986111111111112</v>
      </c>
      <c r="R53" s="144">
        <f t="shared" si="2"/>
        <v>0</v>
      </c>
      <c r="S53" s="111">
        <v>500</v>
      </c>
      <c r="T53" s="127">
        <v>2.4110999999999998</v>
      </c>
      <c r="U53" s="51" t="s">
        <v>954</v>
      </c>
      <c r="V53" s="127">
        <v>2.3201000000000001</v>
      </c>
      <c r="W53" s="142">
        <f t="shared" si="3"/>
        <v>-45.499999999999872</v>
      </c>
      <c r="X53" s="55">
        <f t="shared" si="4"/>
        <v>-3.7742109410642377E-2</v>
      </c>
      <c r="Y53" s="117">
        <f t="shared" si="6"/>
        <v>-9.0999999999999748E-2</v>
      </c>
      <c r="Z53" s="253" t="s">
        <v>498</v>
      </c>
    </row>
    <row r="54" spans="1:26" x14ac:dyDescent="0.2">
      <c r="A54" s="65" t="s">
        <v>218</v>
      </c>
      <c r="B54" s="100">
        <v>44824</v>
      </c>
      <c r="C54" s="144">
        <v>0.52916666666666667</v>
      </c>
      <c r="D54" s="144">
        <v>0.53125</v>
      </c>
      <c r="E54" s="144">
        <f t="shared" si="5"/>
        <v>2.0833333333333259E-3</v>
      </c>
      <c r="F54" s="111">
        <v>1000</v>
      </c>
      <c r="G54" s="127">
        <v>1.9650000000000001</v>
      </c>
      <c r="H54" s="51" t="s">
        <v>802</v>
      </c>
      <c r="I54" s="127">
        <v>2.0499999999999998</v>
      </c>
      <c r="J54" s="52">
        <f t="shared" si="0"/>
        <v>84.999999999999744</v>
      </c>
      <c r="K54" s="55">
        <f t="shared" si="7"/>
        <v>4.3256997455470625E-2</v>
      </c>
      <c r="L54" s="117">
        <f t="shared" si="1"/>
        <v>8.4999999999999742E-2</v>
      </c>
      <c r="M54" s="129" t="s">
        <v>219</v>
      </c>
      <c r="N54" s="65" t="s">
        <v>494</v>
      </c>
      <c r="O54" s="100">
        <v>44806</v>
      </c>
      <c r="P54" s="144">
        <v>0.28194444444444444</v>
      </c>
      <c r="Q54" s="144">
        <v>0.28194444444444444</v>
      </c>
      <c r="R54" s="144">
        <f t="shared" si="2"/>
        <v>0</v>
      </c>
      <c r="S54" s="111">
        <v>1000</v>
      </c>
      <c r="T54" s="127">
        <v>2.1694</v>
      </c>
      <c r="U54" s="51" t="s">
        <v>955</v>
      </c>
      <c r="V54" s="127">
        <v>2.1200999999999999</v>
      </c>
      <c r="W54" s="142">
        <f t="shared" si="3"/>
        <v>-49.300000000000125</v>
      </c>
      <c r="X54" s="55">
        <f t="shared" si="4"/>
        <v>-2.2725177468424507E-2</v>
      </c>
      <c r="Y54" s="117">
        <f t="shared" si="6"/>
        <v>-4.9300000000000122E-2</v>
      </c>
      <c r="Z54" s="56" t="s">
        <v>1082</v>
      </c>
    </row>
    <row r="55" spans="1:26" x14ac:dyDescent="0.2">
      <c r="A55" s="65" t="s">
        <v>222</v>
      </c>
      <c r="B55" s="100">
        <v>44830</v>
      </c>
      <c r="C55" s="144">
        <v>0.27361111111111114</v>
      </c>
      <c r="D55" s="144">
        <v>0.27361111111111108</v>
      </c>
      <c r="E55" s="144">
        <f t="shared" si="5"/>
        <v>0</v>
      </c>
      <c r="F55" s="111">
        <v>500</v>
      </c>
      <c r="G55" s="127">
        <v>3.3254999999999999</v>
      </c>
      <c r="H55" s="51" t="s">
        <v>803</v>
      </c>
      <c r="I55" s="127">
        <v>3.3698999999999999</v>
      </c>
      <c r="J55" s="52">
        <f t="shared" si="0"/>
        <v>22.199999999999996</v>
      </c>
      <c r="K55" s="55">
        <f t="shared" si="7"/>
        <v>1.3351375732972404E-2</v>
      </c>
      <c r="L55" s="117">
        <f t="shared" si="1"/>
        <v>4.4399999999999995E-2</v>
      </c>
      <c r="M55" s="123" t="s">
        <v>223</v>
      </c>
      <c r="N55" s="65" t="s">
        <v>504</v>
      </c>
      <c r="O55" s="100">
        <v>44810</v>
      </c>
      <c r="P55" s="144">
        <v>0.32430555555555557</v>
      </c>
      <c r="Q55" s="144">
        <v>0.32430555555555557</v>
      </c>
      <c r="R55" s="144">
        <f t="shared" si="2"/>
        <v>0</v>
      </c>
      <c r="S55" s="111">
        <v>2000</v>
      </c>
      <c r="T55" s="127">
        <v>1.3756999999999999</v>
      </c>
      <c r="U55" s="51" t="s">
        <v>956</v>
      </c>
      <c r="V55" s="127">
        <v>1.35</v>
      </c>
      <c r="W55" s="142">
        <f t="shared" si="3"/>
        <v>-51.399999999999665</v>
      </c>
      <c r="X55" s="55">
        <f t="shared" si="4"/>
        <v>-1.8681398560732587E-2</v>
      </c>
      <c r="Y55" s="117">
        <f t="shared" si="6"/>
        <v>-2.5699999999999834E-2</v>
      </c>
      <c r="Z55" s="59" t="s">
        <v>505</v>
      </c>
    </row>
    <row r="56" spans="1:26" x14ac:dyDescent="0.2">
      <c r="A56" s="65" t="s">
        <v>226</v>
      </c>
      <c r="B56" s="100">
        <v>44832</v>
      </c>
      <c r="C56" s="144">
        <v>0.39374999999999999</v>
      </c>
      <c r="D56" s="144">
        <v>0.3972222222222222</v>
      </c>
      <c r="E56" s="144">
        <f t="shared" si="5"/>
        <v>3.4722222222222099E-3</v>
      </c>
      <c r="F56" s="111">
        <v>300</v>
      </c>
      <c r="G56" s="127">
        <v>8.91</v>
      </c>
      <c r="H56" s="51" t="s">
        <v>804</v>
      </c>
      <c r="I56" s="127">
        <v>9.0928000000000004</v>
      </c>
      <c r="J56" s="52">
        <f t="shared" si="0"/>
        <v>54.840000000000089</v>
      </c>
      <c r="K56" s="55">
        <f t="shared" si="7"/>
        <v>2.0516273849607192E-2</v>
      </c>
      <c r="L56" s="117">
        <f t="shared" si="1"/>
        <v>0.1828000000000003</v>
      </c>
      <c r="M56" s="129" t="s">
        <v>867</v>
      </c>
      <c r="N56" s="65" t="s">
        <v>508</v>
      </c>
      <c r="O56" s="100">
        <v>44817</v>
      </c>
      <c r="P56" s="144">
        <v>0.28680555555555554</v>
      </c>
      <c r="Q56" s="144">
        <v>0.28680555555555554</v>
      </c>
      <c r="R56" s="144">
        <f t="shared" si="2"/>
        <v>0</v>
      </c>
      <c r="S56" s="111">
        <v>1000</v>
      </c>
      <c r="T56" s="127">
        <v>2.8096000000000001</v>
      </c>
      <c r="U56" s="51" t="s">
        <v>957</v>
      </c>
      <c r="V56" s="127">
        <v>2.75</v>
      </c>
      <c r="W56" s="142">
        <f t="shared" si="3"/>
        <v>-59.600000000000094</v>
      </c>
      <c r="X56" s="55">
        <f t="shared" si="4"/>
        <v>-2.1212984054669759E-2</v>
      </c>
      <c r="Y56" s="117">
        <f t="shared" si="6"/>
        <v>-5.9600000000000097E-2</v>
      </c>
      <c r="Z56" s="92" t="s">
        <v>1114</v>
      </c>
    </row>
    <row r="57" spans="1:26" x14ac:dyDescent="0.2">
      <c r="A57" s="65" t="s">
        <v>230</v>
      </c>
      <c r="B57" s="100">
        <v>44837</v>
      </c>
      <c r="C57" s="144">
        <v>0.32430555555555557</v>
      </c>
      <c r="D57" s="144">
        <v>0.3263888888888889</v>
      </c>
      <c r="E57" s="144">
        <f t="shared" si="5"/>
        <v>2.0833333333333259E-3</v>
      </c>
      <c r="F57" s="111">
        <v>100</v>
      </c>
      <c r="G57" s="127">
        <v>14.38</v>
      </c>
      <c r="H57" s="51" t="s">
        <v>805</v>
      </c>
      <c r="I57" s="127">
        <v>14.975</v>
      </c>
      <c r="J57" s="52">
        <f t="shared" si="0"/>
        <v>59.499999999999886</v>
      </c>
      <c r="K57" s="55">
        <f t="shared" si="7"/>
        <v>4.137691237830321E-2</v>
      </c>
      <c r="L57" s="117">
        <f t="shared" si="1"/>
        <v>0.59499999999999886</v>
      </c>
      <c r="M57" s="129" t="s">
        <v>1115</v>
      </c>
      <c r="N57" s="65" t="s">
        <v>512</v>
      </c>
      <c r="O57" s="100">
        <v>44818</v>
      </c>
      <c r="P57" s="144">
        <v>0.27083333333333331</v>
      </c>
      <c r="Q57" s="144">
        <v>0.27152777777777776</v>
      </c>
      <c r="R57" s="144">
        <f t="shared" si="2"/>
        <v>6.9444444444444198E-4</v>
      </c>
      <c r="S57" s="111">
        <v>500</v>
      </c>
      <c r="T57" s="127">
        <v>5.82</v>
      </c>
      <c r="U57" s="51" t="s">
        <v>958</v>
      </c>
      <c r="V57" s="127">
        <v>5.73</v>
      </c>
      <c r="W57" s="142">
        <f t="shared" si="3"/>
        <v>-44.999999999999929</v>
      </c>
      <c r="X57" s="55">
        <f t="shared" si="4"/>
        <v>-1.5463917525773141E-2</v>
      </c>
      <c r="Y57" s="117">
        <f t="shared" si="6"/>
        <v>-8.9999999999999858E-2</v>
      </c>
      <c r="Z57" s="56" t="s">
        <v>1083</v>
      </c>
    </row>
    <row r="58" spans="1:26" x14ac:dyDescent="0.2">
      <c r="A58" s="65" t="s">
        <v>234</v>
      </c>
      <c r="B58" s="100">
        <v>44839</v>
      </c>
      <c r="C58" s="144">
        <v>0.28680555555555554</v>
      </c>
      <c r="D58" s="144">
        <v>0.29236111111111113</v>
      </c>
      <c r="E58" s="144">
        <f t="shared" si="5"/>
        <v>5.5555555555555913E-3</v>
      </c>
      <c r="F58" s="111">
        <v>300</v>
      </c>
      <c r="G58" s="127">
        <v>2.4049999999999998</v>
      </c>
      <c r="H58" s="51" t="s">
        <v>806</v>
      </c>
      <c r="I58" s="127">
        <v>2.6610293299999999</v>
      </c>
      <c r="J58" s="52">
        <f t="shared" si="0"/>
        <v>76.808799000000022</v>
      </c>
      <c r="K58" s="55">
        <f t="shared" si="7"/>
        <v>0.1064571018711018</v>
      </c>
      <c r="L58" s="117">
        <f t="shared" si="1"/>
        <v>0.25602933000000005</v>
      </c>
      <c r="M58" s="129" t="s">
        <v>235</v>
      </c>
      <c r="N58" s="65" t="s">
        <v>516</v>
      </c>
      <c r="O58" s="100">
        <v>44823</v>
      </c>
      <c r="P58" s="144">
        <v>0.27708333333333335</v>
      </c>
      <c r="Q58" s="144">
        <v>0.27986111111111112</v>
      </c>
      <c r="R58" s="144">
        <f t="shared" si="2"/>
        <v>2.7777777777777679E-3</v>
      </c>
      <c r="S58" s="111">
        <v>500</v>
      </c>
      <c r="T58" s="127">
        <v>2.355</v>
      </c>
      <c r="U58" s="51" t="s">
        <v>959</v>
      </c>
      <c r="V58" s="127">
        <v>2.3078599999999998</v>
      </c>
      <c r="W58" s="142">
        <f t="shared" si="3"/>
        <v>-23.570000000000093</v>
      </c>
      <c r="X58" s="55">
        <f t="shared" si="4"/>
        <v>-2.0016985138004317E-2</v>
      </c>
      <c r="Y58" s="117">
        <f t="shared" si="6"/>
        <v>-4.7140000000000182E-2</v>
      </c>
      <c r="Z58" s="59" t="s">
        <v>517</v>
      </c>
    </row>
    <row r="59" spans="1:26" ht="14.25" customHeight="1" x14ac:dyDescent="0.2">
      <c r="A59" s="65" t="s">
        <v>238</v>
      </c>
      <c r="B59" s="100">
        <v>44841</v>
      </c>
      <c r="C59" s="144">
        <v>0.29791666666666666</v>
      </c>
      <c r="D59" s="144">
        <v>0.30138888888888887</v>
      </c>
      <c r="E59" s="144">
        <f t="shared" si="5"/>
        <v>3.4722222222222099E-3</v>
      </c>
      <c r="F59" s="111">
        <v>400</v>
      </c>
      <c r="G59" s="127">
        <v>3.19</v>
      </c>
      <c r="H59" s="51" t="s">
        <v>807</v>
      </c>
      <c r="I59" s="127">
        <v>3.3</v>
      </c>
      <c r="J59" s="52">
        <f t="shared" si="0"/>
        <v>43.99999999999995</v>
      </c>
      <c r="K59" s="55">
        <f t="shared" si="7"/>
        <v>3.4482758620689724E-2</v>
      </c>
      <c r="L59" s="117">
        <f t="shared" si="1"/>
        <v>0.10999999999999988</v>
      </c>
      <c r="M59" s="129" t="s">
        <v>574</v>
      </c>
      <c r="N59" s="65" t="s">
        <v>218</v>
      </c>
      <c r="O59" s="100">
        <v>44825</v>
      </c>
      <c r="P59" s="144">
        <v>0.48055555555555557</v>
      </c>
      <c r="Q59" s="144">
        <v>0.48125000000000001</v>
      </c>
      <c r="R59" s="144">
        <f t="shared" si="2"/>
        <v>6.9444444444444198E-4</v>
      </c>
      <c r="S59" s="111">
        <v>1000</v>
      </c>
      <c r="T59" s="127">
        <v>3.11</v>
      </c>
      <c r="U59" s="51" t="s">
        <v>960</v>
      </c>
      <c r="V59" s="127">
        <v>3.0615000000000001</v>
      </c>
      <c r="W59" s="142">
        <f t="shared" si="3"/>
        <v>-48.499999999999766</v>
      </c>
      <c r="X59" s="55">
        <f t="shared" si="4"/>
        <v>-1.5594855305466115E-2</v>
      </c>
      <c r="Y59" s="117">
        <f t="shared" si="6"/>
        <v>-4.8499999999999766E-2</v>
      </c>
      <c r="Z59" s="93" t="s">
        <v>519</v>
      </c>
    </row>
    <row r="60" spans="1:26" ht="14.25" customHeight="1" x14ac:dyDescent="0.2">
      <c r="A60" s="65" t="s">
        <v>222</v>
      </c>
      <c r="B60" s="100">
        <v>44846</v>
      </c>
      <c r="C60" s="144">
        <v>0.27500000000000002</v>
      </c>
      <c r="D60" s="144">
        <v>0.28194444444444444</v>
      </c>
      <c r="E60" s="144">
        <f t="shared" si="5"/>
        <v>6.9444444444444198E-3</v>
      </c>
      <c r="F60" s="111">
        <v>300</v>
      </c>
      <c r="G60" s="127">
        <v>3.32</v>
      </c>
      <c r="H60" s="51" t="s">
        <v>808</v>
      </c>
      <c r="I60" s="127">
        <v>3.3399000000000001</v>
      </c>
      <c r="J60" s="52">
        <f t="shared" si="0"/>
        <v>5.9700000000000752</v>
      </c>
      <c r="K60" s="55">
        <f t="shared" si="7"/>
        <v>5.9939759036145013E-3</v>
      </c>
      <c r="L60" s="117">
        <f t="shared" si="1"/>
        <v>1.9900000000000251E-2</v>
      </c>
      <c r="M60" s="129" t="s">
        <v>241</v>
      </c>
      <c r="N60" s="65" t="s">
        <v>230</v>
      </c>
      <c r="O60" s="100">
        <v>44831</v>
      </c>
      <c r="P60" s="144">
        <v>0.28749999999999998</v>
      </c>
      <c r="Q60" s="144">
        <v>0.28750000000000003</v>
      </c>
      <c r="R60" s="144">
        <f t="shared" si="2"/>
        <v>0</v>
      </c>
      <c r="S60" s="111">
        <v>300</v>
      </c>
      <c r="T60" s="127">
        <v>9.1593999999999998</v>
      </c>
      <c r="U60" s="51" t="s">
        <v>961</v>
      </c>
      <c r="V60" s="127">
        <v>8.91</v>
      </c>
      <c r="W60" s="142">
        <f t="shared" si="3"/>
        <v>-74.819999999999879</v>
      </c>
      <c r="X60" s="55">
        <f t="shared" si="4"/>
        <v>-2.7228857785444371E-2</v>
      </c>
      <c r="Y60" s="117">
        <f t="shared" si="6"/>
        <v>-0.24939999999999962</v>
      </c>
      <c r="Z60" s="92" t="s">
        <v>522</v>
      </c>
    </row>
    <row r="61" spans="1:26" ht="14.25" customHeight="1" x14ac:dyDescent="0.2">
      <c r="A61" s="65" t="s">
        <v>230</v>
      </c>
      <c r="B61" s="100">
        <v>44848</v>
      </c>
      <c r="C61" s="144">
        <v>0.27152777777777776</v>
      </c>
      <c r="D61" s="144">
        <v>0.2722222222222222</v>
      </c>
      <c r="E61" s="144">
        <f t="shared" si="5"/>
        <v>6.9444444444444198E-4</v>
      </c>
      <c r="F61" s="111">
        <v>300</v>
      </c>
      <c r="G61" s="127">
        <v>3.4649999999999999</v>
      </c>
      <c r="H61" s="51" t="s">
        <v>809</v>
      </c>
      <c r="I61" s="127">
        <v>3.5716000000000001</v>
      </c>
      <c r="J61" s="52">
        <f t="shared" si="0"/>
        <v>31.980000000000075</v>
      </c>
      <c r="K61" s="55">
        <f t="shared" si="7"/>
        <v>3.0764790764790773E-2</v>
      </c>
      <c r="L61" s="117">
        <f t="shared" si="1"/>
        <v>0.10660000000000025</v>
      </c>
      <c r="M61" s="128" t="s">
        <v>244</v>
      </c>
      <c r="N61" s="65" t="s">
        <v>524</v>
      </c>
      <c r="O61" s="100">
        <v>44837</v>
      </c>
      <c r="P61" s="144">
        <v>0.30208333333333331</v>
      </c>
      <c r="Q61" s="144">
        <v>0.3034722222222222</v>
      </c>
      <c r="R61" s="144">
        <f t="shared" si="2"/>
        <v>1.388888888888884E-3</v>
      </c>
      <c r="S61" s="111">
        <v>300</v>
      </c>
      <c r="T61" s="127">
        <v>5.0999999999999996</v>
      </c>
      <c r="U61" s="51" t="s">
        <v>962</v>
      </c>
      <c r="V61" s="127">
        <v>4.9400000000000004</v>
      </c>
      <c r="W61" s="142">
        <f t="shared" si="3"/>
        <v>-47.999999999999773</v>
      </c>
      <c r="X61" s="55">
        <f t="shared" si="4"/>
        <v>-3.1372549019607732E-2</v>
      </c>
      <c r="Y61" s="117">
        <f t="shared" si="6"/>
        <v>-0.15999999999999925</v>
      </c>
      <c r="Z61" s="93" t="s">
        <v>1084</v>
      </c>
    </row>
    <row r="62" spans="1:26" ht="14.25" customHeight="1" x14ac:dyDescent="0.2">
      <c r="A62" s="65" t="s">
        <v>230</v>
      </c>
      <c r="B62" s="100">
        <v>44851</v>
      </c>
      <c r="C62" s="144">
        <v>0.27152777777777776</v>
      </c>
      <c r="D62" s="144">
        <v>0.2722222222222222</v>
      </c>
      <c r="E62" s="144">
        <f t="shared" si="5"/>
        <v>6.9444444444444198E-4</v>
      </c>
      <c r="F62" s="111">
        <v>300</v>
      </c>
      <c r="G62" s="127">
        <v>3.4874999999999998</v>
      </c>
      <c r="H62" s="51" t="s">
        <v>810</v>
      </c>
      <c r="I62" s="127">
        <v>3.6027999999999998</v>
      </c>
      <c r="J62" s="52">
        <f t="shared" si="0"/>
        <v>34.589999999999989</v>
      </c>
      <c r="K62" s="55">
        <f t="shared" si="7"/>
        <v>3.3060931899641544E-2</v>
      </c>
      <c r="L62" s="117">
        <f t="shared" si="1"/>
        <v>0.11529999999999996</v>
      </c>
      <c r="M62" s="124" t="s">
        <v>868</v>
      </c>
      <c r="N62" s="65" t="s">
        <v>234</v>
      </c>
      <c r="O62" s="100">
        <v>44839</v>
      </c>
      <c r="P62" s="144">
        <v>0.28680555555555554</v>
      </c>
      <c r="Q62" s="144">
        <v>0.29236111111111113</v>
      </c>
      <c r="R62" s="144">
        <f t="shared" si="2"/>
        <v>5.5555555555555913E-3</v>
      </c>
      <c r="S62" s="111">
        <v>300</v>
      </c>
      <c r="T62" s="127">
        <v>2.5249999999999999</v>
      </c>
      <c r="U62" s="51" t="s">
        <v>963</v>
      </c>
      <c r="V62" s="127">
        <v>2.4300000000000002</v>
      </c>
      <c r="W62" s="142">
        <f t="shared" si="3"/>
        <v>-28.499999999999925</v>
      </c>
      <c r="X62" s="55">
        <f t="shared" si="4"/>
        <v>-3.7623762376237546E-2</v>
      </c>
      <c r="Y62" s="117">
        <f t="shared" si="6"/>
        <v>-9.4999999999999751E-2</v>
      </c>
      <c r="Z62" s="56" t="s">
        <v>1085</v>
      </c>
    </row>
    <row r="63" spans="1:26" ht="14.25" customHeight="1" x14ac:dyDescent="0.2">
      <c r="A63" s="65" t="s">
        <v>249</v>
      </c>
      <c r="B63" s="100">
        <v>44853</v>
      </c>
      <c r="C63" s="144">
        <v>0.33194444444444443</v>
      </c>
      <c r="D63" s="144">
        <v>0.3347222222222222</v>
      </c>
      <c r="E63" s="144">
        <f t="shared" si="5"/>
        <v>2.7777777777777679E-3</v>
      </c>
      <c r="F63" s="111">
        <v>1000</v>
      </c>
      <c r="G63" s="127">
        <v>0.77480000000000004</v>
      </c>
      <c r="H63" s="51" t="s">
        <v>811</v>
      </c>
      <c r="I63" s="127">
        <v>0.79469999999999996</v>
      </c>
      <c r="J63" s="52">
        <f t="shared" si="0"/>
        <v>19.899999999999917</v>
      </c>
      <c r="K63" s="55">
        <f t="shared" si="7"/>
        <v>2.568404749612796E-2</v>
      </c>
      <c r="L63" s="117">
        <f t="shared" si="1"/>
        <v>1.9899999999999918E-2</v>
      </c>
      <c r="M63" s="125" t="s">
        <v>1116</v>
      </c>
      <c r="N63" s="65" t="s">
        <v>531</v>
      </c>
      <c r="O63" s="100">
        <v>44839</v>
      </c>
      <c r="P63" s="144">
        <v>0.41458333333333336</v>
      </c>
      <c r="Q63" s="144">
        <v>0.4201388888888889</v>
      </c>
      <c r="R63" s="144">
        <f t="shared" si="2"/>
        <v>5.5555555555555358E-3</v>
      </c>
      <c r="S63" s="111">
        <v>150</v>
      </c>
      <c r="T63" s="127">
        <v>11.41</v>
      </c>
      <c r="U63" s="51" t="s">
        <v>964</v>
      </c>
      <c r="V63" s="127">
        <v>10.734400000000001</v>
      </c>
      <c r="W63" s="142">
        <f t="shared" si="3"/>
        <v>-101.33999999999989</v>
      </c>
      <c r="X63" s="55">
        <f t="shared" si="4"/>
        <v>-5.9211218229623053E-2</v>
      </c>
      <c r="Y63" s="117">
        <f t="shared" si="6"/>
        <v>-0.67559999999999931</v>
      </c>
      <c r="Z63" s="92" t="s">
        <v>11</v>
      </c>
    </row>
    <row r="64" spans="1:26" ht="14.25" customHeight="1" x14ac:dyDescent="0.2">
      <c r="A64" s="65" t="s">
        <v>254</v>
      </c>
      <c r="B64" s="100">
        <v>44855</v>
      </c>
      <c r="C64" s="144">
        <v>0.28750000000000003</v>
      </c>
      <c r="D64" s="144">
        <v>0.29444444444444445</v>
      </c>
      <c r="E64" s="144">
        <f t="shared" si="5"/>
        <v>6.9444444444444198E-3</v>
      </c>
      <c r="F64" s="111">
        <v>400</v>
      </c>
      <c r="G64" s="127">
        <v>2.4211</v>
      </c>
      <c r="H64" s="51" t="s">
        <v>812</v>
      </c>
      <c r="I64" s="127">
        <v>2.4527000000000001</v>
      </c>
      <c r="J64" s="52">
        <f t="shared" si="0"/>
        <v>12.640000000000029</v>
      </c>
      <c r="K64" s="55">
        <f t="shared" si="7"/>
        <v>1.3051918549419783E-2</v>
      </c>
      <c r="L64" s="117">
        <f t="shared" si="1"/>
        <v>3.1600000000000072E-2</v>
      </c>
      <c r="M64" s="128" t="s">
        <v>1117</v>
      </c>
      <c r="N64" s="65" t="s">
        <v>533</v>
      </c>
      <c r="O64" s="100">
        <v>44841</v>
      </c>
      <c r="P64" s="144">
        <v>0.36249999999999999</v>
      </c>
      <c r="Q64" s="144">
        <v>0.36249999999999999</v>
      </c>
      <c r="R64" s="144">
        <f t="shared" si="2"/>
        <v>0</v>
      </c>
      <c r="S64" s="111">
        <v>700</v>
      </c>
      <c r="T64" s="127">
        <v>2.1</v>
      </c>
      <c r="U64" s="51" t="s">
        <v>965</v>
      </c>
      <c r="V64" s="127">
        <v>1.9926857099999999</v>
      </c>
      <c r="W64" s="142">
        <f t="shared" si="3"/>
        <v>-75.120003000000096</v>
      </c>
      <c r="X64" s="55">
        <f t="shared" si="4"/>
        <v>-5.1102042857142926E-2</v>
      </c>
      <c r="Y64" s="117">
        <f t="shared" si="6"/>
        <v>-0.10731429000000015</v>
      </c>
      <c r="Z64" s="93" t="s">
        <v>1118</v>
      </c>
    </row>
    <row r="65" spans="1:26" ht="14.25" customHeight="1" x14ac:dyDescent="0.2">
      <c r="A65" s="65" t="s">
        <v>258</v>
      </c>
      <c r="B65" s="100">
        <v>44858</v>
      </c>
      <c r="C65" s="144">
        <v>0.2722222222222222</v>
      </c>
      <c r="D65" s="144">
        <v>0.27361111111111108</v>
      </c>
      <c r="E65" s="144">
        <f t="shared" si="5"/>
        <v>1.388888888888884E-3</v>
      </c>
      <c r="F65" s="111">
        <v>1000</v>
      </c>
      <c r="G65" s="127">
        <v>2.0796000000000001</v>
      </c>
      <c r="H65" s="51" t="s">
        <v>813</v>
      </c>
      <c r="I65" s="127">
        <v>2.145</v>
      </c>
      <c r="J65" s="52">
        <f t="shared" si="0"/>
        <v>65.399999999999906</v>
      </c>
      <c r="K65" s="55">
        <f t="shared" si="7"/>
        <v>3.1448355452971644E-2</v>
      </c>
      <c r="L65" s="117">
        <f t="shared" si="1"/>
        <v>6.5399999999999903E-2</v>
      </c>
      <c r="M65" s="125" t="s">
        <v>884</v>
      </c>
      <c r="N65" s="65" t="s">
        <v>537</v>
      </c>
      <c r="O65" s="100">
        <v>44841</v>
      </c>
      <c r="P65" s="144">
        <v>0.38194444444444442</v>
      </c>
      <c r="Q65" s="144">
        <v>0.38263888888888892</v>
      </c>
      <c r="R65" s="144">
        <f t="shared" si="2"/>
        <v>6.9444444444449749E-4</v>
      </c>
      <c r="S65" s="111">
        <v>300</v>
      </c>
      <c r="T65" s="127">
        <v>1.6</v>
      </c>
      <c r="U65" s="51" t="s">
        <v>966</v>
      </c>
      <c r="V65" s="127">
        <v>1.4810000000000001</v>
      </c>
      <c r="W65" s="142">
        <f t="shared" si="3"/>
        <v>-35.699999999999996</v>
      </c>
      <c r="X65" s="55">
        <f t="shared" si="4"/>
        <v>-7.4374999999999969E-2</v>
      </c>
      <c r="Y65" s="117">
        <f t="shared" si="6"/>
        <v>-0.11899999999999999</v>
      </c>
      <c r="Z65" s="93" t="s">
        <v>538</v>
      </c>
    </row>
    <row r="66" spans="1:26" ht="14.25" customHeight="1" x14ac:dyDescent="0.2">
      <c r="A66" s="65" t="s">
        <v>263</v>
      </c>
      <c r="B66" s="100">
        <v>44862</v>
      </c>
      <c r="C66" s="144">
        <v>0.27361111111111108</v>
      </c>
      <c r="D66" s="144">
        <v>0.27430555555555552</v>
      </c>
      <c r="E66" s="144">
        <f t="shared" si="5"/>
        <v>6.9444444444444198E-4</v>
      </c>
      <c r="F66" s="111">
        <v>1000</v>
      </c>
      <c r="G66" s="127">
        <v>2.3180000000000001</v>
      </c>
      <c r="H66" s="51" t="s">
        <v>814</v>
      </c>
      <c r="I66" s="127">
        <v>2.4049999999999998</v>
      </c>
      <c r="J66" s="52">
        <f t="shared" si="0"/>
        <v>86.999999999999744</v>
      </c>
      <c r="K66" s="55">
        <f t="shared" si="7"/>
        <v>3.7532355478860913E-2</v>
      </c>
      <c r="L66" s="117">
        <f t="shared" si="1"/>
        <v>8.6999999999999744E-2</v>
      </c>
      <c r="M66" s="122" t="s">
        <v>265</v>
      </c>
      <c r="N66" s="65" t="s">
        <v>540</v>
      </c>
      <c r="O66" s="100">
        <v>44847</v>
      </c>
      <c r="P66" s="144">
        <v>0.28402777777777777</v>
      </c>
      <c r="Q66" s="144">
        <v>0.28611111111111115</v>
      </c>
      <c r="R66" s="144">
        <f t="shared" si="2"/>
        <v>2.0833333333333814E-3</v>
      </c>
      <c r="S66" s="111">
        <v>300</v>
      </c>
      <c r="T66" s="127">
        <v>4.3998999999999997</v>
      </c>
      <c r="U66" s="51" t="s">
        <v>967</v>
      </c>
      <c r="V66" s="127">
        <v>4.29</v>
      </c>
      <c r="W66" s="142">
        <f t="shared" si="3"/>
        <v>-32.969999999999899</v>
      </c>
      <c r="X66" s="55">
        <f t="shared" si="4"/>
        <v>-2.4977840405463692E-2</v>
      </c>
      <c r="Y66" s="117">
        <f t="shared" si="6"/>
        <v>-0.10989999999999966</v>
      </c>
      <c r="Z66" s="94" t="s">
        <v>541</v>
      </c>
    </row>
    <row r="67" spans="1:26" ht="14.25" customHeight="1" x14ac:dyDescent="0.2">
      <c r="A67" s="65" t="s">
        <v>268</v>
      </c>
      <c r="B67" s="100">
        <v>44866</v>
      </c>
      <c r="C67" s="144">
        <v>0.28750000000000003</v>
      </c>
      <c r="D67" s="144">
        <v>0.28888888888888892</v>
      </c>
      <c r="E67" s="144">
        <f t="shared" si="5"/>
        <v>1.388888888888884E-3</v>
      </c>
      <c r="F67" s="111">
        <v>1000</v>
      </c>
      <c r="G67" s="127">
        <v>2.3613</v>
      </c>
      <c r="H67" s="51" t="s">
        <v>815</v>
      </c>
      <c r="I67" s="127">
        <v>2.427</v>
      </c>
      <c r="J67" s="52">
        <f t="shared" si="0"/>
        <v>65.700000000000088</v>
      </c>
      <c r="K67" s="55">
        <f t="shared" si="7"/>
        <v>2.7823656460424395E-2</v>
      </c>
      <c r="L67" s="117">
        <f t="shared" si="1"/>
        <v>6.5700000000000092E-2</v>
      </c>
      <c r="M67" s="124" t="s">
        <v>270</v>
      </c>
      <c r="N67" s="65" t="s">
        <v>540</v>
      </c>
      <c r="O67" s="100">
        <v>44847</v>
      </c>
      <c r="P67" s="144">
        <v>0.28888888888888886</v>
      </c>
      <c r="Q67" s="144">
        <v>0.28888888888888892</v>
      </c>
      <c r="R67" s="144">
        <f t="shared" si="2"/>
        <v>0</v>
      </c>
      <c r="S67" s="111">
        <v>200</v>
      </c>
      <c r="T67" s="127">
        <v>4.3650000000000002</v>
      </c>
      <c r="U67" s="51" t="s">
        <v>968</v>
      </c>
      <c r="V67" s="127">
        <v>4.2699999999999996</v>
      </c>
      <c r="W67" s="142">
        <f t="shared" si="3"/>
        <v>-19.000000000000128</v>
      </c>
      <c r="X67" s="55">
        <f t="shared" si="4"/>
        <v>-2.1764032073310569E-2</v>
      </c>
      <c r="Y67" s="117">
        <f t="shared" si="6"/>
        <v>-9.5000000000000639E-2</v>
      </c>
      <c r="Z67" s="56" t="s">
        <v>1086</v>
      </c>
    </row>
    <row r="68" spans="1:26" ht="14.25" customHeight="1" x14ac:dyDescent="0.2">
      <c r="A68" s="65" t="s">
        <v>273</v>
      </c>
      <c r="B68" s="100">
        <v>44869</v>
      </c>
      <c r="C68" s="144">
        <v>0.27499999999999997</v>
      </c>
      <c r="D68" s="144">
        <v>0.27638888888888885</v>
      </c>
      <c r="E68" s="144">
        <f t="shared" si="5"/>
        <v>1.388888888888884E-3</v>
      </c>
      <c r="F68" s="111">
        <v>900</v>
      </c>
      <c r="G68" s="127">
        <v>1.4489000000000001</v>
      </c>
      <c r="H68" s="51" t="s">
        <v>816</v>
      </c>
      <c r="I68" s="127">
        <v>1.4500999999999999</v>
      </c>
      <c r="J68" s="52">
        <f t="shared" si="0"/>
        <v>1.0799999999998811</v>
      </c>
      <c r="K68" s="55">
        <f t="shared" si="7"/>
        <v>8.2821450755732329E-4</v>
      </c>
      <c r="L68" s="117">
        <f t="shared" si="1"/>
        <v>1.1999999999998678E-3</v>
      </c>
      <c r="M68" s="126" t="s">
        <v>275</v>
      </c>
      <c r="N68" s="65" t="s">
        <v>547</v>
      </c>
      <c r="O68" s="100">
        <v>44852</v>
      </c>
      <c r="P68" s="144">
        <v>0.28263888888888888</v>
      </c>
      <c r="Q68" s="144">
        <v>0.28333333333333333</v>
      </c>
      <c r="R68" s="144">
        <f t="shared" si="2"/>
        <v>6.9444444444444198E-4</v>
      </c>
      <c r="S68" s="111">
        <v>300</v>
      </c>
      <c r="T68" s="127">
        <v>2.5</v>
      </c>
      <c r="U68" s="51" t="s">
        <v>969</v>
      </c>
      <c r="V68" s="127">
        <v>2.39</v>
      </c>
      <c r="W68" s="142">
        <f t="shared" si="3"/>
        <v>-32.999999999999964</v>
      </c>
      <c r="X68" s="55">
        <f t="shared" si="4"/>
        <v>-4.3999999999999928E-2</v>
      </c>
      <c r="Y68" s="117">
        <f t="shared" si="6"/>
        <v>-0.10999999999999988</v>
      </c>
      <c r="Z68" s="93" t="s">
        <v>548</v>
      </c>
    </row>
    <row r="69" spans="1:26" ht="14.25" customHeight="1" x14ac:dyDescent="0.2">
      <c r="A69" s="65" t="s">
        <v>268</v>
      </c>
      <c r="B69" s="100">
        <v>44872</v>
      </c>
      <c r="C69" s="144">
        <v>0.27430555555555552</v>
      </c>
      <c r="D69" s="144">
        <v>0.27499999999999997</v>
      </c>
      <c r="E69" s="144">
        <f t="shared" si="5"/>
        <v>6.9444444444444198E-4</v>
      </c>
      <c r="F69" s="111">
        <v>1000</v>
      </c>
      <c r="G69" s="127">
        <v>1.5895999999999999</v>
      </c>
      <c r="H69" s="51" t="s">
        <v>817</v>
      </c>
      <c r="I69" s="127">
        <v>1.6154999999999999</v>
      </c>
      <c r="J69" s="52">
        <f t="shared" si="0"/>
        <v>25.900000000000034</v>
      </c>
      <c r="K69" s="55">
        <f t="shared" si="7"/>
        <v>1.6293407146451999E-2</v>
      </c>
      <c r="L69" s="117">
        <f t="shared" si="1"/>
        <v>2.5900000000000034E-2</v>
      </c>
      <c r="M69" s="124" t="s">
        <v>279</v>
      </c>
      <c r="N69" s="65" t="s">
        <v>550</v>
      </c>
      <c r="O69" s="100">
        <v>44852</v>
      </c>
      <c r="P69" s="144">
        <v>0.28958333333333336</v>
      </c>
      <c r="Q69" s="144">
        <v>0.2951388888888889</v>
      </c>
      <c r="R69" s="144">
        <f t="shared" si="2"/>
        <v>5.5555555555555358E-3</v>
      </c>
      <c r="S69" s="111">
        <v>1000</v>
      </c>
      <c r="T69" s="127">
        <v>1.0489999999999999</v>
      </c>
      <c r="U69" s="51" t="s">
        <v>970</v>
      </c>
      <c r="V69" s="127">
        <v>1.0449999999999999</v>
      </c>
      <c r="W69" s="142">
        <f t="shared" si="3"/>
        <v>-4.0000000000000036</v>
      </c>
      <c r="X69" s="55">
        <f t="shared" si="4"/>
        <v>-3.8131553860819567E-3</v>
      </c>
      <c r="Y69" s="117">
        <f t="shared" si="6"/>
        <v>-4.0000000000000036E-3</v>
      </c>
      <c r="Z69" s="57" t="s">
        <v>551</v>
      </c>
    </row>
    <row r="70" spans="1:26" ht="14.25" customHeight="1" x14ac:dyDescent="0.2">
      <c r="A70" s="65" t="s">
        <v>281</v>
      </c>
      <c r="B70" s="100">
        <v>44886</v>
      </c>
      <c r="C70" s="144">
        <v>0.3034722222222222</v>
      </c>
      <c r="D70" s="144">
        <v>0.3034722222222222</v>
      </c>
      <c r="E70" s="144">
        <f t="shared" si="5"/>
        <v>0</v>
      </c>
      <c r="F70" s="111">
        <v>500</v>
      </c>
      <c r="G70" s="127">
        <v>2.64</v>
      </c>
      <c r="H70" s="51" t="s">
        <v>818</v>
      </c>
      <c r="I70" s="127">
        <v>2.79</v>
      </c>
      <c r="J70" s="52">
        <f t="shared" si="0"/>
        <v>74.999999999999957</v>
      </c>
      <c r="K70" s="55">
        <f t="shared" si="7"/>
        <v>5.6818181818181879E-2</v>
      </c>
      <c r="L70" s="117">
        <f t="shared" si="1"/>
        <v>0.14999999999999991</v>
      </c>
      <c r="M70" s="130" t="s">
        <v>282</v>
      </c>
      <c r="N70" s="65" t="s">
        <v>554</v>
      </c>
      <c r="O70" s="100">
        <v>44854</v>
      </c>
      <c r="P70" s="144">
        <v>0.28472222222222221</v>
      </c>
      <c r="Q70" s="144">
        <v>0.2902777777777778</v>
      </c>
      <c r="R70" s="144">
        <f t="shared" si="2"/>
        <v>5.5555555555555913E-3</v>
      </c>
      <c r="S70" s="111">
        <v>900</v>
      </c>
      <c r="T70" s="127">
        <v>2.5550000000000002</v>
      </c>
      <c r="U70" s="51" t="s">
        <v>971</v>
      </c>
      <c r="V70" s="127">
        <v>2.52</v>
      </c>
      <c r="W70" s="142">
        <f t="shared" si="3"/>
        <v>-31.500000000000128</v>
      </c>
      <c r="X70" s="55">
        <f t="shared" si="4"/>
        <v>-1.3698630136986356E-2</v>
      </c>
      <c r="Y70" s="117">
        <f t="shared" si="6"/>
        <v>-3.5000000000000142E-2</v>
      </c>
      <c r="Z70" s="57" t="s">
        <v>1087</v>
      </c>
    </row>
    <row r="71" spans="1:26" ht="14.25" customHeight="1" x14ac:dyDescent="0.2">
      <c r="A71" s="65" t="s">
        <v>285</v>
      </c>
      <c r="B71" s="100">
        <v>44903</v>
      </c>
      <c r="C71" s="144">
        <v>0.28541666666666665</v>
      </c>
      <c r="D71" s="144">
        <v>0.28611111111111115</v>
      </c>
      <c r="E71" s="144">
        <f t="shared" si="5"/>
        <v>6.9444444444449749E-4</v>
      </c>
      <c r="F71" s="111">
        <v>500</v>
      </c>
      <c r="G71" s="127">
        <v>2.0482999999999998</v>
      </c>
      <c r="H71" s="51" t="s">
        <v>819</v>
      </c>
      <c r="I71" s="127">
        <v>2.1040000000000001</v>
      </c>
      <c r="J71" s="52">
        <f t="shared" si="0"/>
        <v>27.850000000000151</v>
      </c>
      <c r="K71" s="55">
        <f t="shared" si="7"/>
        <v>2.7193282234047933E-2</v>
      </c>
      <c r="L71" s="117">
        <f t="shared" si="1"/>
        <v>5.5700000000000305E-2</v>
      </c>
      <c r="M71" s="122" t="s">
        <v>287</v>
      </c>
      <c r="N71" s="65" t="s">
        <v>273</v>
      </c>
      <c r="O71" s="100">
        <v>44859</v>
      </c>
      <c r="P71" s="144">
        <v>0.51388888888888895</v>
      </c>
      <c r="Q71" s="144">
        <v>0.51458333333333328</v>
      </c>
      <c r="R71" s="144">
        <f t="shared" si="2"/>
        <v>6.9444444444433095E-4</v>
      </c>
      <c r="S71" s="111">
        <v>900</v>
      </c>
      <c r="T71" s="127">
        <v>1.2749999999999999</v>
      </c>
      <c r="U71" s="51" t="s">
        <v>972</v>
      </c>
      <c r="V71" s="127">
        <v>1.2234556000000001</v>
      </c>
      <c r="W71" s="142">
        <f t="shared" si="3"/>
        <v>-46.389959999999839</v>
      </c>
      <c r="X71" s="55">
        <f t="shared" si="4"/>
        <v>-4.0426980392156753E-2</v>
      </c>
      <c r="Y71" s="117">
        <f t="shared" si="6"/>
        <v>-5.1544399999999824E-2</v>
      </c>
      <c r="Z71" s="92" t="s">
        <v>11</v>
      </c>
    </row>
    <row r="72" spans="1:26" ht="14.25" customHeight="1" x14ac:dyDescent="0.2">
      <c r="A72" s="65" t="s">
        <v>289</v>
      </c>
      <c r="B72" s="100">
        <v>44907</v>
      </c>
      <c r="C72" s="144">
        <v>0.28472222222222221</v>
      </c>
      <c r="D72" s="144">
        <v>0.28611111111111115</v>
      </c>
      <c r="E72" s="144">
        <f t="shared" si="5"/>
        <v>1.3888888888889395E-3</v>
      </c>
      <c r="F72" s="111">
        <v>300</v>
      </c>
      <c r="G72" s="127">
        <v>1.7649999999999999</v>
      </c>
      <c r="H72" s="51" t="s">
        <v>820</v>
      </c>
      <c r="I72" s="127">
        <v>1.8601000000000001</v>
      </c>
      <c r="J72" s="52">
        <f t="shared" si="0"/>
        <v>28.530000000000054</v>
      </c>
      <c r="K72" s="55">
        <f t="shared" si="7"/>
        <v>5.3881019830028354E-2</v>
      </c>
      <c r="L72" s="117">
        <f t="shared" si="1"/>
        <v>9.5100000000000184E-2</v>
      </c>
      <c r="M72" s="130" t="s">
        <v>1119</v>
      </c>
      <c r="N72" s="65" t="s">
        <v>268</v>
      </c>
      <c r="O72" s="100">
        <v>44865</v>
      </c>
      <c r="P72" s="144">
        <v>0.27916666666666667</v>
      </c>
      <c r="Q72" s="144">
        <v>0.27986111111111112</v>
      </c>
      <c r="R72" s="144">
        <f t="shared" ref="R72:R104" si="8">Q72-P72</f>
        <v>6.9444444444444198E-4</v>
      </c>
      <c r="S72" s="111">
        <v>500</v>
      </c>
      <c r="T72" s="127">
        <v>1.6</v>
      </c>
      <c r="U72" s="51" t="s">
        <v>973</v>
      </c>
      <c r="V72" s="127">
        <v>1.58</v>
      </c>
      <c r="W72" s="142">
        <f t="shared" si="3"/>
        <v>-10.000000000000009</v>
      </c>
      <c r="X72" s="55">
        <f t="shared" si="4"/>
        <v>-1.2499999999999956E-2</v>
      </c>
      <c r="Y72" s="117">
        <f t="shared" si="6"/>
        <v>-2.0000000000000018E-2</v>
      </c>
      <c r="Z72" s="254" t="s">
        <v>562</v>
      </c>
    </row>
    <row r="73" spans="1:26" ht="14.25" customHeight="1" x14ac:dyDescent="0.2">
      <c r="A73" s="65" t="s">
        <v>293</v>
      </c>
      <c r="B73" s="100">
        <v>44909</v>
      </c>
      <c r="C73" s="144">
        <v>0.27430555555555552</v>
      </c>
      <c r="D73" s="144">
        <v>0.27499999999999997</v>
      </c>
      <c r="E73" s="144">
        <f t="shared" si="5"/>
        <v>6.9444444444444198E-4</v>
      </c>
      <c r="F73" s="111">
        <v>400</v>
      </c>
      <c r="G73" s="127">
        <v>2.198175</v>
      </c>
      <c r="H73" s="51" t="s">
        <v>821</v>
      </c>
      <c r="I73" s="127">
        <v>2.3250000000000002</v>
      </c>
      <c r="J73" s="52">
        <f t="shared" ref="J73:J136" si="9">L73*F73</f>
        <v>50.730000000000075</v>
      </c>
      <c r="K73" s="55">
        <f t="shared" si="7"/>
        <v>5.7695588385820118E-2</v>
      </c>
      <c r="L73" s="117">
        <f t="shared" ref="L73:L136" si="10">I73-G73</f>
        <v>0.12682500000000019</v>
      </c>
      <c r="M73" s="139" t="s">
        <v>886</v>
      </c>
      <c r="N73" s="65" t="s">
        <v>268</v>
      </c>
      <c r="O73" s="100">
        <v>44867</v>
      </c>
      <c r="P73" s="144">
        <v>0.27916666666666667</v>
      </c>
      <c r="Q73" s="144">
        <v>0.27986111111111112</v>
      </c>
      <c r="R73" s="144">
        <f t="shared" si="8"/>
        <v>6.9444444444444198E-4</v>
      </c>
      <c r="S73" s="111">
        <v>400</v>
      </c>
      <c r="T73" s="127">
        <v>2.3698999999999999</v>
      </c>
      <c r="U73" s="51" t="s">
        <v>974</v>
      </c>
      <c r="V73" s="127">
        <v>2.3199999999999998</v>
      </c>
      <c r="W73" s="142">
        <f t="shared" ref="W73:W104" si="11">Y73*S73</f>
        <v>-19.960000000000022</v>
      </c>
      <c r="X73" s="55">
        <f t="shared" ref="X73:X104" si="12">V73/T73-1</f>
        <v>-2.1055740748554763E-2</v>
      </c>
      <c r="Y73" s="117">
        <f t="shared" si="6"/>
        <v>-4.9900000000000055E-2</v>
      </c>
      <c r="Z73" s="254" t="s">
        <v>1088</v>
      </c>
    </row>
    <row r="74" spans="1:26" ht="14.25" customHeight="1" x14ac:dyDescent="0.2">
      <c r="A74" s="65" t="s">
        <v>293</v>
      </c>
      <c r="B74" s="100">
        <v>44911</v>
      </c>
      <c r="C74" s="144">
        <v>0.29722222222222222</v>
      </c>
      <c r="D74" s="144">
        <v>0.29722222222222222</v>
      </c>
      <c r="E74" s="144">
        <f t="shared" si="5"/>
        <v>0</v>
      </c>
      <c r="F74" s="111">
        <v>300</v>
      </c>
      <c r="G74" s="127">
        <v>2.7214</v>
      </c>
      <c r="H74" s="51" t="s">
        <v>822</v>
      </c>
      <c r="I74" s="127">
        <v>2.8043999999999998</v>
      </c>
      <c r="J74" s="52">
        <f t="shared" si="9"/>
        <v>24.89999999999992</v>
      </c>
      <c r="K74" s="55">
        <f t="shared" si="7"/>
        <v>3.0499007863599603E-2</v>
      </c>
      <c r="L74" s="117">
        <f t="shared" si="10"/>
        <v>8.2999999999999741E-2</v>
      </c>
      <c r="M74" s="125" t="s">
        <v>885</v>
      </c>
      <c r="N74" s="65" t="s">
        <v>568</v>
      </c>
      <c r="O74" s="100">
        <v>44868</v>
      </c>
      <c r="P74" s="144">
        <v>0.27152777777777776</v>
      </c>
      <c r="Q74" s="144">
        <v>0.2722222222222222</v>
      </c>
      <c r="R74" s="144">
        <f t="shared" si="8"/>
        <v>6.9444444444444198E-4</v>
      </c>
      <c r="S74" s="111">
        <v>1000</v>
      </c>
      <c r="T74" s="127">
        <v>2.0299999999999998</v>
      </c>
      <c r="U74" s="51" t="s">
        <v>975</v>
      </c>
      <c r="V74" s="127">
        <v>1.95</v>
      </c>
      <c r="W74" s="142">
        <f t="shared" si="11"/>
        <v>-79.999999999999844</v>
      </c>
      <c r="X74" s="55">
        <f t="shared" si="12"/>
        <v>-3.9408866995073843E-2</v>
      </c>
      <c r="Y74" s="117">
        <f t="shared" si="6"/>
        <v>-7.9999999999999849E-2</v>
      </c>
      <c r="Z74" s="59" t="s">
        <v>570</v>
      </c>
    </row>
    <row r="75" spans="1:26" ht="14.25" customHeight="1" x14ac:dyDescent="0.2">
      <c r="A75" s="65" t="s">
        <v>293</v>
      </c>
      <c r="B75" s="100">
        <v>44911</v>
      </c>
      <c r="C75" s="144">
        <v>0.34375</v>
      </c>
      <c r="D75" s="144">
        <v>0.34513888888888888</v>
      </c>
      <c r="E75" s="144">
        <f t="shared" ref="E75:E138" si="13">D75-C75</f>
        <v>1.388888888888884E-3</v>
      </c>
      <c r="F75" s="111">
        <v>300</v>
      </c>
      <c r="G75" s="127">
        <v>2.76</v>
      </c>
      <c r="H75" s="51" t="s">
        <v>823</v>
      </c>
      <c r="I75" s="127">
        <v>2.8052999999999999</v>
      </c>
      <c r="J75" s="52">
        <f t="shared" si="9"/>
        <v>13.590000000000035</v>
      </c>
      <c r="K75" s="55">
        <f t="shared" si="7"/>
        <v>1.6413043478261002E-2</v>
      </c>
      <c r="L75" s="117">
        <f t="shared" si="10"/>
        <v>4.5300000000000118E-2</v>
      </c>
      <c r="M75" s="124" t="s">
        <v>299</v>
      </c>
      <c r="N75" s="65" t="s">
        <v>573</v>
      </c>
      <c r="O75" s="100">
        <v>44874</v>
      </c>
      <c r="P75" s="144">
        <v>0.27986111111111112</v>
      </c>
      <c r="Q75" s="144">
        <v>0.28055555555555556</v>
      </c>
      <c r="R75" s="144">
        <f t="shared" si="8"/>
        <v>6.9444444444444198E-4</v>
      </c>
      <c r="S75" s="111">
        <v>500</v>
      </c>
      <c r="T75" s="127">
        <v>1.7990999999999999</v>
      </c>
      <c r="U75" s="51" t="s">
        <v>976</v>
      </c>
      <c r="V75" s="127">
        <v>1.7749999999999999</v>
      </c>
      <c r="W75" s="142">
        <f t="shared" si="11"/>
        <v>-12.050000000000004</v>
      </c>
      <c r="X75" s="55">
        <f t="shared" si="12"/>
        <v>-1.3395586682230065E-2</v>
      </c>
      <c r="Y75" s="117">
        <f t="shared" ref="Y75:Y104" si="14">V75-T75</f>
        <v>-2.410000000000001E-2</v>
      </c>
      <c r="Z75" s="254" t="s">
        <v>574</v>
      </c>
    </row>
    <row r="76" spans="1:26" ht="14.25" customHeight="1" x14ac:dyDescent="0.2">
      <c r="A76" s="65" t="s">
        <v>301</v>
      </c>
      <c r="B76" s="100">
        <v>44914</v>
      </c>
      <c r="C76" s="144">
        <v>0.27430555555555558</v>
      </c>
      <c r="D76" s="144">
        <v>0.27430555555555552</v>
      </c>
      <c r="E76" s="144">
        <f t="shared" si="13"/>
        <v>0</v>
      </c>
      <c r="F76" s="111">
        <v>500</v>
      </c>
      <c r="G76" s="127">
        <v>1.2157</v>
      </c>
      <c r="H76" s="51" t="s">
        <v>824</v>
      </c>
      <c r="I76" s="127">
        <v>1.3149999999999999</v>
      </c>
      <c r="J76" s="52">
        <f t="shared" si="9"/>
        <v>49.64999999999997</v>
      </c>
      <c r="K76" s="55">
        <f t="shared" ref="K76:K103" si="15">I76/G76-1</f>
        <v>8.168133585588544E-2</v>
      </c>
      <c r="L76" s="117">
        <f t="shared" si="10"/>
        <v>9.9299999999999944E-2</v>
      </c>
      <c r="M76" s="130" t="s">
        <v>302</v>
      </c>
      <c r="N76" s="65" t="s">
        <v>573</v>
      </c>
      <c r="O76" s="100">
        <v>44874</v>
      </c>
      <c r="P76" s="144">
        <v>0.28541666666666665</v>
      </c>
      <c r="Q76" s="144">
        <v>0.28541666666666665</v>
      </c>
      <c r="R76" s="144">
        <f t="shared" si="8"/>
        <v>0</v>
      </c>
      <c r="S76" s="111">
        <v>1000</v>
      </c>
      <c r="T76" s="127">
        <v>1.8495999999999999</v>
      </c>
      <c r="U76" s="51" t="s">
        <v>977</v>
      </c>
      <c r="V76" s="127">
        <v>1.81</v>
      </c>
      <c r="W76" s="142">
        <f t="shared" si="11"/>
        <v>-39.599999999999859</v>
      </c>
      <c r="X76" s="55">
        <f t="shared" si="12"/>
        <v>-2.1410034602076022E-2</v>
      </c>
      <c r="Y76" s="117">
        <f t="shared" si="14"/>
        <v>-3.9599999999999858E-2</v>
      </c>
      <c r="Z76" s="255" t="s">
        <v>1089</v>
      </c>
    </row>
    <row r="77" spans="1:26" ht="14.25" customHeight="1" x14ac:dyDescent="0.2">
      <c r="A77" s="65" t="s">
        <v>305</v>
      </c>
      <c r="B77" s="100">
        <v>44922</v>
      </c>
      <c r="C77" s="144">
        <v>0.28750000000000003</v>
      </c>
      <c r="D77" s="144">
        <v>0.28819444444444448</v>
      </c>
      <c r="E77" s="144">
        <f t="shared" si="13"/>
        <v>6.9444444444444198E-4</v>
      </c>
      <c r="F77" s="111">
        <v>400</v>
      </c>
      <c r="G77" s="127">
        <v>2.1899000000000002</v>
      </c>
      <c r="H77" s="51" t="s">
        <v>825</v>
      </c>
      <c r="I77" s="127">
        <v>2.23115</v>
      </c>
      <c r="J77" s="52">
        <f t="shared" si="9"/>
        <v>16.499999999999915</v>
      </c>
      <c r="K77" s="55">
        <f t="shared" si="15"/>
        <v>1.8836476551440606E-2</v>
      </c>
      <c r="L77" s="117">
        <f t="shared" si="10"/>
        <v>4.1249999999999787E-2</v>
      </c>
      <c r="M77" s="130" t="s">
        <v>307</v>
      </c>
      <c r="N77" s="65" t="s">
        <v>573</v>
      </c>
      <c r="O77" s="100">
        <v>44874</v>
      </c>
      <c r="P77" s="144">
        <v>0.28680555555555554</v>
      </c>
      <c r="Q77" s="144">
        <v>0.28819444444444448</v>
      </c>
      <c r="R77" s="144">
        <f t="shared" si="8"/>
        <v>1.3888888888889395E-3</v>
      </c>
      <c r="S77" s="111">
        <v>300</v>
      </c>
      <c r="T77" s="127">
        <v>1.845</v>
      </c>
      <c r="U77" s="51" t="s">
        <v>978</v>
      </c>
      <c r="V77" s="127">
        <v>1.78</v>
      </c>
      <c r="W77" s="142">
        <f t="shared" si="11"/>
        <v>-19.499999999999986</v>
      </c>
      <c r="X77" s="55">
        <f t="shared" si="12"/>
        <v>-3.5230352303523005E-2</v>
      </c>
      <c r="Y77" s="117">
        <f t="shared" si="14"/>
        <v>-6.4999999999999947E-2</v>
      </c>
      <c r="Z77" s="57" t="s">
        <v>102</v>
      </c>
    </row>
    <row r="78" spans="1:26" ht="14.25" customHeight="1" x14ac:dyDescent="0.2">
      <c r="A78" s="65" t="s">
        <v>310</v>
      </c>
      <c r="B78" s="100">
        <v>44923</v>
      </c>
      <c r="C78" s="144">
        <v>0.27986111111111112</v>
      </c>
      <c r="D78" s="144">
        <v>0.27986111111111112</v>
      </c>
      <c r="E78" s="144">
        <f t="shared" si="13"/>
        <v>0</v>
      </c>
      <c r="F78" s="111">
        <v>300</v>
      </c>
      <c r="G78" s="127">
        <v>1.1599999999999999</v>
      </c>
      <c r="H78" s="51" t="s">
        <v>826</v>
      </c>
      <c r="I78" s="127">
        <v>1.1599999999999999</v>
      </c>
      <c r="J78" s="116">
        <v>0</v>
      </c>
      <c r="K78" s="55">
        <f t="shared" si="15"/>
        <v>0</v>
      </c>
      <c r="L78" s="117">
        <f t="shared" si="10"/>
        <v>0</v>
      </c>
      <c r="M78" s="131" t="s">
        <v>633</v>
      </c>
      <c r="N78" s="65" t="s">
        <v>579</v>
      </c>
      <c r="O78" s="100">
        <v>44879</v>
      </c>
      <c r="P78" s="144">
        <v>0.2722222222222222</v>
      </c>
      <c r="Q78" s="144">
        <v>0.27291666666666664</v>
      </c>
      <c r="R78" s="144">
        <f t="shared" si="8"/>
        <v>6.9444444444444198E-4</v>
      </c>
      <c r="S78" s="111">
        <v>500</v>
      </c>
      <c r="T78" s="127">
        <v>2.65</v>
      </c>
      <c r="U78" s="51" t="s">
        <v>979</v>
      </c>
      <c r="V78" s="127">
        <v>2.64</v>
      </c>
      <c r="W78" s="142">
        <f t="shared" si="11"/>
        <v>-4.9999999999998934</v>
      </c>
      <c r="X78" s="55">
        <f t="shared" si="12"/>
        <v>-3.7735849056602655E-3</v>
      </c>
      <c r="Y78" s="117">
        <f t="shared" si="14"/>
        <v>-9.9999999999997868E-3</v>
      </c>
      <c r="Z78" s="256" t="s">
        <v>581</v>
      </c>
    </row>
    <row r="79" spans="1:26" ht="14.25" customHeight="1" x14ac:dyDescent="0.2">
      <c r="A79" s="65" t="s">
        <v>305</v>
      </c>
      <c r="B79" s="100">
        <v>44925</v>
      </c>
      <c r="C79" s="144">
        <v>0.35833333333333334</v>
      </c>
      <c r="D79" s="144">
        <v>0.35902777777777778</v>
      </c>
      <c r="E79" s="144">
        <f t="shared" si="13"/>
        <v>6.9444444444444198E-4</v>
      </c>
      <c r="F79" s="111">
        <v>500</v>
      </c>
      <c r="G79" s="127">
        <v>3.17</v>
      </c>
      <c r="H79" s="51" t="s">
        <v>827</v>
      </c>
      <c r="I79" s="127">
        <v>3.2648000000000001</v>
      </c>
      <c r="J79" s="52">
        <f t="shared" si="9"/>
        <v>47.400000000000105</v>
      </c>
      <c r="K79" s="55">
        <f t="shared" si="15"/>
        <v>2.990536277602529E-2</v>
      </c>
      <c r="L79" s="117">
        <f t="shared" si="10"/>
        <v>9.4800000000000217E-2</v>
      </c>
      <c r="M79" s="122" t="s">
        <v>869</v>
      </c>
      <c r="N79" s="65" t="s">
        <v>579</v>
      </c>
      <c r="O79" s="100">
        <v>44879</v>
      </c>
      <c r="P79" s="144">
        <v>0.27361111111111114</v>
      </c>
      <c r="Q79" s="144">
        <v>0.27361111111111108</v>
      </c>
      <c r="R79" s="144">
        <f t="shared" si="8"/>
        <v>0</v>
      </c>
      <c r="S79" s="111">
        <v>500</v>
      </c>
      <c r="T79" s="127">
        <v>2.7549999999999999</v>
      </c>
      <c r="U79" s="51" t="s">
        <v>980</v>
      </c>
      <c r="V79" s="127">
        <v>2.7110799999999999</v>
      </c>
      <c r="W79" s="142">
        <f t="shared" si="11"/>
        <v>-21.95999999999998</v>
      </c>
      <c r="X79" s="55">
        <f t="shared" si="12"/>
        <v>-1.5941923774954625E-2</v>
      </c>
      <c r="Y79" s="117">
        <f t="shared" si="14"/>
        <v>-4.3919999999999959E-2</v>
      </c>
      <c r="Z79" s="57" t="s">
        <v>584</v>
      </c>
    </row>
    <row r="80" spans="1:26" ht="14.25" customHeight="1" x14ac:dyDescent="0.2">
      <c r="A80" s="65" t="s">
        <v>315</v>
      </c>
      <c r="B80" s="100">
        <v>44935</v>
      </c>
      <c r="C80" s="144">
        <v>0.27708333333333335</v>
      </c>
      <c r="D80" s="144">
        <v>0.27708333333333335</v>
      </c>
      <c r="E80" s="144">
        <f t="shared" si="13"/>
        <v>0</v>
      </c>
      <c r="F80" s="111">
        <v>300</v>
      </c>
      <c r="G80" s="127">
        <v>1.5002</v>
      </c>
      <c r="H80" s="51" t="s">
        <v>828</v>
      </c>
      <c r="I80" s="127">
        <v>1.6001000000000001</v>
      </c>
      <c r="J80" s="52">
        <f t="shared" si="9"/>
        <v>29.970000000000031</v>
      </c>
      <c r="K80" s="55">
        <f t="shared" si="15"/>
        <v>6.6591121183842139E-2</v>
      </c>
      <c r="L80" s="117">
        <f t="shared" si="10"/>
        <v>9.99000000000001E-2</v>
      </c>
      <c r="M80" s="132" t="s">
        <v>55</v>
      </c>
      <c r="N80" s="65" t="s">
        <v>587</v>
      </c>
      <c r="O80" s="100">
        <v>44879</v>
      </c>
      <c r="P80" s="144">
        <v>0.28194444444444444</v>
      </c>
      <c r="Q80" s="144">
        <v>0.28333333333333333</v>
      </c>
      <c r="R80" s="144">
        <f t="shared" si="8"/>
        <v>1.388888888888884E-3</v>
      </c>
      <c r="S80" s="111">
        <v>300</v>
      </c>
      <c r="T80" s="127">
        <v>1.8391999999999999</v>
      </c>
      <c r="U80" s="51" t="s">
        <v>981</v>
      </c>
      <c r="V80" s="127">
        <v>1.77</v>
      </c>
      <c r="W80" s="142">
        <f t="shared" si="11"/>
        <v>-20.759999999999977</v>
      </c>
      <c r="X80" s="55">
        <f t="shared" si="12"/>
        <v>-3.7625054371465794E-2</v>
      </c>
      <c r="Y80" s="117">
        <f t="shared" si="14"/>
        <v>-6.9199999999999928E-2</v>
      </c>
      <c r="Z80" s="54" t="s">
        <v>588</v>
      </c>
    </row>
    <row r="81" spans="1:26" ht="14.25" customHeight="1" x14ac:dyDescent="0.2">
      <c r="A81" s="65" t="s">
        <v>315</v>
      </c>
      <c r="B81" s="100">
        <v>44570</v>
      </c>
      <c r="C81" s="144">
        <v>0.29444444444444445</v>
      </c>
      <c r="D81" s="144">
        <v>0.29652777777777778</v>
      </c>
      <c r="E81" s="144">
        <f t="shared" si="13"/>
        <v>2.0833333333333259E-3</v>
      </c>
      <c r="F81" s="111">
        <v>200</v>
      </c>
      <c r="G81" s="127">
        <v>2.1052</v>
      </c>
      <c r="H81" s="51" t="s">
        <v>829</v>
      </c>
      <c r="I81" s="127">
        <v>2.1063999999999998</v>
      </c>
      <c r="J81" s="52">
        <f t="shared" si="9"/>
        <v>0.23999999999997357</v>
      </c>
      <c r="K81" s="55">
        <f>I81/G81-1</f>
        <v>5.7001710051296506E-4</v>
      </c>
      <c r="L81" s="117">
        <f>I81-G81</f>
        <v>1.1999999999998678E-3</v>
      </c>
      <c r="M81" s="133" t="s">
        <v>872</v>
      </c>
      <c r="N81" s="65" t="s">
        <v>591</v>
      </c>
      <c r="O81" s="100">
        <v>44881</v>
      </c>
      <c r="P81" s="144">
        <v>0.45</v>
      </c>
      <c r="Q81" s="144">
        <v>0.45</v>
      </c>
      <c r="R81" s="144">
        <f t="shared" si="8"/>
        <v>0</v>
      </c>
      <c r="S81" s="111">
        <v>1000</v>
      </c>
      <c r="T81" s="127">
        <v>3.0861000000000001</v>
      </c>
      <c r="U81" s="51" t="s">
        <v>982</v>
      </c>
      <c r="V81" s="127">
        <v>2.9403999999999999</v>
      </c>
      <c r="W81" s="142">
        <f t="shared" si="11"/>
        <v>-145.70000000000016</v>
      </c>
      <c r="X81" s="55">
        <f t="shared" si="12"/>
        <v>-4.7211691131201272E-2</v>
      </c>
      <c r="Y81" s="117">
        <f t="shared" si="14"/>
        <v>-0.14570000000000016</v>
      </c>
      <c r="Z81" s="254" t="s">
        <v>592</v>
      </c>
    </row>
    <row r="82" spans="1:26" ht="14.25" customHeight="1" x14ac:dyDescent="0.2">
      <c r="A82" s="65" t="s">
        <v>317</v>
      </c>
      <c r="B82" s="100">
        <v>44937</v>
      </c>
      <c r="C82" s="144">
        <v>0.28194444444444444</v>
      </c>
      <c r="D82" s="144">
        <v>0.28333333333333333</v>
      </c>
      <c r="E82" s="144">
        <f t="shared" si="13"/>
        <v>1.388888888888884E-3</v>
      </c>
      <c r="F82" s="111">
        <v>300</v>
      </c>
      <c r="G82" s="127">
        <v>3.8166000000000002</v>
      </c>
      <c r="H82" s="51" t="s">
        <v>830</v>
      </c>
      <c r="I82" s="127">
        <v>3.9350000000000001</v>
      </c>
      <c r="J82" s="52">
        <f t="shared" si="9"/>
        <v>35.519999999999953</v>
      </c>
      <c r="K82" s="55">
        <f>I82/G82-1</f>
        <v>3.1022375936697433E-2</v>
      </c>
      <c r="L82" s="117">
        <f>I82-G82</f>
        <v>0.11839999999999984</v>
      </c>
      <c r="M82" s="122" t="s">
        <v>870</v>
      </c>
      <c r="N82" s="65" t="s">
        <v>214</v>
      </c>
      <c r="O82" s="100">
        <v>44883</v>
      </c>
      <c r="P82" s="144">
        <v>0.27152777777777776</v>
      </c>
      <c r="Q82" s="144">
        <v>0.27152777777777776</v>
      </c>
      <c r="R82" s="144">
        <f t="shared" si="8"/>
        <v>0</v>
      </c>
      <c r="S82" s="111">
        <v>500</v>
      </c>
      <c r="T82" s="127">
        <v>2.5049999999999999</v>
      </c>
      <c r="U82" s="51" t="s">
        <v>983</v>
      </c>
      <c r="V82" s="127">
        <v>2.46</v>
      </c>
      <c r="W82" s="142">
        <f t="shared" si="11"/>
        <v>-22.499999999999964</v>
      </c>
      <c r="X82" s="55">
        <f t="shared" si="12"/>
        <v>-1.7964071856287345E-2</v>
      </c>
      <c r="Y82" s="117">
        <f t="shared" si="14"/>
        <v>-4.4999999999999929E-2</v>
      </c>
      <c r="Z82" s="254" t="s">
        <v>595</v>
      </c>
    </row>
    <row r="83" spans="1:26" ht="14.25" customHeight="1" x14ac:dyDescent="0.2">
      <c r="A83" s="65" t="s">
        <v>74</v>
      </c>
      <c r="B83" s="100">
        <v>44943</v>
      </c>
      <c r="C83" s="144">
        <v>0.27291666666666664</v>
      </c>
      <c r="D83" s="144">
        <v>0.27430555555555552</v>
      </c>
      <c r="E83" s="144">
        <f t="shared" si="13"/>
        <v>1.388888888888884E-3</v>
      </c>
      <c r="F83" s="111">
        <v>200</v>
      </c>
      <c r="G83" s="127">
        <v>2.0179499999999999</v>
      </c>
      <c r="H83" s="51" t="s">
        <v>831</v>
      </c>
      <c r="I83" s="127">
        <v>2.1101000000000001</v>
      </c>
      <c r="J83" s="52">
        <f t="shared" si="9"/>
        <v>18.430000000000035</v>
      </c>
      <c r="K83" s="55">
        <f t="shared" si="15"/>
        <v>4.5665155231794818E-2</v>
      </c>
      <c r="L83" s="117">
        <f t="shared" si="10"/>
        <v>9.2150000000000176E-2</v>
      </c>
      <c r="M83" s="134" t="s">
        <v>633</v>
      </c>
      <c r="N83" s="65" t="s">
        <v>597</v>
      </c>
      <c r="O83" s="100">
        <v>44887</v>
      </c>
      <c r="P83" s="144">
        <v>0.28749999999999998</v>
      </c>
      <c r="Q83" s="144">
        <v>0.28819444444444448</v>
      </c>
      <c r="R83" s="144">
        <f t="shared" si="8"/>
        <v>6.9444444444449749E-4</v>
      </c>
      <c r="S83" s="111">
        <v>300</v>
      </c>
      <c r="T83" s="127">
        <v>5.7108999999999996</v>
      </c>
      <c r="U83" s="51" t="s">
        <v>984</v>
      </c>
      <c r="V83" s="127">
        <v>4.96</v>
      </c>
      <c r="W83" s="142">
        <f t="shared" si="11"/>
        <v>-225.2699999999999</v>
      </c>
      <c r="X83" s="55">
        <f t="shared" si="12"/>
        <v>-0.13148540510252316</v>
      </c>
      <c r="Y83" s="117">
        <f t="shared" si="14"/>
        <v>-0.75089999999999968</v>
      </c>
      <c r="Z83" s="92" t="s">
        <v>598</v>
      </c>
    </row>
    <row r="84" spans="1:26" ht="14.25" customHeight="1" x14ac:dyDescent="0.2">
      <c r="A84" s="65" t="s">
        <v>322</v>
      </c>
      <c r="B84" s="100">
        <v>44944</v>
      </c>
      <c r="C84" s="144">
        <v>0.27638888888888885</v>
      </c>
      <c r="D84" s="144">
        <v>0.27777777777777779</v>
      </c>
      <c r="E84" s="144">
        <f t="shared" si="13"/>
        <v>1.3888888888889395E-3</v>
      </c>
      <c r="F84" s="111">
        <v>400</v>
      </c>
      <c r="G84" s="127">
        <v>1.0449999999999999</v>
      </c>
      <c r="H84" s="51" t="s">
        <v>832</v>
      </c>
      <c r="I84" s="127">
        <v>1.0801000000000001</v>
      </c>
      <c r="J84" s="52">
        <f t="shared" si="9"/>
        <v>14.040000000000052</v>
      </c>
      <c r="K84" s="55">
        <f t="shared" si="15"/>
        <v>3.3588516746411612E-2</v>
      </c>
      <c r="L84" s="117">
        <f t="shared" si="10"/>
        <v>3.5100000000000131E-2</v>
      </c>
      <c r="M84" s="134" t="s">
        <v>633</v>
      </c>
      <c r="N84" s="65" t="s">
        <v>601</v>
      </c>
      <c r="O84" s="100">
        <v>44893</v>
      </c>
      <c r="P84" s="144">
        <v>0.2722222222222222</v>
      </c>
      <c r="Q84" s="144">
        <v>0.2722222222222222</v>
      </c>
      <c r="R84" s="144">
        <f t="shared" si="8"/>
        <v>0</v>
      </c>
      <c r="S84" s="111">
        <v>400</v>
      </c>
      <c r="T84" s="127">
        <v>3.0150000000000001</v>
      </c>
      <c r="U84" s="51" t="s">
        <v>985</v>
      </c>
      <c r="V84" s="127">
        <v>2.9807999999999999</v>
      </c>
      <c r="W84" s="142">
        <f t="shared" si="11"/>
        <v>-13.680000000000092</v>
      </c>
      <c r="X84" s="55">
        <f t="shared" si="12"/>
        <v>-1.1343283582089581E-2</v>
      </c>
      <c r="Y84" s="117">
        <f t="shared" si="14"/>
        <v>-3.420000000000023E-2</v>
      </c>
      <c r="Z84" s="254" t="s">
        <v>1120</v>
      </c>
    </row>
    <row r="85" spans="1:26" ht="14.25" customHeight="1" x14ac:dyDescent="0.2">
      <c r="A85" s="65" t="s">
        <v>107</v>
      </c>
      <c r="B85" s="100">
        <v>44945</v>
      </c>
      <c r="C85" s="144">
        <v>0.2722222222222222</v>
      </c>
      <c r="D85" s="144">
        <v>0.27361111111111108</v>
      </c>
      <c r="E85" s="144">
        <f t="shared" si="13"/>
        <v>1.388888888888884E-3</v>
      </c>
      <c r="F85" s="111">
        <v>300</v>
      </c>
      <c r="G85" s="127">
        <v>2.3290000000000002</v>
      </c>
      <c r="H85" s="51" t="s">
        <v>833</v>
      </c>
      <c r="I85" s="127">
        <v>2.3653</v>
      </c>
      <c r="J85" s="52">
        <f t="shared" si="9"/>
        <v>10.889999999999933</v>
      </c>
      <c r="K85" s="55">
        <f t="shared" si="15"/>
        <v>1.558608844997833E-2</v>
      </c>
      <c r="L85" s="117">
        <f t="shared" si="10"/>
        <v>3.6299999999999777E-2</v>
      </c>
      <c r="M85" s="134" t="s">
        <v>538</v>
      </c>
      <c r="N85" s="65" t="s">
        <v>604</v>
      </c>
      <c r="O85" s="100">
        <v>44894</v>
      </c>
      <c r="P85" s="144">
        <v>0.27430555555555552</v>
      </c>
      <c r="Q85" s="144">
        <v>0.27569444444444446</v>
      </c>
      <c r="R85" s="144">
        <f t="shared" si="8"/>
        <v>1.3888888888889395E-3</v>
      </c>
      <c r="S85" s="111">
        <v>500</v>
      </c>
      <c r="T85" s="127">
        <v>3.36</v>
      </c>
      <c r="U85" s="51" t="s">
        <v>986</v>
      </c>
      <c r="V85" s="127">
        <v>3.3000400000000001</v>
      </c>
      <c r="W85" s="142">
        <f t="shared" si="11"/>
        <v>-29.979999999999897</v>
      </c>
      <c r="X85" s="55">
        <f t="shared" si="12"/>
        <v>-1.7845238095238081E-2</v>
      </c>
      <c r="Y85" s="117">
        <f t="shared" si="14"/>
        <v>-5.9959999999999791E-2</v>
      </c>
      <c r="Z85" s="254" t="s">
        <v>606</v>
      </c>
    </row>
    <row r="86" spans="1:26" ht="14.25" customHeight="1" x14ac:dyDescent="0.2">
      <c r="A86" s="65" t="s">
        <v>324</v>
      </c>
      <c r="B86" s="100">
        <v>44965</v>
      </c>
      <c r="C86" s="144">
        <v>0.31319444444444444</v>
      </c>
      <c r="D86" s="144">
        <v>0.31527777777777777</v>
      </c>
      <c r="E86" s="144">
        <f t="shared" si="13"/>
        <v>2.0833333333333259E-3</v>
      </c>
      <c r="F86" s="111">
        <v>1000</v>
      </c>
      <c r="G86" s="127">
        <v>1.1251</v>
      </c>
      <c r="H86" s="51" t="s">
        <v>834</v>
      </c>
      <c r="I86" s="127">
        <v>1.1599999999999999</v>
      </c>
      <c r="J86" s="52">
        <f t="shared" si="9"/>
        <v>34.899999999999935</v>
      </c>
      <c r="K86" s="55">
        <f t="shared" si="15"/>
        <v>3.1019464936450136E-2</v>
      </c>
      <c r="L86" s="117">
        <f t="shared" si="10"/>
        <v>3.4899999999999931E-2</v>
      </c>
      <c r="M86" s="122" t="s">
        <v>873</v>
      </c>
      <c r="N86" s="65" t="s">
        <v>330</v>
      </c>
      <c r="O86" s="100">
        <v>44896</v>
      </c>
      <c r="P86" s="144">
        <v>0.4069444444444445</v>
      </c>
      <c r="Q86" s="144">
        <v>0.42499999999999999</v>
      </c>
      <c r="R86" s="144">
        <f t="shared" si="8"/>
        <v>1.8055555555555491E-2</v>
      </c>
      <c r="S86" s="111">
        <v>500</v>
      </c>
      <c r="T86" s="127">
        <v>4.7798999999999996</v>
      </c>
      <c r="U86" s="51" t="s">
        <v>987</v>
      </c>
      <c r="V86" s="127">
        <v>4.7003000000000004</v>
      </c>
      <c r="W86" s="142">
        <f t="shared" si="11"/>
        <v>-39.799999999999613</v>
      </c>
      <c r="X86" s="55">
        <f t="shared" si="12"/>
        <v>-1.66530680558169E-2</v>
      </c>
      <c r="Y86" s="117">
        <f t="shared" si="14"/>
        <v>-7.9599999999999227E-2</v>
      </c>
      <c r="Z86" s="57" t="s">
        <v>1090</v>
      </c>
    </row>
    <row r="87" spans="1:26" ht="14.25" customHeight="1" x14ac:dyDescent="0.2">
      <c r="A87" s="65" t="s">
        <v>326</v>
      </c>
      <c r="B87" s="100">
        <v>44967</v>
      </c>
      <c r="C87" s="144">
        <v>0.27499999999999997</v>
      </c>
      <c r="D87" s="144">
        <v>0.27916666666666667</v>
      </c>
      <c r="E87" s="144">
        <f t="shared" si="13"/>
        <v>4.1666666666667074E-3</v>
      </c>
      <c r="F87" s="111">
        <v>500</v>
      </c>
      <c r="G87" s="127">
        <v>1.919</v>
      </c>
      <c r="H87" s="51" t="s">
        <v>835</v>
      </c>
      <c r="I87" s="127">
        <v>2.0750000000000002</v>
      </c>
      <c r="J87" s="52">
        <f t="shared" si="9"/>
        <v>78.000000000000071</v>
      </c>
      <c r="K87" s="55">
        <f t="shared" si="15"/>
        <v>8.1292339760291821E-2</v>
      </c>
      <c r="L87" s="117">
        <f t="shared" si="10"/>
        <v>0.15600000000000014</v>
      </c>
      <c r="M87" s="122" t="s">
        <v>871</v>
      </c>
      <c r="N87" s="65" t="s">
        <v>612</v>
      </c>
      <c r="O87" s="100">
        <v>44900</v>
      </c>
      <c r="P87" s="144">
        <v>0.27986111111111112</v>
      </c>
      <c r="Q87" s="144">
        <v>0.28055555555555556</v>
      </c>
      <c r="R87" s="144">
        <f t="shared" si="8"/>
        <v>6.9444444444444198E-4</v>
      </c>
      <c r="S87" s="111">
        <v>300</v>
      </c>
      <c r="T87" s="127">
        <v>4.5</v>
      </c>
      <c r="U87" s="51" t="s">
        <v>988</v>
      </c>
      <c r="V87" s="127">
        <v>4.4000000000000004</v>
      </c>
      <c r="W87" s="142">
        <f t="shared" si="11"/>
        <v>-29.999999999999893</v>
      </c>
      <c r="X87" s="55">
        <f t="shared" si="12"/>
        <v>-2.2222222222222143E-2</v>
      </c>
      <c r="Y87" s="117">
        <f t="shared" si="14"/>
        <v>-9.9999999999999645E-2</v>
      </c>
      <c r="Z87" s="254" t="s">
        <v>614</v>
      </c>
    </row>
    <row r="88" spans="1:26" ht="14.25" customHeight="1" x14ac:dyDescent="0.2">
      <c r="A88" s="65" t="s">
        <v>330</v>
      </c>
      <c r="B88" s="100">
        <v>44970</v>
      </c>
      <c r="C88" s="144">
        <v>0.27638888888888885</v>
      </c>
      <c r="D88" s="144">
        <v>0.27708333333333335</v>
      </c>
      <c r="E88" s="144">
        <f t="shared" si="13"/>
        <v>6.9444444444449749E-4</v>
      </c>
      <c r="F88" s="111">
        <v>500</v>
      </c>
      <c r="G88" s="127">
        <v>1.6140000000000001</v>
      </c>
      <c r="H88" s="51" t="s">
        <v>836</v>
      </c>
      <c r="I88" s="127">
        <v>1.6488</v>
      </c>
      <c r="J88" s="52">
        <f t="shared" si="9"/>
        <v>17.39999999999997</v>
      </c>
      <c r="K88" s="55">
        <f t="shared" si="15"/>
        <v>2.1561338289962872E-2</v>
      </c>
      <c r="L88" s="117">
        <f t="shared" si="10"/>
        <v>3.4799999999999942E-2</v>
      </c>
      <c r="M88" s="135" t="s">
        <v>872</v>
      </c>
      <c r="N88" s="65" t="s">
        <v>617</v>
      </c>
      <c r="O88" s="100">
        <v>44901</v>
      </c>
      <c r="P88" s="144">
        <v>0.27986111111111112</v>
      </c>
      <c r="Q88" s="144">
        <v>0.28194444444444444</v>
      </c>
      <c r="R88" s="144">
        <f t="shared" si="8"/>
        <v>2.0833333333333259E-3</v>
      </c>
      <c r="S88" s="111">
        <v>300</v>
      </c>
      <c r="T88" s="127">
        <v>2.2578999999999998</v>
      </c>
      <c r="U88" s="51" t="s">
        <v>989</v>
      </c>
      <c r="V88" s="127">
        <v>2.2231000000000001</v>
      </c>
      <c r="W88" s="142">
        <f t="shared" si="11"/>
        <v>-10.439999999999916</v>
      </c>
      <c r="X88" s="55">
        <f t="shared" si="12"/>
        <v>-1.5412551485893822E-2</v>
      </c>
      <c r="Y88" s="117">
        <f t="shared" si="14"/>
        <v>-3.479999999999972E-2</v>
      </c>
      <c r="Z88" s="254" t="s">
        <v>1094</v>
      </c>
    </row>
    <row r="89" spans="1:26" ht="14.25" customHeight="1" x14ac:dyDescent="0.2">
      <c r="A89" s="65" t="s">
        <v>332</v>
      </c>
      <c r="B89" s="100">
        <v>44971</v>
      </c>
      <c r="C89" s="144">
        <v>0.34513888888888888</v>
      </c>
      <c r="D89" s="144">
        <v>0.34583333333333338</v>
      </c>
      <c r="E89" s="144">
        <f t="shared" si="13"/>
        <v>6.9444444444449749E-4</v>
      </c>
      <c r="F89" s="111">
        <v>200</v>
      </c>
      <c r="G89" s="127">
        <v>1.66</v>
      </c>
      <c r="H89" s="51" t="s">
        <v>837</v>
      </c>
      <c r="I89" s="127">
        <v>1.76</v>
      </c>
      <c r="J89" s="52">
        <f t="shared" si="9"/>
        <v>20.000000000000018</v>
      </c>
      <c r="K89" s="55">
        <f t="shared" si="15"/>
        <v>6.024096385542177E-2</v>
      </c>
      <c r="L89" s="117">
        <f t="shared" si="10"/>
        <v>0.10000000000000009</v>
      </c>
      <c r="M89" s="135" t="s">
        <v>874</v>
      </c>
      <c r="N89" s="65" t="s">
        <v>622</v>
      </c>
      <c r="O89" s="100">
        <v>44901</v>
      </c>
      <c r="P89" s="144">
        <v>0.28750000000000003</v>
      </c>
      <c r="Q89" s="144">
        <v>0.2902777777777778</v>
      </c>
      <c r="R89" s="144">
        <f t="shared" si="8"/>
        <v>2.7777777777777679E-3</v>
      </c>
      <c r="S89" s="111">
        <v>500</v>
      </c>
      <c r="T89" s="127">
        <v>1.345</v>
      </c>
      <c r="U89" s="51" t="s">
        <v>990</v>
      </c>
      <c r="V89" s="127">
        <v>1.3</v>
      </c>
      <c r="W89" s="142">
        <f t="shared" si="11"/>
        <v>-22.499999999999964</v>
      </c>
      <c r="X89" s="55">
        <f t="shared" si="12"/>
        <v>-3.3457249070631967E-2</v>
      </c>
      <c r="Y89" s="117">
        <f t="shared" si="14"/>
        <v>-4.4999999999999929E-2</v>
      </c>
      <c r="Z89" s="257" t="s">
        <v>1091</v>
      </c>
    </row>
    <row r="90" spans="1:26" ht="14.25" customHeight="1" x14ac:dyDescent="0.2">
      <c r="A90" s="65" t="s">
        <v>336</v>
      </c>
      <c r="B90" s="100">
        <v>44974</v>
      </c>
      <c r="C90" s="144">
        <v>0.28541666666666665</v>
      </c>
      <c r="D90" s="144">
        <v>0.28680555555555554</v>
      </c>
      <c r="E90" s="144">
        <f t="shared" si="13"/>
        <v>1.388888888888884E-3</v>
      </c>
      <c r="F90" s="111">
        <v>500</v>
      </c>
      <c r="G90" s="127">
        <v>1.5597000000000001</v>
      </c>
      <c r="H90" s="51" t="s">
        <v>838</v>
      </c>
      <c r="I90" s="127">
        <v>1.6850000000000001</v>
      </c>
      <c r="J90" s="52">
        <f t="shared" si="9"/>
        <v>62.649999999999984</v>
      </c>
      <c r="K90" s="55">
        <f t="shared" si="15"/>
        <v>8.0335962043982745E-2</v>
      </c>
      <c r="L90" s="117">
        <f t="shared" si="10"/>
        <v>0.12529999999999997</v>
      </c>
      <c r="M90" s="135" t="s">
        <v>875</v>
      </c>
      <c r="N90" s="65" t="s">
        <v>624</v>
      </c>
      <c r="O90" s="100">
        <v>44903</v>
      </c>
      <c r="P90" s="144">
        <v>0.27499999999999997</v>
      </c>
      <c r="Q90" s="144">
        <v>0.27847222222222223</v>
      </c>
      <c r="R90" s="144">
        <f t="shared" si="8"/>
        <v>3.4722222222222654E-3</v>
      </c>
      <c r="S90" s="111">
        <v>400</v>
      </c>
      <c r="T90" s="127">
        <v>1.7490000000000001</v>
      </c>
      <c r="U90" s="51" t="s">
        <v>991</v>
      </c>
      <c r="V90" s="127">
        <v>1.7000999999999999</v>
      </c>
      <c r="W90" s="142">
        <f t="shared" si="11"/>
        <v>-19.560000000000066</v>
      </c>
      <c r="X90" s="55">
        <f t="shared" si="12"/>
        <v>-2.7958833619211032E-2</v>
      </c>
      <c r="Y90" s="117">
        <f t="shared" si="14"/>
        <v>-4.8900000000000166E-2</v>
      </c>
      <c r="Z90" s="254" t="s">
        <v>1093</v>
      </c>
    </row>
    <row r="91" spans="1:26" ht="14.25" customHeight="1" x14ac:dyDescent="0.2">
      <c r="A91" s="65" t="s">
        <v>338</v>
      </c>
      <c r="B91" s="100">
        <v>44979</v>
      </c>
      <c r="C91" s="144">
        <v>0.30069444444444443</v>
      </c>
      <c r="D91" s="144">
        <v>0.30138888888888887</v>
      </c>
      <c r="E91" s="144">
        <f t="shared" si="13"/>
        <v>6.9444444444444198E-4</v>
      </c>
      <c r="F91" s="111">
        <v>300</v>
      </c>
      <c r="G91" s="127">
        <v>2.7292000000000001</v>
      </c>
      <c r="H91" s="76" t="s">
        <v>839</v>
      </c>
      <c r="I91" s="127">
        <v>2.7700999999999998</v>
      </c>
      <c r="J91" s="52">
        <f t="shared" si="9"/>
        <v>12.269999999999914</v>
      </c>
      <c r="K91" s="55">
        <f t="shared" si="15"/>
        <v>1.4986076505935753E-2</v>
      </c>
      <c r="L91" s="117">
        <f t="shared" si="10"/>
        <v>4.0899999999999714E-2</v>
      </c>
      <c r="M91" s="122" t="s">
        <v>1121</v>
      </c>
      <c r="N91" s="65" t="s">
        <v>622</v>
      </c>
      <c r="O91" s="100">
        <v>44903</v>
      </c>
      <c r="P91" s="144">
        <v>0.39305555555555555</v>
      </c>
      <c r="Q91" s="144">
        <v>0.39305555555555555</v>
      </c>
      <c r="R91" s="144">
        <f t="shared" si="8"/>
        <v>0</v>
      </c>
      <c r="S91" s="111">
        <v>200</v>
      </c>
      <c r="T91" s="127">
        <v>4.1550000000000002</v>
      </c>
      <c r="U91" s="51" t="s">
        <v>992</v>
      </c>
      <c r="V91" s="127">
        <v>4.05</v>
      </c>
      <c r="W91" s="142">
        <f t="shared" si="11"/>
        <v>-21.000000000000085</v>
      </c>
      <c r="X91" s="55">
        <f t="shared" si="12"/>
        <v>-2.5270758122743819E-2</v>
      </c>
      <c r="Y91" s="117">
        <f t="shared" si="14"/>
        <v>-0.10500000000000043</v>
      </c>
      <c r="Z91" s="254" t="s">
        <v>1092</v>
      </c>
    </row>
    <row r="92" spans="1:26" ht="14.25" customHeight="1" x14ac:dyDescent="0.2">
      <c r="A92" s="65" t="s">
        <v>310</v>
      </c>
      <c r="B92" s="100">
        <v>44980</v>
      </c>
      <c r="C92" s="144">
        <v>0.27708333333333335</v>
      </c>
      <c r="D92" s="144">
        <v>0.28263888888888888</v>
      </c>
      <c r="E92" s="144">
        <f t="shared" si="13"/>
        <v>5.5555555555555358E-3</v>
      </c>
      <c r="F92" s="111">
        <v>800</v>
      </c>
      <c r="G92" s="127">
        <v>1.314225</v>
      </c>
      <c r="H92" s="76" t="s">
        <v>840</v>
      </c>
      <c r="I92" s="127">
        <v>1.3213999999999999</v>
      </c>
      <c r="J92" s="52">
        <f t="shared" si="9"/>
        <v>5.7399999999999451</v>
      </c>
      <c r="K92" s="55">
        <f t="shared" si="15"/>
        <v>5.4594913351975194E-3</v>
      </c>
      <c r="L92" s="117">
        <f t="shared" si="10"/>
        <v>7.1749999999999314E-3</v>
      </c>
      <c r="M92" s="136" t="s">
        <v>116</v>
      </c>
      <c r="N92" s="65" t="s">
        <v>632</v>
      </c>
      <c r="O92" s="100">
        <v>44907</v>
      </c>
      <c r="P92" s="144">
        <v>0.27500000000000002</v>
      </c>
      <c r="Q92" s="144">
        <v>0.27499999999999997</v>
      </c>
      <c r="R92" s="144">
        <f t="shared" si="8"/>
        <v>0</v>
      </c>
      <c r="S92" s="111">
        <v>300</v>
      </c>
      <c r="T92" s="127">
        <v>1.845</v>
      </c>
      <c r="U92" s="51" t="s">
        <v>993</v>
      </c>
      <c r="V92" s="127">
        <v>1.8001</v>
      </c>
      <c r="W92" s="142">
        <f t="shared" si="11"/>
        <v>-13.469999999999981</v>
      </c>
      <c r="X92" s="55">
        <f t="shared" si="12"/>
        <v>-2.4336043360433601E-2</v>
      </c>
      <c r="Y92" s="117">
        <f t="shared" si="14"/>
        <v>-4.489999999999994E-2</v>
      </c>
      <c r="Z92" s="254" t="s">
        <v>633</v>
      </c>
    </row>
    <row r="93" spans="1:26" ht="14.25" customHeight="1" x14ac:dyDescent="0.2">
      <c r="A93" s="65" t="s">
        <v>342</v>
      </c>
      <c r="B93" s="100">
        <v>44984</v>
      </c>
      <c r="C93" s="144">
        <v>0.2722222222222222</v>
      </c>
      <c r="D93" s="144">
        <v>0.27291666666666664</v>
      </c>
      <c r="E93" s="144">
        <f t="shared" si="13"/>
        <v>6.9444444444444198E-4</v>
      </c>
      <c r="F93" s="111">
        <v>500</v>
      </c>
      <c r="G93" s="127">
        <v>2.1661199999999998</v>
      </c>
      <c r="H93" s="76" t="s">
        <v>841</v>
      </c>
      <c r="I93" s="127">
        <v>2.218</v>
      </c>
      <c r="J93" s="52">
        <f t="shared" si="9"/>
        <v>25.940000000000076</v>
      </c>
      <c r="K93" s="55">
        <f t="shared" si="15"/>
        <v>2.3950658319945362E-2</v>
      </c>
      <c r="L93" s="117">
        <f t="shared" si="10"/>
        <v>5.1880000000000148E-2</v>
      </c>
      <c r="M93" s="132" t="s">
        <v>55</v>
      </c>
      <c r="N93" s="65" t="s">
        <v>632</v>
      </c>
      <c r="O93" s="100">
        <v>44907</v>
      </c>
      <c r="P93" s="144">
        <v>0.27847222222222223</v>
      </c>
      <c r="Q93" s="144">
        <v>0.27847222222222223</v>
      </c>
      <c r="R93" s="144">
        <f t="shared" si="8"/>
        <v>0</v>
      </c>
      <c r="S93" s="111">
        <v>300</v>
      </c>
      <c r="T93" s="127">
        <v>1.7250000000000001</v>
      </c>
      <c r="U93" s="51" t="s">
        <v>994</v>
      </c>
      <c r="V93" s="127">
        <v>1.63</v>
      </c>
      <c r="W93" s="142">
        <f t="shared" si="11"/>
        <v>-28.500000000000057</v>
      </c>
      <c r="X93" s="55">
        <f t="shared" si="12"/>
        <v>-5.5072463768116031E-2</v>
      </c>
      <c r="Y93" s="117">
        <f t="shared" si="14"/>
        <v>-9.5000000000000195E-2</v>
      </c>
      <c r="Z93" s="254" t="s">
        <v>633</v>
      </c>
    </row>
    <row r="94" spans="1:26" ht="14.25" customHeight="1" x14ac:dyDescent="0.2">
      <c r="A94" s="65" t="s">
        <v>842</v>
      </c>
      <c r="B94" s="100">
        <v>44986</v>
      </c>
      <c r="C94" s="144">
        <v>0.28125</v>
      </c>
      <c r="D94" s="144">
        <v>0.28541666666666665</v>
      </c>
      <c r="E94" s="144">
        <f t="shared" si="13"/>
        <v>4.1666666666666519E-3</v>
      </c>
      <c r="F94" s="111">
        <v>1000</v>
      </c>
      <c r="G94" s="127">
        <v>1.0249999999999999</v>
      </c>
      <c r="H94" s="76" t="s">
        <v>843</v>
      </c>
      <c r="I94" s="127">
        <v>1.0846</v>
      </c>
      <c r="J94" s="52">
        <f t="shared" si="9"/>
        <v>59.600000000000094</v>
      </c>
      <c r="K94" s="55">
        <f t="shared" si="15"/>
        <v>5.8146341463414686E-2</v>
      </c>
      <c r="L94" s="117">
        <f t="shared" si="10"/>
        <v>5.9600000000000097E-2</v>
      </c>
      <c r="M94" s="134" t="s">
        <v>633</v>
      </c>
      <c r="N94" s="65" t="s">
        <v>632</v>
      </c>
      <c r="O94" s="100">
        <v>44907</v>
      </c>
      <c r="P94" s="144">
        <v>0.27916666666666667</v>
      </c>
      <c r="Q94" s="144">
        <v>0.27916666666666667</v>
      </c>
      <c r="R94" s="144">
        <f t="shared" si="8"/>
        <v>0</v>
      </c>
      <c r="S94" s="111">
        <v>300</v>
      </c>
      <c r="T94" s="127">
        <v>1.6851</v>
      </c>
      <c r="U94" s="51" t="s">
        <v>995</v>
      </c>
      <c r="V94" s="127">
        <v>1.59</v>
      </c>
      <c r="W94" s="142">
        <f t="shared" si="11"/>
        <v>-28.529999999999987</v>
      </c>
      <c r="X94" s="55">
        <f t="shared" si="12"/>
        <v>-5.6435819832650891E-2</v>
      </c>
      <c r="Y94" s="117">
        <f t="shared" si="14"/>
        <v>-9.5099999999999962E-2</v>
      </c>
      <c r="Z94" s="254" t="s">
        <v>633</v>
      </c>
    </row>
    <row r="95" spans="1:26" ht="14.25" customHeight="1" x14ac:dyDescent="0.2">
      <c r="A95" s="65" t="s">
        <v>346</v>
      </c>
      <c r="B95" s="100">
        <v>44992</v>
      </c>
      <c r="C95" s="144">
        <v>0.27361111111111108</v>
      </c>
      <c r="D95" s="144">
        <v>0.27847222222222223</v>
      </c>
      <c r="E95" s="144">
        <f t="shared" si="13"/>
        <v>4.8611111111111494E-3</v>
      </c>
      <c r="F95" s="111">
        <v>1000</v>
      </c>
      <c r="G95" s="127">
        <v>1.5293000000000001</v>
      </c>
      <c r="H95" s="76" t="s">
        <v>844</v>
      </c>
      <c r="I95" s="127">
        <v>1.5701000000000001</v>
      </c>
      <c r="J95" s="52">
        <f t="shared" si="9"/>
        <v>40.799999999999947</v>
      </c>
      <c r="K95" s="55">
        <f t="shared" si="15"/>
        <v>2.6678872686850097E-2</v>
      </c>
      <c r="L95" s="117">
        <f t="shared" si="10"/>
        <v>4.0799999999999947E-2</v>
      </c>
      <c r="M95" s="134" t="s">
        <v>1122</v>
      </c>
      <c r="N95" s="65" t="s">
        <v>289</v>
      </c>
      <c r="O95" s="100">
        <v>44907</v>
      </c>
      <c r="P95" s="144">
        <v>0.29791666666666666</v>
      </c>
      <c r="Q95" s="144">
        <v>0.3</v>
      </c>
      <c r="R95" s="144">
        <f t="shared" si="8"/>
        <v>2.0833333333333259E-3</v>
      </c>
      <c r="S95" s="111">
        <v>200</v>
      </c>
      <c r="T95" s="127">
        <v>2.56</v>
      </c>
      <c r="U95" s="51" t="s">
        <v>996</v>
      </c>
      <c r="V95" s="127">
        <v>2.4500000000000002</v>
      </c>
      <c r="W95" s="142">
        <f t="shared" si="11"/>
        <v>-21.999999999999975</v>
      </c>
      <c r="X95" s="55">
        <f t="shared" si="12"/>
        <v>-4.296875E-2</v>
      </c>
      <c r="Y95" s="117">
        <f t="shared" si="14"/>
        <v>-0.10999999999999988</v>
      </c>
      <c r="Z95" s="254" t="s">
        <v>633</v>
      </c>
    </row>
    <row r="96" spans="1:26" ht="14.25" customHeight="1" x14ac:dyDescent="0.2">
      <c r="A96" s="65" t="s">
        <v>349</v>
      </c>
      <c r="B96" s="100">
        <v>45016</v>
      </c>
      <c r="C96" s="144">
        <v>0.27430555555555552</v>
      </c>
      <c r="D96" s="144">
        <v>0.27499999999999997</v>
      </c>
      <c r="E96" s="144">
        <f t="shared" si="13"/>
        <v>6.9444444444444198E-4</v>
      </c>
      <c r="F96" s="111">
        <v>300</v>
      </c>
      <c r="G96" s="127">
        <v>2.8586999999999998</v>
      </c>
      <c r="H96" s="115" t="s">
        <v>845</v>
      </c>
      <c r="I96" s="127">
        <v>3.06</v>
      </c>
      <c r="J96" s="52">
        <f t="shared" si="9"/>
        <v>60.390000000000079</v>
      </c>
      <c r="K96" s="55">
        <f t="shared" si="15"/>
        <v>7.0416622940497442E-2</v>
      </c>
      <c r="L96" s="117">
        <f t="shared" si="10"/>
        <v>0.20130000000000026</v>
      </c>
      <c r="M96" s="134" t="s">
        <v>633</v>
      </c>
      <c r="N96" s="65" t="s">
        <v>301</v>
      </c>
      <c r="O96" s="100">
        <v>44914</v>
      </c>
      <c r="P96" s="144">
        <v>0.27361111111111114</v>
      </c>
      <c r="Q96" s="144">
        <v>0.27361111111111108</v>
      </c>
      <c r="R96" s="144">
        <f t="shared" si="8"/>
        <v>0</v>
      </c>
      <c r="S96" s="111">
        <v>300</v>
      </c>
      <c r="T96" s="127">
        <v>1.2457</v>
      </c>
      <c r="U96" s="51" t="s">
        <v>997</v>
      </c>
      <c r="V96" s="127">
        <v>1.2</v>
      </c>
      <c r="W96" s="142">
        <f t="shared" si="11"/>
        <v>-13.710000000000022</v>
      </c>
      <c r="X96" s="55">
        <f t="shared" si="12"/>
        <v>-3.6686200529822632E-2</v>
      </c>
      <c r="Y96" s="117">
        <f t="shared" si="14"/>
        <v>-4.5700000000000074E-2</v>
      </c>
      <c r="Z96" s="143" t="s">
        <v>1095</v>
      </c>
    </row>
    <row r="97" spans="1:26" ht="14.25" customHeight="1" x14ac:dyDescent="0.2">
      <c r="A97" s="65" t="s">
        <v>350</v>
      </c>
      <c r="B97" s="100">
        <v>45029</v>
      </c>
      <c r="C97" s="144">
        <v>0.28055555555555556</v>
      </c>
      <c r="D97" s="144">
        <v>0.28263888888888888</v>
      </c>
      <c r="E97" s="144">
        <f t="shared" si="13"/>
        <v>2.0833333333333259E-3</v>
      </c>
      <c r="F97" s="111">
        <v>500</v>
      </c>
      <c r="G97" s="127">
        <v>3.36</v>
      </c>
      <c r="H97" s="76" t="s">
        <v>846</v>
      </c>
      <c r="I97" s="127">
        <v>3.4447000000000001</v>
      </c>
      <c r="J97" s="52">
        <f t="shared" si="9"/>
        <v>42.350000000000108</v>
      </c>
      <c r="K97" s="55">
        <f t="shared" si="15"/>
        <v>2.5208333333333499E-2</v>
      </c>
      <c r="L97" s="117">
        <f t="shared" si="10"/>
        <v>8.470000000000022E-2</v>
      </c>
      <c r="M97" s="137" t="s">
        <v>11</v>
      </c>
      <c r="N97" s="65" t="s">
        <v>639</v>
      </c>
      <c r="O97" s="100">
        <v>44915</v>
      </c>
      <c r="P97" s="144">
        <v>0.27430555555555552</v>
      </c>
      <c r="Q97" s="144">
        <v>0.27499999999999997</v>
      </c>
      <c r="R97" s="144">
        <f t="shared" si="8"/>
        <v>6.9444444444444198E-4</v>
      </c>
      <c r="S97" s="111">
        <v>200</v>
      </c>
      <c r="T97" s="127">
        <v>3.7593999999999999</v>
      </c>
      <c r="U97" s="51" t="s">
        <v>998</v>
      </c>
      <c r="V97" s="127">
        <v>3.6604999999999999</v>
      </c>
      <c r="W97" s="142">
        <f t="shared" si="11"/>
        <v>-19.779999999999998</v>
      </c>
      <c r="X97" s="55">
        <f t="shared" si="12"/>
        <v>-2.6307389477044252E-2</v>
      </c>
      <c r="Y97" s="117">
        <f t="shared" si="14"/>
        <v>-9.8899999999999988E-2</v>
      </c>
      <c r="Z97" s="254" t="s">
        <v>1123</v>
      </c>
    </row>
    <row r="98" spans="1:26" ht="14.25" customHeight="1" x14ac:dyDescent="0.2">
      <c r="A98" s="65" t="s">
        <v>351</v>
      </c>
      <c r="B98" s="100">
        <v>45033</v>
      </c>
      <c r="C98" s="144">
        <v>0.27777777777777779</v>
      </c>
      <c r="D98" s="144">
        <v>0.27777777777777779</v>
      </c>
      <c r="E98" s="144">
        <f t="shared" si="13"/>
        <v>0</v>
      </c>
      <c r="F98" s="111">
        <v>400</v>
      </c>
      <c r="G98" s="127">
        <v>3.1057000000000001</v>
      </c>
      <c r="H98" s="76" t="s">
        <v>847</v>
      </c>
      <c r="I98" s="127">
        <v>3.3462000000000001</v>
      </c>
      <c r="J98" s="52">
        <f t="shared" si="9"/>
        <v>96.199999999999974</v>
      </c>
      <c r="K98" s="55">
        <f t="shared" si="15"/>
        <v>7.743825868564258E-2</v>
      </c>
      <c r="L98" s="117">
        <f t="shared" si="10"/>
        <v>0.24049999999999994</v>
      </c>
      <c r="M98" s="122" t="s">
        <v>876</v>
      </c>
      <c r="N98" s="65" t="s">
        <v>639</v>
      </c>
      <c r="O98" s="100">
        <v>44915</v>
      </c>
      <c r="P98" s="144">
        <v>0.27569444444444446</v>
      </c>
      <c r="Q98" s="144">
        <v>0.27638888888888885</v>
      </c>
      <c r="R98" s="144">
        <f t="shared" si="8"/>
        <v>6.9444444444438647E-4</v>
      </c>
      <c r="S98" s="111">
        <v>200</v>
      </c>
      <c r="T98" s="127">
        <v>3.7164999999999999</v>
      </c>
      <c r="U98" s="51" t="s">
        <v>999</v>
      </c>
      <c r="V98" s="127">
        <v>3.59</v>
      </c>
      <c r="W98" s="142">
        <f t="shared" si="11"/>
        <v>-25.300000000000011</v>
      </c>
      <c r="X98" s="55">
        <f t="shared" si="12"/>
        <v>-3.4037400780304039E-2</v>
      </c>
      <c r="Y98" s="117">
        <f t="shared" si="14"/>
        <v>-0.12650000000000006</v>
      </c>
      <c r="Z98" s="254" t="s">
        <v>1124</v>
      </c>
    </row>
    <row r="99" spans="1:26" ht="14.25" customHeight="1" x14ac:dyDescent="0.2">
      <c r="A99" s="65" t="s">
        <v>353</v>
      </c>
      <c r="B99" s="100">
        <v>45035</v>
      </c>
      <c r="C99" s="144">
        <v>0.28125</v>
      </c>
      <c r="D99" s="144">
        <v>0.28263888888888888</v>
      </c>
      <c r="E99" s="144">
        <f t="shared" si="13"/>
        <v>1.388888888888884E-3</v>
      </c>
      <c r="F99" s="111">
        <v>500</v>
      </c>
      <c r="G99" s="127">
        <v>2.0457999999999998</v>
      </c>
      <c r="H99" s="115" t="s">
        <v>848</v>
      </c>
      <c r="I99" s="127">
        <v>2.09</v>
      </c>
      <c r="J99" s="52">
        <f t="shared" si="9"/>
        <v>22.100000000000009</v>
      </c>
      <c r="K99" s="55">
        <f t="shared" si="15"/>
        <v>2.1605240003910398E-2</v>
      </c>
      <c r="L99" s="117">
        <f t="shared" si="10"/>
        <v>4.4200000000000017E-2</v>
      </c>
      <c r="M99" s="122" t="s">
        <v>877</v>
      </c>
      <c r="N99" s="65" t="s">
        <v>540</v>
      </c>
      <c r="O99" s="100">
        <v>44916</v>
      </c>
      <c r="P99" s="144">
        <v>0.27152777777777776</v>
      </c>
      <c r="Q99" s="144">
        <v>0.27152777777777776</v>
      </c>
      <c r="R99" s="144">
        <f t="shared" si="8"/>
        <v>0</v>
      </c>
      <c r="S99" s="111">
        <v>300</v>
      </c>
      <c r="T99" s="127">
        <v>1.9950000000000001</v>
      </c>
      <c r="U99" s="51" t="s">
        <v>1000</v>
      </c>
      <c r="V99" s="127">
        <v>1.95</v>
      </c>
      <c r="W99" s="142">
        <f t="shared" si="11"/>
        <v>-13.500000000000046</v>
      </c>
      <c r="X99" s="55">
        <f t="shared" si="12"/>
        <v>-2.2556390977443663E-2</v>
      </c>
      <c r="Y99" s="117">
        <f t="shared" si="14"/>
        <v>-4.5000000000000151E-2</v>
      </c>
      <c r="Z99" s="258" t="s">
        <v>1096</v>
      </c>
    </row>
    <row r="100" spans="1:26" ht="14.25" customHeight="1" x14ac:dyDescent="0.2">
      <c r="A100" s="65" t="s">
        <v>356</v>
      </c>
      <c r="B100" s="100">
        <v>45037</v>
      </c>
      <c r="C100" s="144">
        <v>0.30069444444444443</v>
      </c>
      <c r="D100" s="144">
        <v>0.30208333333333331</v>
      </c>
      <c r="E100" s="144">
        <f t="shared" si="13"/>
        <v>1.388888888888884E-3</v>
      </c>
      <c r="F100" s="111">
        <v>400</v>
      </c>
      <c r="G100" s="127">
        <v>2.9333</v>
      </c>
      <c r="H100" s="114" t="s">
        <v>849</v>
      </c>
      <c r="I100" s="127">
        <v>3.0710000000000002</v>
      </c>
      <c r="J100" s="52">
        <f t="shared" si="9"/>
        <v>55.080000000000062</v>
      </c>
      <c r="K100" s="55">
        <f t="shared" si="15"/>
        <v>4.6943715269491815E-2</v>
      </c>
      <c r="L100" s="117">
        <f t="shared" si="10"/>
        <v>0.13770000000000016</v>
      </c>
      <c r="M100" s="132" t="s">
        <v>878</v>
      </c>
      <c r="N100" s="65" t="s">
        <v>491</v>
      </c>
      <c r="O100" s="100">
        <v>44917</v>
      </c>
      <c r="P100" s="144">
        <v>0.27777777777777779</v>
      </c>
      <c r="Q100" s="144">
        <v>0.27777777777777779</v>
      </c>
      <c r="R100" s="144">
        <f t="shared" si="8"/>
        <v>0</v>
      </c>
      <c r="S100" s="111">
        <v>400</v>
      </c>
      <c r="T100" s="127">
        <v>1.3674999999999999</v>
      </c>
      <c r="U100" s="51" t="s">
        <v>1001</v>
      </c>
      <c r="V100" s="127">
        <v>1.32</v>
      </c>
      <c r="W100" s="142">
        <f t="shared" si="11"/>
        <v>-18.99999999999995</v>
      </c>
      <c r="X100" s="55">
        <f t="shared" si="12"/>
        <v>-3.4734917733089454E-2</v>
      </c>
      <c r="Y100" s="117">
        <f t="shared" si="14"/>
        <v>-4.7499999999999876E-2</v>
      </c>
      <c r="Z100" s="256" t="s">
        <v>1097</v>
      </c>
    </row>
    <row r="101" spans="1:26" ht="14.25" customHeight="1" x14ac:dyDescent="0.2">
      <c r="A101" s="65" t="s">
        <v>206</v>
      </c>
      <c r="B101" s="100">
        <v>45040</v>
      </c>
      <c r="C101" s="144">
        <v>0.2722222222222222</v>
      </c>
      <c r="D101" s="144">
        <v>0.2722222222222222</v>
      </c>
      <c r="E101" s="144">
        <f t="shared" si="13"/>
        <v>0</v>
      </c>
      <c r="F101" s="111">
        <v>250</v>
      </c>
      <c r="G101" s="127">
        <v>2.58</v>
      </c>
      <c r="H101" s="114" t="s">
        <v>850</v>
      </c>
      <c r="I101" s="127">
        <v>2.7109999999999999</v>
      </c>
      <c r="J101" s="52">
        <f t="shared" si="9"/>
        <v>32.749999999999943</v>
      </c>
      <c r="K101" s="55">
        <f t="shared" si="15"/>
        <v>5.0775193798449525E-2</v>
      </c>
      <c r="L101" s="117">
        <f t="shared" si="10"/>
        <v>0.13099999999999978</v>
      </c>
      <c r="M101" s="122" t="s">
        <v>879</v>
      </c>
      <c r="N101" s="65" t="s">
        <v>491</v>
      </c>
      <c r="O101" s="100">
        <v>44917</v>
      </c>
      <c r="P101" s="144">
        <v>0.27847222222222223</v>
      </c>
      <c r="Q101" s="144">
        <v>0.27847222222222223</v>
      </c>
      <c r="R101" s="144">
        <f t="shared" si="8"/>
        <v>0</v>
      </c>
      <c r="S101" s="111">
        <v>400</v>
      </c>
      <c r="T101" s="127">
        <v>1.3136000000000001</v>
      </c>
      <c r="U101" s="51" t="s">
        <v>1002</v>
      </c>
      <c r="V101" s="127">
        <v>1.2565999999999999</v>
      </c>
      <c r="W101" s="142">
        <f t="shared" si="11"/>
        <v>-22.800000000000065</v>
      </c>
      <c r="X101" s="55">
        <f t="shared" si="12"/>
        <v>-4.3392204628501907E-2</v>
      </c>
      <c r="Y101" s="117">
        <f t="shared" si="14"/>
        <v>-5.7000000000000162E-2</v>
      </c>
      <c r="Z101" s="256" t="s">
        <v>1097</v>
      </c>
    </row>
    <row r="102" spans="1:26" ht="14.25" customHeight="1" x14ac:dyDescent="0.2">
      <c r="A102" s="65" t="s">
        <v>359</v>
      </c>
      <c r="B102" s="100">
        <v>45043</v>
      </c>
      <c r="C102" s="144">
        <v>0.28194444444444444</v>
      </c>
      <c r="D102" s="144">
        <v>0.28333333333333333</v>
      </c>
      <c r="E102" s="144">
        <f t="shared" si="13"/>
        <v>1.388888888888884E-3</v>
      </c>
      <c r="F102" s="111">
        <v>600</v>
      </c>
      <c r="G102" s="127">
        <v>1.0294000000000001</v>
      </c>
      <c r="H102" s="76" t="s">
        <v>851</v>
      </c>
      <c r="I102" s="127">
        <v>1.0606</v>
      </c>
      <c r="J102" s="52">
        <f t="shared" si="9"/>
        <v>18.719999999999935</v>
      </c>
      <c r="K102" s="55">
        <f t="shared" si="15"/>
        <v>3.0308917816203484E-2</v>
      </c>
      <c r="L102" s="117">
        <f t="shared" si="10"/>
        <v>3.1199999999999894E-2</v>
      </c>
      <c r="M102" s="134" t="s">
        <v>538</v>
      </c>
      <c r="N102" s="65" t="s">
        <v>491</v>
      </c>
      <c r="O102" s="100">
        <v>44917</v>
      </c>
      <c r="P102" s="144">
        <v>0.27916666666666667</v>
      </c>
      <c r="Q102" s="144">
        <v>0.28472222222222221</v>
      </c>
      <c r="R102" s="144">
        <f t="shared" si="8"/>
        <v>5.5555555555555358E-3</v>
      </c>
      <c r="S102" s="111">
        <v>500</v>
      </c>
      <c r="T102" s="127">
        <v>1.3</v>
      </c>
      <c r="U102" s="51" t="s">
        <v>1003</v>
      </c>
      <c r="V102" s="127">
        <v>1.25</v>
      </c>
      <c r="W102" s="142">
        <f t="shared" si="11"/>
        <v>-25.000000000000021</v>
      </c>
      <c r="X102" s="55">
        <f t="shared" si="12"/>
        <v>-3.8461538461538547E-2</v>
      </c>
      <c r="Y102" s="117">
        <f t="shared" si="14"/>
        <v>-5.0000000000000044E-2</v>
      </c>
      <c r="Z102" s="256" t="s">
        <v>1097</v>
      </c>
    </row>
    <row r="103" spans="1:26" ht="14.25" customHeight="1" x14ac:dyDescent="0.2">
      <c r="A103" s="65" t="s">
        <v>361</v>
      </c>
      <c r="B103" s="100">
        <v>45050</v>
      </c>
      <c r="C103" s="144">
        <v>0.27361111111111108</v>
      </c>
      <c r="D103" s="144">
        <v>0.27777777777777779</v>
      </c>
      <c r="E103" s="144">
        <f t="shared" si="13"/>
        <v>4.1666666666667074E-3</v>
      </c>
      <c r="F103" s="111">
        <v>100</v>
      </c>
      <c r="G103" s="127">
        <v>1.992</v>
      </c>
      <c r="H103" s="76" t="s">
        <v>852</v>
      </c>
      <c r="I103" s="127">
        <v>2.4215</v>
      </c>
      <c r="J103" s="52">
        <f t="shared" si="9"/>
        <v>42.95</v>
      </c>
      <c r="K103" s="55">
        <f t="shared" si="15"/>
        <v>0.21561244979919669</v>
      </c>
      <c r="L103" s="117">
        <f t="shared" si="10"/>
        <v>0.42949999999999999</v>
      </c>
      <c r="M103" s="134" t="s">
        <v>880</v>
      </c>
      <c r="N103" s="65" t="s">
        <v>647</v>
      </c>
      <c r="O103" s="100">
        <v>44918</v>
      </c>
      <c r="P103" s="144">
        <v>0.27708333333333335</v>
      </c>
      <c r="Q103" s="144">
        <v>0.27916666666666667</v>
      </c>
      <c r="R103" s="144">
        <f t="shared" si="8"/>
        <v>2.0833333333333259E-3</v>
      </c>
      <c r="S103" s="111">
        <v>200</v>
      </c>
      <c r="T103" s="127">
        <v>2.6949999999999998</v>
      </c>
      <c r="U103" s="51" t="s">
        <v>1004</v>
      </c>
      <c r="V103" s="127">
        <v>2.6537999999999999</v>
      </c>
      <c r="W103" s="142">
        <f t="shared" si="11"/>
        <v>-8.2399999999999807</v>
      </c>
      <c r="X103" s="55">
        <f t="shared" si="12"/>
        <v>-1.528756957328381E-2</v>
      </c>
      <c r="Y103" s="117">
        <f t="shared" si="14"/>
        <v>-4.1199999999999903E-2</v>
      </c>
      <c r="Z103" s="83" t="s">
        <v>648</v>
      </c>
    </row>
    <row r="104" spans="1:26" ht="14.25" customHeight="1" x14ac:dyDescent="0.2">
      <c r="A104" s="65" t="s">
        <v>363</v>
      </c>
      <c r="B104" s="100">
        <v>45058</v>
      </c>
      <c r="C104" s="144">
        <v>0.29652777777777778</v>
      </c>
      <c r="D104" s="144">
        <v>0.2986111111111111</v>
      </c>
      <c r="E104" s="144">
        <f t="shared" si="13"/>
        <v>2.0833333333333259E-3</v>
      </c>
      <c r="F104" s="111">
        <v>500</v>
      </c>
      <c r="G104" s="127">
        <v>2.9498000000000002</v>
      </c>
      <c r="H104" s="76" t="s">
        <v>853</v>
      </c>
      <c r="I104" s="127">
        <v>3.1200999999999999</v>
      </c>
      <c r="J104" s="52">
        <f t="shared" si="9"/>
        <v>85.149999999999835</v>
      </c>
      <c r="K104" s="55">
        <f>I104/G104-1</f>
        <v>5.7732727642551884E-2</v>
      </c>
      <c r="L104" s="117">
        <f t="shared" si="10"/>
        <v>0.17029999999999967</v>
      </c>
      <c r="M104" s="134" t="s">
        <v>881</v>
      </c>
      <c r="N104" s="65" t="s">
        <v>310</v>
      </c>
      <c r="O104" s="100">
        <v>44923</v>
      </c>
      <c r="P104" s="144">
        <v>0.27638888888888885</v>
      </c>
      <c r="Q104" s="144">
        <v>0.27708333333333335</v>
      </c>
      <c r="R104" s="144">
        <f t="shared" si="8"/>
        <v>6.9444444444449749E-4</v>
      </c>
      <c r="S104" s="111">
        <v>500</v>
      </c>
      <c r="T104" s="127">
        <v>1.2599</v>
      </c>
      <c r="U104" s="51" t="s">
        <v>1005</v>
      </c>
      <c r="V104" s="127">
        <v>1.22</v>
      </c>
      <c r="W104" s="142">
        <f t="shared" si="11"/>
        <v>-19.950000000000024</v>
      </c>
      <c r="X104" s="55">
        <f t="shared" si="12"/>
        <v>-3.1669180093658267E-2</v>
      </c>
      <c r="Y104" s="117">
        <f t="shared" si="14"/>
        <v>-3.9900000000000047E-2</v>
      </c>
      <c r="Z104" s="259" t="s">
        <v>1098</v>
      </c>
    </row>
    <row r="105" spans="1:26" ht="14.25" customHeight="1" x14ac:dyDescent="0.2">
      <c r="A105" s="265" t="s">
        <v>1104</v>
      </c>
      <c r="B105" s="266">
        <v>45064</v>
      </c>
      <c r="C105" s="267">
        <v>0.28194444444444444</v>
      </c>
      <c r="D105" s="267">
        <v>0.28263888888888888</v>
      </c>
      <c r="E105" s="267">
        <f t="shared" si="13"/>
        <v>6.9444444444444198E-4</v>
      </c>
      <c r="F105" s="268">
        <v>500</v>
      </c>
      <c r="G105" s="269">
        <v>2.2801</v>
      </c>
      <c r="H105" s="270" t="s">
        <v>1105</v>
      </c>
      <c r="I105" s="269">
        <v>2.5001000000000002</v>
      </c>
      <c r="J105" s="271">
        <f t="shared" si="9"/>
        <v>110.0000000000001</v>
      </c>
      <c r="K105" s="272">
        <f>I105/G105-1</f>
        <v>9.6486996184377949E-2</v>
      </c>
      <c r="L105" s="273">
        <f t="shared" si="10"/>
        <v>0.2200000000000002</v>
      </c>
      <c r="M105" s="274" t="s">
        <v>1106</v>
      </c>
      <c r="N105" s="65" t="s">
        <v>310</v>
      </c>
      <c r="O105" s="100">
        <v>44923</v>
      </c>
      <c r="P105" s="144">
        <v>0.27777777777777779</v>
      </c>
      <c r="Q105" s="144">
        <v>0.27916666666666667</v>
      </c>
      <c r="R105" s="144">
        <f t="shared" ref="R105:R164" si="16">Q105-P105</f>
        <v>1.388888888888884E-3</v>
      </c>
      <c r="S105" s="111">
        <v>500</v>
      </c>
      <c r="T105" s="127">
        <v>1.2350000000000001</v>
      </c>
      <c r="U105" s="51" t="s">
        <v>1006</v>
      </c>
      <c r="V105" s="127">
        <v>1.18</v>
      </c>
      <c r="W105" s="142">
        <f>Y105*S105</f>
        <v>-27.500000000000078</v>
      </c>
      <c r="X105" s="55">
        <f t="shared" ref="X105:X164" si="17">V105/T105-1</f>
        <v>-4.4534412955465674E-2</v>
      </c>
      <c r="Y105" s="117">
        <f t="shared" ref="Y105:Y164" si="18">V105-T105</f>
        <v>-5.500000000000016E-2</v>
      </c>
      <c r="Z105" s="259" t="s">
        <v>1098</v>
      </c>
    </row>
    <row r="106" spans="1:26" x14ac:dyDescent="0.2">
      <c r="A106" s="265"/>
      <c r="B106" s="266"/>
      <c r="C106" s="267"/>
      <c r="D106" s="267"/>
      <c r="E106" s="267">
        <f t="shared" si="13"/>
        <v>0</v>
      </c>
      <c r="F106" s="268"/>
      <c r="G106" s="269"/>
      <c r="H106" s="270"/>
      <c r="I106" s="269"/>
      <c r="J106" s="271">
        <f t="shared" si="9"/>
        <v>0</v>
      </c>
      <c r="K106" s="272"/>
      <c r="L106" s="273">
        <f t="shared" si="10"/>
        <v>0</v>
      </c>
      <c r="M106" s="274"/>
      <c r="N106" s="65" t="s">
        <v>305</v>
      </c>
      <c r="O106" s="100">
        <v>44929</v>
      </c>
      <c r="P106" s="144">
        <v>0.29652777777777778</v>
      </c>
      <c r="Q106" s="144">
        <v>0.29722222222222222</v>
      </c>
      <c r="R106" s="144">
        <f t="shared" si="16"/>
        <v>6.9444444444444198E-4</v>
      </c>
      <c r="S106" s="111">
        <v>200</v>
      </c>
      <c r="T106" s="127">
        <v>4.3611000000000004</v>
      </c>
      <c r="U106" s="51" t="s">
        <v>1007</v>
      </c>
      <c r="V106" s="127">
        <v>4.3099999999999996</v>
      </c>
      <c r="W106" s="142">
        <f t="shared" ref="W106:W164" si="19">Y106*S106</f>
        <v>-10.220000000000162</v>
      </c>
      <c r="X106" s="55">
        <f t="shared" si="17"/>
        <v>-1.1717227305037881E-2</v>
      </c>
      <c r="Y106" s="117">
        <f t="shared" si="18"/>
        <v>-5.1100000000000811E-2</v>
      </c>
      <c r="Z106" s="258" t="s">
        <v>1099</v>
      </c>
    </row>
    <row r="107" spans="1:26" x14ac:dyDescent="0.2">
      <c r="A107" s="265"/>
      <c r="B107" s="266"/>
      <c r="C107" s="267"/>
      <c r="D107" s="267"/>
      <c r="E107" s="267">
        <f t="shared" si="13"/>
        <v>0</v>
      </c>
      <c r="F107" s="268"/>
      <c r="G107" s="269"/>
      <c r="H107" s="270"/>
      <c r="I107" s="269"/>
      <c r="J107" s="271">
        <f t="shared" si="9"/>
        <v>0</v>
      </c>
      <c r="K107" s="272"/>
      <c r="L107" s="273">
        <f t="shared" si="10"/>
        <v>0</v>
      </c>
      <c r="M107" s="132"/>
      <c r="N107" s="65" t="s">
        <v>653</v>
      </c>
      <c r="O107" s="100">
        <v>44930</v>
      </c>
      <c r="P107" s="144">
        <v>0.5131944444444444</v>
      </c>
      <c r="Q107" s="144">
        <v>0.5131944444444444</v>
      </c>
      <c r="R107" s="144">
        <f t="shared" si="16"/>
        <v>0</v>
      </c>
      <c r="S107" s="111">
        <v>30</v>
      </c>
      <c r="T107" s="127">
        <v>54.305666700000003</v>
      </c>
      <c r="U107" s="51" t="s">
        <v>1008</v>
      </c>
      <c r="V107" s="127">
        <v>53.22</v>
      </c>
      <c r="W107" s="142">
        <f t="shared" si="19"/>
        <v>-32.570001000000133</v>
      </c>
      <c r="X107" s="55">
        <f t="shared" si="17"/>
        <v>-1.9991775554428548E-2</v>
      </c>
      <c r="Y107" s="117">
        <f t="shared" si="18"/>
        <v>-1.0856667000000044</v>
      </c>
      <c r="Z107" s="260" t="s">
        <v>11</v>
      </c>
    </row>
    <row r="108" spans="1:26" x14ac:dyDescent="0.2">
      <c r="A108" s="265"/>
      <c r="B108" s="266"/>
      <c r="C108" s="267"/>
      <c r="D108" s="267"/>
      <c r="E108" s="267">
        <f t="shared" si="13"/>
        <v>0</v>
      </c>
      <c r="F108" s="268"/>
      <c r="G108" s="269"/>
      <c r="H108" s="270"/>
      <c r="I108" s="269"/>
      <c r="J108" s="271">
        <f t="shared" si="9"/>
        <v>0</v>
      </c>
      <c r="K108" s="272"/>
      <c r="L108" s="273">
        <f t="shared" si="10"/>
        <v>0</v>
      </c>
      <c r="M108" s="132"/>
      <c r="N108" s="65" t="s">
        <v>654</v>
      </c>
      <c r="O108" s="100">
        <v>44931</v>
      </c>
      <c r="P108" s="144">
        <v>0.27361111111111114</v>
      </c>
      <c r="Q108" s="144">
        <v>0.27430555555555552</v>
      </c>
      <c r="R108" s="144">
        <f t="shared" si="16"/>
        <v>6.9444444444438647E-4</v>
      </c>
      <c r="S108" s="111">
        <v>300</v>
      </c>
      <c r="T108" s="127">
        <v>2.9216000000000002</v>
      </c>
      <c r="U108" s="51" t="s">
        <v>1009</v>
      </c>
      <c r="V108" s="127">
        <v>2.82</v>
      </c>
      <c r="W108" s="142">
        <f t="shared" si="19"/>
        <v>-30.480000000000107</v>
      </c>
      <c r="X108" s="55">
        <f t="shared" si="17"/>
        <v>-3.4775465498357194E-2</v>
      </c>
      <c r="Y108" s="117">
        <f t="shared" si="18"/>
        <v>-0.10160000000000036</v>
      </c>
      <c r="Z108" s="261" t="s">
        <v>1100</v>
      </c>
    </row>
    <row r="109" spans="1:26" x14ac:dyDescent="0.2">
      <c r="A109" s="265"/>
      <c r="B109" s="266"/>
      <c r="C109" s="267"/>
      <c r="D109" s="267"/>
      <c r="E109" s="267">
        <f t="shared" si="13"/>
        <v>0</v>
      </c>
      <c r="F109" s="268"/>
      <c r="G109" s="269"/>
      <c r="H109" s="270"/>
      <c r="I109" s="269"/>
      <c r="J109" s="271">
        <f t="shared" si="9"/>
        <v>0</v>
      </c>
      <c r="K109" s="272"/>
      <c r="L109" s="273">
        <f t="shared" si="10"/>
        <v>0</v>
      </c>
      <c r="M109" s="132"/>
      <c r="N109" s="65" t="s">
        <v>305</v>
      </c>
      <c r="O109" s="100">
        <v>44932</v>
      </c>
      <c r="P109" s="144">
        <v>0.27638888888888885</v>
      </c>
      <c r="Q109" s="144">
        <v>0.27708333333333335</v>
      </c>
      <c r="R109" s="144">
        <f t="shared" si="16"/>
        <v>6.9444444444449749E-4</v>
      </c>
      <c r="S109" s="111">
        <v>100</v>
      </c>
      <c r="T109" s="127">
        <v>5.2454999999999998</v>
      </c>
      <c r="U109" s="51" t="s">
        <v>1010</v>
      </c>
      <c r="V109" s="127">
        <v>5.14</v>
      </c>
      <c r="W109" s="142">
        <f t="shared" si="19"/>
        <v>-10.550000000000015</v>
      </c>
      <c r="X109" s="55">
        <f t="shared" si="17"/>
        <v>-2.0112477361547976E-2</v>
      </c>
      <c r="Y109" s="117">
        <f t="shared" si="18"/>
        <v>-0.10550000000000015</v>
      </c>
      <c r="Z109" s="83" t="s">
        <v>51</v>
      </c>
    </row>
    <row r="110" spans="1:26" x14ac:dyDescent="0.2">
      <c r="A110" s="265"/>
      <c r="B110" s="266"/>
      <c r="C110" s="267"/>
      <c r="D110" s="267"/>
      <c r="E110" s="267">
        <f t="shared" si="13"/>
        <v>0</v>
      </c>
      <c r="F110" s="268"/>
      <c r="G110" s="269"/>
      <c r="H110" s="270"/>
      <c r="I110" s="269"/>
      <c r="J110" s="271">
        <f t="shared" si="9"/>
        <v>0</v>
      </c>
      <c r="K110" s="272"/>
      <c r="L110" s="273">
        <f t="shared" si="10"/>
        <v>0</v>
      </c>
      <c r="M110" s="132"/>
      <c r="N110" s="65" t="s">
        <v>658</v>
      </c>
      <c r="O110" s="100">
        <v>44936</v>
      </c>
      <c r="P110" s="144">
        <v>0.29444444444444445</v>
      </c>
      <c r="Q110" s="144">
        <v>0.30486111111111108</v>
      </c>
      <c r="R110" s="144">
        <f t="shared" si="16"/>
        <v>1.041666666666663E-2</v>
      </c>
      <c r="S110" s="111">
        <v>400</v>
      </c>
      <c r="T110" s="127">
        <v>2.145</v>
      </c>
      <c r="U110" s="51" t="s">
        <v>1011</v>
      </c>
      <c r="V110" s="127">
        <v>2.0701000000000001</v>
      </c>
      <c r="W110" s="142">
        <f t="shared" si="19"/>
        <v>-29.959999999999987</v>
      </c>
      <c r="X110" s="55">
        <f t="shared" si="17"/>
        <v>-3.4918414918414853E-2</v>
      </c>
      <c r="Y110" s="117">
        <f t="shared" si="18"/>
        <v>-7.4899999999999967E-2</v>
      </c>
      <c r="Z110" s="259" t="s">
        <v>1101</v>
      </c>
    </row>
    <row r="111" spans="1:26" x14ac:dyDescent="0.2">
      <c r="A111" s="265"/>
      <c r="B111" s="266"/>
      <c r="C111" s="267"/>
      <c r="D111" s="267"/>
      <c r="E111" s="267">
        <f t="shared" si="13"/>
        <v>0</v>
      </c>
      <c r="F111" s="268"/>
      <c r="G111" s="269"/>
      <c r="H111" s="270"/>
      <c r="I111" s="269"/>
      <c r="J111" s="271">
        <f t="shared" si="9"/>
        <v>0</v>
      </c>
      <c r="K111" s="272"/>
      <c r="L111" s="273">
        <f t="shared" si="10"/>
        <v>0</v>
      </c>
      <c r="M111" s="132"/>
      <c r="N111" s="65" t="s">
        <v>660</v>
      </c>
      <c r="O111" s="100">
        <v>44936</v>
      </c>
      <c r="P111" s="144">
        <v>0.30624999999999997</v>
      </c>
      <c r="Q111" s="144">
        <v>0.30694444444444441</v>
      </c>
      <c r="R111" s="144">
        <f t="shared" si="16"/>
        <v>6.9444444444444198E-4</v>
      </c>
      <c r="S111" s="111">
        <v>300</v>
      </c>
      <c r="T111" s="127">
        <v>1.4311</v>
      </c>
      <c r="U111" s="51" t="s">
        <v>1012</v>
      </c>
      <c r="V111" s="127">
        <v>1.3905000000000001</v>
      </c>
      <c r="W111" s="142">
        <f t="shared" si="19"/>
        <v>-12.179999999999991</v>
      </c>
      <c r="X111" s="55">
        <f t="shared" si="17"/>
        <v>-2.8369785479700926E-2</v>
      </c>
      <c r="Y111" s="117">
        <f t="shared" si="18"/>
        <v>-4.0599999999999969E-2</v>
      </c>
      <c r="Z111" s="259" t="s">
        <v>1102</v>
      </c>
    </row>
    <row r="112" spans="1:26" x14ac:dyDescent="0.2">
      <c r="A112" s="265"/>
      <c r="B112" s="266"/>
      <c r="C112" s="267"/>
      <c r="D112" s="267"/>
      <c r="E112" s="267">
        <f t="shared" si="13"/>
        <v>0</v>
      </c>
      <c r="F112" s="268"/>
      <c r="G112" s="269"/>
      <c r="H112" s="270"/>
      <c r="I112" s="269"/>
      <c r="J112" s="271">
        <f t="shared" si="9"/>
        <v>0</v>
      </c>
      <c r="K112" s="272"/>
      <c r="L112" s="273">
        <f t="shared" si="10"/>
        <v>0</v>
      </c>
      <c r="M112" s="132"/>
      <c r="N112" s="65" t="s">
        <v>662</v>
      </c>
      <c r="O112" s="100">
        <v>44938</v>
      </c>
      <c r="P112" s="144">
        <v>0.37083333333333335</v>
      </c>
      <c r="Q112" s="144">
        <v>0.37083333333333335</v>
      </c>
      <c r="R112" s="144">
        <f t="shared" si="16"/>
        <v>0</v>
      </c>
      <c r="S112" s="111">
        <v>900</v>
      </c>
      <c r="T112" s="127">
        <v>1.4147000000000001</v>
      </c>
      <c r="U112" s="51" t="s">
        <v>1013</v>
      </c>
      <c r="V112" s="127">
        <v>1.3900999999999999</v>
      </c>
      <c r="W112" s="142">
        <f t="shared" si="19"/>
        <v>-22.14000000000016</v>
      </c>
      <c r="X112" s="55">
        <f t="shared" si="17"/>
        <v>-1.738884569166621E-2</v>
      </c>
      <c r="Y112" s="117">
        <f t="shared" si="18"/>
        <v>-2.4600000000000177E-2</v>
      </c>
      <c r="Z112" s="262" t="s">
        <v>1103</v>
      </c>
    </row>
    <row r="113" spans="1:26" x14ac:dyDescent="0.2">
      <c r="A113" s="265"/>
      <c r="B113" s="266"/>
      <c r="C113" s="267"/>
      <c r="D113" s="267"/>
      <c r="E113" s="267">
        <f t="shared" si="13"/>
        <v>0</v>
      </c>
      <c r="F113" s="268"/>
      <c r="G113" s="269"/>
      <c r="H113" s="270"/>
      <c r="I113" s="269"/>
      <c r="J113" s="271">
        <f t="shared" si="9"/>
        <v>0</v>
      </c>
      <c r="K113" s="272"/>
      <c r="L113" s="273">
        <f t="shared" si="10"/>
        <v>0</v>
      </c>
      <c r="M113" s="132"/>
      <c r="N113" s="65" t="s">
        <v>663</v>
      </c>
      <c r="O113" s="100">
        <v>44939</v>
      </c>
      <c r="P113" s="144">
        <v>0.29375000000000001</v>
      </c>
      <c r="Q113" s="144">
        <v>0.29375000000000001</v>
      </c>
      <c r="R113" s="144">
        <f t="shared" si="16"/>
        <v>0</v>
      </c>
      <c r="S113" s="111">
        <v>400</v>
      </c>
      <c r="T113" s="127">
        <v>2.6749999999999998</v>
      </c>
      <c r="U113" s="51" t="s">
        <v>1014</v>
      </c>
      <c r="V113" s="127">
        <v>2.6307</v>
      </c>
      <c r="W113" s="142">
        <f t="shared" si="19"/>
        <v>-17.719999999999914</v>
      </c>
      <c r="X113" s="55">
        <f t="shared" si="17"/>
        <v>-1.6560747663551312E-2</v>
      </c>
      <c r="Y113" s="117">
        <f t="shared" si="18"/>
        <v>-4.4299999999999784E-2</v>
      </c>
      <c r="Z113" s="262" t="s">
        <v>1107</v>
      </c>
    </row>
    <row r="114" spans="1:26" x14ac:dyDescent="0.2">
      <c r="A114" s="265"/>
      <c r="B114" s="266"/>
      <c r="C114" s="267"/>
      <c r="D114" s="267"/>
      <c r="E114" s="267">
        <f t="shared" si="13"/>
        <v>0</v>
      </c>
      <c r="F114" s="268"/>
      <c r="G114" s="269"/>
      <c r="H114" s="270"/>
      <c r="I114" s="269"/>
      <c r="J114" s="271">
        <f t="shared" si="9"/>
        <v>0</v>
      </c>
      <c r="K114" s="272"/>
      <c r="L114" s="273">
        <f t="shared" si="10"/>
        <v>0</v>
      </c>
      <c r="M114" s="132"/>
      <c r="N114" s="65" t="s">
        <v>230</v>
      </c>
      <c r="O114" s="100">
        <v>44943</v>
      </c>
      <c r="P114" s="144">
        <v>0.50763888888888886</v>
      </c>
      <c r="Q114" s="144">
        <v>0.50763888888888886</v>
      </c>
      <c r="R114" s="144">
        <f t="shared" si="16"/>
        <v>0</v>
      </c>
      <c r="S114" s="111">
        <v>100</v>
      </c>
      <c r="T114" s="127">
        <v>2.1941000000000002</v>
      </c>
      <c r="U114" s="51" t="s">
        <v>1015</v>
      </c>
      <c r="V114" s="127">
        <v>2.15</v>
      </c>
      <c r="W114" s="142">
        <f t="shared" si="19"/>
        <v>-4.410000000000025</v>
      </c>
      <c r="X114" s="55">
        <f t="shared" si="17"/>
        <v>-2.0099357367485693E-2</v>
      </c>
      <c r="Y114" s="117">
        <f t="shared" si="18"/>
        <v>-4.410000000000025E-2</v>
      </c>
      <c r="Z114" s="259" t="s">
        <v>1125</v>
      </c>
    </row>
    <row r="115" spans="1:26" x14ac:dyDescent="0.2">
      <c r="A115" s="265"/>
      <c r="B115" s="266"/>
      <c r="C115" s="267"/>
      <c r="D115" s="267"/>
      <c r="E115" s="267">
        <f t="shared" si="13"/>
        <v>0</v>
      </c>
      <c r="F115" s="268"/>
      <c r="G115" s="269"/>
      <c r="H115" s="270"/>
      <c r="I115" s="269"/>
      <c r="J115" s="271">
        <f t="shared" si="9"/>
        <v>0</v>
      </c>
      <c r="K115" s="272"/>
      <c r="L115" s="273">
        <f t="shared" si="10"/>
        <v>0</v>
      </c>
      <c r="M115" s="132"/>
      <c r="N115" s="65" t="s">
        <v>230</v>
      </c>
      <c r="O115" s="100">
        <v>44943</v>
      </c>
      <c r="P115" s="144">
        <v>0.50902777777777775</v>
      </c>
      <c r="Q115" s="144">
        <v>0.51111111111111118</v>
      </c>
      <c r="R115" s="144">
        <f t="shared" si="16"/>
        <v>2.083333333333437E-3</v>
      </c>
      <c r="S115" s="111">
        <v>200</v>
      </c>
      <c r="T115" s="127">
        <v>2.1775000000000002</v>
      </c>
      <c r="U115" s="51" t="s">
        <v>1016</v>
      </c>
      <c r="V115" s="127">
        <v>2.1539999999999999</v>
      </c>
      <c r="W115" s="142">
        <f t="shared" si="19"/>
        <v>-4.7000000000000597</v>
      </c>
      <c r="X115" s="55">
        <f t="shared" si="17"/>
        <v>-1.0792192881745266E-2</v>
      </c>
      <c r="Y115" s="117">
        <f t="shared" si="18"/>
        <v>-2.3500000000000298E-2</v>
      </c>
      <c r="Z115" s="259" t="s">
        <v>1125</v>
      </c>
    </row>
    <row r="116" spans="1:26" x14ac:dyDescent="0.2">
      <c r="A116" s="265"/>
      <c r="B116" s="266"/>
      <c r="C116" s="267"/>
      <c r="D116" s="267"/>
      <c r="E116" s="267">
        <f t="shared" si="13"/>
        <v>0</v>
      </c>
      <c r="F116" s="268"/>
      <c r="G116" s="269"/>
      <c r="H116" s="270"/>
      <c r="I116" s="269"/>
      <c r="J116" s="271">
        <f t="shared" si="9"/>
        <v>0</v>
      </c>
      <c r="K116" s="272"/>
      <c r="L116" s="273">
        <f t="shared" si="10"/>
        <v>0</v>
      </c>
      <c r="M116" s="132"/>
      <c r="N116" s="65" t="s">
        <v>322</v>
      </c>
      <c r="O116" s="100">
        <v>44944</v>
      </c>
      <c r="P116" s="144">
        <v>0.3034722222222222</v>
      </c>
      <c r="Q116" s="144">
        <v>0.3034722222222222</v>
      </c>
      <c r="R116" s="144">
        <f t="shared" si="16"/>
        <v>0</v>
      </c>
      <c r="S116" s="111">
        <v>200</v>
      </c>
      <c r="T116" s="127">
        <v>1.1598999999999999</v>
      </c>
      <c r="U116" s="51" t="s">
        <v>1017</v>
      </c>
      <c r="V116" s="127">
        <v>1.1299999999999999</v>
      </c>
      <c r="W116" s="142">
        <f t="shared" si="19"/>
        <v>-5.9800000000000075</v>
      </c>
      <c r="X116" s="55">
        <f t="shared" si="17"/>
        <v>-2.5778084317613637E-2</v>
      </c>
      <c r="Y116" s="117">
        <f t="shared" si="18"/>
        <v>-2.9900000000000038E-2</v>
      </c>
      <c r="Z116" s="275" t="s">
        <v>1126</v>
      </c>
    </row>
    <row r="117" spans="1:26" x14ac:dyDescent="0.2">
      <c r="A117" s="265"/>
      <c r="B117" s="266"/>
      <c r="C117" s="267"/>
      <c r="D117" s="267"/>
      <c r="E117" s="267">
        <f t="shared" si="13"/>
        <v>0</v>
      </c>
      <c r="F117" s="268"/>
      <c r="G117" s="269"/>
      <c r="H117" s="270"/>
      <c r="I117" s="269"/>
      <c r="J117" s="271">
        <f t="shared" si="9"/>
        <v>0</v>
      </c>
      <c r="K117" s="272"/>
      <c r="L117" s="273">
        <f t="shared" si="10"/>
        <v>0</v>
      </c>
      <c r="M117" s="132"/>
      <c r="N117" s="65" t="s">
        <v>322</v>
      </c>
      <c r="O117" s="100">
        <v>44944</v>
      </c>
      <c r="P117" s="144">
        <v>0.30486111111111108</v>
      </c>
      <c r="Q117" s="144">
        <v>0.30902777777777779</v>
      </c>
      <c r="R117" s="144">
        <f t="shared" si="16"/>
        <v>4.1666666666667074E-3</v>
      </c>
      <c r="S117" s="111">
        <v>400</v>
      </c>
      <c r="T117" s="127">
        <v>1.1850000000000001</v>
      </c>
      <c r="U117" s="51" t="s">
        <v>1018</v>
      </c>
      <c r="V117" s="127">
        <v>1.1404000000000001</v>
      </c>
      <c r="W117" s="142">
        <f t="shared" si="19"/>
        <v>-17.839999999999989</v>
      </c>
      <c r="X117" s="55">
        <f t="shared" si="17"/>
        <v>-3.7637130801687735E-2</v>
      </c>
      <c r="Y117" s="117">
        <f t="shared" si="18"/>
        <v>-4.4599999999999973E-2</v>
      </c>
      <c r="Z117" s="275" t="s">
        <v>1126</v>
      </c>
    </row>
    <row r="118" spans="1:26" x14ac:dyDescent="0.2">
      <c r="A118" s="265"/>
      <c r="B118" s="266"/>
      <c r="C118" s="267"/>
      <c r="D118" s="267"/>
      <c r="E118" s="267">
        <f t="shared" si="13"/>
        <v>0</v>
      </c>
      <c r="F118" s="268"/>
      <c r="G118" s="269"/>
      <c r="H118" s="270"/>
      <c r="I118" s="269"/>
      <c r="J118" s="271">
        <f t="shared" si="9"/>
        <v>0</v>
      </c>
      <c r="K118" s="272"/>
      <c r="L118" s="273">
        <f t="shared" si="10"/>
        <v>0</v>
      </c>
      <c r="M118" s="132"/>
      <c r="N118" s="65" t="s">
        <v>107</v>
      </c>
      <c r="O118" s="100">
        <v>44945</v>
      </c>
      <c r="P118" s="144">
        <v>0.27152777777777776</v>
      </c>
      <c r="Q118" s="144">
        <v>0.27152777777777776</v>
      </c>
      <c r="R118" s="144">
        <f t="shared" si="16"/>
        <v>0</v>
      </c>
      <c r="S118" s="111">
        <v>200</v>
      </c>
      <c r="T118" s="127">
        <v>2.1899000000000002</v>
      </c>
      <c r="U118" s="51" t="s">
        <v>1019</v>
      </c>
      <c r="V118" s="127">
        <v>2.15</v>
      </c>
      <c r="W118" s="142">
        <f t="shared" si="19"/>
        <v>-7.9800000000000537</v>
      </c>
      <c r="X118" s="55">
        <f t="shared" si="17"/>
        <v>-1.8220010046120949E-2</v>
      </c>
      <c r="Y118" s="117">
        <f t="shared" si="18"/>
        <v>-3.9900000000000269E-2</v>
      </c>
      <c r="Z118" s="262" t="s">
        <v>1127</v>
      </c>
    </row>
    <row r="119" spans="1:26" x14ac:dyDescent="0.2">
      <c r="A119" s="265"/>
      <c r="B119" s="266"/>
      <c r="C119" s="267"/>
      <c r="D119" s="267"/>
      <c r="E119" s="267">
        <f t="shared" si="13"/>
        <v>0</v>
      </c>
      <c r="F119" s="268"/>
      <c r="G119" s="269"/>
      <c r="H119" s="270"/>
      <c r="I119" s="269"/>
      <c r="J119" s="271">
        <f t="shared" si="9"/>
        <v>0</v>
      </c>
      <c r="K119" s="272"/>
      <c r="L119" s="273">
        <f t="shared" si="10"/>
        <v>0</v>
      </c>
      <c r="M119" s="132"/>
      <c r="N119" s="65" t="s">
        <v>664</v>
      </c>
      <c r="O119" s="100">
        <v>44946</v>
      </c>
      <c r="P119" s="144">
        <v>0.28472222222222221</v>
      </c>
      <c r="Q119" s="144">
        <v>0.28472222222222221</v>
      </c>
      <c r="R119" s="144">
        <f t="shared" si="16"/>
        <v>0</v>
      </c>
      <c r="S119" s="111">
        <v>400</v>
      </c>
      <c r="T119" s="127">
        <v>1.2825</v>
      </c>
      <c r="U119" s="51" t="s">
        <v>1020</v>
      </c>
      <c r="V119" s="127">
        <v>1.2400249999999999</v>
      </c>
      <c r="W119" s="142">
        <f t="shared" si="19"/>
        <v>-16.990000000000016</v>
      </c>
      <c r="X119" s="55">
        <f t="shared" si="17"/>
        <v>-3.3118908382066325E-2</v>
      </c>
      <c r="Y119" s="117">
        <f t="shared" si="18"/>
        <v>-4.2475000000000041E-2</v>
      </c>
      <c r="Z119" s="262" t="s">
        <v>1128</v>
      </c>
    </row>
    <row r="120" spans="1:26" x14ac:dyDescent="0.2">
      <c r="A120" s="265"/>
      <c r="B120" s="266"/>
      <c r="C120" s="267"/>
      <c r="D120" s="267"/>
      <c r="E120" s="267">
        <f t="shared" si="13"/>
        <v>0</v>
      </c>
      <c r="F120" s="268"/>
      <c r="G120" s="269"/>
      <c r="H120" s="270"/>
      <c r="I120" s="269"/>
      <c r="J120" s="271">
        <f t="shared" si="9"/>
        <v>0</v>
      </c>
      <c r="K120" s="272"/>
      <c r="L120" s="273">
        <f t="shared" si="10"/>
        <v>0</v>
      </c>
      <c r="M120" s="132"/>
      <c r="N120" s="65" t="s">
        <v>664</v>
      </c>
      <c r="O120" s="100">
        <v>44946</v>
      </c>
      <c r="P120" s="144">
        <v>0.28472222222222221</v>
      </c>
      <c r="Q120" s="144">
        <v>0.28472222222222221</v>
      </c>
      <c r="R120" s="144">
        <f t="shared" si="16"/>
        <v>0</v>
      </c>
      <c r="S120" s="111">
        <v>400</v>
      </c>
      <c r="T120" s="127">
        <v>1.2658</v>
      </c>
      <c r="U120" s="51" t="s">
        <v>1021</v>
      </c>
      <c r="V120" s="127">
        <v>1.2209000000000001</v>
      </c>
      <c r="W120" s="142">
        <f t="shared" si="19"/>
        <v>-17.959999999999976</v>
      </c>
      <c r="X120" s="55">
        <f t="shared" si="17"/>
        <v>-3.5471638489492752E-2</v>
      </c>
      <c r="Y120" s="117">
        <f t="shared" si="18"/>
        <v>-4.489999999999994E-2</v>
      </c>
      <c r="Z120" s="262" t="s">
        <v>1128</v>
      </c>
    </row>
    <row r="121" spans="1:26" x14ac:dyDescent="0.2">
      <c r="A121" s="265"/>
      <c r="B121" s="266"/>
      <c r="C121" s="267"/>
      <c r="D121" s="267"/>
      <c r="E121" s="267">
        <f t="shared" si="13"/>
        <v>0</v>
      </c>
      <c r="F121" s="268"/>
      <c r="G121" s="269"/>
      <c r="H121" s="270"/>
      <c r="I121" s="269"/>
      <c r="J121" s="271">
        <f t="shared" si="9"/>
        <v>0</v>
      </c>
      <c r="K121" s="272"/>
      <c r="L121" s="273">
        <f t="shared" si="10"/>
        <v>0</v>
      </c>
      <c r="M121" s="132"/>
      <c r="N121" s="65" t="s">
        <v>666</v>
      </c>
      <c r="O121" s="100">
        <v>44963</v>
      </c>
      <c r="P121" s="144">
        <v>0.28125</v>
      </c>
      <c r="Q121" s="144">
        <v>0.28333333333333333</v>
      </c>
      <c r="R121" s="144">
        <f t="shared" si="16"/>
        <v>2.0833333333333259E-3</v>
      </c>
      <c r="S121" s="111">
        <v>300</v>
      </c>
      <c r="T121" s="127">
        <v>2.2932000000000001</v>
      </c>
      <c r="U121" s="51" t="s">
        <v>1022</v>
      </c>
      <c r="V121" s="127">
        <v>2.2208000000000001</v>
      </c>
      <c r="W121" s="142">
        <f t="shared" si="19"/>
        <v>-21.720000000000006</v>
      </c>
      <c r="X121" s="55">
        <f t="shared" si="17"/>
        <v>-3.1571603000174475E-2</v>
      </c>
      <c r="Y121" s="117">
        <f t="shared" si="18"/>
        <v>-7.240000000000002E-2</v>
      </c>
      <c r="Z121" s="276" t="s">
        <v>26</v>
      </c>
    </row>
    <row r="122" spans="1:26" x14ac:dyDescent="0.2">
      <c r="A122" s="265"/>
      <c r="B122" s="266"/>
      <c r="C122" s="267"/>
      <c r="D122" s="267"/>
      <c r="E122" s="267">
        <f t="shared" si="13"/>
        <v>0</v>
      </c>
      <c r="F122" s="268"/>
      <c r="G122" s="269"/>
      <c r="H122" s="270"/>
      <c r="I122" s="269"/>
      <c r="J122" s="271">
        <f t="shared" si="9"/>
        <v>0</v>
      </c>
      <c r="K122" s="272"/>
      <c r="L122" s="273">
        <f t="shared" si="10"/>
        <v>0</v>
      </c>
      <c r="M122" s="132"/>
      <c r="N122" s="65" t="s">
        <v>667</v>
      </c>
      <c r="O122" s="100">
        <v>44963</v>
      </c>
      <c r="P122" s="144">
        <v>0.2722222222222222</v>
      </c>
      <c r="Q122" s="144">
        <v>0.2722222222222222</v>
      </c>
      <c r="R122" s="144">
        <f t="shared" si="16"/>
        <v>0</v>
      </c>
      <c r="S122" s="111">
        <v>200</v>
      </c>
      <c r="T122" s="127">
        <v>3.7381000000000002</v>
      </c>
      <c r="U122" s="51" t="s">
        <v>1023</v>
      </c>
      <c r="V122" s="127">
        <v>3.64</v>
      </c>
      <c r="W122" s="142">
        <f t="shared" si="19"/>
        <v>-19.620000000000015</v>
      </c>
      <c r="X122" s="55">
        <f t="shared" si="17"/>
        <v>-2.6243278670982639E-2</v>
      </c>
      <c r="Y122" s="117">
        <f t="shared" si="18"/>
        <v>-9.8100000000000076E-2</v>
      </c>
      <c r="Z122" s="259" t="s">
        <v>1129</v>
      </c>
    </row>
    <row r="123" spans="1:26" x14ac:dyDescent="0.2">
      <c r="A123" s="265"/>
      <c r="B123" s="266"/>
      <c r="C123" s="267"/>
      <c r="D123" s="267"/>
      <c r="E123" s="267">
        <f t="shared" si="13"/>
        <v>0</v>
      </c>
      <c r="F123" s="268"/>
      <c r="G123" s="269"/>
      <c r="H123" s="270"/>
      <c r="I123" s="269"/>
      <c r="J123" s="271">
        <f t="shared" si="9"/>
        <v>0</v>
      </c>
      <c r="K123" s="272"/>
      <c r="L123" s="273">
        <f t="shared" si="10"/>
        <v>0</v>
      </c>
      <c r="M123" s="132"/>
      <c r="N123" s="65" t="s">
        <v>667</v>
      </c>
      <c r="O123" s="100">
        <v>44963</v>
      </c>
      <c r="P123" s="144">
        <v>0.27916666666666667</v>
      </c>
      <c r="Q123" s="144">
        <v>0.27916666666666667</v>
      </c>
      <c r="R123" s="144">
        <f t="shared" si="16"/>
        <v>0</v>
      </c>
      <c r="S123" s="111">
        <v>200</v>
      </c>
      <c r="T123" s="127">
        <v>3.6276000000000002</v>
      </c>
      <c r="U123" s="51" t="s">
        <v>1024</v>
      </c>
      <c r="V123" s="127">
        <v>3.53</v>
      </c>
      <c r="W123" s="142">
        <f t="shared" si="19"/>
        <v>-19.520000000000071</v>
      </c>
      <c r="X123" s="55">
        <f t="shared" si="17"/>
        <v>-2.6904840666005181E-2</v>
      </c>
      <c r="Y123" s="117">
        <f t="shared" si="18"/>
        <v>-9.7600000000000353E-2</v>
      </c>
      <c r="Z123" s="275" t="s">
        <v>1130</v>
      </c>
    </row>
    <row r="124" spans="1:26" x14ac:dyDescent="0.2">
      <c r="A124" s="265"/>
      <c r="B124" s="266"/>
      <c r="C124" s="267"/>
      <c r="D124" s="267"/>
      <c r="E124" s="267">
        <f t="shared" si="13"/>
        <v>0</v>
      </c>
      <c r="F124" s="268"/>
      <c r="G124" s="269"/>
      <c r="H124" s="270"/>
      <c r="I124" s="269"/>
      <c r="J124" s="271">
        <f t="shared" si="9"/>
        <v>0</v>
      </c>
      <c r="K124" s="272"/>
      <c r="L124" s="273">
        <f t="shared" si="10"/>
        <v>0</v>
      </c>
      <c r="M124" s="132"/>
      <c r="N124" s="65" t="s">
        <v>324</v>
      </c>
      <c r="O124" s="100">
        <v>44965</v>
      </c>
      <c r="P124" s="144">
        <v>0.28680555555555554</v>
      </c>
      <c r="Q124" s="144">
        <v>0.28750000000000003</v>
      </c>
      <c r="R124" s="144">
        <f t="shared" si="16"/>
        <v>6.9444444444449749E-4</v>
      </c>
      <c r="S124" s="111">
        <v>300</v>
      </c>
      <c r="T124" s="127">
        <v>1.1205000000000001</v>
      </c>
      <c r="U124" s="51" t="s">
        <v>1025</v>
      </c>
      <c r="V124" s="127">
        <v>1.0846</v>
      </c>
      <c r="W124" s="142">
        <f t="shared" si="19"/>
        <v>-10.770000000000014</v>
      </c>
      <c r="X124" s="55">
        <f t="shared" si="17"/>
        <v>-3.2039268183846503E-2</v>
      </c>
      <c r="Y124" s="117">
        <f t="shared" si="18"/>
        <v>-3.5900000000000043E-2</v>
      </c>
      <c r="Z124" s="275" t="s">
        <v>1131</v>
      </c>
    </row>
    <row r="125" spans="1:26" x14ac:dyDescent="0.2">
      <c r="A125" s="265"/>
      <c r="B125" s="266"/>
      <c r="C125" s="267"/>
      <c r="D125" s="267"/>
      <c r="E125" s="267">
        <f t="shared" si="13"/>
        <v>0</v>
      </c>
      <c r="F125" s="268"/>
      <c r="G125" s="269"/>
      <c r="H125" s="270"/>
      <c r="I125" s="269"/>
      <c r="J125" s="271">
        <f t="shared" si="9"/>
        <v>0</v>
      </c>
      <c r="K125" s="272"/>
      <c r="L125" s="273">
        <f t="shared" si="10"/>
        <v>0</v>
      </c>
      <c r="M125" s="132"/>
      <c r="N125" s="65" t="s">
        <v>324</v>
      </c>
      <c r="O125" s="100">
        <v>44965</v>
      </c>
      <c r="P125" s="144">
        <v>0.28819444444444448</v>
      </c>
      <c r="Q125" s="144">
        <v>0.29097222222222224</v>
      </c>
      <c r="R125" s="144">
        <f t="shared" si="16"/>
        <v>2.7777777777777679E-3</v>
      </c>
      <c r="S125" s="111">
        <v>300</v>
      </c>
      <c r="T125" s="127">
        <v>1.135</v>
      </c>
      <c r="U125" s="51" t="s">
        <v>1026</v>
      </c>
      <c r="V125" s="127">
        <v>1.0707</v>
      </c>
      <c r="W125" s="142">
        <f t="shared" si="19"/>
        <v>-19.290000000000006</v>
      </c>
      <c r="X125" s="55">
        <f t="shared" si="17"/>
        <v>-5.6651982378854604E-2</v>
      </c>
      <c r="Y125" s="117">
        <f t="shared" si="18"/>
        <v>-6.4300000000000024E-2</v>
      </c>
      <c r="Z125" s="275" t="s">
        <v>1131</v>
      </c>
    </row>
    <row r="126" spans="1:26" x14ac:dyDescent="0.2">
      <c r="A126" s="265"/>
      <c r="B126" s="266"/>
      <c r="C126" s="267"/>
      <c r="D126" s="267"/>
      <c r="E126" s="267">
        <f t="shared" si="13"/>
        <v>0</v>
      </c>
      <c r="F126" s="268"/>
      <c r="G126" s="269"/>
      <c r="H126" s="270"/>
      <c r="I126" s="269"/>
      <c r="J126" s="271">
        <f t="shared" si="9"/>
        <v>0</v>
      </c>
      <c r="K126" s="272"/>
      <c r="L126" s="273">
        <f t="shared" si="10"/>
        <v>0</v>
      </c>
      <c r="M126" s="132"/>
      <c r="N126" s="65" t="s">
        <v>462</v>
      </c>
      <c r="O126" s="100">
        <v>44971</v>
      </c>
      <c r="P126" s="144">
        <v>0.35833333333333334</v>
      </c>
      <c r="Q126" s="144">
        <v>0.36180555555555555</v>
      </c>
      <c r="R126" s="144">
        <f t="shared" si="16"/>
        <v>3.4722222222222099E-3</v>
      </c>
      <c r="S126" s="111">
        <v>200</v>
      </c>
      <c r="T126" s="127">
        <v>1.6498999999999999</v>
      </c>
      <c r="U126" s="51" t="s">
        <v>1027</v>
      </c>
      <c r="V126" s="127">
        <v>1.5919000000000001</v>
      </c>
      <c r="W126" s="142">
        <f t="shared" si="19"/>
        <v>-11.599999999999966</v>
      </c>
      <c r="X126" s="55">
        <f t="shared" si="17"/>
        <v>-3.5153645675495393E-2</v>
      </c>
      <c r="Y126" s="117">
        <f t="shared" si="18"/>
        <v>-5.7999999999999829E-2</v>
      </c>
      <c r="Z126" s="277" t="s">
        <v>1132</v>
      </c>
    </row>
    <row r="127" spans="1:26" x14ac:dyDescent="0.2">
      <c r="A127" s="265"/>
      <c r="B127" s="266"/>
      <c r="C127" s="267"/>
      <c r="D127" s="267"/>
      <c r="E127" s="267">
        <f t="shared" si="13"/>
        <v>0</v>
      </c>
      <c r="F127" s="268"/>
      <c r="G127" s="269"/>
      <c r="H127" s="270"/>
      <c r="I127" s="269"/>
      <c r="J127" s="271">
        <f t="shared" si="9"/>
        <v>0</v>
      </c>
      <c r="K127" s="272"/>
      <c r="L127" s="273">
        <f t="shared" si="10"/>
        <v>0</v>
      </c>
      <c r="M127" s="132"/>
      <c r="N127" s="65" t="s">
        <v>668</v>
      </c>
      <c r="O127" s="100">
        <v>44972</v>
      </c>
      <c r="P127" s="144">
        <v>0.27499999999999997</v>
      </c>
      <c r="Q127" s="144">
        <v>0.27499999999999997</v>
      </c>
      <c r="R127" s="144">
        <f t="shared" si="16"/>
        <v>0</v>
      </c>
      <c r="S127" s="111">
        <v>300</v>
      </c>
      <c r="T127" s="127">
        <v>2.1756000000000002</v>
      </c>
      <c r="U127" s="51" t="s">
        <v>1028</v>
      </c>
      <c r="V127" s="127">
        <v>2.13</v>
      </c>
      <c r="W127" s="142">
        <f t="shared" si="19"/>
        <v>-13.680000000000092</v>
      </c>
      <c r="X127" s="55">
        <f t="shared" si="17"/>
        <v>-2.0959735245449695E-2</v>
      </c>
      <c r="Y127" s="117">
        <f t="shared" si="18"/>
        <v>-4.5600000000000307E-2</v>
      </c>
      <c r="Z127" s="275" t="s">
        <v>1133</v>
      </c>
    </row>
    <row r="128" spans="1:26" x14ac:dyDescent="0.2">
      <c r="A128" s="265"/>
      <c r="B128" s="266"/>
      <c r="C128" s="267"/>
      <c r="D128" s="267"/>
      <c r="E128" s="267">
        <f t="shared" si="13"/>
        <v>0</v>
      </c>
      <c r="F128" s="268"/>
      <c r="G128" s="269"/>
      <c r="H128" s="270"/>
      <c r="I128" s="269"/>
      <c r="J128" s="271">
        <f t="shared" si="9"/>
        <v>0</v>
      </c>
      <c r="K128" s="272"/>
      <c r="L128" s="273">
        <f t="shared" si="10"/>
        <v>0</v>
      </c>
      <c r="M128" s="132"/>
      <c r="N128" s="65" t="s">
        <v>668</v>
      </c>
      <c r="O128" s="100">
        <v>44972</v>
      </c>
      <c r="P128" s="144">
        <v>0.27777777777777779</v>
      </c>
      <c r="Q128" s="144">
        <v>0.27777777777777779</v>
      </c>
      <c r="R128" s="144">
        <f t="shared" si="16"/>
        <v>0</v>
      </c>
      <c r="S128" s="111">
        <v>400</v>
      </c>
      <c r="T128" s="127">
        <v>2.0613250000000001</v>
      </c>
      <c r="U128" s="51" t="s">
        <v>1029</v>
      </c>
      <c r="V128" s="127">
        <v>2.0310000000000001</v>
      </c>
      <c r="W128" s="142">
        <f t="shared" si="19"/>
        <v>-12.129999999999974</v>
      </c>
      <c r="X128" s="55">
        <f t="shared" si="17"/>
        <v>-1.4711411349496051E-2</v>
      </c>
      <c r="Y128" s="117">
        <f t="shared" si="18"/>
        <v>-3.0324999999999935E-2</v>
      </c>
      <c r="Z128" s="275" t="s">
        <v>1134</v>
      </c>
    </row>
    <row r="129" spans="1:26" x14ac:dyDescent="0.2">
      <c r="A129" s="265"/>
      <c r="B129" s="266"/>
      <c r="C129" s="267"/>
      <c r="D129" s="267"/>
      <c r="E129" s="267">
        <f t="shared" si="13"/>
        <v>0</v>
      </c>
      <c r="F129" s="268"/>
      <c r="G129" s="269"/>
      <c r="H129" s="270"/>
      <c r="I129" s="269"/>
      <c r="J129" s="271">
        <f t="shared" si="9"/>
        <v>0</v>
      </c>
      <c r="K129" s="272"/>
      <c r="L129" s="273">
        <f t="shared" si="10"/>
        <v>0</v>
      </c>
      <c r="M129" s="132"/>
      <c r="N129" s="65" t="s">
        <v>336</v>
      </c>
      <c r="O129" s="100">
        <v>44978</v>
      </c>
      <c r="P129" s="144">
        <v>0.2722222222222222</v>
      </c>
      <c r="Q129" s="144">
        <v>0.2722222222222222</v>
      </c>
      <c r="R129" s="144">
        <f t="shared" si="16"/>
        <v>0</v>
      </c>
      <c r="S129" s="111">
        <v>500</v>
      </c>
      <c r="T129" s="127">
        <v>1.7251000000000001</v>
      </c>
      <c r="U129" s="51" t="s">
        <v>1030</v>
      </c>
      <c r="V129" s="127">
        <v>1.68</v>
      </c>
      <c r="W129" s="142">
        <f t="shared" si="19"/>
        <v>-22.550000000000068</v>
      </c>
      <c r="X129" s="55">
        <f t="shared" si="17"/>
        <v>-2.6143411976117359E-2</v>
      </c>
      <c r="Y129" s="117">
        <f t="shared" si="18"/>
        <v>-4.510000000000014E-2</v>
      </c>
      <c r="Z129" s="262" t="s">
        <v>55</v>
      </c>
    </row>
    <row r="130" spans="1:26" x14ac:dyDescent="0.2">
      <c r="A130" s="265"/>
      <c r="B130" s="266"/>
      <c r="C130" s="267"/>
      <c r="D130" s="267"/>
      <c r="E130" s="267">
        <f t="shared" si="13"/>
        <v>0</v>
      </c>
      <c r="F130" s="268"/>
      <c r="G130" s="269"/>
      <c r="H130" s="270"/>
      <c r="I130" s="269"/>
      <c r="J130" s="271">
        <f t="shared" si="9"/>
        <v>0</v>
      </c>
      <c r="K130" s="272"/>
      <c r="L130" s="273">
        <f t="shared" si="10"/>
        <v>0</v>
      </c>
      <c r="M130" s="132"/>
      <c r="N130" s="65" t="s">
        <v>336</v>
      </c>
      <c r="O130" s="100">
        <v>44978</v>
      </c>
      <c r="P130" s="144">
        <v>0.27361111111111108</v>
      </c>
      <c r="Q130" s="144">
        <v>0.27708333333333335</v>
      </c>
      <c r="R130" s="144">
        <f t="shared" si="16"/>
        <v>3.4722222222222654E-3</v>
      </c>
      <c r="S130" s="111">
        <v>200</v>
      </c>
      <c r="T130" s="127">
        <v>1.7177</v>
      </c>
      <c r="U130" s="51" t="s">
        <v>1031</v>
      </c>
      <c r="V130" s="127">
        <v>1.6442000000000001</v>
      </c>
      <c r="W130" s="142">
        <f t="shared" si="19"/>
        <v>-14.69999999999998</v>
      </c>
      <c r="X130" s="55">
        <f t="shared" si="17"/>
        <v>-4.2789777027420373E-2</v>
      </c>
      <c r="Y130" s="117">
        <f t="shared" si="18"/>
        <v>-7.3499999999999899E-2</v>
      </c>
      <c r="Z130" s="262" t="s">
        <v>55</v>
      </c>
    </row>
    <row r="131" spans="1:26" x14ac:dyDescent="0.2">
      <c r="A131" s="265"/>
      <c r="B131" s="266"/>
      <c r="C131" s="267"/>
      <c r="D131" s="267"/>
      <c r="E131" s="267">
        <f t="shared" si="13"/>
        <v>0</v>
      </c>
      <c r="F131" s="268"/>
      <c r="G131" s="269"/>
      <c r="H131" s="270"/>
      <c r="I131" s="269"/>
      <c r="J131" s="271">
        <f t="shared" si="9"/>
        <v>0</v>
      </c>
      <c r="K131" s="272"/>
      <c r="L131" s="273">
        <f t="shared" si="10"/>
        <v>0</v>
      </c>
      <c r="M131" s="132"/>
      <c r="N131" s="65" t="s">
        <v>342</v>
      </c>
      <c r="O131" s="100">
        <v>44984</v>
      </c>
      <c r="P131" s="144">
        <v>0.49861111111111112</v>
      </c>
      <c r="Q131" s="144">
        <v>0.49861111111111112</v>
      </c>
      <c r="R131" s="144">
        <f t="shared" si="16"/>
        <v>0</v>
      </c>
      <c r="S131" s="111">
        <v>300</v>
      </c>
      <c r="T131" s="127">
        <v>2.6600999999999999</v>
      </c>
      <c r="U131" s="51" t="s">
        <v>1032</v>
      </c>
      <c r="V131" s="127">
        <v>2.6183333000000002</v>
      </c>
      <c r="W131" s="142">
        <f t="shared" si="19"/>
        <v>-12.530009999999914</v>
      </c>
      <c r="X131" s="55">
        <f t="shared" si="17"/>
        <v>-1.5701176647494375E-2</v>
      </c>
      <c r="Y131" s="117">
        <f t="shared" si="18"/>
        <v>-4.1766699999999712E-2</v>
      </c>
      <c r="Z131" s="276" t="s">
        <v>1135</v>
      </c>
    </row>
    <row r="132" spans="1:26" x14ac:dyDescent="0.2">
      <c r="A132" s="265"/>
      <c r="B132" s="266"/>
      <c r="C132" s="267"/>
      <c r="D132" s="267"/>
      <c r="E132" s="267">
        <f t="shared" si="13"/>
        <v>0</v>
      </c>
      <c r="F132" s="268"/>
      <c r="G132" s="269"/>
      <c r="H132" s="270"/>
      <c r="I132" s="269"/>
      <c r="J132" s="271">
        <f t="shared" si="9"/>
        <v>0</v>
      </c>
      <c r="K132" s="272"/>
      <c r="L132" s="273">
        <f t="shared" si="10"/>
        <v>0</v>
      </c>
      <c r="M132" s="132"/>
      <c r="N132" s="65" t="s">
        <v>842</v>
      </c>
      <c r="O132" s="100">
        <v>44986</v>
      </c>
      <c r="P132" s="144">
        <v>0.27847222222222223</v>
      </c>
      <c r="Q132" s="144">
        <v>0.28055555555555556</v>
      </c>
      <c r="R132" s="144">
        <f t="shared" si="16"/>
        <v>2.0833333333333259E-3</v>
      </c>
      <c r="S132" s="111">
        <v>1000</v>
      </c>
      <c r="T132" s="127">
        <v>1.0279</v>
      </c>
      <c r="U132" s="51" t="s">
        <v>1033</v>
      </c>
      <c r="V132" s="127">
        <v>0.99450000000000005</v>
      </c>
      <c r="W132" s="142">
        <f t="shared" si="19"/>
        <v>-33.399999999999984</v>
      </c>
      <c r="X132" s="55">
        <f t="shared" si="17"/>
        <v>-3.2493433213347633E-2</v>
      </c>
      <c r="Y132" s="117">
        <f t="shared" si="18"/>
        <v>-3.3399999999999985E-2</v>
      </c>
      <c r="Z132" s="259" t="s">
        <v>1136</v>
      </c>
    </row>
    <row r="133" spans="1:26" x14ac:dyDescent="0.2">
      <c r="A133" s="265"/>
      <c r="B133" s="266"/>
      <c r="C133" s="267"/>
      <c r="D133" s="267"/>
      <c r="E133" s="267">
        <f t="shared" si="13"/>
        <v>0</v>
      </c>
      <c r="F133" s="268"/>
      <c r="G133" s="269"/>
      <c r="H133" s="270"/>
      <c r="I133" s="269"/>
      <c r="J133" s="271">
        <f t="shared" si="9"/>
        <v>0</v>
      </c>
      <c r="K133" s="272"/>
      <c r="L133" s="273">
        <f t="shared" si="10"/>
        <v>0</v>
      </c>
      <c r="M133" s="132"/>
      <c r="N133" s="65" t="s">
        <v>670</v>
      </c>
      <c r="O133" s="100">
        <v>44988</v>
      </c>
      <c r="P133" s="144">
        <v>0.31736111111111115</v>
      </c>
      <c r="Q133" s="144">
        <v>0.31736111111111115</v>
      </c>
      <c r="R133" s="144">
        <f t="shared" si="16"/>
        <v>0</v>
      </c>
      <c r="S133" s="111">
        <v>500</v>
      </c>
      <c r="T133" s="127">
        <v>1.7786999999999999</v>
      </c>
      <c r="U133" s="51" t="s">
        <v>1034</v>
      </c>
      <c r="V133" s="127">
        <v>1.75</v>
      </c>
      <c r="W133" s="142">
        <f t="shared" si="19"/>
        <v>-14.349999999999973</v>
      </c>
      <c r="X133" s="55">
        <f t="shared" si="17"/>
        <v>-1.6135379771743397E-2</v>
      </c>
      <c r="Y133" s="117">
        <f t="shared" si="18"/>
        <v>-2.8699999999999948E-2</v>
      </c>
      <c r="Z133" s="275" t="s">
        <v>1137</v>
      </c>
    </row>
    <row r="134" spans="1:26" x14ac:dyDescent="0.2">
      <c r="A134" s="265"/>
      <c r="B134" s="266"/>
      <c r="C134" s="267"/>
      <c r="D134" s="267"/>
      <c r="E134" s="267">
        <f t="shared" si="13"/>
        <v>0</v>
      </c>
      <c r="F134" s="268"/>
      <c r="G134" s="269"/>
      <c r="H134" s="270"/>
      <c r="I134" s="269"/>
      <c r="J134" s="271">
        <f t="shared" si="9"/>
        <v>0</v>
      </c>
      <c r="K134" s="272"/>
      <c r="L134" s="273">
        <f t="shared" si="10"/>
        <v>0</v>
      </c>
      <c r="M134" s="132"/>
      <c r="N134" s="65" t="s">
        <v>670</v>
      </c>
      <c r="O134" s="100">
        <v>44988</v>
      </c>
      <c r="P134" s="144">
        <v>0.31736111111111115</v>
      </c>
      <c r="Q134" s="144">
        <v>0.31805555555555554</v>
      </c>
      <c r="R134" s="144">
        <f t="shared" si="16"/>
        <v>6.9444444444438647E-4</v>
      </c>
      <c r="S134" s="111">
        <v>500</v>
      </c>
      <c r="T134" s="127">
        <v>1.7903</v>
      </c>
      <c r="U134" s="51" t="s">
        <v>1035</v>
      </c>
      <c r="V134" s="127">
        <v>1.7701</v>
      </c>
      <c r="W134" s="142">
        <f t="shared" si="19"/>
        <v>-10.099999999999998</v>
      </c>
      <c r="X134" s="55">
        <f t="shared" si="17"/>
        <v>-1.1283025191308749E-2</v>
      </c>
      <c r="Y134" s="117">
        <f t="shared" si="18"/>
        <v>-2.0199999999999996E-2</v>
      </c>
      <c r="Z134" s="275" t="s">
        <v>1137</v>
      </c>
    </row>
    <row r="135" spans="1:26" x14ac:dyDescent="0.2">
      <c r="A135" s="265"/>
      <c r="B135" s="266"/>
      <c r="C135" s="267"/>
      <c r="D135" s="267"/>
      <c r="E135" s="267">
        <f t="shared" si="13"/>
        <v>0</v>
      </c>
      <c r="F135" s="268"/>
      <c r="G135" s="269"/>
      <c r="H135" s="270"/>
      <c r="I135" s="269"/>
      <c r="J135" s="271">
        <f t="shared" si="9"/>
        <v>0</v>
      </c>
      <c r="K135" s="272"/>
      <c r="L135" s="273">
        <f t="shared" si="10"/>
        <v>0</v>
      </c>
      <c r="M135" s="132"/>
      <c r="N135" s="65" t="s">
        <v>361</v>
      </c>
      <c r="O135" s="100">
        <v>44993</v>
      </c>
      <c r="P135" s="144">
        <v>0.27291666666666664</v>
      </c>
      <c r="Q135" s="144">
        <v>0.27291666666666664</v>
      </c>
      <c r="R135" s="144">
        <f t="shared" si="16"/>
        <v>0</v>
      </c>
      <c r="S135" s="111">
        <v>300</v>
      </c>
      <c r="T135" s="127">
        <v>1.9599</v>
      </c>
      <c r="U135" s="51" t="s">
        <v>1036</v>
      </c>
      <c r="V135" s="127">
        <v>1.91</v>
      </c>
      <c r="W135" s="142">
        <f t="shared" si="19"/>
        <v>-14.970000000000017</v>
      </c>
      <c r="X135" s="55">
        <f t="shared" si="17"/>
        <v>-2.5460482677687635E-2</v>
      </c>
      <c r="Y135" s="117">
        <f t="shared" si="18"/>
        <v>-4.9900000000000055E-2</v>
      </c>
      <c r="Z135" s="278" t="s">
        <v>1138</v>
      </c>
    </row>
    <row r="136" spans="1:26" x14ac:dyDescent="0.2">
      <c r="A136" s="265"/>
      <c r="B136" s="266"/>
      <c r="C136" s="267"/>
      <c r="D136" s="267"/>
      <c r="E136" s="267">
        <f t="shared" si="13"/>
        <v>0</v>
      </c>
      <c r="F136" s="268"/>
      <c r="G136" s="269"/>
      <c r="H136" s="270"/>
      <c r="I136" s="269"/>
      <c r="J136" s="271">
        <f t="shared" si="9"/>
        <v>0</v>
      </c>
      <c r="K136" s="272"/>
      <c r="L136" s="273">
        <f t="shared" si="10"/>
        <v>0</v>
      </c>
      <c r="M136" s="132"/>
      <c r="N136" s="65" t="s">
        <v>670</v>
      </c>
      <c r="O136" s="100">
        <v>44994</v>
      </c>
      <c r="P136" s="144">
        <v>0.28125</v>
      </c>
      <c r="Q136" s="144">
        <v>0.28125</v>
      </c>
      <c r="R136" s="144">
        <f t="shared" si="16"/>
        <v>0</v>
      </c>
      <c r="S136" s="111">
        <v>250</v>
      </c>
      <c r="T136" s="127">
        <v>1.5149999999999999</v>
      </c>
      <c r="U136" s="51" t="s">
        <v>1038</v>
      </c>
      <c r="V136" s="127">
        <v>1.48</v>
      </c>
      <c r="W136" s="142">
        <f t="shared" si="19"/>
        <v>-8.7499999999999805</v>
      </c>
      <c r="X136" s="55">
        <f t="shared" si="17"/>
        <v>-2.3102310231023049E-2</v>
      </c>
      <c r="Y136" s="117">
        <f t="shared" si="18"/>
        <v>-3.499999999999992E-2</v>
      </c>
      <c r="Z136" s="262" t="s">
        <v>55</v>
      </c>
    </row>
    <row r="137" spans="1:26" x14ac:dyDescent="0.2">
      <c r="A137" s="265"/>
      <c r="B137" s="266"/>
      <c r="C137" s="267"/>
      <c r="D137" s="267"/>
      <c r="E137" s="267">
        <f t="shared" si="13"/>
        <v>0</v>
      </c>
      <c r="F137" s="268"/>
      <c r="G137" s="269"/>
      <c r="H137" s="270"/>
      <c r="I137" s="269"/>
      <c r="J137" s="271">
        <f t="shared" ref="J137:J166" si="20">L137*F137</f>
        <v>0</v>
      </c>
      <c r="K137" s="272"/>
      <c r="L137" s="273">
        <f t="shared" ref="L137:L166" si="21">I137-G137</f>
        <v>0</v>
      </c>
      <c r="M137" s="132"/>
      <c r="N137" s="65" t="s">
        <v>670</v>
      </c>
      <c r="O137" s="100">
        <v>44994</v>
      </c>
      <c r="P137" s="144">
        <v>0.28263888888888888</v>
      </c>
      <c r="Q137" s="144">
        <v>0.28750000000000003</v>
      </c>
      <c r="R137" s="144">
        <f t="shared" si="16"/>
        <v>4.8611111111111494E-3</v>
      </c>
      <c r="S137" s="111">
        <v>500</v>
      </c>
      <c r="T137" s="127">
        <v>1.4950000000000001</v>
      </c>
      <c r="U137" s="51" t="s">
        <v>1039</v>
      </c>
      <c r="V137" s="127">
        <v>1.4503999999999999</v>
      </c>
      <c r="W137" s="142">
        <f t="shared" si="19"/>
        <v>-22.300000000000097</v>
      </c>
      <c r="X137" s="55">
        <f t="shared" si="17"/>
        <v>-2.9832775919732546E-2</v>
      </c>
      <c r="Y137" s="117">
        <f t="shared" si="18"/>
        <v>-4.4600000000000195E-2</v>
      </c>
      <c r="Z137" s="262" t="s">
        <v>1139</v>
      </c>
    </row>
    <row r="138" spans="1:26" x14ac:dyDescent="0.2">
      <c r="A138" s="265"/>
      <c r="B138" s="266"/>
      <c r="C138" s="267"/>
      <c r="D138" s="267"/>
      <c r="E138" s="267">
        <f t="shared" si="13"/>
        <v>0</v>
      </c>
      <c r="F138" s="268"/>
      <c r="G138" s="269"/>
      <c r="H138" s="270"/>
      <c r="I138" s="269"/>
      <c r="J138" s="271">
        <f t="shared" si="20"/>
        <v>0</v>
      </c>
      <c r="K138" s="272"/>
      <c r="L138" s="273">
        <f t="shared" si="21"/>
        <v>0</v>
      </c>
      <c r="M138" s="132"/>
      <c r="N138" s="65" t="s">
        <v>346</v>
      </c>
      <c r="O138" s="100">
        <v>44994</v>
      </c>
      <c r="P138" s="144">
        <v>0.27708333333333335</v>
      </c>
      <c r="Q138" s="144">
        <v>0.27708333333333335</v>
      </c>
      <c r="R138" s="144">
        <f t="shared" si="16"/>
        <v>0</v>
      </c>
      <c r="S138" s="111">
        <v>200</v>
      </c>
      <c r="T138" s="127">
        <v>1.9950000000000001</v>
      </c>
      <c r="U138" s="51" t="s">
        <v>1037</v>
      </c>
      <c r="V138" s="127">
        <v>1.9621999999999999</v>
      </c>
      <c r="W138" s="142">
        <f t="shared" si="19"/>
        <v>-6.5600000000000325</v>
      </c>
      <c r="X138" s="55">
        <f t="shared" si="17"/>
        <v>-1.6441102756892256E-2</v>
      </c>
      <c r="Y138" s="117">
        <f t="shared" si="18"/>
        <v>-3.2800000000000162E-2</v>
      </c>
      <c r="Z138" s="259" t="s">
        <v>1140</v>
      </c>
    </row>
    <row r="139" spans="1:26" x14ac:dyDescent="0.2">
      <c r="A139" s="265"/>
      <c r="B139" s="266"/>
      <c r="C139" s="267"/>
      <c r="D139" s="267"/>
      <c r="E139" s="267">
        <f t="shared" ref="E139:E166" si="22">D139-C139</f>
        <v>0</v>
      </c>
      <c r="F139" s="268"/>
      <c r="G139" s="269"/>
      <c r="H139" s="270"/>
      <c r="I139" s="269"/>
      <c r="J139" s="271">
        <f t="shared" si="20"/>
        <v>0</v>
      </c>
      <c r="K139" s="272"/>
      <c r="L139" s="273">
        <f t="shared" si="21"/>
        <v>0</v>
      </c>
      <c r="M139" s="132"/>
      <c r="N139" s="65" t="s">
        <v>675</v>
      </c>
      <c r="O139" s="100">
        <v>44998</v>
      </c>
      <c r="P139" s="144">
        <v>0.27638888888888885</v>
      </c>
      <c r="Q139" s="144">
        <v>0.27708333333333335</v>
      </c>
      <c r="R139" s="144">
        <f t="shared" si="16"/>
        <v>6.9444444444449749E-4</v>
      </c>
      <c r="S139" s="111">
        <v>2000</v>
      </c>
      <c r="T139" s="127">
        <v>0.713225</v>
      </c>
      <c r="U139" s="51" t="s">
        <v>1040</v>
      </c>
      <c r="V139" s="127">
        <v>0.68137499999999995</v>
      </c>
      <c r="W139" s="142">
        <f t="shared" si="19"/>
        <v>-63.700000000000088</v>
      </c>
      <c r="X139" s="55">
        <f t="shared" si="17"/>
        <v>-4.4656314627221527E-2</v>
      </c>
      <c r="Y139" s="117">
        <f t="shared" si="18"/>
        <v>-3.1850000000000045E-2</v>
      </c>
      <c r="Z139" s="275" t="s">
        <v>1141</v>
      </c>
    </row>
    <row r="140" spans="1:26" x14ac:dyDescent="0.2">
      <c r="A140" s="265"/>
      <c r="B140" s="266"/>
      <c r="C140" s="267"/>
      <c r="D140" s="267"/>
      <c r="E140" s="267">
        <f t="shared" si="22"/>
        <v>0</v>
      </c>
      <c r="F140" s="268"/>
      <c r="G140" s="269"/>
      <c r="H140" s="270"/>
      <c r="I140" s="269"/>
      <c r="J140" s="271">
        <f t="shared" si="20"/>
        <v>0</v>
      </c>
      <c r="K140" s="272"/>
      <c r="L140" s="273">
        <f t="shared" si="21"/>
        <v>0</v>
      </c>
      <c r="M140" s="132"/>
      <c r="N140" s="65" t="s">
        <v>677</v>
      </c>
      <c r="O140" s="100">
        <v>44999</v>
      </c>
      <c r="P140" s="144">
        <v>0.27777777777777779</v>
      </c>
      <c r="Q140" s="144">
        <v>0.27777777777777779</v>
      </c>
      <c r="R140" s="144">
        <f t="shared" si="16"/>
        <v>0</v>
      </c>
      <c r="S140" s="111">
        <v>500</v>
      </c>
      <c r="T140" s="127">
        <v>1.2251000000000001</v>
      </c>
      <c r="U140" s="51" t="s">
        <v>1006</v>
      </c>
      <c r="V140" s="127">
        <v>1.18</v>
      </c>
      <c r="W140" s="142">
        <f t="shared" si="19"/>
        <v>-22.550000000000068</v>
      </c>
      <c r="X140" s="55">
        <f t="shared" si="17"/>
        <v>-3.68133213615216E-2</v>
      </c>
      <c r="Y140" s="117">
        <f t="shared" si="18"/>
        <v>-4.510000000000014E-2</v>
      </c>
      <c r="Z140" s="276" t="s">
        <v>1142</v>
      </c>
    </row>
    <row r="141" spans="1:26" x14ac:dyDescent="0.2">
      <c r="A141" s="265"/>
      <c r="B141" s="266"/>
      <c r="C141" s="267"/>
      <c r="D141" s="267"/>
      <c r="E141" s="267">
        <f t="shared" si="22"/>
        <v>0</v>
      </c>
      <c r="F141" s="268"/>
      <c r="G141" s="269"/>
      <c r="H141" s="270"/>
      <c r="I141" s="269"/>
      <c r="J141" s="271">
        <f t="shared" si="20"/>
        <v>0</v>
      </c>
      <c r="K141" s="272"/>
      <c r="L141" s="273">
        <f t="shared" si="21"/>
        <v>0</v>
      </c>
      <c r="M141" s="132"/>
      <c r="N141" s="65" t="s">
        <v>678</v>
      </c>
      <c r="O141" s="100">
        <v>45009</v>
      </c>
      <c r="P141" s="144">
        <v>0.28541666666666665</v>
      </c>
      <c r="Q141" s="144">
        <v>0.29097222222222224</v>
      </c>
      <c r="R141" s="144">
        <f t="shared" si="16"/>
        <v>5.5555555555555913E-3</v>
      </c>
      <c r="S141" s="111">
        <v>300</v>
      </c>
      <c r="T141" s="127">
        <v>2.3483999999999998</v>
      </c>
      <c r="U141" s="51" t="s">
        <v>1041</v>
      </c>
      <c r="V141" s="127">
        <v>2.3010000000000002</v>
      </c>
      <c r="W141" s="142">
        <f t="shared" si="19"/>
        <v>-14.219999999999899</v>
      </c>
      <c r="X141" s="55">
        <f t="shared" si="17"/>
        <v>-2.0183955033213907E-2</v>
      </c>
      <c r="Y141" s="117">
        <f t="shared" si="18"/>
        <v>-4.7399999999999665E-2</v>
      </c>
      <c r="Z141" s="275" t="s">
        <v>1143</v>
      </c>
    </row>
    <row r="142" spans="1:26" x14ac:dyDescent="0.2">
      <c r="A142" s="265"/>
      <c r="B142" s="266"/>
      <c r="C142" s="267"/>
      <c r="D142" s="267"/>
      <c r="E142" s="267">
        <f t="shared" si="22"/>
        <v>0</v>
      </c>
      <c r="F142" s="268"/>
      <c r="G142" s="269"/>
      <c r="H142" s="270"/>
      <c r="I142" s="269"/>
      <c r="J142" s="271">
        <f t="shared" si="20"/>
        <v>0</v>
      </c>
      <c r="K142" s="272"/>
      <c r="L142" s="273">
        <f t="shared" si="21"/>
        <v>0</v>
      </c>
      <c r="M142" s="132"/>
      <c r="N142" s="65" t="s">
        <v>681</v>
      </c>
      <c r="O142" s="100">
        <v>45009</v>
      </c>
      <c r="P142" s="144">
        <v>0.30416666666666664</v>
      </c>
      <c r="Q142" s="144">
        <v>0.30416666666666664</v>
      </c>
      <c r="R142" s="144">
        <f t="shared" si="16"/>
        <v>0</v>
      </c>
      <c r="S142" s="111">
        <v>700</v>
      </c>
      <c r="T142" s="127">
        <v>1.6281000000000001</v>
      </c>
      <c r="U142" s="51" t="s">
        <v>1042</v>
      </c>
      <c r="V142" s="127">
        <v>1.58</v>
      </c>
      <c r="W142" s="142">
        <f t="shared" si="19"/>
        <v>-33.670000000000023</v>
      </c>
      <c r="X142" s="55">
        <f t="shared" si="17"/>
        <v>-2.9543639825563517E-2</v>
      </c>
      <c r="Y142" s="117">
        <f t="shared" si="18"/>
        <v>-4.8100000000000032E-2</v>
      </c>
      <c r="Z142" s="277" t="s">
        <v>1144</v>
      </c>
    </row>
    <row r="143" spans="1:26" x14ac:dyDescent="0.2">
      <c r="A143" s="265"/>
      <c r="B143" s="266"/>
      <c r="C143" s="267"/>
      <c r="D143" s="267"/>
      <c r="E143" s="267">
        <f t="shared" si="22"/>
        <v>0</v>
      </c>
      <c r="F143" s="268"/>
      <c r="G143" s="269"/>
      <c r="H143" s="270"/>
      <c r="I143" s="269"/>
      <c r="J143" s="271">
        <f t="shared" si="20"/>
        <v>0</v>
      </c>
      <c r="K143" s="272"/>
      <c r="L143" s="273">
        <f t="shared" si="21"/>
        <v>0</v>
      </c>
      <c r="M143" s="132"/>
      <c r="N143" s="65" t="s">
        <v>683</v>
      </c>
      <c r="O143" s="100">
        <v>45014</v>
      </c>
      <c r="P143" s="144">
        <v>0.2986111111111111</v>
      </c>
      <c r="Q143" s="144">
        <v>0.30208333333333331</v>
      </c>
      <c r="R143" s="144">
        <f t="shared" si="16"/>
        <v>3.4722222222222099E-3</v>
      </c>
      <c r="S143" s="111">
        <v>300</v>
      </c>
      <c r="T143" s="127">
        <v>2.27</v>
      </c>
      <c r="U143" s="51" t="s">
        <v>1044</v>
      </c>
      <c r="V143" s="127">
        <v>2.1911333000000002</v>
      </c>
      <c r="W143" s="142">
        <f t="shared" si="19"/>
        <v>-23.660009999999954</v>
      </c>
      <c r="X143" s="55">
        <f t="shared" si="17"/>
        <v>-3.4743039647577079E-2</v>
      </c>
      <c r="Y143" s="117">
        <f t="shared" si="18"/>
        <v>-7.8866699999999845E-2</v>
      </c>
      <c r="Z143" s="83" t="s">
        <v>1145</v>
      </c>
    </row>
    <row r="144" spans="1:26" x14ac:dyDescent="0.2">
      <c r="A144" s="265"/>
      <c r="B144" s="266"/>
      <c r="C144" s="267"/>
      <c r="D144" s="267"/>
      <c r="E144" s="267">
        <f t="shared" si="22"/>
        <v>0</v>
      </c>
      <c r="F144" s="268"/>
      <c r="G144" s="269"/>
      <c r="H144" s="270"/>
      <c r="I144" s="269"/>
      <c r="J144" s="271">
        <f t="shared" si="20"/>
        <v>0</v>
      </c>
      <c r="K144" s="272"/>
      <c r="L144" s="273">
        <f t="shared" si="21"/>
        <v>0</v>
      </c>
      <c r="M144" s="132"/>
      <c r="N144" s="65" t="s">
        <v>684</v>
      </c>
      <c r="O144" s="100">
        <v>45014</v>
      </c>
      <c r="P144" s="144">
        <v>0.28750000000000003</v>
      </c>
      <c r="Q144" s="144">
        <v>0.30208333333333331</v>
      </c>
      <c r="R144" s="144">
        <f t="shared" si="16"/>
        <v>1.4583333333333282E-2</v>
      </c>
      <c r="S144" s="111">
        <v>200</v>
      </c>
      <c r="T144" s="127">
        <v>4.0014000000000003</v>
      </c>
      <c r="U144" s="51" t="s">
        <v>1043</v>
      </c>
      <c r="V144" s="127">
        <v>3.91</v>
      </c>
      <c r="W144" s="142">
        <f t="shared" si="19"/>
        <v>-18.28000000000003</v>
      </c>
      <c r="X144" s="55">
        <f t="shared" si="17"/>
        <v>-2.2842005298145729E-2</v>
      </c>
      <c r="Y144" s="117">
        <f t="shared" si="18"/>
        <v>-9.1400000000000148E-2</v>
      </c>
      <c r="Z144" s="262" t="s">
        <v>1146</v>
      </c>
    </row>
    <row r="145" spans="1:26" x14ac:dyDescent="0.2">
      <c r="A145" s="265"/>
      <c r="B145" s="266"/>
      <c r="C145" s="267"/>
      <c r="D145" s="267"/>
      <c r="E145" s="267">
        <f t="shared" si="22"/>
        <v>0</v>
      </c>
      <c r="F145" s="268"/>
      <c r="G145" s="269"/>
      <c r="H145" s="270"/>
      <c r="I145" s="269"/>
      <c r="J145" s="271">
        <f t="shared" si="20"/>
        <v>0</v>
      </c>
      <c r="K145" s="272"/>
      <c r="L145" s="273">
        <f t="shared" si="21"/>
        <v>0</v>
      </c>
      <c r="M145" s="132"/>
      <c r="N145" s="65" t="s">
        <v>667</v>
      </c>
      <c r="O145" s="100">
        <v>45020</v>
      </c>
      <c r="P145" s="144">
        <v>0.28472222222222221</v>
      </c>
      <c r="Q145" s="144">
        <v>0.28541666666666665</v>
      </c>
      <c r="R145" s="144">
        <f t="shared" si="16"/>
        <v>6.9444444444444198E-4</v>
      </c>
      <c r="S145" s="111">
        <v>500</v>
      </c>
      <c r="T145" s="127">
        <v>1.4957</v>
      </c>
      <c r="U145" s="51" t="s">
        <v>1045</v>
      </c>
      <c r="V145" s="127">
        <v>1.4</v>
      </c>
      <c r="W145" s="142">
        <f t="shared" si="19"/>
        <v>-47.850000000000058</v>
      </c>
      <c r="X145" s="55">
        <f t="shared" si="17"/>
        <v>-6.3983419134853281E-2</v>
      </c>
      <c r="Y145" s="117">
        <f t="shared" si="18"/>
        <v>-9.5700000000000118E-2</v>
      </c>
      <c r="Z145" s="83" t="s">
        <v>1147</v>
      </c>
    </row>
    <row r="146" spans="1:26" x14ac:dyDescent="0.2">
      <c r="A146" s="265"/>
      <c r="B146" s="266"/>
      <c r="C146" s="267"/>
      <c r="D146" s="267"/>
      <c r="E146" s="267">
        <f t="shared" si="22"/>
        <v>0</v>
      </c>
      <c r="F146" s="268"/>
      <c r="G146" s="269"/>
      <c r="H146" s="270"/>
      <c r="I146" s="269"/>
      <c r="J146" s="271">
        <f t="shared" si="20"/>
        <v>0</v>
      </c>
      <c r="K146" s="272"/>
      <c r="L146" s="273">
        <f t="shared" si="21"/>
        <v>0</v>
      </c>
      <c r="M146" s="132"/>
      <c r="N146" s="65" t="s">
        <v>667</v>
      </c>
      <c r="O146" s="100">
        <v>45020</v>
      </c>
      <c r="P146" s="144">
        <v>0.28680555555555554</v>
      </c>
      <c r="Q146" s="144">
        <v>0.28750000000000003</v>
      </c>
      <c r="R146" s="144">
        <f t="shared" si="16"/>
        <v>6.9444444444449749E-4</v>
      </c>
      <c r="S146" s="111">
        <v>500</v>
      </c>
      <c r="T146" s="127">
        <v>1.5349999999999999</v>
      </c>
      <c r="U146" s="51" t="s">
        <v>1046</v>
      </c>
      <c r="V146" s="127">
        <v>1.4320999999999999</v>
      </c>
      <c r="W146" s="142">
        <f t="shared" si="19"/>
        <v>-51.449999999999996</v>
      </c>
      <c r="X146" s="55">
        <f t="shared" si="17"/>
        <v>-6.7035830618892511E-2</v>
      </c>
      <c r="Y146" s="117">
        <f t="shared" si="18"/>
        <v>-0.10289999999999999</v>
      </c>
      <c r="Z146" s="83" t="s">
        <v>1148</v>
      </c>
    </row>
    <row r="147" spans="1:26" x14ac:dyDescent="0.2">
      <c r="A147" s="265"/>
      <c r="B147" s="266"/>
      <c r="C147" s="267"/>
      <c r="D147" s="267"/>
      <c r="E147" s="267">
        <f t="shared" si="22"/>
        <v>0</v>
      </c>
      <c r="F147" s="268"/>
      <c r="G147" s="269"/>
      <c r="H147" s="270"/>
      <c r="I147" s="269"/>
      <c r="J147" s="271">
        <f t="shared" si="20"/>
        <v>0</v>
      </c>
      <c r="K147" s="272"/>
      <c r="L147" s="273">
        <f t="shared" si="21"/>
        <v>0</v>
      </c>
      <c r="M147" s="132"/>
      <c r="N147" s="65" t="s">
        <v>353</v>
      </c>
      <c r="O147" s="100">
        <v>45022</v>
      </c>
      <c r="P147" s="144">
        <v>0.27152777777777776</v>
      </c>
      <c r="Q147" s="144">
        <v>0.27152777777777776</v>
      </c>
      <c r="R147" s="144">
        <f t="shared" si="16"/>
        <v>0</v>
      </c>
      <c r="S147" s="111">
        <v>200</v>
      </c>
      <c r="T147" s="127">
        <v>1.405</v>
      </c>
      <c r="U147" s="51" t="s">
        <v>1047</v>
      </c>
      <c r="V147" s="127">
        <v>1.36</v>
      </c>
      <c r="W147" s="142">
        <f t="shared" si="19"/>
        <v>-8.9999999999999858</v>
      </c>
      <c r="X147" s="55">
        <f t="shared" si="17"/>
        <v>-3.2028469750889577E-2</v>
      </c>
      <c r="Y147" s="117">
        <f t="shared" si="18"/>
        <v>-4.4999999999999929E-2</v>
      </c>
      <c r="Z147" s="259" t="s">
        <v>688</v>
      </c>
    </row>
    <row r="148" spans="1:26" x14ac:dyDescent="0.2">
      <c r="A148" s="265"/>
      <c r="B148" s="266"/>
      <c r="C148" s="267"/>
      <c r="D148" s="267"/>
      <c r="E148" s="267">
        <f t="shared" si="22"/>
        <v>0</v>
      </c>
      <c r="F148" s="268"/>
      <c r="G148" s="269"/>
      <c r="H148" s="270"/>
      <c r="I148" s="269"/>
      <c r="J148" s="271">
        <f t="shared" si="20"/>
        <v>0</v>
      </c>
      <c r="K148" s="272"/>
      <c r="L148" s="273">
        <f t="shared" si="21"/>
        <v>0</v>
      </c>
      <c r="M148" s="132"/>
      <c r="N148" s="65" t="s">
        <v>353</v>
      </c>
      <c r="O148" s="100">
        <v>45022</v>
      </c>
      <c r="P148" s="144">
        <v>0.2722222222222222</v>
      </c>
      <c r="Q148" s="144">
        <v>0.2722222222222222</v>
      </c>
      <c r="R148" s="144">
        <f t="shared" si="16"/>
        <v>0</v>
      </c>
      <c r="S148" s="111">
        <v>1000</v>
      </c>
      <c r="T148" s="127">
        <v>1.2649999999999999</v>
      </c>
      <c r="U148" s="51" t="s">
        <v>1048</v>
      </c>
      <c r="V148" s="127">
        <v>1.22</v>
      </c>
      <c r="W148" s="142">
        <f t="shared" si="19"/>
        <v>-44.999999999999929</v>
      </c>
      <c r="X148" s="55">
        <f t="shared" si="17"/>
        <v>-3.5573122529644174E-2</v>
      </c>
      <c r="Y148" s="117">
        <f t="shared" si="18"/>
        <v>-4.4999999999999929E-2</v>
      </c>
      <c r="Z148" s="259" t="s">
        <v>689</v>
      </c>
    </row>
    <row r="149" spans="1:26" x14ac:dyDescent="0.2">
      <c r="A149" s="265"/>
      <c r="B149" s="266"/>
      <c r="C149" s="267"/>
      <c r="D149" s="267"/>
      <c r="E149" s="267">
        <f t="shared" si="22"/>
        <v>0</v>
      </c>
      <c r="F149" s="268"/>
      <c r="G149" s="269"/>
      <c r="H149" s="270"/>
      <c r="I149" s="269"/>
      <c r="J149" s="271">
        <f t="shared" si="20"/>
        <v>0</v>
      </c>
      <c r="K149" s="272"/>
      <c r="L149" s="273">
        <f t="shared" si="21"/>
        <v>0</v>
      </c>
      <c r="M149" s="132"/>
      <c r="N149" s="65" t="s">
        <v>353</v>
      </c>
      <c r="O149" s="100">
        <v>45022</v>
      </c>
      <c r="P149" s="144">
        <v>0.27430555555555552</v>
      </c>
      <c r="Q149" s="144">
        <v>0.28611111111111115</v>
      </c>
      <c r="R149" s="144">
        <f t="shared" si="16"/>
        <v>1.1805555555555625E-2</v>
      </c>
      <c r="S149" s="111">
        <v>200</v>
      </c>
      <c r="T149" s="127">
        <v>1.2157</v>
      </c>
      <c r="U149" s="51" t="s">
        <v>1049</v>
      </c>
      <c r="V149" s="127">
        <v>1.1200000000000001</v>
      </c>
      <c r="W149" s="142">
        <f t="shared" si="19"/>
        <v>-19.139999999999979</v>
      </c>
      <c r="X149" s="55">
        <f t="shared" si="17"/>
        <v>-7.8720078966850293E-2</v>
      </c>
      <c r="Y149" s="117">
        <f t="shared" si="18"/>
        <v>-9.5699999999999896E-2</v>
      </c>
      <c r="Z149" s="259" t="s">
        <v>689</v>
      </c>
    </row>
    <row r="150" spans="1:26" x14ac:dyDescent="0.2">
      <c r="A150" s="265"/>
      <c r="B150" s="266"/>
      <c r="C150" s="267"/>
      <c r="D150" s="267"/>
      <c r="E150" s="267">
        <f t="shared" si="22"/>
        <v>0</v>
      </c>
      <c r="F150" s="268"/>
      <c r="G150" s="269"/>
      <c r="H150" s="270"/>
      <c r="I150" s="269"/>
      <c r="J150" s="271">
        <f t="shared" si="20"/>
        <v>0</v>
      </c>
      <c r="K150" s="272"/>
      <c r="L150" s="273">
        <f t="shared" si="21"/>
        <v>0</v>
      </c>
      <c r="M150" s="132"/>
      <c r="N150" s="65" t="s">
        <v>238</v>
      </c>
      <c r="O150" s="100">
        <v>45027</v>
      </c>
      <c r="P150" s="144">
        <v>0.27499999999999997</v>
      </c>
      <c r="Q150" s="144">
        <v>0.27569444444444446</v>
      </c>
      <c r="R150" s="144">
        <f t="shared" si="16"/>
        <v>6.9444444444449749E-4</v>
      </c>
      <c r="S150" s="111">
        <v>400</v>
      </c>
      <c r="T150" s="127">
        <v>4.09</v>
      </c>
      <c r="U150" s="51" t="s">
        <v>1050</v>
      </c>
      <c r="V150" s="127">
        <v>3.98</v>
      </c>
      <c r="W150" s="142">
        <f t="shared" si="19"/>
        <v>-43.99999999999995</v>
      </c>
      <c r="X150" s="55">
        <f t="shared" si="17"/>
        <v>-2.6894865525672329E-2</v>
      </c>
      <c r="Y150" s="117">
        <f t="shared" si="18"/>
        <v>-0.10999999999999988</v>
      </c>
      <c r="Z150" s="277" t="s">
        <v>1149</v>
      </c>
    </row>
    <row r="151" spans="1:26" x14ac:dyDescent="0.2">
      <c r="A151" s="265"/>
      <c r="B151" s="266"/>
      <c r="C151" s="267"/>
      <c r="D151" s="267"/>
      <c r="E151" s="267">
        <f t="shared" si="22"/>
        <v>0</v>
      </c>
      <c r="F151" s="268"/>
      <c r="G151" s="269"/>
      <c r="H151" s="270"/>
      <c r="I151" s="269"/>
      <c r="J151" s="271">
        <f t="shared" si="20"/>
        <v>0</v>
      </c>
      <c r="K151" s="272"/>
      <c r="L151" s="273">
        <f t="shared" si="21"/>
        <v>0</v>
      </c>
      <c r="M151" s="132"/>
      <c r="N151" s="65" t="s">
        <v>222</v>
      </c>
      <c r="O151" s="100">
        <v>45036</v>
      </c>
      <c r="P151" s="144">
        <v>0.29236111111111113</v>
      </c>
      <c r="Q151" s="144">
        <v>0.29236111111111113</v>
      </c>
      <c r="R151" s="144">
        <f t="shared" si="16"/>
        <v>0</v>
      </c>
      <c r="S151" s="111">
        <v>400</v>
      </c>
      <c r="T151" s="127">
        <v>1.6798999999999999</v>
      </c>
      <c r="U151" s="51" t="s">
        <v>1051</v>
      </c>
      <c r="V151" s="127">
        <v>1.5785499999999999</v>
      </c>
      <c r="W151" s="142">
        <f t="shared" si="19"/>
        <v>-40.54000000000002</v>
      </c>
      <c r="X151" s="55">
        <f t="shared" si="17"/>
        <v>-6.0330972081671597E-2</v>
      </c>
      <c r="Y151" s="117">
        <f t="shared" si="18"/>
        <v>-0.10135000000000005</v>
      </c>
      <c r="Z151" s="259" t="s">
        <v>1108</v>
      </c>
    </row>
    <row r="152" spans="1:26" x14ac:dyDescent="0.2">
      <c r="A152" s="265"/>
      <c r="B152" s="266"/>
      <c r="C152" s="267"/>
      <c r="D152" s="267"/>
      <c r="E152" s="267">
        <f t="shared" si="22"/>
        <v>0</v>
      </c>
      <c r="F152" s="268"/>
      <c r="G152" s="269"/>
      <c r="H152" s="270"/>
      <c r="I152" s="269"/>
      <c r="J152" s="271">
        <f t="shared" si="20"/>
        <v>0</v>
      </c>
      <c r="K152" s="272"/>
      <c r="L152" s="273">
        <f t="shared" si="21"/>
        <v>0</v>
      </c>
      <c r="M152" s="132"/>
      <c r="N152" s="65" t="s">
        <v>691</v>
      </c>
      <c r="O152" s="100">
        <v>45042</v>
      </c>
      <c r="P152" s="144">
        <v>0.27152777777777776</v>
      </c>
      <c r="Q152" s="144">
        <v>0.27152777777777776</v>
      </c>
      <c r="R152" s="144">
        <f t="shared" si="16"/>
        <v>0</v>
      </c>
      <c r="S152" s="111">
        <v>250</v>
      </c>
      <c r="T152" s="127">
        <v>2.4397199999999999</v>
      </c>
      <c r="U152" s="51" t="s">
        <v>1052</v>
      </c>
      <c r="V152" s="127">
        <v>2.3199999999999998</v>
      </c>
      <c r="W152" s="142">
        <f t="shared" si="19"/>
        <v>-29.930000000000014</v>
      </c>
      <c r="X152" s="55">
        <f t="shared" si="17"/>
        <v>-4.9071204892364717E-2</v>
      </c>
      <c r="Y152" s="117">
        <f t="shared" si="18"/>
        <v>-0.11972000000000005</v>
      </c>
      <c r="Z152" s="262" t="s">
        <v>1150</v>
      </c>
    </row>
    <row r="153" spans="1:26" x14ac:dyDescent="0.2">
      <c r="A153" s="265"/>
      <c r="B153" s="266"/>
      <c r="C153" s="267"/>
      <c r="D153" s="267"/>
      <c r="E153" s="267">
        <f t="shared" si="22"/>
        <v>0</v>
      </c>
      <c r="F153" s="268"/>
      <c r="G153" s="269"/>
      <c r="H153" s="270"/>
      <c r="I153" s="269"/>
      <c r="J153" s="271">
        <f t="shared" si="20"/>
        <v>0</v>
      </c>
      <c r="K153" s="272"/>
      <c r="L153" s="273">
        <f t="shared" si="21"/>
        <v>0</v>
      </c>
      <c r="M153" s="132"/>
      <c r="N153" s="65" t="s">
        <v>359</v>
      </c>
      <c r="O153" s="100">
        <v>45043</v>
      </c>
      <c r="P153" s="144">
        <v>0.27430555555555552</v>
      </c>
      <c r="Q153" s="144">
        <v>0.27916666666666667</v>
      </c>
      <c r="R153" s="144">
        <f t="shared" si="16"/>
        <v>4.8611111111111494E-3</v>
      </c>
      <c r="S153" s="111">
        <v>500</v>
      </c>
      <c r="T153" s="127">
        <v>1.0885</v>
      </c>
      <c r="U153" s="51" t="s">
        <v>1053</v>
      </c>
      <c r="V153" s="127">
        <v>1.04</v>
      </c>
      <c r="W153" s="142">
        <f t="shared" si="19"/>
        <v>-24.249999999999993</v>
      </c>
      <c r="X153" s="55">
        <f t="shared" si="17"/>
        <v>-4.4556729444189203E-2</v>
      </c>
      <c r="Y153" s="117">
        <f t="shared" si="18"/>
        <v>-4.8499999999999988E-2</v>
      </c>
      <c r="Z153" s="279" t="s">
        <v>1151</v>
      </c>
    </row>
    <row r="154" spans="1:26" x14ac:dyDescent="0.2">
      <c r="A154" s="265"/>
      <c r="B154" s="266"/>
      <c r="C154" s="267"/>
      <c r="D154" s="267"/>
      <c r="E154" s="267">
        <f t="shared" si="22"/>
        <v>0</v>
      </c>
      <c r="F154" s="268"/>
      <c r="G154" s="269"/>
      <c r="H154" s="270"/>
      <c r="I154" s="269"/>
      <c r="J154" s="271">
        <f t="shared" si="20"/>
        <v>0</v>
      </c>
      <c r="K154" s="272"/>
      <c r="L154" s="273">
        <f t="shared" si="21"/>
        <v>0</v>
      </c>
      <c r="M154" s="132"/>
      <c r="N154" s="65" t="s">
        <v>695</v>
      </c>
      <c r="O154" s="100">
        <v>45044</v>
      </c>
      <c r="P154" s="144">
        <v>0.38263888888888886</v>
      </c>
      <c r="Q154" s="144">
        <v>0.38263888888888892</v>
      </c>
      <c r="R154" s="144">
        <f t="shared" si="16"/>
        <v>0</v>
      </c>
      <c r="S154" s="111">
        <v>3</v>
      </c>
      <c r="T154" s="127">
        <v>179</v>
      </c>
      <c r="U154" s="51" t="s">
        <v>1061</v>
      </c>
      <c r="V154" s="127">
        <v>172.51</v>
      </c>
      <c r="W154" s="142">
        <f t="shared" si="19"/>
        <v>-19.470000000000027</v>
      </c>
      <c r="X154" s="55">
        <f t="shared" si="17"/>
        <v>-3.6256983240223528E-2</v>
      </c>
      <c r="Y154" s="117">
        <f t="shared" si="18"/>
        <v>-6.4900000000000091</v>
      </c>
      <c r="Z154" s="280" t="s">
        <v>1152</v>
      </c>
    </row>
    <row r="155" spans="1:26" x14ac:dyDescent="0.2">
      <c r="A155" s="265"/>
      <c r="B155" s="266"/>
      <c r="C155" s="267"/>
      <c r="D155" s="267"/>
      <c r="E155" s="267">
        <f t="shared" si="22"/>
        <v>0</v>
      </c>
      <c r="F155" s="268"/>
      <c r="G155" s="269"/>
      <c r="H155" s="270"/>
      <c r="I155" s="269"/>
      <c r="J155" s="271">
        <f t="shared" si="20"/>
        <v>0</v>
      </c>
      <c r="K155" s="272"/>
      <c r="L155" s="273">
        <f t="shared" si="21"/>
        <v>0</v>
      </c>
      <c r="M155" s="132"/>
      <c r="N155" s="65" t="s">
        <v>695</v>
      </c>
      <c r="O155" s="100">
        <v>45044</v>
      </c>
      <c r="P155" s="144">
        <v>0.40208333333333335</v>
      </c>
      <c r="Q155" s="144">
        <v>0.40277777777777773</v>
      </c>
      <c r="R155" s="144">
        <f t="shared" si="16"/>
        <v>6.9444444444438647E-4</v>
      </c>
      <c r="S155" s="111">
        <v>1</v>
      </c>
      <c r="T155" s="127">
        <v>137.13999999999999</v>
      </c>
      <c r="U155" s="51" t="s">
        <v>1062</v>
      </c>
      <c r="V155" s="127">
        <v>130.01</v>
      </c>
      <c r="W155" s="142">
        <f t="shared" si="19"/>
        <v>-7.1299999999999955</v>
      </c>
      <c r="X155" s="55">
        <f t="shared" si="17"/>
        <v>-5.1990666472218172E-2</v>
      </c>
      <c r="Y155" s="117">
        <f t="shared" si="18"/>
        <v>-7.1299999999999955</v>
      </c>
      <c r="Z155" s="92" t="s">
        <v>11</v>
      </c>
    </row>
    <row r="156" spans="1:26" x14ac:dyDescent="0.2">
      <c r="A156" s="265"/>
      <c r="B156" s="266"/>
      <c r="C156" s="267"/>
      <c r="D156" s="267"/>
      <c r="E156" s="267">
        <f t="shared" si="22"/>
        <v>0</v>
      </c>
      <c r="F156" s="268"/>
      <c r="G156" s="269"/>
      <c r="H156" s="270"/>
      <c r="I156" s="269"/>
      <c r="J156" s="271">
        <f t="shared" si="20"/>
        <v>0</v>
      </c>
      <c r="K156" s="272"/>
      <c r="L156" s="273">
        <f t="shared" si="21"/>
        <v>0</v>
      </c>
      <c r="M156" s="132"/>
      <c r="N156" s="65" t="s">
        <v>696</v>
      </c>
      <c r="O156" s="100">
        <v>45047</v>
      </c>
      <c r="P156" s="144">
        <v>0.29444444444444445</v>
      </c>
      <c r="Q156" s="144">
        <v>0.29444444444444445</v>
      </c>
      <c r="R156" s="144">
        <f t="shared" si="16"/>
        <v>0</v>
      </c>
      <c r="S156" s="111">
        <v>250</v>
      </c>
      <c r="T156" s="127">
        <v>4.1999199999999997</v>
      </c>
      <c r="U156" s="51" t="s">
        <v>1054</v>
      </c>
      <c r="V156" s="127">
        <v>4.1000800000000002</v>
      </c>
      <c r="W156" s="142">
        <f t="shared" si="19"/>
        <v>-24.959999999999873</v>
      </c>
      <c r="X156" s="55">
        <f t="shared" si="17"/>
        <v>-2.3771881369168857E-2</v>
      </c>
      <c r="Y156" s="117">
        <f t="shared" si="18"/>
        <v>-9.9839999999999485E-2</v>
      </c>
      <c r="Z156" s="143" t="s">
        <v>1153</v>
      </c>
    </row>
    <row r="157" spans="1:26" x14ac:dyDescent="0.2">
      <c r="A157" s="265"/>
      <c r="B157" s="266"/>
      <c r="C157" s="267"/>
      <c r="D157" s="267"/>
      <c r="E157" s="267">
        <f t="shared" si="22"/>
        <v>0</v>
      </c>
      <c r="F157" s="268"/>
      <c r="G157" s="269"/>
      <c r="H157" s="270"/>
      <c r="I157" s="269"/>
      <c r="J157" s="271">
        <f t="shared" si="20"/>
        <v>0</v>
      </c>
      <c r="K157" s="272"/>
      <c r="L157" s="273">
        <f t="shared" si="21"/>
        <v>0</v>
      </c>
      <c r="M157" s="132"/>
      <c r="N157" s="65" t="s">
        <v>667</v>
      </c>
      <c r="O157" s="100">
        <v>45048</v>
      </c>
      <c r="P157" s="144">
        <v>0.31875000000000003</v>
      </c>
      <c r="Q157" s="144">
        <v>0.31944444444444448</v>
      </c>
      <c r="R157" s="144">
        <f t="shared" si="16"/>
        <v>6.9444444444444198E-4</v>
      </c>
      <c r="S157" s="111">
        <v>500</v>
      </c>
      <c r="T157" s="127">
        <v>1.38</v>
      </c>
      <c r="U157" s="51" t="s">
        <v>1055</v>
      </c>
      <c r="V157" s="127">
        <v>1.33</v>
      </c>
      <c r="W157" s="142">
        <f t="shared" si="19"/>
        <v>-24.999999999999911</v>
      </c>
      <c r="X157" s="55">
        <f t="shared" si="17"/>
        <v>-3.6231884057970842E-2</v>
      </c>
      <c r="Y157" s="117">
        <f t="shared" si="18"/>
        <v>-4.9999999999999822E-2</v>
      </c>
      <c r="Z157" s="92" t="s">
        <v>1154</v>
      </c>
    </row>
    <row r="158" spans="1:26" x14ac:dyDescent="0.2">
      <c r="A158" s="265"/>
      <c r="B158" s="266"/>
      <c r="C158" s="267"/>
      <c r="D158" s="267"/>
      <c r="E158" s="267">
        <f t="shared" si="22"/>
        <v>0</v>
      </c>
      <c r="F158" s="268"/>
      <c r="G158" s="269"/>
      <c r="H158" s="270"/>
      <c r="I158" s="269"/>
      <c r="J158" s="271">
        <f t="shared" si="20"/>
        <v>0</v>
      </c>
      <c r="K158" s="272"/>
      <c r="L158" s="273">
        <f t="shared" si="21"/>
        <v>0</v>
      </c>
      <c r="M158" s="132"/>
      <c r="N158" s="65" t="s">
        <v>700</v>
      </c>
      <c r="O158" s="100">
        <v>45049</v>
      </c>
      <c r="P158" s="144">
        <v>0.28055555555555556</v>
      </c>
      <c r="Q158" s="144">
        <v>0.28541666666666665</v>
      </c>
      <c r="R158" s="144">
        <f t="shared" si="16"/>
        <v>4.8611111111110938E-3</v>
      </c>
      <c r="S158" s="111">
        <v>500</v>
      </c>
      <c r="T158" s="127">
        <v>1.9699</v>
      </c>
      <c r="U158" s="51" t="s">
        <v>1056</v>
      </c>
      <c r="V158" s="127">
        <v>1.865</v>
      </c>
      <c r="W158" s="142">
        <f t="shared" si="19"/>
        <v>-52.449999999999996</v>
      </c>
      <c r="X158" s="55">
        <f t="shared" si="17"/>
        <v>-5.3251434082948412E-2</v>
      </c>
      <c r="Y158" s="117">
        <f t="shared" si="18"/>
        <v>-0.10489999999999999</v>
      </c>
      <c r="Z158" s="143" t="s">
        <v>1155</v>
      </c>
    </row>
    <row r="159" spans="1:26" x14ac:dyDescent="0.2">
      <c r="A159" s="265"/>
      <c r="B159" s="266"/>
      <c r="C159" s="267"/>
      <c r="D159" s="267"/>
      <c r="E159" s="267">
        <f t="shared" si="22"/>
        <v>0</v>
      </c>
      <c r="F159" s="268"/>
      <c r="G159" s="269"/>
      <c r="H159" s="270"/>
      <c r="I159" s="269"/>
      <c r="J159" s="271">
        <f t="shared" si="20"/>
        <v>0</v>
      </c>
      <c r="K159" s="272"/>
      <c r="L159" s="273">
        <f t="shared" si="21"/>
        <v>0</v>
      </c>
      <c r="M159" s="132"/>
      <c r="N159" s="65" t="s">
        <v>361</v>
      </c>
      <c r="O159" s="100">
        <v>45050</v>
      </c>
      <c r="P159" s="144">
        <v>0.27152777777777776</v>
      </c>
      <c r="Q159" s="144">
        <v>0.27361111111111108</v>
      </c>
      <c r="R159" s="144">
        <f t="shared" si="16"/>
        <v>2.0833333333333259E-3</v>
      </c>
      <c r="S159" s="111">
        <v>200</v>
      </c>
      <c r="T159" s="127">
        <v>2.2275</v>
      </c>
      <c r="U159" s="51" t="s">
        <v>1057</v>
      </c>
      <c r="V159" s="127">
        <v>2.02</v>
      </c>
      <c r="W159" s="142">
        <f t="shared" si="19"/>
        <v>-41.5</v>
      </c>
      <c r="X159" s="55">
        <f t="shared" si="17"/>
        <v>-9.3153759820426507E-2</v>
      </c>
      <c r="Y159" s="117">
        <f t="shared" si="18"/>
        <v>-0.20750000000000002</v>
      </c>
      <c r="Z159" s="143" t="s">
        <v>1156</v>
      </c>
    </row>
    <row r="160" spans="1:26" x14ac:dyDescent="0.2">
      <c r="A160" s="265"/>
      <c r="B160" s="266"/>
      <c r="C160" s="267"/>
      <c r="D160" s="267"/>
      <c r="E160" s="267">
        <f t="shared" si="22"/>
        <v>0</v>
      </c>
      <c r="F160" s="268"/>
      <c r="G160" s="269"/>
      <c r="H160" s="270"/>
      <c r="I160" s="269"/>
      <c r="J160" s="271">
        <f t="shared" si="20"/>
        <v>0</v>
      </c>
      <c r="K160" s="272"/>
      <c r="L160" s="273">
        <f t="shared" si="21"/>
        <v>0</v>
      </c>
      <c r="M160" s="132"/>
      <c r="N160" s="65" t="s">
        <v>705</v>
      </c>
      <c r="O160" s="100">
        <v>45054</v>
      </c>
      <c r="P160" s="144">
        <v>0.27569444444444446</v>
      </c>
      <c r="Q160" s="144">
        <v>0.27708333333333335</v>
      </c>
      <c r="R160" s="144">
        <f t="shared" si="16"/>
        <v>1.388888888888884E-3</v>
      </c>
      <c r="S160" s="111">
        <v>500</v>
      </c>
      <c r="T160" s="127">
        <v>1.8326</v>
      </c>
      <c r="U160" s="51" t="s">
        <v>1058</v>
      </c>
      <c r="V160" s="127">
        <v>1.73</v>
      </c>
      <c r="W160" s="142">
        <f t="shared" si="19"/>
        <v>-51.300000000000011</v>
      </c>
      <c r="X160" s="55">
        <f t="shared" si="17"/>
        <v>-5.5986030775946771E-2</v>
      </c>
      <c r="Y160" s="117">
        <f t="shared" si="18"/>
        <v>-0.10260000000000002</v>
      </c>
      <c r="Z160" s="143" t="s">
        <v>1157</v>
      </c>
    </row>
    <row r="161" spans="1:26" x14ac:dyDescent="0.2">
      <c r="A161" s="265"/>
      <c r="B161" s="266"/>
      <c r="C161" s="267"/>
      <c r="D161" s="267"/>
      <c r="E161" s="267">
        <f t="shared" si="22"/>
        <v>0</v>
      </c>
      <c r="F161" s="268"/>
      <c r="G161" s="269"/>
      <c r="H161" s="270"/>
      <c r="I161" s="269"/>
      <c r="J161" s="271">
        <f t="shared" si="20"/>
        <v>0</v>
      </c>
      <c r="K161" s="272"/>
      <c r="L161" s="273">
        <f t="shared" si="21"/>
        <v>0</v>
      </c>
      <c r="M161" s="132"/>
      <c r="N161" s="65" t="s">
        <v>705</v>
      </c>
      <c r="O161" s="100">
        <v>45054</v>
      </c>
      <c r="P161" s="144">
        <v>0.27708333333333335</v>
      </c>
      <c r="Q161" s="144">
        <v>0.27777777777777779</v>
      </c>
      <c r="R161" s="144">
        <f t="shared" si="16"/>
        <v>6.9444444444444198E-4</v>
      </c>
      <c r="S161" s="111">
        <v>300</v>
      </c>
      <c r="T161" s="127">
        <v>1.85</v>
      </c>
      <c r="U161" s="51" t="s">
        <v>1059</v>
      </c>
      <c r="V161" s="127">
        <v>1.802</v>
      </c>
      <c r="W161" s="142">
        <f t="shared" si="19"/>
        <v>-14.400000000000013</v>
      </c>
      <c r="X161" s="55">
        <f t="shared" si="17"/>
        <v>-2.5945945945946014E-2</v>
      </c>
      <c r="Y161" s="117">
        <f t="shared" si="18"/>
        <v>-4.8000000000000043E-2</v>
      </c>
      <c r="Z161" s="143" t="s">
        <v>1158</v>
      </c>
    </row>
    <row r="162" spans="1:26" x14ac:dyDescent="0.2">
      <c r="A162" s="265"/>
      <c r="B162" s="266"/>
      <c r="C162" s="267"/>
      <c r="D162" s="267"/>
      <c r="E162" s="267">
        <f t="shared" si="22"/>
        <v>0</v>
      </c>
      <c r="F162" s="268"/>
      <c r="G162" s="269"/>
      <c r="H162" s="270"/>
      <c r="I162" s="269"/>
      <c r="J162" s="271">
        <f t="shared" si="20"/>
        <v>0</v>
      </c>
      <c r="K162" s="272"/>
      <c r="L162" s="273">
        <f t="shared" si="21"/>
        <v>0</v>
      </c>
      <c r="M162" s="132"/>
      <c r="N162" s="65" t="s">
        <v>707</v>
      </c>
      <c r="O162" s="100">
        <v>45056</v>
      </c>
      <c r="P162" s="144">
        <v>0.35069444444444442</v>
      </c>
      <c r="Q162" s="144">
        <v>0.35138888888888892</v>
      </c>
      <c r="R162" s="144">
        <f t="shared" si="16"/>
        <v>6.9444444444449749E-4</v>
      </c>
      <c r="S162" s="111">
        <v>100</v>
      </c>
      <c r="T162" s="127">
        <v>14.3424</v>
      </c>
      <c r="U162" s="51" t="s">
        <v>1060</v>
      </c>
      <c r="V162" s="127">
        <v>14</v>
      </c>
      <c r="W162" s="142">
        <f t="shared" si="19"/>
        <v>-34.239999999999959</v>
      </c>
      <c r="X162" s="55">
        <f t="shared" si="17"/>
        <v>-2.3873270861222595E-2</v>
      </c>
      <c r="Y162" s="117">
        <f t="shared" si="18"/>
        <v>-0.34239999999999959</v>
      </c>
      <c r="Z162" s="143" t="s">
        <v>1158</v>
      </c>
    </row>
    <row r="163" spans="1:26" x14ac:dyDescent="0.2">
      <c r="A163" s="265"/>
      <c r="B163" s="266"/>
      <c r="C163" s="267"/>
      <c r="D163" s="267"/>
      <c r="E163" s="267">
        <f t="shared" si="22"/>
        <v>0</v>
      </c>
      <c r="F163" s="268"/>
      <c r="G163" s="269"/>
      <c r="H163" s="270"/>
      <c r="I163" s="269"/>
      <c r="J163" s="271">
        <f t="shared" si="20"/>
        <v>0</v>
      </c>
      <c r="K163" s="272"/>
      <c r="L163" s="273">
        <f t="shared" si="21"/>
        <v>0</v>
      </c>
      <c r="M163" s="132"/>
      <c r="N163" s="65" t="s">
        <v>894</v>
      </c>
      <c r="O163" s="100">
        <v>45062</v>
      </c>
      <c r="P163" s="144">
        <v>0.28055555555555556</v>
      </c>
      <c r="Q163" s="144">
        <v>0.28125</v>
      </c>
      <c r="R163" s="144">
        <f t="shared" si="16"/>
        <v>6.9444444444444198E-4</v>
      </c>
      <c r="S163" s="111">
        <v>500</v>
      </c>
      <c r="T163" s="127">
        <v>2.1800000000000002</v>
      </c>
      <c r="U163" s="51" t="s">
        <v>895</v>
      </c>
      <c r="V163" s="127">
        <v>2.08</v>
      </c>
      <c r="W163" s="142">
        <f t="shared" si="19"/>
        <v>-50.000000000000043</v>
      </c>
      <c r="X163" s="55">
        <f t="shared" si="17"/>
        <v>-4.5871559633027581E-2</v>
      </c>
      <c r="Y163" s="117">
        <f t="shared" si="18"/>
        <v>-0.10000000000000009</v>
      </c>
      <c r="Z163" s="143" t="s">
        <v>897</v>
      </c>
    </row>
    <row r="164" spans="1:26" x14ac:dyDescent="0.2">
      <c r="A164" s="265"/>
      <c r="B164" s="266"/>
      <c r="C164" s="267"/>
      <c r="D164" s="267"/>
      <c r="E164" s="267">
        <f t="shared" si="22"/>
        <v>0</v>
      </c>
      <c r="F164" s="268"/>
      <c r="G164" s="269"/>
      <c r="H164" s="270"/>
      <c r="I164" s="269"/>
      <c r="J164" s="271">
        <f t="shared" si="20"/>
        <v>0</v>
      </c>
      <c r="K164" s="272"/>
      <c r="L164" s="273">
        <f t="shared" si="21"/>
        <v>0</v>
      </c>
      <c r="M164" s="132"/>
      <c r="N164" s="65" t="s">
        <v>894</v>
      </c>
      <c r="O164" s="100">
        <v>45062</v>
      </c>
      <c r="P164" s="144">
        <v>0.28125</v>
      </c>
      <c r="Q164" s="144">
        <v>0.28194444444444444</v>
      </c>
      <c r="R164" s="144">
        <f t="shared" si="16"/>
        <v>6.9444444444444198E-4</v>
      </c>
      <c r="S164" s="111">
        <v>200</v>
      </c>
      <c r="T164" s="127">
        <v>2.0587</v>
      </c>
      <c r="U164" s="51" t="s">
        <v>896</v>
      </c>
      <c r="V164" s="127">
        <v>1.96</v>
      </c>
      <c r="W164" s="142">
        <f t="shared" si="19"/>
        <v>-19.740000000000002</v>
      </c>
      <c r="X164" s="55">
        <f t="shared" si="17"/>
        <v>-4.7942876572594328E-2</v>
      </c>
      <c r="Y164" s="117">
        <f t="shared" si="18"/>
        <v>-9.870000000000001E-2</v>
      </c>
      <c r="Z164" s="143" t="s">
        <v>898</v>
      </c>
    </row>
    <row r="165" spans="1:26" x14ac:dyDescent="0.2">
      <c r="A165" s="265"/>
      <c r="B165" s="266"/>
      <c r="C165" s="267"/>
      <c r="D165" s="267"/>
      <c r="E165" s="267">
        <f t="shared" si="22"/>
        <v>0</v>
      </c>
      <c r="F165" s="268"/>
      <c r="G165" s="269"/>
      <c r="H165" s="270"/>
      <c r="I165" s="269"/>
      <c r="J165" s="271">
        <f t="shared" si="20"/>
        <v>0</v>
      </c>
      <c r="K165" s="272"/>
      <c r="L165" s="273">
        <f t="shared" si="21"/>
        <v>0</v>
      </c>
      <c r="M165" s="132"/>
      <c r="N165" s="65"/>
      <c r="O165" s="100"/>
      <c r="P165" s="144"/>
      <c r="Q165" s="144"/>
      <c r="R165" s="144"/>
      <c r="S165" s="111"/>
      <c r="T165" s="127"/>
      <c r="U165" s="51"/>
      <c r="V165" s="127"/>
      <c r="W165" s="142"/>
      <c r="X165" s="55"/>
      <c r="Y165" s="117"/>
      <c r="Z165" s="143"/>
    </row>
    <row r="166" spans="1:26" x14ac:dyDescent="0.2">
      <c r="A166" s="240"/>
      <c r="B166" s="241"/>
      <c r="C166" s="242"/>
      <c r="D166" s="242"/>
      <c r="E166" s="267">
        <f t="shared" si="22"/>
        <v>0</v>
      </c>
      <c r="F166" s="243"/>
      <c r="G166" s="244"/>
      <c r="H166" s="244"/>
      <c r="I166" s="244"/>
      <c r="J166" s="271">
        <f t="shared" si="20"/>
        <v>0</v>
      </c>
      <c r="K166" s="272"/>
      <c r="L166" s="273">
        <f t="shared" si="21"/>
        <v>0</v>
      </c>
      <c r="M166" s="196"/>
      <c r="N166" s="197"/>
      <c r="O166" s="198"/>
      <c r="P166" s="199"/>
      <c r="Q166" s="199"/>
      <c r="R166" s="200">
        <f>Q166-P166</f>
        <v>0</v>
      </c>
      <c r="S166" s="201"/>
      <c r="T166" s="264"/>
      <c r="U166" s="202"/>
      <c r="V166" s="264"/>
      <c r="W166" s="203"/>
      <c r="X166" s="202"/>
      <c r="Y166" s="202"/>
      <c r="Z166" s="204" t="s">
        <v>710</v>
      </c>
    </row>
    <row r="167" spans="1:26" x14ac:dyDescent="0.2">
      <c r="A167" s="173"/>
      <c r="B167" s="165"/>
      <c r="C167" s="166"/>
      <c r="D167" s="166"/>
      <c r="E167" s="166"/>
      <c r="F167" s="167"/>
      <c r="G167" s="163"/>
      <c r="H167" s="163"/>
      <c r="I167" s="163"/>
      <c r="J167" s="168"/>
      <c r="K167" s="169"/>
      <c r="L167" s="163"/>
      <c r="M167" s="171"/>
      <c r="N167" s="163"/>
    </row>
    <row r="168" spans="1:26" x14ac:dyDescent="0.2">
      <c r="A168" s="173"/>
      <c r="B168" s="165"/>
      <c r="C168" s="166"/>
      <c r="D168" s="166"/>
      <c r="E168" s="166"/>
      <c r="F168" s="167"/>
      <c r="G168" s="163"/>
      <c r="H168" s="163"/>
      <c r="I168" s="163"/>
      <c r="J168" s="168"/>
      <c r="K168" s="169"/>
      <c r="L168" s="163"/>
      <c r="M168" s="171"/>
      <c r="N168" s="163"/>
    </row>
    <row r="169" spans="1:26" x14ac:dyDescent="0.2">
      <c r="A169" s="173"/>
      <c r="B169" s="165"/>
      <c r="C169" s="166"/>
      <c r="D169" s="166"/>
      <c r="E169" s="166"/>
      <c r="F169" s="167"/>
      <c r="G169" s="163"/>
      <c r="H169" s="163"/>
      <c r="I169" s="163"/>
      <c r="J169" s="168"/>
      <c r="K169" s="169"/>
      <c r="L169" s="163"/>
      <c r="M169" s="175"/>
      <c r="N169" s="163"/>
    </row>
    <row r="170" spans="1:26" x14ac:dyDescent="0.2">
      <c r="A170" s="173"/>
      <c r="B170" s="165"/>
      <c r="C170" s="166"/>
      <c r="D170" s="166"/>
      <c r="E170" s="166"/>
      <c r="F170" s="167"/>
      <c r="G170" s="163"/>
      <c r="H170" s="163"/>
      <c r="I170" s="163"/>
      <c r="J170" s="168"/>
      <c r="K170" s="169"/>
      <c r="L170" s="163"/>
      <c r="M170" s="176"/>
      <c r="N170" s="163"/>
    </row>
    <row r="171" spans="1:26" x14ac:dyDescent="0.2">
      <c r="A171" s="173"/>
      <c r="B171" s="165"/>
      <c r="C171" s="166"/>
      <c r="D171" s="166"/>
      <c r="E171" s="166"/>
      <c r="F171" s="167"/>
      <c r="G171" s="163"/>
      <c r="H171" s="163"/>
      <c r="I171" s="163"/>
      <c r="J171" s="168"/>
      <c r="K171" s="169"/>
      <c r="L171" s="163"/>
      <c r="M171" s="176"/>
      <c r="N171" s="163"/>
    </row>
    <row r="172" spans="1:26" x14ac:dyDescent="0.2">
      <c r="A172" s="173"/>
      <c r="B172" s="165"/>
      <c r="C172" s="166"/>
      <c r="D172" s="166"/>
      <c r="E172" s="166"/>
      <c r="F172" s="167"/>
      <c r="G172" s="163"/>
      <c r="H172" s="163"/>
      <c r="I172" s="163"/>
      <c r="J172" s="168"/>
      <c r="K172" s="169"/>
      <c r="L172" s="163"/>
      <c r="M172" s="174"/>
      <c r="N172" s="163"/>
    </row>
    <row r="173" spans="1:26" x14ac:dyDescent="0.2">
      <c r="A173" s="173"/>
      <c r="B173" s="165"/>
      <c r="C173" s="166"/>
      <c r="D173" s="166"/>
      <c r="E173" s="166"/>
      <c r="F173" s="167"/>
      <c r="G173" s="163"/>
      <c r="H173" s="163"/>
      <c r="I173" s="163"/>
      <c r="J173" s="168"/>
      <c r="K173" s="169"/>
      <c r="L173" s="163"/>
      <c r="M173" s="176"/>
      <c r="N173" s="163"/>
    </row>
    <row r="174" spans="1:26" x14ac:dyDescent="0.2">
      <c r="A174" s="173"/>
      <c r="B174" s="165"/>
      <c r="C174" s="166"/>
      <c r="D174" s="166"/>
      <c r="E174" s="166"/>
      <c r="F174" s="167"/>
      <c r="G174" s="163"/>
      <c r="H174" s="163"/>
      <c r="I174" s="163"/>
      <c r="J174" s="168"/>
      <c r="K174" s="169"/>
      <c r="L174" s="163"/>
      <c r="M174" s="177"/>
      <c r="N174" s="163"/>
    </row>
    <row r="175" spans="1:26" x14ac:dyDescent="0.2">
      <c r="A175" s="173"/>
      <c r="B175" s="165"/>
      <c r="C175" s="166"/>
      <c r="D175" s="166"/>
      <c r="E175" s="166"/>
      <c r="F175" s="167"/>
      <c r="G175" s="163"/>
      <c r="H175" s="163"/>
      <c r="I175" s="163"/>
      <c r="J175" s="168"/>
      <c r="K175" s="169"/>
      <c r="L175" s="163"/>
      <c r="M175" s="171"/>
      <c r="N175" s="163"/>
    </row>
    <row r="176" spans="1:26" x14ac:dyDescent="0.2">
      <c r="A176" s="173"/>
      <c r="B176" s="165"/>
      <c r="C176" s="166"/>
      <c r="D176" s="166"/>
      <c r="E176" s="166"/>
      <c r="F176" s="167"/>
      <c r="G176" s="163"/>
      <c r="H176" s="163"/>
      <c r="I176" s="163"/>
      <c r="J176" s="168"/>
      <c r="K176" s="169"/>
      <c r="L176" s="163"/>
      <c r="M176" s="171"/>
      <c r="N176" s="163"/>
    </row>
    <row r="177" spans="1:14" x14ac:dyDescent="0.2">
      <c r="A177" s="173"/>
      <c r="B177" s="165"/>
      <c r="C177" s="166"/>
      <c r="D177" s="166"/>
      <c r="E177" s="166"/>
      <c r="F177" s="167"/>
      <c r="G177" s="163"/>
      <c r="H177" s="163"/>
      <c r="I177" s="163"/>
      <c r="J177" s="168"/>
      <c r="K177" s="169"/>
      <c r="L177" s="163"/>
      <c r="M177" s="171"/>
      <c r="N177" s="163"/>
    </row>
    <row r="178" spans="1:14" x14ac:dyDescent="0.2">
      <c r="A178" s="173"/>
      <c r="B178" s="165"/>
      <c r="C178" s="166"/>
      <c r="D178" s="166"/>
      <c r="E178" s="166"/>
      <c r="F178" s="167"/>
      <c r="G178" s="163"/>
      <c r="H178" s="163"/>
      <c r="I178" s="163"/>
      <c r="J178" s="168"/>
      <c r="K178" s="169"/>
      <c r="L178" s="163"/>
      <c r="M178" s="172"/>
      <c r="N178" s="163"/>
    </row>
    <row r="179" spans="1:14" x14ac:dyDescent="0.2">
      <c r="A179" s="173"/>
      <c r="B179" s="165"/>
      <c r="C179" s="166"/>
      <c r="D179" s="166"/>
      <c r="E179" s="166"/>
      <c r="F179" s="167"/>
      <c r="G179" s="163"/>
      <c r="H179" s="163"/>
      <c r="I179" s="163"/>
      <c r="J179" s="168"/>
      <c r="K179" s="169"/>
      <c r="L179" s="163"/>
      <c r="M179" s="176"/>
      <c r="N179" s="163"/>
    </row>
    <row r="180" spans="1:14" x14ac:dyDescent="0.2">
      <c r="A180" s="173"/>
      <c r="B180" s="165"/>
      <c r="C180" s="166"/>
      <c r="D180" s="166"/>
      <c r="E180" s="166"/>
      <c r="F180" s="167"/>
      <c r="G180" s="163"/>
      <c r="H180" s="163"/>
      <c r="I180" s="163"/>
      <c r="J180" s="168"/>
      <c r="K180" s="169"/>
      <c r="L180" s="163"/>
      <c r="M180" s="176"/>
      <c r="N180" s="163"/>
    </row>
    <row r="181" spans="1:14" x14ac:dyDescent="0.2">
      <c r="A181" s="173"/>
      <c r="B181" s="165"/>
      <c r="C181" s="166"/>
      <c r="D181" s="166"/>
      <c r="E181" s="166"/>
      <c r="F181" s="167"/>
      <c r="G181" s="163"/>
      <c r="H181" s="163"/>
      <c r="I181" s="163"/>
      <c r="J181" s="168"/>
      <c r="K181" s="169"/>
      <c r="L181" s="163"/>
      <c r="M181" s="175"/>
      <c r="N181" s="163"/>
    </row>
    <row r="182" spans="1:14" x14ac:dyDescent="0.2">
      <c r="A182" s="173"/>
      <c r="B182" s="165"/>
      <c r="C182" s="166"/>
      <c r="D182" s="166"/>
      <c r="E182" s="166"/>
      <c r="F182" s="167"/>
      <c r="G182" s="163"/>
      <c r="H182" s="163"/>
      <c r="I182" s="163"/>
      <c r="J182" s="168"/>
      <c r="K182" s="169"/>
      <c r="L182" s="163"/>
      <c r="M182" s="176"/>
      <c r="N182" s="163"/>
    </row>
    <row r="183" spans="1:14" x14ac:dyDescent="0.2">
      <c r="A183" s="173"/>
      <c r="B183" s="165"/>
      <c r="C183" s="166"/>
      <c r="D183" s="166"/>
      <c r="E183" s="166"/>
      <c r="F183" s="167"/>
      <c r="G183" s="163"/>
      <c r="H183" s="163"/>
      <c r="I183" s="163"/>
      <c r="J183" s="168"/>
      <c r="K183" s="169"/>
      <c r="L183" s="163"/>
      <c r="M183" s="176"/>
      <c r="N183" s="163"/>
    </row>
    <row r="184" spans="1:14" x14ac:dyDescent="0.2">
      <c r="A184" s="173"/>
      <c r="B184" s="165"/>
      <c r="C184" s="166"/>
      <c r="D184" s="166"/>
      <c r="E184" s="166"/>
      <c r="F184" s="167"/>
      <c r="G184" s="163"/>
      <c r="H184" s="163"/>
      <c r="I184" s="163"/>
      <c r="J184" s="168"/>
      <c r="K184" s="169"/>
      <c r="L184" s="163"/>
      <c r="M184" s="171"/>
      <c r="N184" s="163"/>
    </row>
    <row r="185" spans="1:14" x14ac:dyDescent="0.2">
      <c r="A185" s="173"/>
      <c r="B185" s="165"/>
      <c r="C185" s="166"/>
      <c r="D185" s="166"/>
      <c r="E185" s="166"/>
      <c r="F185" s="167"/>
      <c r="G185" s="163"/>
      <c r="H185" s="163"/>
      <c r="I185" s="163"/>
      <c r="J185" s="168"/>
      <c r="K185" s="169"/>
      <c r="L185" s="163"/>
      <c r="M185" s="176"/>
      <c r="N185" s="163"/>
    </row>
    <row r="186" spans="1:14" x14ac:dyDescent="0.2">
      <c r="A186" s="173"/>
      <c r="B186" s="165"/>
      <c r="C186" s="166"/>
      <c r="D186" s="166"/>
      <c r="E186" s="166"/>
      <c r="F186" s="167"/>
      <c r="G186" s="163"/>
      <c r="H186" s="163"/>
      <c r="I186" s="163"/>
      <c r="J186" s="168"/>
      <c r="K186" s="169"/>
      <c r="L186" s="163"/>
      <c r="M186" s="176"/>
      <c r="N186" s="163"/>
    </row>
    <row r="187" spans="1:14" x14ac:dyDescent="0.2">
      <c r="A187" s="173"/>
      <c r="B187" s="165"/>
      <c r="C187" s="166"/>
      <c r="D187" s="166"/>
      <c r="E187" s="166"/>
      <c r="F187" s="167"/>
      <c r="G187" s="163"/>
      <c r="H187" s="163"/>
      <c r="I187" s="163"/>
      <c r="J187" s="168"/>
      <c r="K187" s="169"/>
      <c r="L187" s="163"/>
      <c r="M187" s="176"/>
      <c r="N187" s="163"/>
    </row>
    <row r="188" spans="1:14" x14ac:dyDescent="0.2">
      <c r="A188" s="173"/>
      <c r="B188" s="165"/>
      <c r="C188" s="166"/>
      <c r="D188" s="166"/>
      <c r="E188" s="166"/>
      <c r="F188" s="167"/>
      <c r="G188" s="163"/>
      <c r="H188" s="163"/>
      <c r="I188" s="163"/>
      <c r="J188" s="168"/>
      <c r="K188" s="169"/>
      <c r="L188" s="163"/>
      <c r="M188" s="176"/>
      <c r="N188" s="163"/>
    </row>
    <row r="189" spans="1:14" x14ac:dyDescent="0.2">
      <c r="A189" s="173"/>
      <c r="B189" s="165"/>
      <c r="C189" s="166"/>
      <c r="D189" s="166"/>
      <c r="E189" s="166"/>
      <c r="F189" s="167"/>
      <c r="G189" s="163"/>
      <c r="H189" s="163"/>
      <c r="I189" s="163"/>
      <c r="J189" s="168"/>
      <c r="K189" s="169"/>
      <c r="L189" s="163"/>
      <c r="M189" s="176"/>
      <c r="N189" s="163"/>
    </row>
    <row r="190" spans="1:14" x14ac:dyDescent="0.2">
      <c r="A190" s="173"/>
      <c r="B190" s="165"/>
      <c r="C190" s="166"/>
      <c r="D190" s="166"/>
      <c r="E190" s="166"/>
      <c r="F190" s="167"/>
      <c r="G190" s="163"/>
      <c r="H190" s="163"/>
      <c r="I190" s="163"/>
      <c r="J190" s="168"/>
      <c r="K190" s="169"/>
      <c r="L190" s="163"/>
      <c r="M190" s="176"/>
      <c r="N190" s="163"/>
    </row>
    <row r="191" spans="1:14" x14ac:dyDescent="0.2">
      <c r="A191" s="173"/>
      <c r="B191" s="165"/>
      <c r="C191" s="166"/>
      <c r="D191" s="166"/>
      <c r="E191" s="166"/>
      <c r="F191" s="167"/>
      <c r="G191" s="163"/>
      <c r="H191" s="163"/>
      <c r="I191" s="163"/>
      <c r="J191" s="168"/>
      <c r="K191" s="169"/>
      <c r="L191" s="163"/>
      <c r="M191" s="176"/>
      <c r="N191" s="163"/>
    </row>
    <row r="192" spans="1:14" x14ac:dyDescent="0.2">
      <c r="A192" s="173"/>
      <c r="B192" s="165"/>
      <c r="C192" s="166"/>
      <c r="D192" s="166"/>
      <c r="E192" s="166"/>
      <c r="F192" s="167"/>
      <c r="G192" s="163"/>
      <c r="H192" s="163"/>
      <c r="I192" s="163"/>
      <c r="J192" s="168"/>
      <c r="K192" s="169"/>
      <c r="L192" s="163"/>
      <c r="M192" s="176"/>
      <c r="N192" s="163"/>
    </row>
    <row r="193" spans="1:14" x14ac:dyDescent="0.2">
      <c r="A193" s="173"/>
      <c r="B193" s="165"/>
      <c r="C193" s="166"/>
      <c r="D193" s="166"/>
      <c r="E193" s="166"/>
      <c r="F193" s="167"/>
      <c r="G193" s="163"/>
      <c r="H193" s="163"/>
      <c r="I193" s="163"/>
      <c r="J193" s="168"/>
      <c r="K193" s="169"/>
      <c r="L193" s="163"/>
      <c r="M193" s="176"/>
      <c r="N193" s="163"/>
    </row>
    <row r="194" spans="1:14" x14ac:dyDescent="0.2">
      <c r="A194" s="173"/>
      <c r="B194" s="165"/>
      <c r="C194" s="166"/>
      <c r="D194" s="166"/>
      <c r="E194" s="166"/>
      <c r="F194" s="167"/>
      <c r="G194" s="163"/>
      <c r="H194" s="163"/>
      <c r="I194" s="163"/>
      <c r="J194" s="168"/>
      <c r="K194" s="169"/>
      <c r="L194" s="163"/>
      <c r="M194" s="175"/>
      <c r="N194" s="163"/>
    </row>
    <row r="195" spans="1:14" x14ac:dyDescent="0.2">
      <c r="A195" s="173"/>
      <c r="B195" s="165"/>
      <c r="C195" s="166"/>
      <c r="D195" s="166"/>
      <c r="E195" s="166"/>
      <c r="F195" s="167"/>
      <c r="G195" s="163"/>
      <c r="H195" s="163"/>
      <c r="I195" s="163"/>
      <c r="J195" s="168"/>
      <c r="K195" s="169"/>
      <c r="L195" s="163"/>
      <c r="M195" s="176"/>
      <c r="N195" s="163"/>
    </row>
    <row r="196" spans="1:14" x14ac:dyDescent="0.2">
      <c r="A196" s="173"/>
      <c r="B196" s="165"/>
      <c r="C196" s="166"/>
      <c r="D196" s="166"/>
      <c r="E196" s="166"/>
      <c r="F196" s="167"/>
      <c r="G196" s="163"/>
      <c r="H196" s="163"/>
      <c r="I196" s="163"/>
      <c r="J196" s="168"/>
      <c r="K196" s="169"/>
      <c r="L196" s="163"/>
      <c r="M196" s="176"/>
      <c r="N196" s="163"/>
    </row>
    <row r="197" spans="1:14" x14ac:dyDescent="0.2">
      <c r="A197" s="173"/>
      <c r="B197" s="165"/>
      <c r="C197" s="166"/>
      <c r="D197" s="166"/>
      <c r="E197" s="166"/>
      <c r="F197" s="167"/>
      <c r="G197" s="163"/>
      <c r="H197" s="163"/>
      <c r="I197" s="163"/>
      <c r="J197" s="168"/>
      <c r="K197" s="169"/>
      <c r="L197" s="163"/>
      <c r="M197" s="171"/>
      <c r="N197" s="163"/>
    </row>
    <row r="198" spans="1:14" x14ac:dyDescent="0.2">
      <c r="A198" s="173"/>
      <c r="B198" s="165"/>
      <c r="C198" s="166"/>
      <c r="D198" s="166"/>
      <c r="E198" s="166"/>
      <c r="F198" s="167"/>
      <c r="G198" s="163"/>
      <c r="H198" s="163"/>
      <c r="I198" s="163"/>
      <c r="J198" s="168"/>
      <c r="K198" s="169"/>
      <c r="L198" s="163"/>
      <c r="M198" s="171"/>
      <c r="N198" s="163"/>
    </row>
    <row r="199" spans="1:14" x14ac:dyDescent="0.2">
      <c r="A199" s="173"/>
      <c r="B199" s="165"/>
      <c r="C199" s="166"/>
      <c r="D199" s="166"/>
      <c r="E199" s="166"/>
      <c r="F199" s="167"/>
      <c r="G199" s="163"/>
      <c r="H199" s="163"/>
      <c r="I199" s="163"/>
      <c r="J199" s="168"/>
      <c r="K199" s="169"/>
      <c r="L199" s="163"/>
      <c r="M199" s="171"/>
      <c r="N199" s="163"/>
    </row>
    <row r="200" spans="1:14" x14ac:dyDescent="0.2">
      <c r="A200" s="173"/>
      <c r="B200" s="165"/>
      <c r="C200" s="166"/>
      <c r="D200" s="166"/>
      <c r="E200" s="166"/>
      <c r="F200" s="167"/>
      <c r="G200" s="163"/>
      <c r="H200" s="163"/>
      <c r="I200" s="163"/>
      <c r="J200" s="168"/>
      <c r="K200" s="169"/>
      <c r="L200" s="163"/>
      <c r="M200" s="171"/>
      <c r="N200" s="163"/>
    </row>
    <row r="201" spans="1:14" x14ac:dyDescent="0.2">
      <c r="A201" s="173"/>
      <c r="B201" s="165"/>
      <c r="C201" s="166"/>
      <c r="D201" s="166"/>
      <c r="E201" s="166"/>
      <c r="F201" s="167"/>
      <c r="G201" s="163"/>
      <c r="H201" s="163"/>
      <c r="I201" s="163"/>
      <c r="J201" s="168"/>
      <c r="K201" s="169"/>
      <c r="L201" s="163"/>
      <c r="M201" s="170"/>
      <c r="N201" s="163"/>
    </row>
    <row r="202" spans="1:14" x14ac:dyDescent="0.2">
      <c r="A202" s="173"/>
      <c r="B202" s="165"/>
      <c r="C202" s="166"/>
      <c r="D202" s="166"/>
      <c r="E202" s="166"/>
      <c r="F202" s="167"/>
      <c r="G202" s="163"/>
      <c r="H202" s="163"/>
      <c r="I202" s="163"/>
      <c r="J202" s="168"/>
      <c r="K202" s="169"/>
      <c r="L202" s="163"/>
      <c r="M202" s="170"/>
      <c r="N202" s="163"/>
    </row>
    <row r="203" spans="1:14" x14ac:dyDescent="0.2">
      <c r="A203" s="173"/>
      <c r="B203" s="165"/>
      <c r="C203" s="166"/>
      <c r="D203" s="166"/>
      <c r="E203" s="166"/>
      <c r="F203" s="167"/>
      <c r="G203" s="163"/>
      <c r="H203" s="163"/>
      <c r="I203" s="163"/>
      <c r="J203" s="168"/>
      <c r="K203" s="169"/>
      <c r="L203" s="163"/>
      <c r="M203" s="170"/>
      <c r="N203" s="163"/>
    </row>
    <row r="204" spans="1:14" x14ac:dyDescent="0.2">
      <c r="A204" s="173"/>
      <c r="B204" s="165"/>
      <c r="C204" s="166"/>
      <c r="D204" s="166"/>
      <c r="E204" s="166"/>
      <c r="F204" s="167"/>
      <c r="G204" s="163"/>
      <c r="H204" s="163"/>
      <c r="I204" s="163"/>
      <c r="J204" s="168"/>
      <c r="K204" s="169"/>
      <c r="L204" s="163"/>
      <c r="M204" s="171"/>
      <c r="N204" s="163"/>
    </row>
    <row r="205" spans="1:14" x14ac:dyDescent="0.2">
      <c r="A205" s="173"/>
      <c r="B205" s="165"/>
      <c r="C205" s="166"/>
      <c r="D205" s="166"/>
      <c r="E205" s="166"/>
      <c r="F205" s="167"/>
      <c r="G205" s="163"/>
      <c r="H205" s="163"/>
      <c r="I205" s="163"/>
      <c r="J205" s="168"/>
      <c r="K205" s="169"/>
      <c r="L205" s="163"/>
      <c r="M205" s="171"/>
      <c r="N205" s="163"/>
    </row>
    <row r="206" spans="1:14" x14ac:dyDescent="0.2">
      <c r="A206" s="173"/>
      <c r="B206" s="165"/>
      <c r="C206" s="166"/>
      <c r="D206" s="166"/>
      <c r="E206" s="166"/>
      <c r="F206" s="167"/>
      <c r="G206" s="163"/>
      <c r="H206" s="163"/>
      <c r="I206" s="163"/>
      <c r="J206" s="168"/>
      <c r="K206" s="169"/>
      <c r="L206" s="163"/>
      <c r="M206" s="177"/>
      <c r="N206" s="163"/>
    </row>
    <row r="207" spans="1:14" x14ac:dyDescent="0.2">
      <c r="A207" s="173"/>
      <c r="B207" s="165"/>
      <c r="C207" s="166"/>
      <c r="D207" s="166"/>
      <c r="E207" s="166"/>
      <c r="F207" s="167"/>
      <c r="G207" s="163"/>
      <c r="H207" s="163"/>
      <c r="I207" s="163"/>
      <c r="J207" s="168"/>
      <c r="K207" s="169"/>
      <c r="L207" s="163"/>
      <c r="M207" s="170"/>
      <c r="N207" s="163"/>
    </row>
    <row r="208" spans="1:14" x14ac:dyDescent="0.2">
      <c r="A208" s="173"/>
      <c r="B208" s="165"/>
      <c r="C208" s="166"/>
      <c r="D208" s="166"/>
      <c r="E208" s="166"/>
      <c r="F208" s="167"/>
      <c r="G208" s="163"/>
      <c r="H208" s="163"/>
      <c r="I208" s="163"/>
      <c r="J208" s="168"/>
      <c r="K208" s="169"/>
      <c r="L208" s="163"/>
      <c r="M208" s="170"/>
      <c r="N208" s="163"/>
    </row>
    <row r="209" spans="1:14" x14ac:dyDescent="0.2">
      <c r="A209" s="173"/>
      <c r="B209" s="165"/>
      <c r="C209" s="166"/>
      <c r="D209" s="166"/>
      <c r="E209" s="166"/>
      <c r="F209" s="167"/>
      <c r="G209" s="163"/>
      <c r="H209" s="163"/>
      <c r="I209" s="163"/>
      <c r="J209" s="168"/>
      <c r="K209" s="169"/>
      <c r="L209" s="163"/>
      <c r="M209" s="170"/>
      <c r="N209" s="163"/>
    </row>
    <row r="210" spans="1:14" x14ac:dyDescent="0.2">
      <c r="A210" s="173"/>
      <c r="B210" s="165"/>
      <c r="C210" s="166"/>
      <c r="D210" s="166"/>
      <c r="E210" s="166"/>
      <c r="F210" s="167"/>
      <c r="G210" s="163"/>
      <c r="H210" s="163"/>
      <c r="I210" s="163"/>
      <c r="J210" s="168"/>
      <c r="K210" s="169"/>
      <c r="L210" s="163"/>
      <c r="M210" s="170"/>
      <c r="N210" s="163"/>
    </row>
    <row r="211" spans="1:14" x14ac:dyDescent="0.2">
      <c r="A211" s="173"/>
      <c r="B211" s="165"/>
      <c r="C211" s="166"/>
      <c r="D211" s="166"/>
      <c r="E211" s="166"/>
      <c r="F211" s="167"/>
      <c r="G211" s="163"/>
      <c r="H211" s="163"/>
      <c r="I211" s="163"/>
      <c r="J211" s="168"/>
      <c r="K211" s="169"/>
      <c r="L211" s="163"/>
      <c r="M211" s="170"/>
      <c r="N211" s="163"/>
    </row>
    <row r="212" spans="1:14" x14ac:dyDescent="0.2">
      <c r="A212" s="173"/>
      <c r="B212" s="165"/>
      <c r="C212" s="166"/>
      <c r="D212" s="166"/>
      <c r="E212" s="166"/>
      <c r="F212" s="167"/>
      <c r="G212" s="163"/>
      <c r="H212" s="163"/>
      <c r="I212" s="163"/>
      <c r="J212" s="168"/>
      <c r="K212" s="169"/>
      <c r="L212" s="163"/>
      <c r="M212" s="170"/>
      <c r="N212" s="163"/>
    </row>
    <row r="213" spans="1:14" x14ac:dyDescent="0.2">
      <c r="A213" s="173"/>
      <c r="B213" s="165"/>
      <c r="C213" s="166"/>
      <c r="D213" s="166"/>
      <c r="E213" s="166"/>
      <c r="F213" s="167"/>
      <c r="G213" s="163"/>
      <c r="H213" s="163"/>
      <c r="I213" s="163"/>
      <c r="J213" s="168"/>
      <c r="K213" s="169"/>
      <c r="L213" s="163"/>
      <c r="M213" s="170"/>
      <c r="N213" s="163"/>
    </row>
    <row r="214" spans="1:14" x14ac:dyDescent="0.2">
      <c r="A214" s="173"/>
      <c r="B214" s="165"/>
      <c r="C214" s="166"/>
      <c r="D214" s="166"/>
      <c r="E214" s="166"/>
      <c r="F214" s="167"/>
      <c r="G214" s="163"/>
      <c r="H214" s="163"/>
      <c r="I214" s="163"/>
      <c r="J214" s="168"/>
      <c r="K214" s="169"/>
      <c r="L214" s="163"/>
      <c r="M214" s="170"/>
      <c r="N214" s="163"/>
    </row>
    <row r="215" spans="1:14" x14ac:dyDescent="0.2">
      <c r="A215" s="173"/>
      <c r="B215" s="165"/>
      <c r="C215" s="166"/>
      <c r="D215" s="166"/>
      <c r="E215" s="166"/>
      <c r="F215" s="167"/>
      <c r="G215" s="163"/>
      <c r="H215" s="163"/>
      <c r="I215" s="163"/>
      <c r="J215" s="168"/>
      <c r="K215" s="169"/>
      <c r="L215" s="163"/>
      <c r="M215" s="170"/>
      <c r="N215" s="163"/>
    </row>
    <row r="216" spans="1:14" x14ac:dyDescent="0.2">
      <c r="A216" s="173"/>
      <c r="B216" s="165"/>
      <c r="C216" s="166"/>
      <c r="D216" s="166"/>
      <c r="E216" s="166"/>
      <c r="F216" s="167"/>
      <c r="G216" s="163"/>
      <c r="H216" s="163"/>
      <c r="I216" s="163"/>
      <c r="J216" s="168"/>
      <c r="K216" s="169"/>
      <c r="L216" s="163"/>
      <c r="M216" s="170"/>
      <c r="N216" s="163"/>
    </row>
    <row r="217" spans="1:14" x14ac:dyDescent="0.2">
      <c r="A217" s="173"/>
      <c r="B217" s="165"/>
      <c r="C217" s="166"/>
      <c r="D217" s="166"/>
      <c r="E217" s="166"/>
      <c r="F217" s="167"/>
      <c r="G217" s="163"/>
      <c r="H217" s="163"/>
      <c r="I217" s="163"/>
      <c r="J217" s="168"/>
      <c r="K217" s="169"/>
      <c r="L217" s="163"/>
      <c r="M217" s="170"/>
      <c r="N217" s="163"/>
    </row>
    <row r="218" spans="1:14" x14ac:dyDescent="0.2">
      <c r="A218" s="173"/>
      <c r="B218" s="165"/>
      <c r="C218" s="166"/>
      <c r="D218" s="166"/>
      <c r="E218" s="166"/>
      <c r="F218" s="167"/>
      <c r="G218" s="163"/>
      <c r="H218" s="163"/>
      <c r="I218" s="163"/>
      <c r="J218" s="168"/>
      <c r="K218" s="169"/>
      <c r="L218" s="163"/>
      <c r="M218" s="170"/>
      <c r="N218" s="163"/>
    </row>
    <row r="219" spans="1:14" x14ac:dyDescent="0.2">
      <c r="A219" s="173"/>
      <c r="B219" s="165"/>
      <c r="C219" s="166"/>
      <c r="D219" s="166"/>
      <c r="E219" s="166"/>
      <c r="F219" s="167"/>
      <c r="G219" s="163"/>
      <c r="H219" s="163"/>
      <c r="I219" s="163"/>
      <c r="J219" s="168"/>
      <c r="K219" s="169"/>
      <c r="L219" s="163"/>
      <c r="M219" s="170"/>
      <c r="N219" s="163"/>
    </row>
    <row r="220" spans="1:14" x14ac:dyDescent="0.2">
      <c r="A220" s="173"/>
      <c r="B220" s="165"/>
      <c r="C220" s="166"/>
      <c r="D220" s="166"/>
      <c r="E220" s="166"/>
      <c r="F220" s="167"/>
      <c r="G220" s="163"/>
      <c r="H220" s="163"/>
      <c r="I220" s="163"/>
      <c r="J220" s="168"/>
      <c r="K220" s="169"/>
      <c r="L220" s="163"/>
      <c r="M220" s="170"/>
      <c r="N220" s="163"/>
    </row>
    <row r="221" spans="1:14" x14ac:dyDescent="0.2">
      <c r="A221" s="173"/>
      <c r="B221" s="165"/>
      <c r="C221" s="166"/>
      <c r="D221" s="166"/>
      <c r="E221" s="166"/>
      <c r="F221" s="167"/>
      <c r="G221" s="163"/>
      <c r="H221" s="163"/>
      <c r="I221" s="163"/>
      <c r="J221" s="168"/>
      <c r="K221" s="169"/>
      <c r="L221" s="163"/>
      <c r="M221" s="170"/>
      <c r="N221" s="163"/>
    </row>
    <row r="222" spans="1:14" x14ac:dyDescent="0.2">
      <c r="A222" s="173"/>
      <c r="B222" s="165"/>
      <c r="C222" s="166"/>
      <c r="D222" s="166"/>
      <c r="E222" s="166"/>
      <c r="F222" s="167"/>
      <c r="G222" s="163"/>
      <c r="H222" s="163"/>
      <c r="I222" s="163"/>
      <c r="J222" s="168"/>
      <c r="K222" s="169"/>
      <c r="L222" s="163"/>
      <c r="M222" s="170"/>
      <c r="N222" s="163"/>
    </row>
    <row r="223" spans="1:14" x14ac:dyDescent="0.2">
      <c r="A223" s="173"/>
      <c r="B223" s="165"/>
      <c r="C223" s="166"/>
      <c r="D223" s="166"/>
      <c r="E223" s="166"/>
      <c r="F223" s="167"/>
      <c r="G223" s="163"/>
      <c r="H223" s="163"/>
      <c r="I223" s="163"/>
      <c r="J223" s="168"/>
      <c r="K223" s="169"/>
      <c r="L223" s="163"/>
      <c r="M223" s="170"/>
      <c r="N223" s="163"/>
    </row>
    <row r="224" spans="1:14" x14ac:dyDescent="0.2">
      <c r="A224" s="173"/>
      <c r="B224" s="165"/>
      <c r="C224" s="166"/>
      <c r="D224" s="166"/>
      <c r="E224" s="166"/>
      <c r="F224" s="167"/>
      <c r="G224" s="163"/>
      <c r="H224" s="163"/>
      <c r="I224" s="163"/>
      <c r="J224" s="168"/>
      <c r="K224" s="169"/>
      <c r="L224" s="163"/>
      <c r="M224" s="170"/>
      <c r="N224" s="163"/>
    </row>
    <row r="225" spans="1:14" x14ac:dyDescent="0.2">
      <c r="A225" s="173"/>
      <c r="B225" s="165"/>
      <c r="C225" s="166"/>
      <c r="D225" s="166"/>
      <c r="E225" s="166"/>
      <c r="F225" s="167"/>
      <c r="G225" s="163"/>
      <c r="H225" s="163"/>
      <c r="I225" s="163"/>
      <c r="J225" s="168"/>
      <c r="K225" s="169"/>
      <c r="L225" s="163"/>
      <c r="M225" s="170"/>
      <c r="N225" s="163"/>
    </row>
    <row r="226" spans="1:14" x14ac:dyDescent="0.2">
      <c r="A226" s="173"/>
      <c r="B226" s="165"/>
      <c r="C226" s="166"/>
      <c r="D226" s="166"/>
      <c r="E226" s="166"/>
      <c r="F226" s="167"/>
      <c r="G226" s="163"/>
      <c r="H226" s="163"/>
      <c r="I226" s="163"/>
      <c r="J226" s="168"/>
      <c r="K226" s="169"/>
      <c r="L226" s="163"/>
      <c r="M226" s="170"/>
      <c r="N226" s="163"/>
    </row>
    <row r="227" spans="1:14" x14ac:dyDescent="0.2">
      <c r="A227" s="173"/>
      <c r="B227" s="165"/>
      <c r="C227" s="166"/>
      <c r="D227" s="166"/>
      <c r="E227" s="166"/>
      <c r="F227" s="167"/>
      <c r="G227" s="163"/>
      <c r="H227" s="163"/>
      <c r="I227" s="163"/>
      <c r="J227" s="168"/>
      <c r="K227" s="169"/>
      <c r="L227" s="163"/>
      <c r="M227" s="170"/>
      <c r="N227" s="163"/>
    </row>
    <row r="228" spans="1:14" x14ac:dyDescent="0.2">
      <c r="A228" s="173"/>
      <c r="B228" s="165"/>
      <c r="C228" s="166"/>
      <c r="D228" s="166"/>
      <c r="E228" s="166"/>
      <c r="F228" s="167"/>
      <c r="G228" s="163"/>
      <c r="H228" s="163"/>
      <c r="I228" s="163"/>
      <c r="J228" s="168"/>
      <c r="K228" s="169"/>
      <c r="L228" s="163"/>
      <c r="M228" s="170"/>
      <c r="N228" s="163"/>
    </row>
    <row r="229" spans="1:14" x14ac:dyDescent="0.2">
      <c r="A229" s="173"/>
      <c r="B229" s="165"/>
      <c r="C229" s="166"/>
      <c r="D229" s="166"/>
      <c r="E229" s="166"/>
      <c r="F229" s="167"/>
      <c r="G229" s="163"/>
      <c r="H229" s="163"/>
      <c r="I229" s="163"/>
      <c r="J229" s="168"/>
      <c r="K229" s="169"/>
      <c r="L229" s="163"/>
      <c r="M229" s="170"/>
      <c r="N229" s="163"/>
    </row>
    <row r="230" spans="1:14" x14ac:dyDescent="0.2">
      <c r="A230" s="173"/>
      <c r="B230" s="165"/>
      <c r="C230" s="166"/>
      <c r="D230" s="166"/>
      <c r="E230" s="166"/>
      <c r="F230" s="167"/>
      <c r="G230" s="163"/>
      <c r="H230" s="163"/>
      <c r="I230" s="163"/>
      <c r="J230" s="168"/>
      <c r="K230" s="169"/>
      <c r="L230" s="163"/>
      <c r="M230" s="170"/>
      <c r="N230" s="163"/>
    </row>
    <row r="231" spans="1:14" x14ac:dyDescent="0.2">
      <c r="A231" s="173"/>
      <c r="B231" s="165"/>
      <c r="C231" s="166"/>
      <c r="D231" s="166"/>
      <c r="E231" s="166"/>
      <c r="F231" s="167"/>
      <c r="G231" s="163"/>
      <c r="H231" s="163"/>
      <c r="I231" s="163"/>
      <c r="J231" s="168"/>
      <c r="K231" s="169"/>
      <c r="L231" s="163"/>
      <c r="M231" s="170"/>
      <c r="N231" s="163"/>
    </row>
    <row r="232" spans="1:14" x14ac:dyDescent="0.2">
      <c r="A232" s="173"/>
      <c r="B232" s="165"/>
      <c r="C232" s="166"/>
      <c r="D232" s="166"/>
      <c r="E232" s="166"/>
      <c r="F232" s="167"/>
      <c r="G232" s="163"/>
      <c r="H232" s="163"/>
      <c r="I232" s="163"/>
      <c r="J232" s="168"/>
      <c r="K232" s="169"/>
      <c r="L232" s="163"/>
      <c r="M232" s="170"/>
      <c r="N232" s="163"/>
    </row>
    <row r="233" spans="1:14" x14ac:dyDescent="0.2">
      <c r="A233" s="173"/>
      <c r="B233" s="165"/>
      <c r="C233" s="166"/>
      <c r="D233" s="166"/>
      <c r="E233" s="166"/>
      <c r="F233" s="167"/>
      <c r="G233" s="163"/>
      <c r="H233" s="163"/>
      <c r="I233" s="163"/>
      <c r="J233" s="168"/>
      <c r="K233" s="169"/>
      <c r="L233" s="163"/>
      <c r="M233" s="170"/>
      <c r="N233" s="163"/>
    </row>
    <row r="234" spans="1:14" x14ac:dyDescent="0.2">
      <c r="A234" s="173"/>
      <c r="B234" s="165"/>
      <c r="C234" s="166"/>
      <c r="D234" s="166"/>
      <c r="E234" s="166"/>
      <c r="F234" s="167"/>
      <c r="G234" s="163"/>
      <c r="H234" s="163"/>
      <c r="I234" s="163"/>
      <c r="J234" s="168"/>
      <c r="K234" s="169"/>
      <c r="L234" s="163"/>
      <c r="M234" s="170"/>
      <c r="N234" s="163"/>
    </row>
    <row r="235" spans="1:14" x14ac:dyDescent="0.2">
      <c r="A235" s="173"/>
      <c r="B235" s="165"/>
      <c r="C235" s="166"/>
      <c r="D235" s="166"/>
      <c r="E235" s="166"/>
      <c r="F235" s="167"/>
      <c r="G235" s="163"/>
      <c r="H235" s="163"/>
      <c r="I235" s="163"/>
      <c r="J235" s="168"/>
      <c r="K235" s="169"/>
      <c r="L235" s="163"/>
      <c r="M235" s="170"/>
      <c r="N235" s="163"/>
    </row>
    <row r="236" spans="1:14" x14ac:dyDescent="0.2">
      <c r="A236" s="173"/>
      <c r="B236" s="165"/>
      <c r="C236" s="166"/>
      <c r="D236" s="166"/>
      <c r="E236" s="166"/>
      <c r="F236" s="167"/>
      <c r="G236" s="163"/>
      <c r="H236" s="163"/>
      <c r="I236" s="163"/>
      <c r="J236" s="168"/>
      <c r="K236" s="169"/>
      <c r="L236" s="163"/>
      <c r="M236" s="170"/>
      <c r="N236" s="163"/>
    </row>
    <row r="237" spans="1:14" x14ac:dyDescent="0.2">
      <c r="A237" s="173"/>
      <c r="B237" s="165"/>
      <c r="C237" s="166"/>
      <c r="D237" s="166"/>
      <c r="E237" s="166"/>
      <c r="F237" s="167"/>
      <c r="G237" s="163"/>
      <c r="H237" s="163"/>
      <c r="I237" s="163"/>
      <c r="J237" s="168"/>
      <c r="K237" s="169"/>
      <c r="L237" s="163"/>
      <c r="M237" s="170"/>
      <c r="N237" s="163"/>
    </row>
    <row r="238" spans="1:14" x14ac:dyDescent="0.2">
      <c r="A238" s="173"/>
      <c r="B238" s="165"/>
      <c r="C238" s="166"/>
      <c r="D238" s="166"/>
      <c r="E238" s="166"/>
      <c r="F238" s="167"/>
      <c r="G238" s="163"/>
      <c r="H238" s="163"/>
      <c r="I238" s="163"/>
      <c r="J238" s="168"/>
      <c r="K238" s="169"/>
      <c r="L238" s="163"/>
      <c r="M238" s="170"/>
      <c r="N238" s="163"/>
    </row>
    <row r="239" spans="1:14" x14ac:dyDescent="0.2">
      <c r="A239" s="173"/>
      <c r="B239" s="165"/>
      <c r="C239" s="166"/>
      <c r="D239" s="166"/>
      <c r="E239" s="166"/>
      <c r="F239" s="167"/>
      <c r="G239" s="163"/>
      <c r="H239" s="163"/>
      <c r="I239" s="163"/>
      <c r="J239" s="168"/>
      <c r="K239" s="169"/>
      <c r="L239" s="163"/>
      <c r="M239" s="170"/>
      <c r="N239" s="163"/>
    </row>
    <row r="240" spans="1:14" x14ac:dyDescent="0.2">
      <c r="A240" s="173"/>
      <c r="B240" s="165"/>
      <c r="C240" s="166"/>
      <c r="D240" s="166"/>
      <c r="E240" s="166"/>
      <c r="F240" s="167"/>
      <c r="G240" s="163"/>
      <c r="H240" s="163"/>
      <c r="I240" s="163"/>
      <c r="J240" s="168"/>
      <c r="K240" s="169"/>
      <c r="L240" s="163"/>
      <c r="M240" s="170"/>
      <c r="N240" s="163"/>
    </row>
    <row r="241" spans="1:14" x14ac:dyDescent="0.2">
      <c r="A241" s="173"/>
      <c r="B241" s="165"/>
      <c r="C241" s="166"/>
      <c r="D241" s="166"/>
      <c r="E241" s="166"/>
      <c r="F241" s="167"/>
      <c r="G241" s="163"/>
      <c r="H241" s="163"/>
      <c r="I241" s="163"/>
      <c r="J241" s="168"/>
      <c r="K241" s="169"/>
      <c r="L241" s="163"/>
      <c r="M241" s="170"/>
      <c r="N241" s="163"/>
    </row>
    <row r="242" spans="1:14" x14ac:dyDescent="0.2">
      <c r="A242" s="173"/>
      <c r="B242" s="165"/>
      <c r="C242" s="166"/>
      <c r="D242" s="166"/>
      <c r="E242" s="166"/>
      <c r="F242" s="167"/>
      <c r="G242" s="163"/>
      <c r="H242" s="163"/>
      <c r="I242" s="163"/>
      <c r="J242" s="168"/>
      <c r="K242" s="169"/>
      <c r="L242" s="163"/>
      <c r="M242" s="170"/>
      <c r="N242" s="163"/>
    </row>
    <row r="243" spans="1:14" x14ac:dyDescent="0.2">
      <c r="A243" s="173"/>
      <c r="B243" s="165"/>
      <c r="C243" s="166"/>
      <c r="D243" s="166"/>
      <c r="E243" s="166"/>
      <c r="F243" s="167"/>
      <c r="G243" s="163"/>
      <c r="H243" s="163"/>
      <c r="I243" s="163"/>
      <c r="J243" s="168"/>
      <c r="K243" s="169"/>
      <c r="L243" s="163"/>
      <c r="M243" s="170"/>
      <c r="N243" s="163"/>
    </row>
    <row r="244" spans="1:14" x14ac:dyDescent="0.2">
      <c r="A244" s="173"/>
      <c r="B244" s="165"/>
      <c r="C244" s="166"/>
      <c r="D244" s="166"/>
      <c r="E244" s="166"/>
      <c r="F244" s="167"/>
      <c r="G244" s="163"/>
      <c r="H244" s="163"/>
      <c r="I244" s="163"/>
      <c r="J244" s="168"/>
      <c r="K244" s="169"/>
      <c r="L244" s="163"/>
      <c r="M244" s="170"/>
      <c r="N244" s="163"/>
    </row>
    <row r="245" spans="1:14" x14ac:dyDescent="0.2">
      <c r="A245" s="173"/>
      <c r="B245" s="165"/>
      <c r="C245" s="166"/>
      <c r="D245" s="166"/>
      <c r="E245" s="166"/>
      <c r="F245" s="167"/>
      <c r="G245" s="163"/>
      <c r="H245" s="163"/>
      <c r="I245" s="163"/>
      <c r="J245" s="168"/>
      <c r="K245" s="169"/>
      <c r="L245" s="163"/>
      <c r="M245" s="170"/>
      <c r="N245" s="163"/>
    </row>
    <row r="246" spans="1:14" x14ac:dyDescent="0.2">
      <c r="A246" s="173"/>
      <c r="B246" s="165"/>
      <c r="C246" s="166"/>
      <c r="D246" s="166"/>
      <c r="E246" s="166"/>
      <c r="F246" s="167"/>
      <c r="G246" s="163"/>
      <c r="H246" s="163"/>
      <c r="I246" s="163"/>
      <c r="J246" s="168"/>
      <c r="K246" s="169"/>
      <c r="L246" s="163"/>
      <c r="M246" s="170"/>
      <c r="N246" s="163"/>
    </row>
    <row r="247" spans="1:14" x14ac:dyDescent="0.2">
      <c r="A247" s="173"/>
      <c r="B247" s="165"/>
      <c r="C247" s="166"/>
      <c r="D247" s="166"/>
      <c r="E247" s="166"/>
      <c r="F247" s="167"/>
      <c r="G247" s="163"/>
      <c r="H247" s="163"/>
      <c r="I247" s="163"/>
      <c r="J247" s="168"/>
      <c r="K247" s="169"/>
      <c r="L247" s="163"/>
      <c r="M247" s="170"/>
      <c r="N247" s="163"/>
    </row>
    <row r="248" spans="1:14" x14ac:dyDescent="0.2">
      <c r="A248" s="173"/>
      <c r="B248" s="165"/>
      <c r="C248" s="166"/>
      <c r="D248" s="166"/>
      <c r="E248" s="166"/>
      <c r="F248" s="167"/>
      <c r="G248" s="163"/>
      <c r="H248" s="163"/>
      <c r="I248" s="163"/>
      <c r="J248" s="168"/>
      <c r="K248" s="169"/>
      <c r="L248" s="163"/>
      <c r="M248" s="170"/>
      <c r="N248" s="163"/>
    </row>
    <row r="249" spans="1:14" x14ac:dyDescent="0.2">
      <c r="A249" s="173"/>
      <c r="B249" s="165"/>
      <c r="C249" s="166"/>
      <c r="D249" s="166"/>
      <c r="E249" s="166"/>
      <c r="F249" s="167"/>
      <c r="G249" s="163"/>
      <c r="H249" s="163"/>
      <c r="I249" s="163"/>
      <c r="J249" s="168"/>
      <c r="K249" s="169"/>
      <c r="L249" s="163"/>
      <c r="M249" s="170"/>
      <c r="N249" s="163"/>
    </row>
    <row r="250" spans="1:14" x14ac:dyDescent="0.2">
      <c r="A250" s="173"/>
      <c r="B250" s="165"/>
      <c r="C250" s="166"/>
      <c r="D250" s="166"/>
      <c r="E250" s="166"/>
      <c r="F250" s="167"/>
      <c r="G250" s="163"/>
      <c r="H250" s="163"/>
      <c r="I250" s="163"/>
      <c r="J250" s="168"/>
      <c r="K250" s="169"/>
      <c r="L250" s="163"/>
      <c r="M250" s="170"/>
      <c r="N250" s="163"/>
    </row>
    <row r="251" spans="1:14" x14ac:dyDescent="0.2">
      <c r="A251" s="173"/>
      <c r="B251" s="165"/>
      <c r="C251" s="166"/>
      <c r="D251" s="166"/>
      <c r="E251" s="166"/>
      <c r="F251" s="167"/>
      <c r="G251" s="163"/>
      <c r="H251" s="163"/>
      <c r="I251" s="163"/>
      <c r="J251" s="168"/>
      <c r="K251" s="169"/>
      <c r="L251" s="163"/>
      <c r="M251" s="175"/>
      <c r="N251" s="163"/>
    </row>
    <row r="252" spans="1:14" x14ac:dyDescent="0.2">
      <c r="A252" s="173"/>
      <c r="B252" s="165"/>
      <c r="C252" s="166"/>
      <c r="D252" s="166"/>
      <c r="E252" s="166"/>
      <c r="F252" s="167"/>
      <c r="G252" s="163"/>
      <c r="H252" s="163"/>
      <c r="I252" s="163"/>
      <c r="J252" s="168"/>
      <c r="K252" s="169"/>
      <c r="L252" s="163"/>
      <c r="M252" s="175"/>
      <c r="N252" s="163"/>
    </row>
    <row r="253" spans="1:14" x14ac:dyDescent="0.2">
      <c r="A253" s="173"/>
      <c r="B253" s="165"/>
      <c r="C253" s="166"/>
      <c r="D253" s="166"/>
      <c r="E253" s="166"/>
      <c r="F253" s="167"/>
      <c r="G253" s="163"/>
      <c r="H253" s="163"/>
      <c r="I253" s="163"/>
      <c r="J253" s="168"/>
      <c r="K253" s="169"/>
      <c r="L253" s="163"/>
      <c r="M253" s="175"/>
      <c r="N253" s="163"/>
    </row>
    <row r="254" spans="1:14" x14ac:dyDescent="0.2">
      <c r="A254" s="173"/>
      <c r="B254" s="165"/>
      <c r="C254" s="166"/>
      <c r="D254" s="166"/>
      <c r="E254" s="166"/>
      <c r="F254" s="167"/>
      <c r="G254" s="163"/>
      <c r="H254" s="163"/>
      <c r="I254" s="163"/>
      <c r="J254" s="168"/>
      <c r="K254" s="169"/>
      <c r="L254" s="163"/>
      <c r="M254" s="175"/>
      <c r="N254" s="163"/>
    </row>
    <row r="255" spans="1:14" x14ac:dyDescent="0.2">
      <c r="A255" s="173"/>
      <c r="B255" s="165"/>
      <c r="C255" s="166"/>
      <c r="D255" s="166"/>
      <c r="E255" s="166"/>
      <c r="F255" s="167"/>
      <c r="G255" s="163"/>
      <c r="H255" s="163"/>
      <c r="I255" s="163"/>
      <c r="J255" s="168"/>
      <c r="K255" s="169"/>
      <c r="L255" s="163"/>
      <c r="M255" s="175"/>
      <c r="N255" s="163"/>
    </row>
    <row r="256" spans="1:14" x14ac:dyDescent="0.2">
      <c r="A256" s="173"/>
      <c r="B256" s="165"/>
      <c r="C256" s="166"/>
      <c r="D256" s="166"/>
      <c r="E256" s="166"/>
      <c r="F256" s="167"/>
      <c r="G256" s="163"/>
      <c r="H256" s="163"/>
      <c r="I256" s="163"/>
      <c r="J256" s="168"/>
      <c r="K256" s="169"/>
      <c r="L256" s="163"/>
      <c r="M256" s="175"/>
      <c r="N256" s="163"/>
    </row>
    <row r="257" spans="1:14" x14ac:dyDescent="0.2">
      <c r="A257" s="173"/>
      <c r="B257" s="165"/>
      <c r="C257" s="166"/>
      <c r="D257" s="166"/>
      <c r="E257" s="166"/>
      <c r="F257" s="167"/>
      <c r="G257" s="163"/>
      <c r="H257" s="163"/>
      <c r="I257" s="163"/>
      <c r="J257" s="168"/>
      <c r="K257" s="169"/>
      <c r="L257" s="163"/>
      <c r="M257" s="175"/>
      <c r="N257" s="163"/>
    </row>
    <row r="258" spans="1:14" x14ac:dyDescent="0.2">
      <c r="A258" s="173"/>
      <c r="B258" s="165"/>
      <c r="C258" s="166"/>
      <c r="D258" s="166"/>
      <c r="E258" s="166"/>
      <c r="F258" s="167"/>
      <c r="G258" s="163"/>
      <c r="H258" s="163"/>
      <c r="I258" s="163"/>
      <c r="J258" s="168"/>
      <c r="K258" s="169"/>
      <c r="L258" s="163"/>
      <c r="M258" s="175"/>
      <c r="N258" s="163"/>
    </row>
    <row r="259" spans="1:14" x14ac:dyDescent="0.2">
      <c r="A259" s="173"/>
      <c r="B259" s="165"/>
      <c r="C259" s="166"/>
      <c r="D259" s="166"/>
      <c r="E259" s="166"/>
      <c r="F259" s="167"/>
      <c r="G259" s="163"/>
      <c r="H259" s="163"/>
      <c r="I259" s="163"/>
      <c r="J259" s="168"/>
      <c r="K259" s="169"/>
      <c r="L259" s="163"/>
      <c r="M259" s="175"/>
      <c r="N259" s="163"/>
    </row>
    <row r="260" spans="1:14" x14ac:dyDescent="0.2">
      <c r="A260" s="173"/>
      <c r="B260" s="165"/>
      <c r="C260" s="166"/>
      <c r="D260" s="166"/>
      <c r="E260" s="166"/>
      <c r="F260" s="167"/>
      <c r="G260" s="163"/>
      <c r="H260" s="163"/>
      <c r="I260" s="163"/>
      <c r="J260" s="168"/>
      <c r="K260" s="169"/>
      <c r="L260" s="163"/>
      <c r="M260" s="175"/>
      <c r="N260" s="163"/>
    </row>
    <row r="261" spans="1:14" x14ac:dyDescent="0.2">
      <c r="A261" s="173"/>
      <c r="B261" s="165"/>
      <c r="C261" s="166"/>
      <c r="D261" s="166"/>
      <c r="E261" s="166"/>
      <c r="F261" s="167"/>
      <c r="G261" s="163"/>
      <c r="H261" s="163"/>
      <c r="I261" s="163"/>
      <c r="J261" s="168"/>
      <c r="K261" s="169"/>
      <c r="L261" s="163"/>
      <c r="M261" s="175"/>
      <c r="N261" s="163"/>
    </row>
    <row r="262" spans="1:14" x14ac:dyDescent="0.2">
      <c r="A262" s="173"/>
      <c r="B262" s="165"/>
      <c r="C262" s="166"/>
      <c r="D262" s="166"/>
      <c r="E262" s="166"/>
      <c r="F262" s="167"/>
      <c r="G262" s="163"/>
      <c r="H262" s="163"/>
      <c r="I262" s="163"/>
      <c r="J262" s="168"/>
      <c r="K262" s="169"/>
      <c r="L262" s="163"/>
      <c r="M262" s="175"/>
      <c r="N262" s="163"/>
    </row>
    <row r="263" spans="1:14" x14ac:dyDescent="0.2">
      <c r="A263" s="178"/>
      <c r="B263" s="179"/>
      <c r="C263" s="180"/>
      <c r="D263" s="180"/>
      <c r="E263" s="166"/>
      <c r="F263" s="181"/>
      <c r="G263" s="164"/>
      <c r="H263" s="164"/>
      <c r="I263" s="164"/>
      <c r="J263" s="182"/>
      <c r="K263" s="164"/>
      <c r="L263" s="164"/>
      <c r="M263" s="183"/>
      <c r="N263" s="164"/>
    </row>
    <row r="264" spans="1:14" x14ac:dyDescent="0.2">
      <c r="A264" s="178"/>
      <c r="B264" s="165"/>
      <c r="C264" s="184"/>
      <c r="D264" s="184"/>
      <c r="E264" s="184"/>
      <c r="F264" s="167"/>
      <c r="G264" s="163"/>
      <c r="H264" s="163"/>
      <c r="I264" s="163"/>
      <c r="J264" s="168"/>
      <c r="K264" s="169"/>
      <c r="L264" s="163"/>
      <c r="M264" s="163"/>
      <c r="N264" s="163"/>
    </row>
    <row r="265" spans="1:14" x14ac:dyDescent="0.2">
      <c r="A265" s="185"/>
      <c r="B265" s="165"/>
      <c r="C265" s="184"/>
      <c r="D265" s="184"/>
      <c r="E265" s="184"/>
      <c r="F265" s="167"/>
      <c r="G265" s="163"/>
      <c r="H265" s="163"/>
      <c r="I265" s="163"/>
      <c r="J265" s="168"/>
      <c r="K265" s="169"/>
      <c r="L265" s="163"/>
      <c r="M265" s="163"/>
      <c r="N265" s="163"/>
    </row>
    <row r="266" spans="1:14" x14ac:dyDescent="0.2">
      <c r="A266" s="178"/>
      <c r="B266" s="165"/>
      <c r="C266" s="184"/>
      <c r="D266" s="184"/>
      <c r="E266" s="184"/>
      <c r="F266" s="167"/>
      <c r="G266" s="163"/>
      <c r="H266" s="163"/>
      <c r="I266" s="163"/>
      <c r="J266" s="168"/>
      <c r="K266" s="169"/>
      <c r="L266" s="163"/>
      <c r="M266" s="163"/>
      <c r="N266" s="163"/>
    </row>
    <row r="267" spans="1:14" x14ac:dyDescent="0.2">
      <c r="A267" s="185"/>
      <c r="B267" s="165"/>
      <c r="C267" s="184"/>
      <c r="D267" s="184"/>
      <c r="E267" s="184"/>
      <c r="F267" s="167"/>
      <c r="G267" s="163"/>
      <c r="H267" s="163"/>
      <c r="I267" s="163"/>
      <c r="J267" s="168"/>
      <c r="K267" s="169"/>
      <c r="L267" s="163"/>
      <c r="M267" s="163"/>
      <c r="N267" s="163"/>
    </row>
    <row r="268" spans="1:14" x14ac:dyDescent="0.2">
      <c r="A268" s="185"/>
      <c r="B268" s="165"/>
      <c r="C268" s="184"/>
      <c r="D268" s="184"/>
      <c r="E268" s="184"/>
      <c r="F268" s="167"/>
      <c r="G268" s="163"/>
      <c r="H268" s="163"/>
      <c r="I268" s="163"/>
      <c r="J268" s="168"/>
      <c r="K268" s="169"/>
      <c r="L268" s="163"/>
      <c r="M268" s="163"/>
      <c r="N268" s="163"/>
    </row>
    <row r="269" spans="1:14" x14ac:dyDescent="0.2">
      <c r="A269" s="185"/>
      <c r="B269" s="165"/>
      <c r="C269" s="184"/>
      <c r="D269" s="184"/>
      <c r="E269" s="184"/>
      <c r="F269" s="167"/>
      <c r="G269" s="163"/>
      <c r="H269" s="163"/>
      <c r="I269" s="163"/>
      <c r="J269" s="168"/>
      <c r="K269" s="169"/>
      <c r="L269" s="163"/>
      <c r="M269" s="163"/>
      <c r="N269" s="163"/>
    </row>
    <row r="270" spans="1:14" x14ac:dyDescent="0.2">
      <c r="A270" s="186"/>
      <c r="B270" s="187"/>
      <c r="C270" s="188"/>
      <c r="D270" s="188"/>
      <c r="E270" s="188"/>
      <c r="F270" s="181"/>
      <c r="G270" s="164"/>
      <c r="H270" s="164"/>
      <c r="I270" s="164"/>
      <c r="J270" s="182"/>
      <c r="K270" s="189"/>
      <c r="L270" s="164"/>
      <c r="M270" s="164"/>
      <c r="N270" s="164"/>
    </row>
    <row r="271" spans="1:14" x14ac:dyDescent="0.2">
      <c r="A271" s="178"/>
      <c r="B271" s="165"/>
      <c r="C271" s="184"/>
      <c r="D271" s="184"/>
      <c r="E271" s="184"/>
      <c r="F271" s="167"/>
      <c r="G271" s="190"/>
      <c r="H271" s="163"/>
      <c r="I271" s="163"/>
      <c r="J271" s="191"/>
      <c r="K271" s="169"/>
      <c r="L271" s="163"/>
      <c r="M271" s="163"/>
      <c r="N271" s="163"/>
    </row>
    <row r="272" spans="1:14" x14ac:dyDescent="0.2">
      <c r="A272" s="185"/>
      <c r="B272" s="165"/>
      <c r="C272" s="184"/>
      <c r="D272" s="184"/>
      <c r="E272" s="184"/>
      <c r="F272" s="167"/>
      <c r="G272" s="163"/>
      <c r="H272" s="163"/>
      <c r="I272" s="163"/>
      <c r="J272" s="191"/>
      <c r="K272" s="169"/>
      <c r="L272" s="163"/>
      <c r="M272" s="163"/>
      <c r="N272" s="163"/>
    </row>
    <row r="273" spans="1:24" x14ac:dyDescent="0.2">
      <c r="A273" s="185"/>
      <c r="B273" s="165"/>
      <c r="C273" s="184"/>
      <c r="D273" s="184"/>
      <c r="E273" s="184"/>
      <c r="F273" s="167"/>
      <c r="G273" s="163"/>
      <c r="H273" s="163"/>
      <c r="I273" s="163"/>
      <c r="J273" s="191"/>
      <c r="K273" s="169"/>
      <c r="L273" s="163"/>
      <c r="M273" s="163"/>
      <c r="N273" s="163"/>
    </row>
    <row r="274" spans="1:24" x14ac:dyDescent="0.2">
      <c r="A274" s="185"/>
      <c r="B274" s="165"/>
      <c r="C274" s="184"/>
      <c r="D274" s="184"/>
      <c r="E274" s="184"/>
      <c r="F274" s="167"/>
      <c r="G274" s="163"/>
      <c r="H274" s="163"/>
      <c r="I274" s="163"/>
      <c r="J274" s="191"/>
      <c r="K274" s="169"/>
      <c r="L274" s="163"/>
      <c r="M274" s="163"/>
      <c r="N274" s="163"/>
    </row>
    <row r="275" spans="1:24" x14ac:dyDescent="0.2">
      <c r="A275" s="178"/>
      <c r="B275" s="165"/>
      <c r="C275" s="184"/>
      <c r="D275" s="184"/>
      <c r="E275" s="184"/>
      <c r="F275" s="167"/>
      <c r="G275" s="190"/>
      <c r="H275" s="163"/>
      <c r="I275" s="163"/>
      <c r="J275" s="191"/>
      <c r="K275" s="169"/>
      <c r="L275" s="163"/>
      <c r="M275" s="163"/>
      <c r="N275" s="163"/>
    </row>
    <row r="276" spans="1:24" x14ac:dyDescent="0.2">
      <c r="A276" s="178"/>
      <c r="B276" s="165"/>
      <c r="C276" s="184"/>
      <c r="D276" s="184"/>
      <c r="E276" s="184"/>
      <c r="F276" s="167"/>
      <c r="G276" s="163"/>
      <c r="H276" s="163"/>
      <c r="I276" s="163"/>
      <c r="J276" s="191"/>
      <c r="K276" s="169"/>
      <c r="L276" s="163"/>
      <c r="M276" s="163"/>
      <c r="N276" s="163"/>
    </row>
    <row r="277" spans="1:24" x14ac:dyDescent="0.2">
      <c r="A277" s="178"/>
      <c r="B277" s="165"/>
      <c r="C277" s="184"/>
      <c r="D277" s="184"/>
      <c r="E277" s="184"/>
      <c r="F277" s="167"/>
      <c r="G277" s="163"/>
      <c r="H277" s="163"/>
      <c r="I277" s="163"/>
      <c r="J277" s="191"/>
      <c r="K277" s="169"/>
      <c r="L277" s="163"/>
      <c r="M277" s="163"/>
      <c r="N277" s="163"/>
    </row>
    <row r="278" spans="1:24" x14ac:dyDescent="0.2">
      <c r="A278" s="185"/>
      <c r="B278" s="165"/>
      <c r="C278" s="184"/>
      <c r="D278" s="184"/>
      <c r="E278" s="184"/>
      <c r="F278" s="167"/>
      <c r="G278" s="163"/>
      <c r="H278" s="163"/>
      <c r="I278" s="163"/>
      <c r="J278" s="191"/>
      <c r="K278" s="169"/>
      <c r="L278" s="163"/>
      <c r="M278" s="163"/>
      <c r="N278" s="163"/>
    </row>
    <row r="279" spans="1:24" x14ac:dyDescent="0.2">
      <c r="A279" s="164"/>
      <c r="B279" s="192"/>
      <c r="C279" s="163"/>
      <c r="D279" s="163"/>
      <c r="E279" s="163"/>
      <c r="F279" s="163"/>
      <c r="G279" s="163"/>
      <c r="H279" s="163"/>
      <c r="I279" s="163"/>
      <c r="J279" s="191"/>
      <c r="K279" s="163"/>
      <c r="L279" s="163"/>
      <c r="M279" s="163"/>
      <c r="N279" s="163"/>
      <c r="O279" s="195"/>
      <c r="P279" s="195"/>
      <c r="Q279" s="195"/>
      <c r="R279" s="195"/>
      <c r="S279" s="195"/>
      <c r="T279" s="195"/>
      <c r="U279" s="195"/>
      <c r="V279" s="195"/>
      <c r="W279" s="195"/>
      <c r="X279" s="195"/>
    </row>
    <row r="280" spans="1:24" x14ac:dyDescent="0.2">
      <c r="A280" s="164"/>
      <c r="B280" s="192"/>
      <c r="C280" s="163"/>
      <c r="D280" s="163"/>
      <c r="E280" s="163"/>
      <c r="F280" s="163"/>
      <c r="G280" s="163"/>
      <c r="H280" s="163"/>
      <c r="I280" s="163"/>
      <c r="J280" s="191"/>
      <c r="K280" s="163"/>
      <c r="L280" s="163"/>
      <c r="M280" s="163"/>
      <c r="N280" s="163"/>
    </row>
    <row r="281" spans="1:24" x14ac:dyDescent="0.2">
      <c r="A281" s="193"/>
      <c r="B281" s="192"/>
      <c r="C281" s="163"/>
      <c r="D281" s="163"/>
      <c r="E281" s="163"/>
      <c r="F281" s="163"/>
      <c r="G281" s="163"/>
      <c r="H281" s="163"/>
      <c r="I281" s="163"/>
      <c r="J281" s="191"/>
      <c r="K281" s="163"/>
      <c r="L281" s="163"/>
      <c r="M281" s="163"/>
      <c r="N281" s="163"/>
    </row>
    <row r="282" spans="1:24" x14ac:dyDescent="0.2">
      <c r="A282" s="185"/>
      <c r="B282" s="192"/>
      <c r="C282" s="184"/>
      <c r="D282" s="184"/>
      <c r="E282" s="184"/>
      <c r="F282" s="163"/>
      <c r="G282" s="163"/>
      <c r="H282" s="163"/>
      <c r="I282" s="163"/>
      <c r="J282" s="191"/>
      <c r="K282" s="169"/>
      <c r="L282" s="163"/>
      <c r="M282" s="163"/>
      <c r="N282" s="163"/>
    </row>
    <row r="283" spans="1:24" x14ac:dyDescent="0.2">
      <c r="A283" s="164"/>
      <c r="B283" s="163"/>
      <c r="C283" s="163"/>
      <c r="D283" s="163"/>
      <c r="E283" s="163"/>
      <c r="F283" s="163"/>
      <c r="G283" s="163"/>
      <c r="H283" s="163"/>
      <c r="I283" s="163"/>
      <c r="J283" s="191"/>
      <c r="K283" s="163"/>
      <c r="L283" s="163"/>
      <c r="M283" s="163"/>
      <c r="N283" s="163"/>
    </row>
    <row r="284" spans="1:24" x14ac:dyDescent="0.2">
      <c r="A284" s="164"/>
      <c r="B284" s="192"/>
      <c r="C284" s="163"/>
      <c r="D284" s="163"/>
      <c r="E284" s="163"/>
      <c r="F284" s="163"/>
      <c r="G284" s="163"/>
      <c r="H284" s="163"/>
      <c r="I284" s="163"/>
      <c r="J284" s="191"/>
      <c r="K284" s="163"/>
      <c r="L284" s="163"/>
      <c r="M284" s="163"/>
      <c r="N284" s="163"/>
    </row>
    <row r="285" spans="1:24" x14ac:dyDescent="0.2">
      <c r="A285" s="164"/>
      <c r="B285" s="192"/>
      <c r="C285" s="163"/>
      <c r="D285" s="163"/>
      <c r="E285" s="163"/>
      <c r="F285" s="163"/>
      <c r="G285" s="163"/>
      <c r="H285" s="163"/>
      <c r="I285" s="163"/>
      <c r="J285" s="191"/>
      <c r="K285" s="163"/>
      <c r="L285" s="163"/>
      <c r="M285" s="163"/>
      <c r="N285" s="163"/>
    </row>
    <row r="286" spans="1:24" x14ac:dyDescent="0.2">
      <c r="A286" s="164"/>
      <c r="B286" s="163"/>
      <c r="C286" s="163"/>
      <c r="D286" s="163"/>
      <c r="E286" s="163"/>
      <c r="F286" s="163"/>
      <c r="G286" s="163"/>
      <c r="H286" s="163"/>
      <c r="I286" s="163"/>
      <c r="J286" s="191"/>
      <c r="K286" s="163"/>
      <c r="L286" s="163"/>
      <c r="M286" s="163"/>
      <c r="N286" s="163"/>
    </row>
    <row r="287" spans="1:24" x14ac:dyDescent="0.2">
      <c r="A287" s="164"/>
      <c r="B287" s="192"/>
      <c r="C287" s="184"/>
      <c r="D287" s="184"/>
      <c r="E287" s="184"/>
      <c r="F287" s="163"/>
      <c r="G287" s="163"/>
      <c r="H287" s="163"/>
      <c r="I287" s="163"/>
      <c r="J287" s="191"/>
      <c r="K287" s="163"/>
      <c r="L287" s="163"/>
      <c r="M287" s="163"/>
      <c r="N287" s="163"/>
    </row>
    <row r="288" spans="1:24" x14ac:dyDescent="0.2">
      <c r="A288" s="164"/>
      <c r="B288" s="192"/>
      <c r="C288" s="184"/>
      <c r="D288" s="184"/>
      <c r="E288" s="184"/>
      <c r="F288" s="163"/>
      <c r="G288" s="163"/>
      <c r="H288" s="163"/>
      <c r="I288" s="163"/>
      <c r="J288" s="191"/>
      <c r="K288" s="163"/>
      <c r="L288" s="163"/>
      <c r="M288" s="163"/>
      <c r="N288" s="163"/>
    </row>
    <row r="289" spans="1:14" x14ac:dyDescent="0.2">
      <c r="A289" s="164"/>
      <c r="B289" s="192"/>
      <c r="C289" s="184"/>
      <c r="D289" s="184"/>
      <c r="E289" s="184"/>
      <c r="F289" s="163"/>
      <c r="G289" s="163"/>
      <c r="H289" s="163"/>
      <c r="I289" s="163"/>
      <c r="J289" s="191"/>
      <c r="K289" s="163"/>
      <c r="L289" s="163"/>
      <c r="M289" s="163"/>
      <c r="N289" s="163"/>
    </row>
    <row r="290" spans="1:14" x14ac:dyDescent="0.2">
      <c r="A290" s="164"/>
      <c r="B290" s="192"/>
      <c r="C290" s="184"/>
      <c r="D290" s="184"/>
      <c r="E290" s="184"/>
      <c r="F290" s="163"/>
      <c r="G290" s="163"/>
      <c r="H290" s="163"/>
      <c r="I290" s="163"/>
      <c r="J290" s="191"/>
      <c r="K290" s="163"/>
      <c r="L290" s="163"/>
      <c r="M290" s="163"/>
      <c r="N290" s="163"/>
    </row>
    <row r="291" spans="1:14" x14ac:dyDescent="0.2">
      <c r="A291" s="164"/>
      <c r="B291" s="163"/>
      <c r="C291" s="163"/>
      <c r="D291" s="163"/>
      <c r="E291" s="163"/>
      <c r="F291" s="163"/>
      <c r="G291" s="163"/>
      <c r="H291" s="163"/>
      <c r="I291" s="163"/>
      <c r="J291" s="163"/>
      <c r="K291" s="163"/>
      <c r="L291" s="163"/>
      <c r="M291" s="163"/>
      <c r="N291" s="163"/>
    </row>
    <row r="292" spans="1:14" x14ac:dyDescent="0.2">
      <c r="A292" s="164"/>
      <c r="B292" s="163"/>
      <c r="C292" s="163"/>
      <c r="D292" s="163"/>
      <c r="E292" s="163"/>
      <c r="F292" s="163"/>
      <c r="G292" s="163"/>
      <c r="H292" s="163"/>
      <c r="I292" s="163"/>
      <c r="J292" s="163"/>
      <c r="K292" s="163"/>
      <c r="L292" s="163"/>
      <c r="M292" s="163"/>
      <c r="N292" s="163"/>
    </row>
    <row r="293" spans="1:14" x14ac:dyDescent="0.2">
      <c r="A293" s="164"/>
      <c r="B293" s="163"/>
      <c r="C293" s="163"/>
      <c r="D293" s="163"/>
      <c r="E293" s="163"/>
      <c r="F293" s="163"/>
      <c r="G293" s="163"/>
      <c r="H293" s="163"/>
      <c r="I293" s="163"/>
      <c r="J293" s="163"/>
      <c r="K293" s="163"/>
      <c r="L293" s="163"/>
      <c r="M293" s="163"/>
      <c r="N293" s="163"/>
    </row>
    <row r="294" spans="1:14" x14ac:dyDescent="0.2">
      <c r="A294" s="164"/>
      <c r="B294" s="163"/>
      <c r="C294" s="163"/>
      <c r="D294" s="163"/>
      <c r="E294" s="163"/>
      <c r="F294" s="163"/>
      <c r="G294" s="163"/>
      <c r="H294" s="163"/>
      <c r="I294" s="163"/>
      <c r="J294" s="163"/>
      <c r="K294" s="163"/>
      <c r="L294" s="163"/>
      <c r="M294" s="163"/>
      <c r="N294" s="163"/>
    </row>
    <row r="295" spans="1:14" x14ac:dyDescent="0.2">
      <c r="A295" s="164"/>
      <c r="B295" s="163"/>
      <c r="C295" s="163"/>
      <c r="D295" s="163"/>
      <c r="E295" s="163"/>
      <c r="F295" s="163"/>
      <c r="G295" s="163"/>
      <c r="H295" s="163"/>
      <c r="I295" s="163"/>
      <c r="J295" s="163"/>
      <c r="K295" s="163"/>
      <c r="L295" s="163"/>
      <c r="M295" s="163"/>
      <c r="N295" s="163"/>
    </row>
    <row r="296" spans="1:14" x14ac:dyDescent="0.2">
      <c r="A296" s="164"/>
      <c r="B296" s="163"/>
      <c r="C296" s="163"/>
      <c r="D296" s="163"/>
      <c r="E296" s="163"/>
      <c r="F296" s="163"/>
      <c r="G296" s="163"/>
      <c r="H296" s="163"/>
      <c r="I296" s="163"/>
      <c r="J296" s="163"/>
      <c r="K296" s="163"/>
      <c r="L296" s="163"/>
      <c r="M296" s="163"/>
      <c r="N296" s="163"/>
    </row>
    <row r="297" spans="1:14" x14ac:dyDescent="0.2">
      <c r="A297" s="164"/>
      <c r="B297" s="163"/>
      <c r="C297" s="163"/>
      <c r="D297" s="163"/>
      <c r="E297" s="163"/>
      <c r="F297" s="163"/>
      <c r="G297" s="163"/>
      <c r="H297" s="163"/>
      <c r="I297" s="163"/>
      <c r="J297" s="163"/>
      <c r="K297" s="163"/>
      <c r="L297" s="163"/>
      <c r="M297" s="163"/>
      <c r="N297" s="163"/>
    </row>
    <row r="298" spans="1:14" x14ac:dyDescent="0.2">
      <c r="A298" s="164"/>
      <c r="B298" s="163"/>
      <c r="C298" s="163"/>
      <c r="D298" s="163"/>
      <c r="E298" s="163"/>
      <c r="F298" s="163"/>
      <c r="G298" s="163"/>
      <c r="H298" s="163"/>
      <c r="I298" s="163"/>
      <c r="J298" s="163"/>
      <c r="K298" s="163"/>
      <c r="L298" s="163"/>
      <c r="M298" s="163"/>
      <c r="N298" s="163"/>
    </row>
    <row r="299" spans="1:14" x14ac:dyDescent="0.2">
      <c r="A299" s="164"/>
      <c r="B299" s="163"/>
      <c r="C299" s="163"/>
      <c r="D299" s="163"/>
      <c r="E299" s="163"/>
      <c r="F299" s="163"/>
      <c r="G299" s="163"/>
      <c r="H299" s="163"/>
      <c r="I299" s="163"/>
      <c r="J299" s="163"/>
      <c r="K299" s="163"/>
      <c r="L299" s="163"/>
      <c r="M299" s="163"/>
      <c r="N299" s="163"/>
    </row>
    <row r="300" spans="1:14" x14ac:dyDescent="0.2">
      <c r="A300" s="164"/>
      <c r="B300" s="163"/>
      <c r="C300" s="163"/>
      <c r="D300" s="163"/>
      <c r="E300" s="163"/>
      <c r="F300" s="163"/>
      <c r="G300" s="163"/>
      <c r="H300" s="163"/>
      <c r="I300" s="163"/>
      <c r="J300" s="163"/>
      <c r="K300" s="163"/>
      <c r="L300" s="163"/>
      <c r="M300" s="163"/>
      <c r="N300" s="163"/>
    </row>
    <row r="301" spans="1:14" x14ac:dyDescent="0.2">
      <c r="A301" s="164"/>
      <c r="B301" s="163"/>
      <c r="C301" s="163"/>
      <c r="D301" s="163"/>
      <c r="E301" s="163"/>
      <c r="F301" s="163"/>
      <c r="G301" s="163"/>
      <c r="H301" s="163"/>
      <c r="I301" s="163"/>
      <c r="J301" s="163"/>
      <c r="K301" s="163"/>
      <c r="L301" s="163"/>
      <c r="M301" s="163"/>
      <c r="N301" s="163"/>
    </row>
    <row r="302" spans="1:14" x14ac:dyDescent="0.2">
      <c r="A302" s="164"/>
      <c r="B302" s="163"/>
      <c r="C302" s="163"/>
      <c r="D302" s="163"/>
      <c r="E302" s="163"/>
      <c r="F302" s="163"/>
      <c r="G302" s="163"/>
      <c r="H302" s="163"/>
      <c r="I302" s="163"/>
      <c r="J302" s="163"/>
      <c r="K302" s="163"/>
      <c r="L302" s="163"/>
      <c r="M302" s="163"/>
      <c r="N302" s="163"/>
    </row>
    <row r="303" spans="1:14" x14ac:dyDescent="0.2">
      <c r="A303" s="164"/>
      <c r="B303" s="163"/>
      <c r="C303" s="163"/>
      <c r="D303" s="163"/>
      <c r="E303" s="163"/>
      <c r="F303" s="163"/>
      <c r="G303" s="163"/>
      <c r="H303" s="163"/>
      <c r="I303" s="163"/>
      <c r="J303" s="163"/>
      <c r="K303" s="163"/>
      <c r="L303" s="163"/>
      <c r="M303" s="163"/>
      <c r="N303" s="163"/>
    </row>
    <row r="304" spans="1:14" x14ac:dyDescent="0.2">
      <c r="A304" s="164"/>
      <c r="B304" s="163"/>
      <c r="C304" s="163"/>
      <c r="D304" s="163"/>
      <c r="E304" s="163"/>
      <c r="F304" s="163"/>
      <c r="G304" s="163"/>
      <c r="H304" s="163"/>
      <c r="I304" s="163"/>
      <c r="J304" s="163"/>
      <c r="K304" s="163"/>
      <c r="L304" s="163"/>
      <c r="M304" s="163"/>
      <c r="N304" s="163"/>
    </row>
    <row r="305" spans="1:14" x14ac:dyDescent="0.2">
      <c r="A305" s="164"/>
      <c r="B305" s="163"/>
      <c r="C305" s="163"/>
      <c r="D305" s="163"/>
      <c r="E305" s="163"/>
      <c r="F305" s="163"/>
      <c r="G305" s="163"/>
      <c r="H305" s="163"/>
      <c r="I305" s="163"/>
      <c r="J305" s="163"/>
      <c r="K305" s="163"/>
      <c r="L305" s="163"/>
      <c r="M305" s="163"/>
      <c r="N305" s="163"/>
    </row>
    <row r="306" spans="1:14" x14ac:dyDescent="0.2">
      <c r="A306" s="164"/>
      <c r="B306" s="163"/>
      <c r="C306" s="163"/>
      <c r="D306" s="163"/>
      <c r="E306" s="163"/>
      <c r="F306" s="163"/>
      <c r="G306" s="163"/>
      <c r="H306" s="163"/>
      <c r="I306" s="163"/>
      <c r="J306" s="163"/>
      <c r="K306" s="163"/>
      <c r="L306" s="163"/>
      <c r="M306" s="163"/>
      <c r="N306" s="163"/>
    </row>
    <row r="307" spans="1:14" x14ac:dyDescent="0.2">
      <c r="A307" s="164"/>
      <c r="B307" s="163"/>
      <c r="C307" s="163"/>
      <c r="D307" s="163"/>
      <c r="E307" s="163"/>
      <c r="F307" s="163"/>
      <c r="G307" s="163"/>
      <c r="H307" s="163"/>
      <c r="I307" s="163"/>
      <c r="J307" s="163"/>
      <c r="K307" s="163"/>
      <c r="L307" s="163"/>
      <c r="M307" s="163"/>
      <c r="N307" s="163"/>
    </row>
    <row r="308" spans="1:14" x14ac:dyDescent="0.2">
      <c r="A308" s="164"/>
      <c r="B308" s="163"/>
      <c r="C308" s="163"/>
      <c r="D308" s="163"/>
      <c r="E308" s="163"/>
      <c r="F308" s="163"/>
      <c r="G308" s="163"/>
      <c r="H308" s="163"/>
      <c r="I308" s="163"/>
      <c r="J308" s="163"/>
      <c r="K308" s="163"/>
      <c r="L308" s="163"/>
      <c r="M308" s="163"/>
      <c r="N308" s="163"/>
    </row>
    <row r="309" spans="1:14" x14ac:dyDescent="0.2">
      <c r="A309" s="164"/>
      <c r="B309" s="163"/>
      <c r="C309" s="163"/>
      <c r="D309" s="163"/>
      <c r="E309" s="163"/>
      <c r="F309" s="163"/>
      <c r="G309" s="163"/>
      <c r="H309" s="163"/>
      <c r="I309" s="163"/>
      <c r="J309" s="163"/>
      <c r="K309" s="163"/>
      <c r="L309" s="163"/>
      <c r="M309" s="163"/>
      <c r="N309" s="163"/>
    </row>
    <row r="310" spans="1:14" x14ac:dyDescent="0.2">
      <c r="A310" s="164"/>
      <c r="B310" s="163"/>
      <c r="C310" s="163"/>
      <c r="D310" s="163"/>
      <c r="E310" s="163"/>
      <c r="F310" s="163"/>
      <c r="G310" s="163"/>
      <c r="H310" s="163"/>
      <c r="I310" s="163"/>
      <c r="J310" s="163"/>
      <c r="K310" s="163"/>
      <c r="L310" s="163"/>
      <c r="M310" s="163"/>
      <c r="N310" s="163"/>
    </row>
    <row r="311" spans="1:14" x14ac:dyDescent="0.2">
      <c r="A311" s="164"/>
      <c r="B311" s="163"/>
      <c r="C311" s="163"/>
      <c r="D311" s="163"/>
      <c r="E311" s="163"/>
      <c r="F311" s="163"/>
      <c r="G311" s="163"/>
      <c r="H311" s="163"/>
      <c r="I311" s="163"/>
      <c r="J311" s="163"/>
      <c r="K311" s="163"/>
      <c r="L311" s="163"/>
      <c r="M311" s="163"/>
      <c r="N311" s="163"/>
    </row>
    <row r="312" spans="1:14" x14ac:dyDescent="0.2">
      <c r="A312" s="164"/>
      <c r="B312" s="163"/>
      <c r="C312" s="163"/>
      <c r="D312" s="163"/>
      <c r="E312" s="163"/>
      <c r="F312" s="163"/>
      <c r="G312" s="163"/>
      <c r="H312" s="163"/>
      <c r="I312" s="163"/>
      <c r="J312" s="163"/>
      <c r="K312" s="163"/>
      <c r="L312" s="163"/>
      <c r="M312" s="163"/>
      <c r="N312" s="163"/>
    </row>
    <row r="313" spans="1:14" x14ac:dyDescent="0.2">
      <c r="A313" s="164"/>
      <c r="B313" s="163"/>
      <c r="C313" s="163"/>
      <c r="D313" s="163"/>
      <c r="E313" s="163"/>
      <c r="F313" s="163"/>
      <c r="G313" s="163"/>
      <c r="H313" s="163"/>
      <c r="I313" s="163"/>
      <c r="J313" s="163"/>
      <c r="K313" s="163"/>
      <c r="L313" s="163"/>
      <c r="M313" s="163"/>
      <c r="N313" s="163"/>
    </row>
    <row r="314" spans="1:14" x14ac:dyDescent="0.2">
      <c r="A314" s="164"/>
      <c r="B314" s="163"/>
      <c r="C314" s="163"/>
      <c r="D314" s="163"/>
      <c r="E314" s="163"/>
      <c r="F314" s="163"/>
      <c r="G314" s="163"/>
      <c r="H314" s="163"/>
      <c r="I314" s="163"/>
      <c r="J314" s="163"/>
      <c r="K314" s="163"/>
      <c r="L314" s="163"/>
      <c r="M314" s="163"/>
      <c r="N314" s="163"/>
    </row>
    <row r="315" spans="1:14" x14ac:dyDescent="0.2">
      <c r="A315" s="164"/>
      <c r="B315" s="163"/>
      <c r="C315" s="163"/>
      <c r="D315" s="163"/>
      <c r="E315" s="163"/>
      <c r="F315" s="163"/>
      <c r="G315" s="163"/>
      <c r="H315" s="163"/>
      <c r="I315" s="163"/>
      <c r="J315" s="163"/>
      <c r="K315" s="163"/>
      <c r="L315" s="163"/>
      <c r="M315" s="163"/>
      <c r="N315" s="163"/>
    </row>
    <row r="316" spans="1:14" x14ac:dyDescent="0.2">
      <c r="A316" s="164"/>
      <c r="B316" s="163"/>
      <c r="C316" s="163"/>
      <c r="D316" s="163"/>
      <c r="E316" s="163"/>
      <c r="F316" s="163"/>
      <c r="G316" s="163"/>
      <c r="H316" s="163"/>
      <c r="I316" s="163"/>
      <c r="J316" s="163"/>
      <c r="K316" s="163"/>
      <c r="L316" s="163"/>
      <c r="M316" s="163"/>
      <c r="N316" s="163"/>
    </row>
    <row r="317" spans="1:14" x14ac:dyDescent="0.2">
      <c r="A317" s="164"/>
      <c r="B317" s="163"/>
      <c r="C317" s="163"/>
      <c r="D317" s="163"/>
      <c r="E317" s="163"/>
      <c r="F317" s="163"/>
      <c r="G317" s="163"/>
      <c r="H317" s="163"/>
      <c r="I317" s="163"/>
      <c r="J317" s="163"/>
      <c r="K317" s="163"/>
      <c r="L317" s="163"/>
      <c r="M317" s="163"/>
      <c r="N317" s="163"/>
    </row>
    <row r="318" spans="1:14" x14ac:dyDescent="0.2">
      <c r="A318" s="164"/>
      <c r="B318" s="163"/>
      <c r="C318" s="163"/>
      <c r="D318" s="163"/>
      <c r="E318" s="163"/>
      <c r="F318" s="163"/>
      <c r="G318" s="163"/>
      <c r="H318" s="163"/>
      <c r="I318" s="163"/>
      <c r="J318" s="163"/>
      <c r="K318" s="163"/>
      <c r="L318" s="163"/>
      <c r="M318" s="163"/>
      <c r="N318" s="163"/>
    </row>
    <row r="319" spans="1:14" x14ac:dyDescent="0.2">
      <c r="A319" s="164"/>
      <c r="B319" s="163"/>
      <c r="C319" s="163"/>
      <c r="D319" s="163"/>
      <c r="E319" s="163"/>
      <c r="F319" s="163"/>
      <c r="G319" s="163"/>
      <c r="H319" s="163"/>
      <c r="I319" s="163"/>
      <c r="J319" s="163"/>
      <c r="K319" s="163"/>
      <c r="L319" s="163"/>
      <c r="M319" s="163"/>
      <c r="N319" s="163"/>
    </row>
    <row r="320" spans="1:14" x14ac:dyDescent="0.2">
      <c r="A320" s="164"/>
      <c r="B320" s="163"/>
      <c r="C320" s="163"/>
      <c r="D320" s="163"/>
      <c r="E320" s="163"/>
      <c r="F320" s="163"/>
      <c r="G320" s="163"/>
      <c r="H320" s="163"/>
      <c r="I320" s="163"/>
      <c r="J320" s="163"/>
      <c r="K320" s="163"/>
      <c r="L320" s="163"/>
      <c r="M320" s="163"/>
      <c r="N320" s="163"/>
    </row>
    <row r="321" spans="1:14" x14ac:dyDescent="0.2">
      <c r="A321" s="164"/>
      <c r="B321" s="163"/>
      <c r="C321" s="163"/>
      <c r="D321" s="163"/>
      <c r="E321" s="163"/>
      <c r="F321" s="163"/>
      <c r="G321" s="163"/>
      <c r="H321" s="163"/>
      <c r="I321" s="163"/>
      <c r="J321" s="163"/>
      <c r="K321" s="163"/>
      <c r="L321" s="163"/>
      <c r="M321" s="163"/>
      <c r="N321" s="163"/>
    </row>
    <row r="322" spans="1:14" x14ac:dyDescent="0.2">
      <c r="A322" s="164"/>
      <c r="B322" s="163"/>
      <c r="C322" s="163"/>
      <c r="D322" s="163"/>
      <c r="E322" s="163"/>
      <c r="F322" s="163"/>
      <c r="G322" s="163"/>
      <c r="H322" s="163"/>
      <c r="I322" s="163"/>
      <c r="J322" s="163"/>
      <c r="K322" s="163"/>
      <c r="L322" s="163"/>
      <c r="M322" s="163"/>
      <c r="N322" s="163"/>
    </row>
    <row r="323" spans="1:14" x14ac:dyDescent="0.2">
      <c r="A323" s="164"/>
      <c r="B323" s="163"/>
      <c r="C323" s="163"/>
      <c r="D323" s="163"/>
      <c r="E323" s="163"/>
      <c r="F323" s="163"/>
      <c r="G323" s="163"/>
      <c r="H323" s="163"/>
      <c r="I323" s="163"/>
      <c r="J323" s="163"/>
      <c r="K323" s="163"/>
      <c r="L323" s="163"/>
      <c r="M323" s="163"/>
      <c r="N323" s="163"/>
    </row>
    <row r="324" spans="1:14" x14ac:dyDescent="0.2">
      <c r="A324" s="164"/>
      <c r="B324" s="163"/>
      <c r="C324" s="163"/>
      <c r="D324" s="163"/>
      <c r="E324" s="163"/>
      <c r="F324" s="163"/>
      <c r="G324" s="163"/>
      <c r="H324" s="163"/>
      <c r="I324" s="163"/>
      <c r="J324" s="163"/>
      <c r="K324" s="163"/>
      <c r="L324" s="163"/>
      <c r="M324" s="163"/>
      <c r="N324" s="163"/>
    </row>
    <row r="325" spans="1:14" x14ac:dyDescent="0.2">
      <c r="A325" s="164"/>
      <c r="B325" s="163"/>
      <c r="C325" s="163"/>
      <c r="D325" s="163"/>
      <c r="E325" s="163"/>
      <c r="F325" s="163"/>
      <c r="G325" s="163"/>
      <c r="H325" s="163"/>
      <c r="I325" s="163"/>
      <c r="J325" s="163"/>
      <c r="K325" s="163"/>
      <c r="L325" s="163"/>
      <c r="M325" s="163"/>
      <c r="N325" s="163"/>
    </row>
    <row r="326" spans="1:14" x14ac:dyDescent="0.2">
      <c r="A326" s="164"/>
      <c r="B326" s="163"/>
      <c r="C326" s="163"/>
      <c r="D326" s="163"/>
      <c r="E326" s="163"/>
      <c r="F326" s="163"/>
      <c r="G326" s="163"/>
      <c r="H326" s="163"/>
      <c r="I326" s="163"/>
      <c r="J326" s="163"/>
      <c r="K326" s="163"/>
      <c r="L326" s="163"/>
      <c r="M326" s="163"/>
      <c r="N326" s="163"/>
    </row>
    <row r="327" spans="1:14" x14ac:dyDescent="0.2">
      <c r="A327" s="164"/>
      <c r="B327" s="163"/>
      <c r="C327" s="163"/>
      <c r="D327" s="163"/>
      <c r="E327" s="163"/>
      <c r="F327" s="163"/>
      <c r="G327" s="163"/>
      <c r="H327" s="163"/>
      <c r="I327" s="163"/>
      <c r="J327" s="163"/>
      <c r="K327" s="163"/>
      <c r="L327" s="163"/>
      <c r="M327" s="163"/>
      <c r="N327" s="163"/>
    </row>
    <row r="328" spans="1:14" x14ac:dyDescent="0.2">
      <c r="A328" s="164"/>
      <c r="B328" s="163"/>
      <c r="C328" s="163"/>
      <c r="D328" s="163"/>
      <c r="E328" s="163"/>
      <c r="F328" s="163"/>
      <c r="G328" s="163"/>
      <c r="H328" s="163"/>
      <c r="I328" s="163"/>
      <c r="J328" s="163"/>
      <c r="K328" s="163"/>
      <c r="L328" s="163"/>
      <c r="M328" s="163"/>
      <c r="N328" s="163"/>
    </row>
    <row r="329" spans="1:14" x14ac:dyDescent="0.2">
      <c r="A329" s="164"/>
      <c r="B329" s="163"/>
      <c r="C329" s="163"/>
      <c r="D329" s="163"/>
      <c r="E329" s="163"/>
      <c r="F329" s="163"/>
      <c r="G329" s="163"/>
      <c r="H329" s="163"/>
      <c r="I329" s="163"/>
      <c r="J329" s="163"/>
      <c r="K329" s="163"/>
      <c r="L329" s="163"/>
      <c r="M329" s="163"/>
      <c r="N329" s="163"/>
    </row>
    <row r="330" spans="1:14" x14ac:dyDescent="0.2">
      <c r="A330" s="164"/>
      <c r="B330" s="163"/>
      <c r="C330" s="163"/>
      <c r="D330" s="163"/>
      <c r="E330" s="163"/>
      <c r="F330" s="163"/>
      <c r="G330" s="163"/>
      <c r="H330" s="163"/>
      <c r="I330" s="163"/>
      <c r="J330" s="163"/>
      <c r="K330" s="163"/>
      <c r="L330" s="163"/>
      <c r="M330" s="163"/>
      <c r="N330" s="163"/>
    </row>
    <row r="331" spans="1:14" x14ac:dyDescent="0.2">
      <c r="A331" s="164"/>
      <c r="B331" s="163"/>
      <c r="C331" s="163"/>
      <c r="D331" s="163"/>
      <c r="E331" s="163"/>
      <c r="F331" s="163"/>
      <c r="G331" s="163"/>
      <c r="H331" s="163"/>
      <c r="I331" s="163"/>
      <c r="J331" s="163"/>
      <c r="K331" s="163"/>
      <c r="L331" s="163"/>
      <c r="M331" s="163"/>
      <c r="N331" s="163"/>
    </row>
    <row r="332" spans="1:14" x14ac:dyDescent="0.2">
      <c r="A332" s="164"/>
      <c r="B332" s="163"/>
      <c r="C332" s="163"/>
      <c r="D332" s="163"/>
      <c r="E332" s="163"/>
      <c r="F332" s="163"/>
      <c r="G332" s="163"/>
      <c r="H332" s="163"/>
      <c r="I332" s="163"/>
      <c r="J332" s="163"/>
      <c r="K332" s="163"/>
      <c r="L332" s="163"/>
      <c r="M332" s="163"/>
      <c r="N332" s="163"/>
    </row>
    <row r="333" spans="1:14" x14ac:dyDescent="0.2">
      <c r="A333" s="164"/>
      <c r="B333" s="163"/>
      <c r="C333" s="163"/>
      <c r="D333" s="163"/>
      <c r="E333" s="163"/>
      <c r="F333" s="163"/>
      <c r="G333" s="163"/>
      <c r="H333" s="163"/>
      <c r="I333" s="163"/>
      <c r="J333" s="163"/>
      <c r="K333" s="163"/>
      <c r="L333" s="163"/>
      <c r="M333" s="163"/>
      <c r="N333" s="163"/>
    </row>
    <row r="334" spans="1:14" x14ac:dyDescent="0.2">
      <c r="A334" s="164"/>
      <c r="B334" s="163"/>
      <c r="C334" s="163"/>
      <c r="D334" s="163"/>
      <c r="E334" s="163"/>
      <c r="F334" s="163"/>
      <c r="G334" s="163"/>
      <c r="H334" s="163"/>
      <c r="I334" s="163"/>
      <c r="J334" s="163"/>
      <c r="K334" s="163"/>
      <c r="L334" s="163"/>
      <c r="M334" s="163"/>
      <c r="N334" s="163"/>
    </row>
    <row r="335" spans="1:14" x14ac:dyDescent="0.2">
      <c r="A335" s="164"/>
      <c r="B335" s="163"/>
      <c r="C335" s="163"/>
      <c r="D335" s="163"/>
      <c r="E335" s="163"/>
      <c r="F335" s="163"/>
      <c r="G335" s="163"/>
      <c r="H335" s="163"/>
      <c r="I335" s="163"/>
      <c r="J335" s="163"/>
      <c r="K335" s="163"/>
      <c r="L335" s="163"/>
      <c r="M335" s="163"/>
      <c r="N335" s="163"/>
    </row>
    <row r="336" spans="1:14" x14ac:dyDescent="0.2">
      <c r="A336" s="164"/>
      <c r="B336" s="163"/>
      <c r="C336" s="163"/>
      <c r="D336" s="163"/>
      <c r="E336" s="163"/>
      <c r="F336" s="163"/>
      <c r="G336" s="163"/>
      <c r="H336" s="163"/>
      <c r="I336" s="163"/>
      <c r="J336" s="163"/>
      <c r="K336" s="163"/>
      <c r="L336" s="163"/>
      <c r="M336" s="163"/>
      <c r="N336" s="163"/>
    </row>
    <row r="337" spans="1:14" x14ac:dyDescent="0.2">
      <c r="A337" s="164"/>
      <c r="B337" s="163"/>
      <c r="C337" s="163"/>
      <c r="D337" s="163"/>
      <c r="E337" s="163"/>
      <c r="F337" s="163"/>
      <c r="G337" s="163"/>
      <c r="H337" s="163"/>
      <c r="I337" s="163"/>
      <c r="J337" s="163"/>
      <c r="K337" s="163"/>
      <c r="L337" s="163"/>
      <c r="M337" s="163"/>
      <c r="N337" s="163"/>
    </row>
    <row r="338" spans="1:14" x14ac:dyDescent="0.2">
      <c r="A338" s="164"/>
      <c r="B338" s="163"/>
      <c r="C338" s="163"/>
      <c r="D338" s="163"/>
      <c r="E338" s="163"/>
      <c r="F338" s="163"/>
      <c r="G338" s="163"/>
      <c r="H338" s="163"/>
      <c r="I338" s="163"/>
      <c r="J338" s="163"/>
      <c r="K338" s="163"/>
      <c r="L338" s="163"/>
      <c r="M338" s="163"/>
      <c r="N338" s="163"/>
    </row>
    <row r="339" spans="1:14" x14ac:dyDescent="0.2">
      <c r="A339" s="164"/>
      <c r="B339" s="163"/>
      <c r="C339" s="163"/>
      <c r="D339" s="163"/>
      <c r="E339" s="163"/>
      <c r="F339" s="163"/>
      <c r="G339" s="163"/>
      <c r="H339" s="163"/>
      <c r="I339" s="163"/>
      <c r="J339" s="163"/>
      <c r="K339" s="163"/>
      <c r="L339" s="163"/>
      <c r="M339" s="163"/>
      <c r="N339" s="163"/>
    </row>
    <row r="340" spans="1:14" x14ac:dyDescent="0.2">
      <c r="A340" s="164"/>
      <c r="B340" s="163"/>
      <c r="C340" s="163"/>
      <c r="D340" s="163"/>
      <c r="E340" s="163"/>
      <c r="F340" s="163"/>
      <c r="G340" s="163"/>
      <c r="H340" s="163"/>
      <c r="I340" s="163"/>
      <c r="J340" s="163"/>
      <c r="K340" s="163"/>
      <c r="L340" s="163"/>
      <c r="M340" s="163"/>
      <c r="N340" s="163"/>
    </row>
    <row r="341" spans="1:14" x14ac:dyDescent="0.2">
      <c r="A341" s="164"/>
      <c r="B341" s="163"/>
      <c r="C341" s="163"/>
      <c r="D341" s="163"/>
      <c r="E341" s="163"/>
      <c r="F341" s="163"/>
      <c r="G341" s="163"/>
      <c r="H341" s="163"/>
      <c r="I341" s="163"/>
      <c r="J341" s="163"/>
      <c r="K341" s="163"/>
      <c r="L341" s="163"/>
      <c r="M341" s="163"/>
      <c r="N341" s="163"/>
    </row>
    <row r="342" spans="1:14" x14ac:dyDescent="0.2">
      <c r="A342" s="164"/>
      <c r="B342" s="163"/>
      <c r="C342" s="163"/>
      <c r="D342" s="163"/>
      <c r="E342" s="163"/>
      <c r="F342" s="163"/>
      <c r="G342" s="163"/>
      <c r="H342" s="163"/>
      <c r="I342" s="163"/>
      <c r="J342" s="163"/>
      <c r="K342" s="163"/>
      <c r="L342" s="163"/>
      <c r="M342" s="163"/>
      <c r="N342" s="163"/>
    </row>
    <row r="343" spans="1:14" x14ac:dyDescent="0.2">
      <c r="A343" s="107"/>
      <c r="B343" s="107"/>
      <c r="C343" s="107"/>
      <c r="D343" s="107"/>
      <c r="E343" s="107"/>
      <c r="F343" s="107"/>
      <c r="G343" s="107"/>
      <c r="H343" s="107"/>
      <c r="I343" s="107"/>
      <c r="J343" s="107"/>
      <c r="K343" s="107"/>
      <c r="L343" s="107"/>
      <c r="M343" s="107"/>
      <c r="N343" s="107"/>
    </row>
    <row r="344" spans="1:14" x14ac:dyDescent="0.2">
      <c r="A344" s="107"/>
      <c r="B344" s="107"/>
      <c r="C344" s="107"/>
      <c r="D344" s="107"/>
      <c r="E344" s="107"/>
      <c r="F344" s="107"/>
      <c r="G344" s="107"/>
      <c r="H344" s="107"/>
      <c r="I344" s="107"/>
      <c r="J344" s="107"/>
      <c r="K344" s="107"/>
      <c r="L344" s="107"/>
      <c r="M344" s="107"/>
      <c r="N344" s="107"/>
    </row>
    <row r="345" spans="1:14" x14ac:dyDescent="0.2">
      <c r="A345" s="107"/>
      <c r="B345" s="107"/>
      <c r="C345" s="107"/>
      <c r="D345" s="107"/>
      <c r="E345" s="107"/>
      <c r="F345" s="107"/>
      <c r="G345" s="107"/>
      <c r="H345" s="107"/>
      <c r="I345" s="107"/>
      <c r="J345" s="107"/>
      <c r="K345" s="107"/>
      <c r="L345" s="107"/>
      <c r="M345" s="107"/>
      <c r="N345" s="107"/>
    </row>
    <row r="346" spans="1:14" x14ac:dyDescent="0.2">
      <c r="A346" s="107"/>
      <c r="B346" s="107"/>
      <c r="C346" s="107"/>
      <c r="D346" s="107"/>
      <c r="E346" s="107"/>
      <c r="F346" s="107"/>
      <c r="G346" s="107"/>
      <c r="H346" s="107"/>
      <c r="I346" s="107"/>
      <c r="J346" s="107"/>
      <c r="K346" s="107"/>
      <c r="L346" s="107"/>
      <c r="M346" s="107"/>
      <c r="N346" s="107"/>
    </row>
    <row r="347" spans="1:14" x14ac:dyDescent="0.2">
      <c r="A347" s="107"/>
      <c r="B347" s="107"/>
      <c r="C347" s="107"/>
      <c r="D347" s="107"/>
      <c r="E347" s="107"/>
      <c r="F347" s="107"/>
      <c r="G347" s="107"/>
      <c r="H347" s="107"/>
      <c r="I347" s="107"/>
      <c r="J347" s="107"/>
      <c r="K347" s="107"/>
      <c r="L347" s="107"/>
      <c r="M347" s="107"/>
      <c r="N347" s="107"/>
    </row>
    <row r="348" spans="1:14" x14ac:dyDescent="0.2">
      <c r="A348" s="107"/>
      <c r="B348" s="107"/>
      <c r="C348" s="107"/>
      <c r="D348" s="107"/>
      <c r="E348" s="107"/>
      <c r="F348" s="107"/>
      <c r="G348" s="107"/>
      <c r="H348" s="107"/>
      <c r="I348" s="107"/>
      <c r="J348" s="107"/>
      <c r="K348" s="107"/>
      <c r="L348" s="107"/>
      <c r="M348" s="107"/>
      <c r="N348" s="107"/>
    </row>
    <row r="349" spans="1:14" x14ac:dyDescent="0.2">
      <c r="A349" s="107"/>
      <c r="B349" s="107"/>
      <c r="C349" s="107"/>
      <c r="D349" s="107"/>
      <c r="E349" s="107"/>
      <c r="F349" s="107"/>
      <c r="G349" s="107"/>
      <c r="H349" s="107"/>
      <c r="I349" s="107"/>
      <c r="J349" s="107"/>
      <c r="K349" s="107"/>
      <c r="L349" s="107"/>
      <c r="M349" s="107"/>
      <c r="N349" s="107"/>
    </row>
    <row r="350" spans="1:14" x14ac:dyDescent="0.2">
      <c r="A350" s="107"/>
      <c r="B350" s="107"/>
      <c r="C350" s="107"/>
      <c r="D350" s="107"/>
      <c r="E350" s="107"/>
      <c r="F350" s="107"/>
      <c r="G350" s="107"/>
      <c r="H350" s="107"/>
      <c r="I350" s="107"/>
      <c r="J350" s="107"/>
      <c r="K350" s="107"/>
      <c r="L350" s="107"/>
      <c r="M350" s="107"/>
      <c r="N350" s="107"/>
    </row>
    <row r="351" spans="1:14" x14ac:dyDescent="0.2">
      <c r="A351" s="107"/>
      <c r="B351" s="107"/>
      <c r="C351" s="107"/>
      <c r="D351" s="107"/>
      <c r="E351" s="107"/>
      <c r="F351" s="107"/>
      <c r="G351" s="107"/>
      <c r="H351" s="107"/>
      <c r="I351" s="107"/>
      <c r="J351" s="107"/>
      <c r="K351" s="107"/>
      <c r="L351" s="107"/>
      <c r="M351" s="107"/>
      <c r="N351" s="107"/>
    </row>
    <row r="352" spans="1:14" x14ac:dyDescent="0.2">
      <c r="A352" s="107"/>
      <c r="B352" s="107"/>
      <c r="C352" s="107"/>
      <c r="D352" s="107"/>
      <c r="E352" s="107"/>
      <c r="F352" s="107"/>
      <c r="G352" s="107"/>
      <c r="H352" s="107"/>
      <c r="I352" s="107"/>
      <c r="J352" s="107"/>
      <c r="K352" s="107"/>
      <c r="L352" s="107"/>
      <c r="M352" s="107"/>
      <c r="N352" s="107"/>
    </row>
    <row r="353" spans="1:14" x14ac:dyDescent="0.2">
      <c r="A353" s="107"/>
      <c r="B353" s="107"/>
      <c r="C353" s="107"/>
      <c r="D353" s="107"/>
      <c r="E353" s="107"/>
      <c r="F353" s="107"/>
      <c r="G353" s="107"/>
      <c r="H353" s="107"/>
      <c r="I353" s="107"/>
      <c r="J353" s="107"/>
      <c r="K353" s="107"/>
      <c r="L353" s="107"/>
      <c r="M353" s="107"/>
      <c r="N353" s="107"/>
    </row>
    <row r="354" spans="1:14" x14ac:dyDescent="0.2">
      <c r="A354" s="107"/>
      <c r="B354" s="107"/>
      <c r="C354" s="107"/>
      <c r="D354" s="107"/>
      <c r="E354" s="107"/>
      <c r="F354" s="107"/>
      <c r="G354" s="107"/>
      <c r="H354" s="107"/>
      <c r="I354" s="107"/>
      <c r="J354" s="107"/>
      <c r="K354" s="107"/>
      <c r="L354" s="107"/>
      <c r="M354" s="107"/>
      <c r="N354" s="107"/>
    </row>
    <row r="355" spans="1:14" x14ac:dyDescent="0.2">
      <c r="A355" s="107"/>
      <c r="B355" s="107"/>
      <c r="C355" s="107"/>
      <c r="D355" s="107"/>
      <c r="E355" s="107"/>
      <c r="F355" s="107"/>
      <c r="G355" s="107"/>
      <c r="H355" s="107"/>
      <c r="I355" s="107"/>
      <c r="J355" s="107"/>
      <c r="K355" s="107"/>
      <c r="L355" s="107"/>
      <c r="M355" s="107"/>
      <c r="N355" s="107"/>
    </row>
    <row r="356" spans="1:14" x14ac:dyDescent="0.2">
      <c r="A356" s="107"/>
      <c r="B356" s="107"/>
      <c r="C356" s="107"/>
      <c r="D356" s="107"/>
      <c r="E356" s="107"/>
      <c r="F356" s="107"/>
      <c r="G356" s="107"/>
      <c r="H356" s="107"/>
      <c r="I356" s="107"/>
      <c r="J356" s="107"/>
      <c r="K356" s="107"/>
      <c r="L356" s="107"/>
      <c r="M356" s="107"/>
      <c r="N356" s="107"/>
    </row>
    <row r="357" spans="1:14" x14ac:dyDescent="0.2">
      <c r="A357" s="107"/>
      <c r="B357" s="107"/>
      <c r="C357" s="107"/>
      <c r="D357" s="107"/>
      <c r="E357" s="107"/>
      <c r="F357" s="107"/>
      <c r="G357" s="107"/>
      <c r="H357" s="107"/>
      <c r="I357" s="107"/>
      <c r="J357" s="107"/>
      <c r="K357" s="107"/>
      <c r="L357" s="107"/>
      <c r="M357" s="107"/>
      <c r="N357" s="107"/>
    </row>
    <row r="358" spans="1:14" x14ac:dyDescent="0.2">
      <c r="A358" s="107"/>
      <c r="B358" s="107"/>
      <c r="C358" s="107"/>
      <c r="D358" s="107"/>
      <c r="E358" s="107"/>
      <c r="F358" s="107"/>
      <c r="G358" s="107"/>
      <c r="H358" s="107"/>
      <c r="I358" s="107"/>
      <c r="J358" s="107"/>
      <c r="K358" s="107"/>
      <c r="L358" s="107"/>
      <c r="M358" s="107"/>
      <c r="N358" s="107"/>
    </row>
    <row r="359" spans="1:14" x14ac:dyDescent="0.2">
      <c r="A359" s="107"/>
      <c r="B359" s="107"/>
      <c r="C359" s="107"/>
      <c r="D359" s="107"/>
      <c r="E359" s="107"/>
      <c r="F359" s="107"/>
      <c r="G359" s="107"/>
      <c r="H359" s="107"/>
      <c r="I359" s="107"/>
      <c r="J359" s="107"/>
      <c r="K359" s="107"/>
      <c r="L359" s="107"/>
      <c r="M359" s="107"/>
      <c r="N359" s="107"/>
    </row>
    <row r="360" spans="1:14" x14ac:dyDescent="0.2">
      <c r="A360" s="107"/>
      <c r="B360" s="107"/>
      <c r="C360" s="107"/>
      <c r="D360" s="107"/>
      <c r="E360" s="107"/>
      <c r="F360" s="107"/>
      <c r="G360" s="107"/>
      <c r="H360" s="107"/>
      <c r="I360" s="107"/>
      <c r="J360" s="107"/>
      <c r="K360" s="107"/>
      <c r="L360" s="107"/>
      <c r="M360" s="107"/>
      <c r="N360" s="107"/>
    </row>
    <row r="361" spans="1:14" x14ac:dyDescent="0.2">
      <c r="A361" s="107"/>
      <c r="B361" s="107"/>
      <c r="C361" s="107"/>
      <c r="D361" s="107"/>
      <c r="E361" s="107"/>
      <c r="F361" s="107"/>
      <c r="G361" s="107"/>
      <c r="H361" s="107"/>
      <c r="I361" s="107"/>
      <c r="J361" s="107"/>
      <c r="K361" s="107"/>
      <c r="L361" s="107"/>
      <c r="M361" s="107"/>
      <c r="N361" s="107"/>
    </row>
    <row r="362" spans="1:14" x14ac:dyDescent="0.2">
      <c r="A362" s="107"/>
      <c r="B362" s="107"/>
      <c r="C362" s="107"/>
      <c r="D362" s="107"/>
      <c r="E362" s="107"/>
      <c r="F362" s="107"/>
      <c r="G362" s="107"/>
      <c r="H362" s="107"/>
      <c r="I362" s="107"/>
      <c r="J362" s="107"/>
      <c r="K362" s="107"/>
      <c r="L362" s="107"/>
      <c r="M362" s="107"/>
      <c r="N362" s="107"/>
    </row>
    <row r="363" spans="1:14" x14ac:dyDescent="0.2">
      <c r="A363" s="107"/>
      <c r="B363" s="107"/>
      <c r="C363" s="107"/>
      <c r="D363" s="107"/>
      <c r="E363" s="107"/>
      <c r="F363" s="107"/>
      <c r="G363" s="107"/>
      <c r="H363" s="107"/>
      <c r="I363" s="107"/>
      <c r="J363" s="107"/>
      <c r="K363" s="107"/>
      <c r="L363" s="107"/>
      <c r="M363" s="107"/>
      <c r="N363" s="107"/>
    </row>
    <row r="364" spans="1:14" x14ac:dyDescent="0.2">
      <c r="A364" s="107"/>
      <c r="B364" s="107"/>
      <c r="C364" s="107"/>
      <c r="D364" s="107"/>
      <c r="E364" s="107"/>
      <c r="F364" s="107"/>
      <c r="G364" s="107"/>
      <c r="H364" s="107"/>
      <c r="I364" s="107"/>
      <c r="J364" s="107"/>
      <c r="K364" s="107"/>
      <c r="L364" s="107"/>
      <c r="M364" s="107"/>
      <c r="N364" s="107"/>
    </row>
    <row r="365" spans="1:14" x14ac:dyDescent="0.2">
      <c r="A365" s="107"/>
      <c r="B365" s="107"/>
      <c r="C365" s="107"/>
      <c r="D365" s="107"/>
      <c r="E365" s="107"/>
      <c r="F365" s="107"/>
      <c r="G365" s="107"/>
      <c r="H365" s="107"/>
      <c r="I365" s="107"/>
      <c r="J365" s="107"/>
      <c r="K365" s="107"/>
      <c r="L365" s="107"/>
      <c r="M365" s="107"/>
      <c r="N365" s="107"/>
    </row>
    <row r="366" spans="1:14" x14ac:dyDescent="0.2">
      <c r="A366" s="107"/>
      <c r="B366" s="107"/>
      <c r="C366" s="107"/>
      <c r="D366" s="107"/>
      <c r="E366" s="107"/>
      <c r="F366" s="107"/>
      <c r="G366" s="107"/>
      <c r="H366" s="107"/>
      <c r="I366" s="107"/>
      <c r="J366" s="107"/>
      <c r="K366" s="107"/>
      <c r="L366" s="107"/>
      <c r="M366" s="107"/>
      <c r="N366" s="107"/>
    </row>
    <row r="367" spans="1:14" x14ac:dyDescent="0.2">
      <c r="A367" s="107"/>
      <c r="B367" s="107"/>
      <c r="C367" s="107"/>
      <c r="D367" s="107"/>
      <c r="E367" s="107"/>
      <c r="F367" s="107"/>
      <c r="G367" s="107"/>
      <c r="H367" s="107"/>
      <c r="I367" s="107"/>
      <c r="J367" s="107"/>
      <c r="K367" s="107"/>
      <c r="L367" s="107"/>
      <c r="M367" s="107"/>
      <c r="N367" s="107"/>
    </row>
    <row r="368" spans="1:14" x14ac:dyDescent="0.2">
      <c r="A368" s="107"/>
      <c r="B368" s="107"/>
      <c r="C368" s="107"/>
      <c r="D368" s="107"/>
      <c r="E368" s="107"/>
      <c r="F368" s="107"/>
      <c r="G368" s="107"/>
      <c r="H368" s="107"/>
      <c r="I368" s="107"/>
      <c r="J368" s="107"/>
      <c r="K368" s="107"/>
      <c r="L368" s="107"/>
      <c r="M368" s="107"/>
      <c r="N368" s="107"/>
    </row>
    <row r="369" spans="1:14" x14ac:dyDescent="0.2">
      <c r="A369" s="107"/>
      <c r="B369" s="107"/>
      <c r="C369" s="107"/>
      <c r="D369" s="107"/>
      <c r="E369" s="107"/>
      <c r="F369" s="107"/>
      <c r="G369" s="107"/>
      <c r="H369" s="107"/>
      <c r="I369" s="107"/>
      <c r="J369" s="107"/>
      <c r="K369" s="107"/>
      <c r="L369" s="107"/>
      <c r="M369" s="107"/>
      <c r="N369" s="107"/>
    </row>
    <row r="370" spans="1:14" x14ac:dyDescent="0.2">
      <c r="A370" s="107"/>
      <c r="B370" s="107"/>
      <c r="C370" s="107"/>
      <c r="D370" s="107"/>
      <c r="E370" s="107"/>
      <c r="F370" s="107"/>
      <c r="G370" s="107"/>
      <c r="H370" s="107"/>
      <c r="I370" s="107"/>
      <c r="J370" s="107"/>
      <c r="K370" s="107"/>
      <c r="L370" s="107"/>
      <c r="M370" s="107"/>
      <c r="N370" s="107"/>
    </row>
    <row r="371" spans="1:14" x14ac:dyDescent="0.2">
      <c r="A371" s="107"/>
      <c r="B371" s="107"/>
      <c r="C371" s="107"/>
      <c r="D371" s="107"/>
      <c r="E371" s="107"/>
      <c r="F371" s="107"/>
      <c r="G371" s="107"/>
      <c r="H371" s="107"/>
      <c r="I371" s="107"/>
      <c r="J371" s="107"/>
      <c r="K371" s="107"/>
      <c r="L371" s="107"/>
      <c r="M371" s="107"/>
      <c r="N371" s="107"/>
    </row>
    <row r="372" spans="1:14" x14ac:dyDescent="0.2">
      <c r="A372" s="107"/>
      <c r="B372" s="107"/>
      <c r="C372" s="107"/>
      <c r="D372" s="107"/>
      <c r="E372" s="107"/>
      <c r="F372" s="107"/>
      <c r="G372" s="107"/>
      <c r="H372" s="107"/>
      <c r="I372" s="107"/>
      <c r="J372" s="107"/>
      <c r="K372" s="107"/>
      <c r="L372" s="107"/>
      <c r="M372" s="107"/>
      <c r="N372" s="107"/>
    </row>
    <row r="373" spans="1:14" x14ac:dyDescent="0.2">
      <c r="A373" s="107"/>
      <c r="B373" s="107"/>
      <c r="C373" s="107"/>
      <c r="D373" s="107"/>
      <c r="E373" s="107"/>
      <c r="F373" s="107"/>
      <c r="G373" s="107"/>
      <c r="H373" s="107"/>
      <c r="I373" s="107"/>
      <c r="J373" s="107"/>
      <c r="K373" s="107"/>
      <c r="L373" s="107"/>
      <c r="M373" s="107"/>
      <c r="N373" s="107"/>
    </row>
    <row r="374" spans="1:14" x14ac:dyDescent="0.2">
      <c r="A374" s="107"/>
      <c r="B374" s="107"/>
      <c r="C374" s="107"/>
      <c r="D374" s="107"/>
      <c r="E374" s="107"/>
      <c r="F374" s="107"/>
      <c r="G374" s="107"/>
      <c r="H374" s="107"/>
      <c r="I374" s="107"/>
      <c r="J374" s="107"/>
      <c r="K374" s="107"/>
      <c r="L374" s="107"/>
      <c r="M374" s="107"/>
      <c r="N374" s="107"/>
    </row>
    <row r="375" spans="1:14" x14ac:dyDescent="0.2">
      <c r="A375" s="107"/>
      <c r="B375" s="107"/>
      <c r="C375" s="107"/>
      <c r="D375" s="107"/>
      <c r="E375" s="107"/>
      <c r="F375" s="107"/>
      <c r="G375" s="107"/>
      <c r="H375" s="107"/>
      <c r="I375" s="107"/>
      <c r="J375" s="107"/>
      <c r="K375" s="107"/>
      <c r="L375" s="107"/>
      <c r="M375" s="107"/>
      <c r="N375" s="107"/>
    </row>
    <row r="376" spans="1:14" x14ac:dyDescent="0.2">
      <c r="A376" s="107"/>
      <c r="B376" s="107"/>
      <c r="C376" s="107"/>
      <c r="D376" s="107"/>
      <c r="E376" s="107"/>
      <c r="F376" s="107"/>
      <c r="G376" s="107"/>
      <c r="H376" s="107"/>
      <c r="I376" s="107"/>
      <c r="J376" s="107"/>
      <c r="K376" s="107"/>
      <c r="L376" s="107"/>
      <c r="M376" s="107"/>
      <c r="N376" s="107"/>
    </row>
    <row r="377" spans="1:14" x14ac:dyDescent="0.2">
      <c r="A377" s="107"/>
      <c r="B377" s="107"/>
      <c r="C377" s="107"/>
      <c r="D377" s="107"/>
      <c r="E377" s="107"/>
      <c r="F377" s="107"/>
      <c r="G377" s="107"/>
      <c r="H377" s="107"/>
      <c r="I377" s="107"/>
      <c r="J377" s="107"/>
      <c r="K377" s="107"/>
      <c r="L377" s="107"/>
      <c r="M377" s="107"/>
      <c r="N377" s="107"/>
    </row>
    <row r="378" spans="1:14" x14ac:dyDescent="0.2">
      <c r="A378" s="107"/>
      <c r="B378" s="107"/>
      <c r="C378" s="107"/>
      <c r="D378" s="107"/>
      <c r="E378" s="107"/>
      <c r="F378" s="107"/>
      <c r="G378" s="107"/>
      <c r="H378" s="107"/>
      <c r="I378" s="107"/>
      <c r="J378" s="107"/>
      <c r="K378" s="107"/>
      <c r="L378" s="107"/>
      <c r="M378" s="107"/>
      <c r="N378" s="107"/>
    </row>
    <row r="379" spans="1:14" x14ac:dyDescent="0.2">
      <c r="A379" s="107"/>
      <c r="B379" s="107"/>
      <c r="C379" s="107"/>
      <c r="D379" s="107"/>
      <c r="E379" s="107"/>
      <c r="F379" s="107"/>
      <c r="G379" s="107"/>
      <c r="H379" s="107"/>
      <c r="I379" s="107"/>
      <c r="J379" s="107"/>
      <c r="K379" s="107"/>
      <c r="L379" s="107"/>
      <c r="M379" s="107"/>
      <c r="N379" s="107"/>
    </row>
    <row r="380" spans="1:14" x14ac:dyDescent="0.2">
      <c r="A380" s="107"/>
      <c r="B380" s="107"/>
      <c r="C380" s="107"/>
      <c r="D380" s="107"/>
      <c r="E380" s="107"/>
      <c r="F380" s="107"/>
      <c r="G380" s="107"/>
      <c r="H380" s="107"/>
      <c r="I380" s="107"/>
      <c r="J380" s="107"/>
      <c r="K380" s="107"/>
      <c r="L380" s="107"/>
      <c r="M380" s="107"/>
      <c r="N380" s="107"/>
    </row>
    <row r="381" spans="1:14" x14ac:dyDescent="0.2">
      <c r="A381" s="194"/>
      <c r="B381" s="194"/>
      <c r="C381" s="194"/>
      <c r="D381" s="194"/>
      <c r="E381" s="194"/>
      <c r="F381" s="194"/>
      <c r="G381" s="194"/>
      <c r="H381" s="194"/>
      <c r="I381" s="194"/>
      <c r="J381" s="194"/>
      <c r="K381" s="194"/>
      <c r="L381" s="194"/>
      <c r="M381" s="194"/>
      <c r="N381" s="108"/>
    </row>
    <row r="382" spans="1:14" x14ac:dyDescent="0.2">
      <c r="A382" s="194"/>
      <c r="B382" s="194"/>
      <c r="C382" s="194"/>
      <c r="D382" s="194"/>
      <c r="E382" s="194"/>
      <c r="F382" s="194"/>
      <c r="G382" s="194"/>
      <c r="H382" s="194"/>
      <c r="I382" s="194"/>
      <c r="J382" s="194"/>
      <c r="K382" s="194"/>
      <c r="L382" s="194"/>
      <c r="M382" s="194"/>
      <c r="N382" s="108"/>
    </row>
    <row r="383" spans="1:14" x14ac:dyDescent="0.2">
      <c r="A383" s="108"/>
      <c r="B383" s="108"/>
      <c r="C383" s="108"/>
      <c r="D383" s="108"/>
      <c r="E383" s="108"/>
      <c r="F383" s="108"/>
      <c r="G383" s="108"/>
      <c r="H383" s="108"/>
      <c r="I383" s="108"/>
      <c r="J383" s="108"/>
      <c r="K383" s="108"/>
      <c r="L383" s="108"/>
      <c r="M383" s="108"/>
      <c r="N383" s="108"/>
    </row>
    <row r="384" spans="1:14" x14ac:dyDescent="0.2">
      <c r="A384" s="108"/>
      <c r="B384" s="108"/>
      <c r="C384" s="108"/>
      <c r="D384" s="108"/>
      <c r="E384" s="108"/>
      <c r="F384" s="108"/>
      <c r="G384" s="108"/>
      <c r="H384" s="108"/>
      <c r="I384" s="108"/>
      <c r="J384" s="108"/>
      <c r="K384" s="108"/>
      <c r="L384" s="108"/>
      <c r="M384" s="108"/>
      <c r="N384" s="108"/>
    </row>
    <row r="385" spans="1:14" x14ac:dyDescent="0.2">
      <c r="A385" s="108"/>
      <c r="B385" s="108"/>
      <c r="C385" s="108"/>
      <c r="D385" s="108"/>
      <c r="E385" s="108"/>
      <c r="F385" s="108"/>
      <c r="G385" s="108"/>
      <c r="H385" s="108"/>
      <c r="I385" s="108"/>
      <c r="J385" s="108"/>
      <c r="K385" s="108"/>
      <c r="L385" s="108"/>
      <c r="M385" s="108"/>
      <c r="N385" s="108"/>
    </row>
    <row r="386" spans="1:14" x14ac:dyDescent="0.2">
      <c r="A386" s="108"/>
      <c r="B386" s="108"/>
      <c r="C386" s="108"/>
      <c r="D386" s="108"/>
      <c r="E386" s="108"/>
      <c r="F386" s="108"/>
      <c r="G386" s="108"/>
      <c r="H386" s="108"/>
      <c r="I386" s="108"/>
      <c r="J386" s="108"/>
      <c r="K386" s="108"/>
      <c r="L386" s="108"/>
      <c r="M386" s="108"/>
      <c r="N386" s="108"/>
    </row>
    <row r="387" spans="1:14" x14ac:dyDescent="0.2">
      <c r="A387" s="108"/>
      <c r="B387" s="108"/>
      <c r="C387" s="108"/>
      <c r="D387" s="108"/>
      <c r="E387" s="108"/>
      <c r="F387" s="108"/>
      <c r="G387" s="108"/>
      <c r="H387" s="108"/>
      <c r="I387" s="108"/>
      <c r="J387" s="108"/>
      <c r="K387" s="108"/>
      <c r="L387" s="108"/>
      <c r="M387" s="108"/>
      <c r="N387" s="108"/>
    </row>
    <row r="388" spans="1:14" x14ac:dyDescent="0.2">
      <c r="A388" s="108"/>
      <c r="B388" s="108"/>
      <c r="C388" s="108"/>
      <c r="D388" s="108"/>
      <c r="E388" s="108"/>
      <c r="F388" s="108"/>
      <c r="G388" s="108"/>
      <c r="H388" s="108"/>
      <c r="I388" s="108"/>
      <c r="J388" s="108"/>
      <c r="K388" s="108"/>
      <c r="L388" s="108"/>
      <c r="M388" s="108"/>
      <c r="N388" s="108"/>
    </row>
    <row r="389" spans="1:14" x14ac:dyDescent="0.2">
      <c r="A389" s="108"/>
      <c r="B389" s="108"/>
      <c r="C389" s="108"/>
      <c r="D389" s="108"/>
      <c r="E389" s="108"/>
      <c r="F389" s="108"/>
      <c r="G389" s="108"/>
      <c r="H389" s="108"/>
      <c r="I389" s="108"/>
      <c r="J389" s="108"/>
      <c r="K389" s="108"/>
      <c r="L389" s="108"/>
      <c r="M389" s="108"/>
      <c r="N389" s="108"/>
    </row>
    <row r="390" spans="1:14" x14ac:dyDescent="0.2">
      <c r="A390" s="108"/>
      <c r="B390" s="108"/>
      <c r="C390" s="108"/>
      <c r="D390" s="108"/>
      <c r="E390" s="108"/>
      <c r="F390" s="108"/>
      <c r="G390" s="108"/>
      <c r="H390" s="108"/>
      <c r="I390" s="108"/>
      <c r="J390" s="108"/>
      <c r="K390" s="108"/>
      <c r="L390" s="108"/>
      <c r="M390" s="108"/>
      <c r="N390" s="108"/>
    </row>
    <row r="391" spans="1:14" x14ac:dyDescent="0.2">
      <c r="A391" s="108"/>
      <c r="B391" s="108"/>
      <c r="C391" s="108"/>
      <c r="D391" s="108"/>
      <c r="E391" s="108"/>
      <c r="F391" s="108"/>
      <c r="G391" s="108"/>
      <c r="H391" s="108"/>
      <c r="I391" s="108"/>
      <c r="J391" s="108"/>
      <c r="K391" s="108"/>
      <c r="L391" s="108"/>
      <c r="M391" s="108"/>
      <c r="N391" s="108"/>
    </row>
    <row r="392" spans="1:14" x14ac:dyDescent="0.2">
      <c r="A392" s="108"/>
      <c r="B392" s="108"/>
      <c r="C392" s="108"/>
      <c r="D392" s="108"/>
      <c r="E392" s="108"/>
      <c r="F392" s="108"/>
      <c r="G392" s="108"/>
      <c r="H392" s="108"/>
      <c r="I392" s="108"/>
      <c r="J392" s="108"/>
      <c r="K392" s="108"/>
      <c r="L392" s="108"/>
      <c r="M392" s="108"/>
      <c r="N392" s="108"/>
    </row>
    <row r="393" spans="1:14" x14ac:dyDescent="0.2">
      <c r="A393" s="108"/>
      <c r="B393" s="108"/>
      <c r="C393" s="108"/>
      <c r="D393" s="108"/>
      <c r="E393" s="108"/>
      <c r="F393" s="108"/>
      <c r="G393" s="108"/>
      <c r="H393" s="108"/>
      <c r="I393" s="108"/>
      <c r="J393" s="108"/>
      <c r="K393" s="108"/>
      <c r="L393" s="108"/>
      <c r="M393" s="108"/>
      <c r="N393" s="108"/>
    </row>
    <row r="394" spans="1:14" x14ac:dyDescent="0.2">
      <c r="A394" s="108"/>
      <c r="B394" s="108"/>
      <c r="C394" s="108"/>
      <c r="D394" s="108"/>
      <c r="E394" s="108"/>
      <c r="F394" s="108"/>
      <c r="G394" s="108"/>
      <c r="H394" s="108"/>
      <c r="I394" s="108"/>
      <c r="J394" s="108"/>
      <c r="K394" s="108"/>
      <c r="L394" s="108"/>
      <c r="M394" s="108"/>
      <c r="N394" s="108"/>
    </row>
    <row r="395" spans="1:14" x14ac:dyDescent="0.2">
      <c r="A395" s="108"/>
      <c r="B395" s="108"/>
      <c r="C395" s="108"/>
      <c r="D395" s="108"/>
      <c r="E395" s="108"/>
      <c r="F395" s="108"/>
      <c r="G395" s="108"/>
      <c r="H395" s="108"/>
      <c r="I395" s="108"/>
      <c r="J395" s="108"/>
      <c r="K395" s="108"/>
      <c r="L395" s="108"/>
      <c r="M395" s="108"/>
      <c r="N395" s="108"/>
    </row>
    <row r="396" spans="1:14" x14ac:dyDescent="0.2">
      <c r="A396" s="108"/>
      <c r="B396" s="108"/>
      <c r="C396" s="108"/>
      <c r="D396" s="108"/>
      <c r="E396" s="108"/>
      <c r="F396" s="108"/>
      <c r="G396" s="108"/>
      <c r="H396" s="108"/>
      <c r="I396" s="108"/>
      <c r="J396" s="108"/>
      <c r="K396" s="108"/>
      <c r="L396" s="108"/>
      <c r="M396" s="108"/>
      <c r="N396" s="108"/>
    </row>
    <row r="397" spans="1:14" x14ac:dyDescent="0.2">
      <c r="A397" s="108"/>
      <c r="B397" s="108"/>
      <c r="C397" s="108"/>
      <c r="D397" s="108"/>
      <c r="E397" s="108"/>
      <c r="F397" s="108"/>
      <c r="G397" s="108"/>
      <c r="H397" s="108"/>
      <c r="I397" s="108"/>
      <c r="J397" s="108"/>
      <c r="K397" s="108"/>
      <c r="L397" s="108"/>
      <c r="M397" s="108"/>
      <c r="N397" s="108"/>
    </row>
    <row r="398" spans="1:14" x14ac:dyDescent="0.2">
      <c r="A398" s="108"/>
      <c r="B398" s="108"/>
      <c r="C398" s="108"/>
      <c r="D398" s="108"/>
      <c r="E398" s="108"/>
      <c r="F398" s="108"/>
      <c r="G398" s="108"/>
      <c r="H398" s="108"/>
      <c r="I398" s="108"/>
      <c r="J398" s="108"/>
      <c r="K398" s="108"/>
      <c r="L398" s="108"/>
      <c r="M398" s="108"/>
      <c r="N398" s="108"/>
    </row>
    <row r="399" spans="1:14" x14ac:dyDescent="0.2">
      <c r="A399" s="108"/>
      <c r="B399" s="108"/>
      <c r="C399" s="108"/>
      <c r="D399" s="108"/>
      <c r="E399" s="108"/>
      <c r="F399" s="108"/>
      <c r="G399" s="108"/>
      <c r="H399" s="108"/>
      <c r="I399" s="108"/>
      <c r="J399" s="108"/>
      <c r="K399" s="108"/>
      <c r="L399" s="108"/>
      <c r="M399" s="108"/>
      <c r="N399" s="108"/>
    </row>
    <row r="400" spans="1:14" x14ac:dyDescent="0.2">
      <c r="A400" s="108"/>
      <c r="B400" s="108"/>
      <c r="C400" s="108"/>
      <c r="D400" s="108"/>
      <c r="E400" s="108"/>
      <c r="F400" s="108"/>
      <c r="G400" s="108"/>
      <c r="H400" s="108"/>
      <c r="I400" s="108"/>
      <c r="J400" s="108"/>
      <c r="K400" s="108"/>
      <c r="L400" s="108"/>
      <c r="M400" s="108"/>
      <c r="N400" s="108"/>
    </row>
    <row r="401" spans="1:14" x14ac:dyDescent="0.2">
      <c r="A401" s="108"/>
      <c r="B401" s="108"/>
      <c r="C401" s="108"/>
      <c r="D401" s="108"/>
      <c r="E401" s="108"/>
      <c r="F401" s="108"/>
      <c r="G401" s="108"/>
      <c r="H401" s="108"/>
      <c r="I401" s="108"/>
      <c r="J401" s="108"/>
      <c r="K401" s="108"/>
      <c r="L401" s="108"/>
      <c r="M401" s="108"/>
      <c r="N401" s="108"/>
    </row>
    <row r="402" spans="1:14" x14ac:dyDescent="0.2">
      <c r="A402" s="108"/>
      <c r="B402" s="108"/>
      <c r="C402" s="108"/>
      <c r="D402" s="108"/>
      <c r="E402" s="108"/>
      <c r="F402" s="108"/>
      <c r="G402" s="108"/>
      <c r="H402" s="108"/>
      <c r="I402" s="108"/>
      <c r="J402" s="108"/>
      <c r="K402" s="108"/>
      <c r="L402" s="108"/>
      <c r="M402" s="108"/>
      <c r="N402" s="108"/>
    </row>
    <row r="403" spans="1:14" x14ac:dyDescent="0.2">
      <c r="A403" s="108"/>
      <c r="B403" s="108"/>
      <c r="C403" s="108"/>
      <c r="D403" s="108"/>
      <c r="E403" s="108"/>
      <c r="F403" s="108"/>
      <c r="G403" s="108"/>
      <c r="H403" s="108"/>
      <c r="I403" s="108"/>
      <c r="J403" s="108"/>
      <c r="K403" s="108"/>
      <c r="L403" s="108"/>
      <c r="M403" s="108"/>
      <c r="N403" s="108"/>
    </row>
    <row r="404" spans="1:14" x14ac:dyDescent="0.2">
      <c r="A404" s="108"/>
      <c r="B404" s="108"/>
      <c r="C404" s="108"/>
      <c r="D404" s="108"/>
      <c r="E404" s="108"/>
      <c r="F404" s="108"/>
      <c r="G404" s="108"/>
      <c r="H404" s="108"/>
      <c r="I404" s="108"/>
      <c r="J404" s="108"/>
      <c r="K404" s="108"/>
      <c r="L404" s="108"/>
      <c r="M404" s="108"/>
      <c r="N404" s="108"/>
    </row>
    <row r="405" spans="1:14" x14ac:dyDescent="0.2">
      <c r="A405" s="108"/>
      <c r="B405" s="108"/>
      <c r="C405" s="108"/>
      <c r="D405" s="108"/>
      <c r="E405" s="108"/>
      <c r="F405" s="108"/>
      <c r="G405" s="108"/>
      <c r="H405" s="108"/>
      <c r="I405" s="108"/>
      <c r="J405" s="108"/>
      <c r="K405" s="108"/>
      <c r="L405" s="108"/>
      <c r="M405" s="108"/>
      <c r="N405" s="108"/>
    </row>
    <row r="406" spans="1:14" x14ac:dyDescent="0.2">
      <c r="A406" s="108"/>
      <c r="B406" s="108"/>
      <c r="C406" s="108"/>
      <c r="D406" s="108"/>
      <c r="E406" s="108"/>
      <c r="F406" s="108"/>
      <c r="G406" s="108"/>
      <c r="H406" s="108"/>
      <c r="I406" s="108"/>
      <c r="J406" s="108"/>
      <c r="K406" s="108"/>
      <c r="L406" s="108"/>
      <c r="M406" s="108"/>
      <c r="N406" s="108"/>
    </row>
    <row r="407" spans="1:14" x14ac:dyDescent="0.2">
      <c r="A407" s="108"/>
      <c r="B407" s="108"/>
      <c r="C407" s="108"/>
      <c r="D407" s="108"/>
      <c r="E407" s="108"/>
      <c r="F407" s="108"/>
      <c r="G407" s="108"/>
      <c r="H407" s="108"/>
      <c r="I407" s="108"/>
      <c r="J407" s="108"/>
      <c r="K407" s="108"/>
      <c r="L407" s="108"/>
      <c r="M407" s="108"/>
      <c r="N407" s="108"/>
    </row>
    <row r="408" spans="1:14" x14ac:dyDescent="0.2">
      <c r="A408" s="108"/>
      <c r="B408" s="108"/>
      <c r="C408" s="108"/>
      <c r="D408" s="108"/>
      <c r="E408" s="108"/>
      <c r="F408" s="108"/>
      <c r="G408" s="108"/>
      <c r="H408" s="108"/>
      <c r="I408" s="108"/>
      <c r="J408" s="108"/>
      <c r="K408" s="108"/>
      <c r="L408" s="108"/>
      <c r="M408" s="108"/>
      <c r="N408" s="108"/>
    </row>
    <row r="409" spans="1:14" x14ac:dyDescent="0.2">
      <c r="A409" s="108"/>
      <c r="B409" s="108"/>
      <c r="C409" s="108"/>
      <c r="D409" s="108"/>
      <c r="E409" s="108"/>
      <c r="F409" s="108"/>
      <c r="G409" s="108"/>
      <c r="H409" s="108"/>
      <c r="I409" s="108"/>
      <c r="J409" s="108"/>
      <c r="K409" s="108"/>
      <c r="L409" s="108"/>
      <c r="M409" s="108"/>
      <c r="N409" s="108"/>
    </row>
    <row r="410" spans="1:14" x14ac:dyDescent="0.2">
      <c r="A410" s="108"/>
      <c r="B410" s="108"/>
      <c r="C410" s="108"/>
      <c r="D410" s="108"/>
      <c r="E410" s="108"/>
      <c r="F410" s="108"/>
      <c r="G410" s="108"/>
      <c r="H410" s="108"/>
      <c r="I410" s="108"/>
      <c r="J410" s="108"/>
      <c r="K410" s="108"/>
      <c r="L410" s="108"/>
      <c r="M410" s="108"/>
      <c r="N410" s="108"/>
    </row>
    <row r="411" spans="1:14" x14ac:dyDescent="0.2">
      <c r="A411" s="108"/>
      <c r="B411" s="108"/>
      <c r="C411" s="108"/>
      <c r="D411" s="108"/>
      <c r="E411" s="108"/>
      <c r="F411" s="108"/>
      <c r="G411" s="108"/>
      <c r="H411" s="108"/>
      <c r="I411" s="108"/>
      <c r="J411" s="108"/>
      <c r="K411" s="108"/>
      <c r="L411" s="108"/>
      <c r="M411" s="108"/>
      <c r="N411" s="108"/>
    </row>
    <row r="412" spans="1:14" x14ac:dyDescent="0.2">
      <c r="A412" s="108"/>
      <c r="B412" s="108"/>
      <c r="C412" s="108"/>
      <c r="D412" s="108"/>
      <c r="E412" s="108"/>
      <c r="F412" s="108"/>
      <c r="G412" s="108"/>
      <c r="H412" s="108"/>
      <c r="I412" s="108"/>
      <c r="J412" s="108"/>
      <c r="K412" s="108"/>
      <c r="L412" s="108"/>
      <c r="M412" s="108"/>
      <c r="N412" s="108"/>
    </row>
    <row r="413" spans="1:14" x14ac:dyDescent="0.2">
      <c r="A413" s="108"/>
      <c r="B413" s="108"/>
      <c r="C413" s="108"/>
      <c r="D413" s="108"/>
      <c r="E413" s="108"/>
      <c r="F413" s="108"/>
      <c r="G413" s="108"/>
      <c r="H413" s="108"/>
      <c r="I413" s="108"/>
      <c r="J413" s="108"/>
      <c r="K413" s="108"/>
      <c r="L413" s="108"/>
      <c r="M413" s="108"/>
      <c r="N413" s="108"/>
    </row>
    <row r="414" spans="1:14" x14ac:dyDescent="0.2">
      <c r="A414" s="108"/>
      <c r="B414" s="108"/>
      <c r="C414" s="108"/>
      <c r="D414" s="108"/>
      <c r="E414" s="108"/>
      <c r="F414" s="108"/>
      <c r="G414" s="108"/>
      <c r="H414" s="108"/>
      <c r="I414" s="108"/>
      <c r="J414" s="108"/>
      <c r="K414" s="108"/>
      <c r="L414" s="108"/>
      <c r="M414" s="108"/>
      <c r="N414" s="108"/>
    </row>
    <row r="415" spans="1:14" x14ac:dyDescent="0.2">
      <c r="A415" s="108"/>
      <c r="B415" s="108"/>
      <c r="C415" s="108"/>
      <c r="D415" s="108"/>
      <c r="E415" s="108"/>
      <c r="F415" s="108"/>
      <c r="G415" s="108"/>
      <c r="H415" s="108"/>
      <c r="I415" s="108"/>
      <c r="J415" s="108"/>
      <c r="K415" s="108"/>
      <c r="L415" s="108"/>
      <c r="M415" s="108"/>
      <c r="N415" s="108"/>
    </row>
    <row r="416" spans="1:14" x14ac:dyDescent="0.2">
      <c r="A416" s="108"/>
      <c r="B416" s="108"/>
      <c r="C416" s="108"/>
      <c r="D416" s="108"/>
      <c r="E416" s="108"/>
      <c r="F416" s="108"/>
      <c r="G416" s="108"/>
      <c r="H416" s="108"/>
      <c r="I416" s="108"/>
      <c r="J416" s="108"/>
      <c r="K416" s="108"/>
      <c r="L416" s="108"/>
      <c r="M416" s="108"/>
      <c r="N416" s="108"/>
    </row>
    <row r="417" spans="1:14" x14ac:dyDescent="0.2">
      <c r="A417" s="108"/>
      <c r="B417" s="108"/>
      <c r="C417" s="108"/>
      <c r="D417" s="108"/>
      <c r="E417" s="108"/>
      <c r="F417" s="108"/>
      <c r="G417" s="108"/>
      <c r="H417" s="108"/>
      <c r="I417" s="108"/>
      <c r="J417" s="108"/>
      <c r="K417" s="108"/>
      <c r="L417" s="108"/>
      <c r="M417" s="108"/>
      <c r="N417" s="108"/>
    </row>
    <row r="418" spans="1:14" x14ac:dyDescent="0.2">
      <c r="A418" s="108"/>
      <c r="B418" s="108"/>
      <c r="C418" s="108"/>
      <c r="D418" s="108"/>
      <c r="E418" s="108"/>
      <c r="F418" s="108"/>
      <c r="G418" s="108"/>
      <c r="H418" s="108"/>
      <c r="I418" s="108"/>
      <c r="J418" s="108"/>
      <c r="K418" s="108"/>
      <c r="L418" s="108"/>
      <c r="M418" s="108"/>
      <c r="N418" s="108"/>
    </row>
    <row r="419" spans="1:14" x14ac:dyDescent="0.2">
      <c r="A419" s="108"/>
      <c r="B419" s="108"/>
      <c r="C419" s="108"/>
      <c r="D419" s="108"/>
      <c r="E419" s="108"/>
      <c r="F419" s="108"/>
      <c r="G419" s="108"/>
      <c r="H419" s="108"/>
      <c r="I419" s="108"/>
      <c r="J419" s="108"/>
      <c r="K419" s="108"/>
      <c r="L419" s="108"/>
      <c r="M419" s="108"/>
      <c r="N419" s="108"/>
    </row>
    <row r="420" spans="1:14" x14ac:dyDescent="0.2">
      <c r="A420" s="108"/>
      <c r="B420" s="108"/>
      <c r="C420" s="108"/>
      <c r="D420" s="108"/>
      <c r="E420" s="108"/>
      <c r="F420" s="108"/>
      <c r="G420" s="108"/>
      <c r="H420" s="108"/>
      <c r="I420" s="108"/>
      <c r="J420" s="108"/>
      <c r="K420" s="108"/>
      <c r="L420" s="108"/>
      <c r="M420" s="108"/>
      <c r="N420" s="108"/>
    </row>
    <row r="421" spans="1:14" x14ac:dyDescent="0.2">
      <c r="A421" s="108"/>
      <c r="B421" s="108"/>
      <c r="C421" s="108"/>
      <c r="D421" s="108"/>
      <c r="E421" s="108"/>
      <c r="F421" s="108"/>
      <c r="G421" s="108"/>
      <c r="H421" s="108"/>
      <c r="I421" s="108"/>
      <c r="J421" s="108"/>
      <c r="K421" s="108"/>
      <c r="L421" s="108"/>
      <c r="M421" s="108"/>
      <c r="N421" s="108"/>
    </row>
    <row r="422" spans="1:14" x14ac:dyDescent="0.2">
      <c r="A422" s="108"/>
      <c r="B422" s="108"/>
      <c r="C422" s="108"/>
      <c r="D422" s="108"/>
      <c r="E422" s="108"/>
      <c r="F422" s="108"/>
      <c r="G422" s="108"/>
      <c r="H422" s="108"/>
      <c r="I422" s="108"/>
      <c r="J422" s="108"/>
      <c r="K422" s="108"/>
      <c r="L422" s="108"/>
      <c r="M422" s="108"/>
      <c r="N422" s="108"/>
    </row>
    <row r="423" spans="1:14" x14ac:dyDescent="0.2">
      <c r="A423" s="108"/>
      <c r="B423" s="108"/>
      <c r="C423" s="108"/>
      <c r="D423" s="108"/>
      <c r="E423" s="108"/>
      <c r="F423" s="108"/>
      <c r="G423" s="108"/>
      <c r="H423" s="108"/>
      <c r="I423" s="108"/>
      <c r="J423" s="108"/>
      <c r="K423" s="108"/>
      <c r="L423" s="108"/>
      <c r="M423" s="108"/>
      <c r="N423" s="108"/>
    </row>
    <row r="424" spans="1:14" x14ac:dyDescent="0.2">
      <c r="A424" s="108"/>
      <c r="B424" s="108"/>
      <c r="C424" s="108"/>
      <c r="D424" s="108"/>
      <c r="E424" s="108"/>
      <c r="F424" s="108"/>
      <c r="G424" s="108"/>
      <c r="H424" s="108"/>
      <c r="I424" s="108"/>
      <c r="J424" s="108"/>
      <c r="K424" s="108"/>
      <c r="L424" s="108"/>
      <c r="M424" s="108"/>
      <c r="N424" s="108"/>
    </row>
    <row r="425" spans="1:14" x14ac:dyDescent="0.2">
      <c r="A425" s="108"/>
      <c r="B425" s="108"/>
      <c r="C425" s="108"/>
      <c r="D425" s="108"/>
      <c r="E425" s="108"/>
      <c r="F425" s="108"/>
      <c r="G425" s="108"/>
      <c r="H425" s="108"/>
      <c r="I425" s="108"/>
      <c r="J425" s="108"/>
      <c r="K425" s="108"/>
      <c r="L425" s="108"/>
      <c r="M425" s="108"/>
      <c r="N425" s="108"/>
    </row>
    <row r="426" spans="1:14" x14ac:dyDescent="0.2">
      <c r="A426" s="108"/>
      <c r="B426" s="108"/>
      <c r="C426" s="108"/>
      <c r="D426" s="108"/>
      <c r="E426" s="108"/>
      <c r="F426" s="108"/>
      <c r="G426" s="108"/>
      <c r="H426" s="108"/>
      <c r="I426" s="108"/>
      <c r="J426" s="108"/>
      <c r="K426" s="108"/>
      <c r="L426" s="108"/>
      <c r="M426" s="108"/>
      <c r="N426" s="108"/>
    </row>
    <row r="427" spans="1:14" x14ac:dyDescent="0.2">
      <c r="A427" s="108"/>
      <c r="B427" s="108"/>
      <c r="C427" s="108"/>
      <c r="D427" s="108"/>
      <c r="E427" s="108"/>
      <c r="F427" s="108"/>
      <c r="G427" s="108"/>
      <c r="H427" s="108"/>
      <c r="I427" s="108"/>
      <c r="J427" s="108"/>
      <c r="K427" s="108"/>
      <c r="L427" s="108"/>
      <c r="M427" s="108"/>
      <c r="N427" s="108"/>
    </row>
    <row r="428" spans="1:14" x14ac:dyDescent="0.2">
      <c r="A428" s="108"/>
      <c r="B428" s="108"/>
      <c r="C428" s="108"/>
      <c r="D428" s="108"/>
      <c r="E428" s="108"/>
      <c r="F428" s="108"/>
      <c r="G428" s="108"/>
      <c r="H428" s="108"/>
      <c r="I428" s="108"/>
      <c r="J428" s="108"/>
      <c r="K428" s="108"/>
      <c r="L428" s="108"/>
      <c r="M428" s="108"/>
      <c r="N428" s="108"/>
    </row>
    <row r="429" spans="1:14" x14ac:dyDescent="0.2">
      <c r="A429" s="108"/>
      <c r="B429" s="108"/>
      <c r="C429" s="108"/>
      <c r="D429" s="108"/>
      <c r="E429" s="108"/>
      <c r="F429" s="108"/>
      <c r="G429" s="108"/>
      <c r="H429" s="108"/>
      <c r="I429" s="108"/>
      <c r="J429" s="108"/>
      <c r="K429" s="108"/>
      <c r="L429" s="108"/>
      <c r="M429" s="108"/>
      <c r="N429" s="108"/>
    </row>
    <row r="430" spans="1:14" x14ac:dyDescent="0.2">
      <c r="A430" s="108"/>
      <c r="B430" s="108"/>
      <c r="C430" s="108"/>
      <c r="D430" s="108"/>
      <c r="E430" s="108"/>
      <c r="F430" s="108"/>
      <c r="G430" s="108"/>
      <c r="H430" s="108"/>
      <c r="I430" s="108"/>
      <c r="J430" s="108"/>
      <c r="K430" s="108"/>
      <c r="L430" s="108"/>
      <c r="M430" s="108"/>
      <c r="N430" s="108"/>
    </row>
    <row r="431" spans="1:14" x14ac:dyDescent="0.2">
      <c r="A431" s="108"/>
      <c r="B431" s="108"/>
      <c r="C431" s="108"/>
      <c r="D431" s="108"/>
      <c r="E431" s="108"/>
      <c r="F431" s="108"/>
      <c r="G431" s="108"/>
      <c r="H431" s="108"/>
      <c r="I431" s="108"/>
      <c r="J431" s="108"/>
      <c r="K431" s="108"/>
      <c r="L431" s="108"/>
      <c r="M431" s="108"/>
      <c r="N431" s="108"/>
    </row>
    <row r="432" spans="1:14" x14ac:dyDescent="0.2">
      <c r="A432" s="108"/>
      <c r="B432" s="108"/>
      <c r="C432" s="108"/>
      <c r="D432" s="108"/>
      <c r="E432" s="108"/>
      <c r="F432" s="108"/>
      <c r="G432" s="108"/>
      <c r="H432" s="108"/>
      <c r="I432" s="108"/>
      <c r="J432" s="108"/>
      <c r="K432" s="108"/>
      <c r="L432" s="108"/>
      <c r="M432" s="108"/>
      <c r="N432" s="108"/>
    </row>
    <row r="433" spans="1:14" x14ac:dyDescent="0.2">
      <c r="A433" s="108"/>
      <c r="B433" s="108"/>
      <c r="C433" s="108"/>
      <c r="D433" s="108"/>
      <c r="E433" s="108"/>
      <c r="F433" s="108"/>
      <c r="G433" s="108"/>
      <c r="H433" s="108"/>
      <c r="I433" s="108"/>
      <c r="J433" s="108"/>
      <c r="K433" s="108"/>
      <c r="L433" s="108"/>
      <c r="M433" s="108"/>
      <c r="N433" s="108"/>
    </row>
    <row r="434" spans="1:14" x14ac:dyDescent="0.2">
      <c r="A434" s="108"/>
      <c r="B434" s="108"/>
      <c r="C434" s="108"/>
      <c r="D434" s="108"/>
      <c r="E434" s="108"/>
      <c r="F434" s="108"/>
      <c r="G434" s="108"/>
      <c r="H434" s="108"/>
      <c r="I434" s="108"/>
      <c r="J434" s="108"/>
      <c r="K434" s="108"/>
      <c r="L434" s="108"/>
      <c r="M434" s="108"/>
      <c r="N434" s="108"/>
    </row>
    <row r="435" spans="1:14" x14ac:dyDescent="0.2">
      <c r="A435" s="108"/>
      <c r="B435" s="108"/>
      <c r="C435" s="108"/>
      <c r="D435" s="108"/>
      <c r="E435" s="108"/>
      <c r="F435" s="108"/>
      <c r="G435" s="108"/>
      <c r="H435" s="108"/>
      <c r="I435" s="108"/>
      <c r="J435" s="108"/>
      <c r="K435" s="108"/>
      <c r="L435" s="108"/>
      <c r="M435" s="108"/>
      <c r="N435" s="108"/>
    </row>
    <row r="436" spans="1:14" x14ac:dyDescent="0.2">
      <c r="A436" s="108"/>
      <c r="B436" s="108"/>
      <c r="C436" s="108"/>
      <c r="D436" s="108"/>
      <c r="E436" s="108"/>
      <c r="F436" s="108"/>
      <c r="G436" s="108"/>
      <c r="H436" s="108"/>
      <c r="I436" s="108"/>
      <c r="J436" s="108"/>
      <c r="K436" s="108"/>
      <c r="L436" s="108"/>
      <c r="M436" s="108"/>
      <c r="N436" s="108"/>
    </row>
    <row r="437" spans="1:14" x14ac:dyDescent="0.2">
      <c r="A437" s="108"/>
      <c r="B437" s="108"/>
      <c r="C437" s="108"/>
      <c r="D437" s="108"/>
      <c r="E437" s="108"/>
      <c r="F437" s="108"/>
      <c r="G437" s="108"/>
      <c r="H437" s="108"/>
      <c r="I437" s="108"/>
      <c r="J437" s="108"/>
      <c r="K437" s="108"/>
      <c r="L437" s="108"/>
      <c r="M437" s="108"/>
      <c r="N437" s="108"/>
    </row>
    <row r="438" spans="1:14" x14ac:dyDescent="0.2">
      <c r="A438" s="108"/>
      <c r="B438" s="108"/>
      <c r="C438" s="108"/>
      <c r="D438" s="108"/>
      <c r="E438" s="108"/>
      <c r="F438" s="108"/>
      <c r="G438" s="108"/>
      <c r="H438" s="108"/>
      <c r="I438" s="108"/>
      <c r="J438" s="108"/>
      <c r="K438" s="108"/>
      <c r="L438" s="108"/>
      <c r="M438" s="108"/>
      <c r="N438" s="108"/>
    </row>
    <row r="439" spans="1:14" x14ac:dyDescent="0.2">
      <c r="A439" s="108"/>
      <c r="B439" s="108"/>
      <c r="C439" s="108"/>
      <c r="D439" s="108"/>
      <c r="E439" s="108"/>
      <c r="F439" s="108"/>
      <c r="G439" s="108"/>
      <c r="H439" s="108"/>
      <c r="I439" s="108"/>
      <c r="J439" s="108"/>
      <c r="K439" s="108"/>
      <c r="L439" s="108"/>
      <c r="M439" s="108"/>
      <c r="N439" s="108"/>
    </row>
    <row r="440" spans="1:14" x14ac:dyDescent="0.2">
      <c r="A440" s="108"/>
      <c r="B440" s="108"/>
      <c r="C440" s="108"/>
      <c r="D440" s="108"/>
      <c r="E440" s="108"/>
      <c r="F440" s="108"/>
      <c r="G440" s="108"/>
      <c r="H440" s="108"/>
      <c r="I440" s="108"/>
      <c r="J440" s="108"/>
      <c r="K440" s="108"/>
      <c r="L440" s="108"/>
      <c r="M440" s="108"/>
      <c r="N440" s="108"/>
    </row>
    <row r="441" spans="1:14" x14ac:dyDescent="0.2">
      <c r="A441" s="108"/>
      <c r="B441" s="108"/>
      <c r="C441" s="108"/>
      <c r="D441" s="108"/>
      <c r="E441" s="108"/>
      <c r="F441" s="108"/>
      <c r="G441" s="108"/>
      <c r="H441" s="108"/>
      <c r="I441" s="108"/>
      <c r="J441" s="108"/>
      <c r="K441" s="108"/>
      <c r="L441" s="108"/>
      <c r="M441" s="108"/>
      <c r="N441" s="108"/>
    </row>
    <row r="442" spans="1:14" x14ac:dyDescent="0.2">
      <c r="A442" s="108"/>
      <c r="B442" s="108"/>
      <c r="C442" s="108"/>
      <c r="D442" s="108"/>
      <c r="E442" s="108"/>
      <c r="F442" s="108"/>
      <c r="G442" s="108"/>
      <c r="H442" s="108"/>
      <c r="I442" s="108"/>
      <c r="J442" s="108"/>
      <c r="K442" s="108"/>
      <c r="L442" s="108"/>
      <c r="M442" s="108"/>
      <c r="N442" s="108"/>
    </row>
    <row r="443" spans="1:14" x14ac:dyDescent="0.2">
      <c r="A443" s="108"/>
      <c r="B443" s="108"/>
      <c r="C443" s="108"/>
      <c r="D443" s="108"/>
      <c r="E443" s="108"/>
      <c r="F443" s="108"/>
      <c r="G443" s="108"/>
      <c r="H443" s="108"/>
      <c r="I443" s="108"/>
      <c r="J443" s="108"/>
      <c r="K443" s="108"/>
      <c r="L443" s="108"/>
      <c r="M443" s="108"/>
      <c r="N443" s="108"/>
    </row>
    <row r="444" spans="1:14" x14ac:dyDescent="0.2">
      <c r="A444" s="108"/>
      <c r="B444" s="108"/>
      <c r="C444" s="108"/>
      <c r="D444" s="108"/>
      <c r="E444" s="108"/>
      <c r="F444" s="108"/>
      <c r="G444" s="108"/>
      <c r="H444" s="108"/>
      <c r="I444" s="108"/>
      <c r="J444" s="108"/>
      <c r="K444" s="108"/>
      <c r="L444" s="108"/>
      <c r="M444" s="108"/>
      <c r="N444" s="108"/>
    </row>
    <row r="445" spans="1:14" x14ac:dyDescent="0.2">
      <c r="A445" s="108"/>
      <c r="B445" s="108"/>
      <c r="C445" s="108"/>
      <c r="D445" s="108"/>
      <c r="E445" s="108"/>
      <c r="F445" s="108"/>
      <c r="G445" s="108"/>
      <c r="H445" s="108"/>
      <c r="I445" s="108"/>
      <c r="J445" s="108"/>
      <c r="K445" s="108"/>
      <c r="L445" s="108"/>
      <c r="M445" s="108"/>
      <c r="N445" s="108"/>
    </row>
    <row r="446" spans="1:14" x14ac:dyDescent="0.2">
      <c r="A446" s="108"/>
      <c r="B446" s="108"/>
      <c r="C446" s="108"/>
      <c r="D446" s="108"/>
      <c r="E446" s="108"/>
      <c r="F446" s="108"/>
      <c r="G446" s="108"/>
      <c r="H446" s="108"/>
      <c r="I446" s="108"/>
      <c r="J446" s="108"/>
      <c r="K446" s="108"/>
      <c r="L446" s="108"/>
      <c r="M446" s="108"/>
      <c r="N446" s="108"/>
    </row>
    <row r="447" spans="1:14" x14ac:dyDescent="0.2">
      <c r="A447" s="108"/>
      <c r="B447" s="108"/>
      <c r="C447" s="108"/>
      <c r="D447" s="108"/>
      <c r="E447" s="108"/>
      <c r="F447" s="108"/>
      <c r="G447" s="108"/>
      <c r="H447" s="108"/>
      <c r="I447" s="108"/>
      <c r="J447" s="108"/>
      <c r="K447" s="108"/>
      <c r="L447" s="108"/>
      <c r="M447" s="108"/>
      <c r="N447" s="108"/>
    </row>
    <row r="448" spans="1:14" x14ac:dyDescent="0.2">
      <c r="A448" s="108"/>
      <c r="B448" s="108"/>
      <c r="C448" s="108"/>
      <c r="D448" s="108"/>
      <c r="E448" s="108"/>
      <c r="F448" s="108"/>
      <c r="G448" s="108"/>
      <c r="H448" s="108"/>
      <c r="I448" s="108"/>
      <c r="J448" s="108"/>
      <c r="K448" s="108"/>
      <c r="L448" s="108"/>
      <c r="M448" s="108"/>
      <c r="N448" s="108"/>
    </row>
    <row r="449" spans="1:14" x14ac:dyDescent="0.2">
      <c r="A449" s="108"/>
      <c r="B449" s="108"/>
      <c r="C449" s="108"/>
      <c r="D449" s="108"/>
      <c r="E449" s="108"/>
      <c r="F449" s="108"/>
      <c r="G449" s="108"/>
      <c r="H449" s="108"/>
      <c r="I449" s="108"/>
      <c r="J449" s="108"/>
      <c r="K449" s="108"/>
      <c r="L449" s="108"/>
      <c r="M449" s="108"/>
      <c r="N449" s="108"/>
    </row>
    <row r="450" spans="1:14" x14ac:dyDescent="0.2">
      <c r="A450" s="108"/>
      <c r="B450" s="108"/>
      <c r="C450" s="108"/>
      <c r="D450" s="108"/>
      <c r="E450" s="108"/>
      <c r="F450" s="108"/>
      <c r="G450" s="108"/>
      <c r="H450" s="108"/>
      <c r="I450" s="108"/>
      <c r="J450" s="108"/>
      <c r="K450" s="108"/>
      <c r="L450" s="108"/>
      <c r="M450" s="108"/>
      <c r="N450" s="108"/>
    </row>
    <row r="451" spans="1:14" x14ac:dyDescent="0.2">
      <c r="A451" s="108"/>
      <c r="B451" s="108"/>
      <c r="C451" s="108"/>
      <c r="D451" s="108"/>
      <c r="E451" s="108"/>
      <c r="F451" s="108"/>
      <c r="G451" s="108"/>
      <c r="H451" s="108"/>
      <c r="I451" s="108"/>
      <c r="J451" s="108"/>
      <c r="K451" s="108"/>
      <c r="L451" s="108"/>
      <c r="M451" s="108"/>
      <c r="N451" s="108"/>
    </row>
    <row r="452" spans="1:14" x14ac:dyDescent="0.2">
      <c r="A452" s="108"/>
      <c r="B452" s="108"/>
      <c r="C452" s="108"/>
      <c r="D452" s="108"/>
      <c r="E452" s="108"/>
      <c r="F452" s="108"/>
      <c r="G452" s="108"/>
      <c r="H452" s="108"/>
      <c r="I452" s="108"/>
      <c r="J452" s="108"/>
      <c r="K452" s="108"/>
      <c r="L452" s="108"/>
      <c r="M452" s="108"/>
      <c r="N452" s="108"/>
    </row>
    <row r="453" spans="1:14" x14ac:dyDescent="0.2">
      <c r="A453" s="108"/>
      <c r="B453" s="108"/>
      <c r="C453" s="108"/>
      <c r="D453" s="108"/>
      <c r="E453" s="108"/>
      <c r="F453" s="108"/>
      <c r="G453" s="108"/>
      <c r="H453" s="108"/>
      <c r="I453" s="108"/>
      <c r="J453" s="108"/>
      <c r="K453" s="108"/>
      <c r="L453" s="108"/>
      <c r="M453" s="108"/>
      <c r="N453" s="108"/>
    </row>
    <row r="454" spans="1:14" x14ac:dyDescent="0.2">
      <c r="A454" s="108"/>
      <c r="B454" s="108"/>
      <c r="C454" s="108"/>
      <c r="D454" s="108"/>
      <c r="E454" s="108"/>
      <c r="F454" s="108"/>
      <c r="G454" s="108"/>
      <c r="H454" s="108"/>
      <c r="I454" s="108"/>
      <c r="J454" s="108"/>
      <c r="K454" s="108"/>
      <c r="L454" s="108"/>
      <c r="M454" s="108"/>
      <c r="N454" s="108"/>
    </row>
    <row r="455" spans="1:14" x14ac:dyDescent="0.2">
      <c r="A455" s="108"/>
      <c r="B455" s="108"/>
      <c r="C455" s="108"/>
      <c r="D455" s="108"/>
      <c r="E455" s="108"/>
      <c r="F455" s="108"/>
      <c r="G455" s="108"/>
      <c r="H455" s="108"/>
      <c r="I455" s="108"/>
      <c r="J455" s="108"/>
      <c r="K455" s="108"/>
      <c r="L455" s="108"/>
      <c r="M455" s="108"/>
      <c r="N455" s="108"/>
    </row>
    <row r="456" spans="1:14" x14ac:dyDescent="0.2">
      <c r="A456" s="108"/>
      <c r="B456" s="108"/>
      <c r="C456" s="108"/>
      <c r="D456" s="108"/>
      <c r="E456" s="108"/>
      <c r="F456" s="108"/>
      <c r="G456" s="108"/>
      <c r="H456" s="108"/>
      <c r="I456" s="108"/>
      <c r="J456" s="108"/>
      <c r="K456" s="108"/>
      <c r="L456" s="108"/>
      <c r="M456" s="108"/>
      <c r="N456" s="108"/>
    </row>
    <row r="457" spans="1:14" x14ac:dyDescent="0.2">
      <c r="A457" s="108"/>
      <c r="B457" s="108"/>
      <c r="C457" s="108"/>
      <c r="D457" s="108"/>
      <c r="E457" s="108"/>
      <c r="F457" s="108"/>
      <c r="G457" s="108"/>
      <c r="H457" s="108"/>
      <c r="I457" s="108"/>
      <c r="J457" s="108"/>
      <c r="K457" s="108"/>
      <c r="L457" s="108"/>
      <c r="M457" s="108"/>
      <c r="N457" s="108"/>
    </row>
    <row r="458" spans="1:14" x14ac:dyDescent="0.2">
      <c r="A458" s="108"/>
      <c r="B458" s="108"/>
      <c r="C458" s="108"/>
      <c r="D458" s="108"/>
      <c r="E458" s="108"/>
      <c r="F458" s="108"/>
      <c r="G458" s="108"/>
      <c r="H458" s="108"/>
      <c r="I458" s="108"/>
      <c r="J458" s="108"/>
      <c r="K458" s="108"/>
      <c r="L458" s="108"/>
      <c r="M458" s="108"/>
      <c r="N458" s="108"/>
    </row>
    <row r="459" spans="1:14" x14ac:dyDescent="0.2">
      <c r="A459" s="108"/>
      <c r="B459" s="108"/>
      <c r="C459" s="108"/>
      <c r="D459" s="108"/>
      <c r="E459" s="108"/>
      <c r="F459" s="108"/>
      <c r="G459" s="108"/>
      <c r="H459" s="108"/>
      <c r="I459" s="108"/>
      <c r="J459" s="108"/>
      <c r="K459" s="108"/>
      <c r="L459" s="108"/>
      <c r="M459" s="108"/>
      <c r="N459" s="108"/>
    </row>
    <row r="460" spans="1:14" x14ac:dyDescent="0.2">
      <c r="A460" s="108"/>
      <c r="B460" s="108"/>
      <c r="C460" s="108"/>
      <c r="D460" s="108"/>
      <c r="E460" s="108"/>
      <c r="F460" s="108"/>
      <c r="G460" s="108"/>
      <c r="H460" s="108"/>
      <c r="I460" s="108"/>
      <c r="J460" s="108"/>
      <c r="K460" s="108"/>
      <c r="L460" s="108"/>
      <c r="M460" s="108"/>
      <c r="N460" s="108"/>
    </row>
    <row r="461" spans="1:14" x14ac:dyDescent="0.2">
      <c r="A461" s="108"/>
      <c r="B461" s="108"/>
      <c r="C461" s="108"/>
      <c r="D461" s="108"/>
      <c r="E461" s="108"/>
      <c r="F461" s="108"/>
      <c r="G461" s="108"/>
      <c r="H461" s="108"/>
      <c r="I461" s="108"/>
      <c r="J461" s="108"/>
      <c r="K461" s="108"/>
      <c r="L461" s="108"/>
      <c r="M461" s="108"/>
      <c r="N461" s="108"/>
    </row>
    <row r="462" spans="1:14" x14ac:dyDescent="0.2">
      <c r="A462" s="108"/>
      <c r="B462" s="108"/>
      <c r="C462" s="108"/>
      <c r="D462" s="108"/>
      <c r="E462" s="108"/>
      <c r="F462" s="108"/>
      <c r="G462" s="108"/>
      <c r="H462" s="108"/>
      <c r="I462" s="108"/>
      <c r="J462" s="108"/>
      <c r="K462" s="108"/>
      <c r="L462" s="108"/>
      <c r="M462" s="108"/>
      <c r="N462" s="108"/>
    </row>
    <row r="463" spans="1:14" x14ac:dyDescent="0.2">
      <c r="A463" s="108"/>
      <c r="B463" s="108"/>
      <c r="C463" s="108"/>
      <c r="D463" s="108"/>
      <c r="E463" s="108"/>
      <c r="F463" s="108"/>
      <c r="G463" s="108"/>
      <c r="H463" s="108"/>
      <c r="I463" s="108"/>
      <c r="J463" s="108"/>
      <c r="K463" s="108"/>
      <c r="L463" s="108"/>
      <c r="M463" s="108"/>
      <c r="N463" s="108"/>
    </row>
    <row r="464" spans="1:14" x14ac:dyDescent="0.2">
      <c r="A464" s="108"/>
      <c r="B464" s="108"/>
      <c r="C464" s="108"/>
      <c r="D464" s="108"/>
      <c r="E464" s="108"/>
      <c r="F464" s="108"/>
      <c r="G464" s="108"/>
      <c r="H464" s="108"/>
      <c r="I464" s="108"/>
      <c r="J464" s="108"/>
      <c r="K464" s="108"/>
      <c r="L464" s="108"/>
      <c r="M464" s="108"/>
      <c r="N464" s="108"/>
    </row>
    <row r="465" spans="1:14" x14ac:dyDescent="0.2">
      <c r="A465" s="108"/>
      <c r="B465" s="108"/>
      <c r="C465" s="108"/>
      <c r="D465" s="108"/>
      <c r="E465" s="108"/>
      <c r="F465" s="108"/>
      <c r="G465" s="108"/>
      <c r="H465" s="108"/>
      <c r="I465" s="108"/>
      <c r="J465" s="108"/>
      <c r="K465" s="108"/>
      <c r="L465" s="108"/>
      <c r="M465" s="108"/>
      <c r="N465" s="108"/>
    </row>
    <row r="466" spans="1:14" x14ac:dyDescent="0.2">
      <c r="A466" s="108"/>
      <c r="B466" s="108"/>
      <c r="C466" s="108"/>
      <c r="D466" s="108"/>
      <c r="E466" s="108"/>
      <c r="F466" s="108"/>
      <c r="G466" s="108"/>
      <c r="H466" s="108"/>
      <c r="I466" s="108"/>
      <c r="J466" s="108"/>
      <c r="K466" s="108"/>
      <c r="L466" s="108"/>
      <c r="M466" s="108"/>
      <c r="N466" s="108"/>
    </row>
    <row r="467" spans="1:14" x14ac:dyDescent="0.2">
      <c r="A467" s="108"/>
      <c r="B467" s="108"/>
      <c r="C467" s="108"/>
      <c r="D467" s="108"/>
      <c r="E467" s="108"/>
      <c r="F467" s="108"/>
      <c r="G467" s="108"/>
      <c r="H467" s="108"/>
      <c r="I467" s="108"/>
      <c r="J467" s="108"/>
      <c r="K467" s="108"/>
      <c r="L467" s="108"/>
      <c r="M467" s="108"/>
      <c r="N467" s="108"/>
    </row>
    <row r="468" spans="1:14" x14ac:dyDescent="0.2">
      <c r="A468" s="108"/>
      <c r="B468" s="108"/>
      <c r="C468" s="108"/>
      <c r="D468" s="108"/>
      <c r="E468" s="108"/>
      <c r="F468" s="108"/>
      <c r="G468" s="108"/>
      <c r="H468" s="108"/>
      <c r="I468" s="108"/>
      <c r="J468" s="108"/>
      <c r="K468" s="108"/>
      <c r="L468" s="108"/>
      <c r="M468" s="108"/>
      <c r="N468" s="108"/>
    </row>
    <row r="469" spans="1:14" x14ac:dyDescent="0.2">
      <c r="A469" s="108"/>
      <c r="B469" s="108"/>
      <c r="C469" s="108"/>
      <c r="D469" s="108"/>
      <c r="E469" s="108"/>
      <c r="F469" s="108"/>
      <c r="G469" s="108"/>
      <c r="H469" s="108"/>
      <c r="I469" s="108"/>
      <c r="J469" s="108"/>
      <c r="K469" s="108"/>
      <c r="L469" s="108"/>
      <c r="M469" s="108"/>
      <c r="N469" s="108"/>
    </row>
    <row r="470" spans="1:14" x14ac:dyDescent="0.2">
      <c r="A470" s="108"/>
      <c r="B470" s="108"/>
      <c r="C470" s="108"/>
      <c r="D470" s="108"/>
      <c r="E470" s="108"/>
      <c r="F470" s="108"/>
      <c r="G470" s="108"/>
      <c r="H470" s="108"/>
      <c r="I470" s="108"/>
      <c r="J470" s="108"/>
      <c r="K470" s="108"/>
      <c r="L470" s="108"/>
      <c r="M470" s="108"/>
      <c r="N470" s="108"/>
    </row>
    <row r="471" spans="1:14" x14ac:dyDescent="0.2">
      <c r="A471" s="108"/>
      <c r="B471" s="108"/>
      <c r="C471" s="108"/>
      <c r="D471" s="108"/>
      <c r="E471" s="108"/>
      <c r="F471" s="108"/>
      <c r="G471" s="108"/>
      <c r="H471" s="108"/>
      <c r="I471" s="108"/>
      <c r="J471" s="108"/>
      <c r="K471" s="108"/>
      <c r="L471" s="108"/>
      <c r="M471" s="108"/>
      <c r="N471" s="108"/>
    </row>
    <row r="472" spans="1:14" x14ac:dyDescent="0.2">
      <c r="A472" s="108"/>
      <c r="B472" s="108"/>
      <c r="C472" s="108"/>
      <c r="D472" s="108"/>
      <c r="E472" s="108"/>
      <c r="F472" s="108"/>
      <c r="G472" s="108"/>
      <c r="H472" s="108"/>
      <c r="I472" s="108"/>
      <c r="J472" s="108"/>
      <c r="K472" s="108"/>
      <c r="L472" s="108"/>
      <c r="M472" s="108"/>
      <c r="N472" s="108"/>
    </row>
    <row r="473" spans="1:14" x14ac:dyDescent="0.2">
      <c r="A473" s="108"/>
      <c r="B473" s="108"/>
      <c r="C473" s="108"/>
      <c r="D473" s="108"/>
      <c r="E473" s="108"/>
      <c r="F473" s="108"/>
      <c r="G473" s="108"/>
      <c r="H473" s="108"/>
      <c r="I473" s="108"/>
      <c r="J473" s="108"/>
      <c r="K473" s="108"/>
      <c r="L473" s="108"/>
      <c r="M473" s="108"/>
      <c r="N473" s="108"/>
    </row>
    <row r="474" spans="1:14" x14ac:dyDescent="0.2">
      <c r="A474" s="108"/>
      <c r="B474" s="108"/>
      <c r="C474" s="108"/>
      <c r="D474" s="108"/>
      <c r="E474" s="108"/>
      <c r="F474" s="108"/>
      <c r="G474" s="108"/>
      <c r="H474" s="108"/>
      <c r="I474" s="108"/>
      <c r="J474" s="108"/>
      <c r="K474" s="108"/>
      <c r="L474" s="108"/>
      <c r="M474" s="108"/>
      <c r="N474" s="108"/>
    </row>
    <row r="475" spans="1:14" x14ac:dyDescent="0.2">
      <c r="A475" s="108"/>
      <c r="B475" s="108"/>
      <c r="C475" s="108"/>
      <c r="D475" s="108"/>
      <c r="E475" s="108"/>
      <c r="F475" s="108"/>
      <c r="G475" s="108"/>
      <c r="H475" s="108"/>
      <c r="I475" s="108"/>
      <c r="J475" s="108"/>
      <c r="K475" s="108"/>
      <c r="L475" s="108"/>
      <c r="M475" s="108"/>
      <c r="N475" s="108"/>
    </row>
    <row r="476" spans="1:14" x14ac:dyDescent="0.2">
      <c r="A476" s="108"/>
      <c r="B476" s="108"/>
      <c r="C476" s="108"/>
      <c r="D476" s="108"/>
      <c r="E476" s="108"/>
      <c r="F476" s="108"/>
      <c r="G476" s="108"/>
      <c r="H476" s="108"/>
      <c r="I476" s="108"/>
      <c r="J476" s="108"/>
      <c r="K476" s="108"/>
      <c r="L476" s="108"/>
      <c r="M476" s="108"/>
      <c r="N476" s="108"/>
    </row>
    <row r="477" spans="1:14" x14ac:dyDescent="0.2">
      <c r="A477" s="108"/>
      <c r="B477" s="108"/>
      <c r="C477" s="108"/>
      <c r="D477" s="108"/>
      <c r="E477" s="108"/>
      <c r="F477" s="108"/>
      <c r="G477" s="108"/>
      <c r="H477" s="108"/>
      <c r="I477" s="108"/>
      <c r="J477" s="108"/>
      <c r="K477" s="108"/>
      <c r="L477" s="108"/>
      <c r="M477" s="108"/>
      <c r="N477" s="108"/>
    </row>
    <row r="478" spans="1:14" x14ac:dyDescent="0.2">
      <c r="A478" s="108"/>
      <c r="B478" s="108"/>
      <c r="C478" s="108"/>
      <c r="D478" s="108"/>
      <c r="E478" s="108"/>
      <c r="F478" s="108"/>
      <c r="G478" s="108"/>
      <c r="H478" s="108"/>
      <c r="I478" s="108"/>
      <c r="J478" s="108"/>
      <c r="K478" s="108"/>
      <c r="L478" s="108"/>
      <c r="M478" s="108"/>
      <c r="N478" s="108"/>
    </row>
    <row r="479" spans="1:14" x14ac:dyDescent="0.2">
      <c r="A479" s="108"/>
      <c r="B479" s="108"/>
      <c r="C479" s="108"/>
      <c r="D479" s="108"/>
      <c r="E479" s="108"/>
      <c r="F479" s="108"/>
      <c r="G479" s="108"/>
      <c r="H479" s="108"/>
      <c r="I479" s="108"/>
      <c r="J479" s="108"/>
      <c r="K479" s="108"/>
      <c r="L479" s="108"/>
      <c r="M479" s="108"/>
      <c r="N479" s="108"/>
    </row>
    <row r="480" spans="1:14" x14ac:dyDescent="0.2">
      <c r="A480" s="108"/>
      <c r="B480" s="108"/>
      <c r="C480" s="108"/>
      <c r="D480" s="108"/>
      <c r="E480" s="108"/>
      <c r="F480" s="108"/>
      <c r="G480" s="108"/>
      <c r="H480" s="108"/>
      <c r="I480" s="108"/>
      <c r="J480" s="108"/>
      <c r="K480" s="108"/>
      <c r="L480" s="108"/>
      <c r="M480" s="108"/>
      <c r="N480" s="108"/>
    </row>
    <row r="481" spans="1:14" x14ac:dyDescent="0.2">
      <c r="A481" s="108"/>
      <c r="B481" s="108"/>
      <c r="C481" s="108"/>
      <c r="D481" s="108"/>
      <c r="E481" s="108"/>
      <c r="F481" s="108"/>
      <c r="G481" s="108"/>
      <c r="H481" s="108"/>
      <c r="I481" s="108"/>
      <c r="J481" s="108"/>
      <c r="K481" s="108"/>
      <c r="L481" s="108"/>
      <c r="M481" s="108"/>
      <c r="N481" s="108"/>
    </row>
    <row r="482" spans="1:14" x14ac:dyDescent="0.2">
      <c r="A482" s="108"/>
      <c r="B482" s="108"/>
      <c r="C482" s="108"/>
      <c r="D482" s="108"/>
      <c r="E482" s="108"/>
      <c r="F482" s="108"/>
      <c r="G482" s="108"/>
      <c r="H482" s="108"/>
      <c r="I482" s="108"/>
      <c r="J482" s="108"/>
      <c r="K482" s="108"/>
      <c r="L482" s="108"/>
      <c r="M482" s="108"/>
      <c r="N482" s="108"/>
    </row>
    <row r="483" spans="1:14" x14ac:dyDescent="0.2">
      <c r="A483" s="108"/>
      <c r="B483" s="108"/>
      <c r="C483" s="108"/>
      <c r="D483" s="108"/>
      <c r="E483" s="108"/>
      <c r="F483" s="108"/>
      <c r="G483" s="108"/>
      <c r="H483" s="108"/>
      <c r="I483" s="108"/>
      <c r="J483" s="108"/>
      <c r="K483" s="108"/>
      <c r="L483" s="108"/>
      <c r="M483" s="108"/>
      <c r="N483" s="108"/>
    </row>
    <row r="484" spans="1:14" x14ac:dyDescent="0.2">
      <c r="A484" s="108"/>
      <c r="B484" s="108"/>
      <c r="C484" s="108"/>
      <c r="D484" s="108"/>
      <c r="E484" s="108"/>
      <c r="F484" s="108"/>
      <c r="G484" s="108"/>
      <c r="H484" s="108"/>
      <c r="I484" s="108"/>
      <c r="J484" s="108"/>
      <c r="K484" s="108"/>
      <c r="L484" s="108"/>
      <c r="M484" s="108"/>
      <c r="N484" s="108"/>
    </row>
    <row r="485" spans="1:14" x14ac:dyDescent="0.2">
      <c r="A485" s="108"/>
      <c r="B485" s="108"/>
      <c r="C485" s="108"/>
      <c r="D485" s="108"/>
      <c r="E485" s="108"/>
      <c r="F485" s="108"/>
      <c r="G485" s="108"/>
      <c r="H485" s="108"/>
      <c r="I485" s="108"/>
      <c r="J485" s="108"/>
      <c r="K485" s="108"/>
      <c r="L485" s="108"/>
      <c r="M485" s="108"/>
      <c r="N485" s="108"/>
    </row>
    <row r="486" spans="1:14" x14ac:dyDescent="0.2">
      <c r="A486" s="108"/>
      <c r="B486" s="108"/>
      <c r="C486" s="108"/>
      <c r="D486" s="108"/>
      <c r="E486" s="108"/>
      <c r="F486" s="108"/>
      <c r="G486" s="108"/>
      <c r="H486" s="108"/>
      <c r="I486" s="108"/>
      <c r="J486" s="108"/>
      <c r="K486" s="108"/>
      <c r="L486" s="108"/>
      <c r="M486" s="108"/>
      <c r="N486" s="108"/>
    </row>
    <row r="487" spans="1:14" x14ac:dyDescent="0.2">
      <c r="A487" s="108"/>
      <c r="B487" s="108"/>
      <c r="C487" s="108"/>
      <c r="D487" s="108"/>
      <c r="E487" s="108"/>
      <c r="F487" s="108"/>
      <c r="G487" s="108"/>
      <c r="H487" s="108"/>
      <c r="I487" s="108"/>
      <c r="J487" s="108"/>
      <c r="K487" s="108"/>
      <c r="L487" s="108"/>
      <c r="M487" s="108"/>
      <c r="N487" s="108"/>
    </row>
    <row r="488" spans="1:14" x14ac:dyDescent="0.2">
      <c r="A488" s="108"/>
      <c r="B488" s="108"/>
      <c r="C488" s="108"/>
      <c r="D488" s="108"/>
      <c r="E488" s="108"/>
      <c r="F488" s="108"/>
      <c r="G488" s="108"/>
      <c r="H488" s="108"/>
      <c r="I488" s="108"/>
      <c r="J488" s="108"/>
      <c r="K488" s="108"/>
      <c r="L488" s="108"/>
      <c r="M488" s="108"/>
      <c r="N488" s="108"/>
    </row>
    <row r="489" spans="1:14" x14ac:dyDescent="0.2">
      <c r="A489" s="108"/>
      <c r="B489" s="108"/>
      <c r="C489" s="108"/>
      <c r="D489" s="108"/>
      <c r="E489" s="108"/>
      <c r="F489" s="108"/>
      <c r="G489" s="108"/>
      <c r="H489" s="108"/>
      <c r="I489" s="108"/>
      <c r="J489" s="108"/>
      <c r="K489" s="108"/>
      <c r="L489" s="108"/>
      <c r="M489" s="108"/>
      <c r="N489" s="108"/>
    </row>
    <row r="490" spans="1:14" x14ac:dyDescent="0.2">
      <c r="A490" s="108"/>
      <c r="B490" s="108"/>
      <c r="C490" s="108"/>
      <c r="D490" s="108"/>
      <c r="E490" s="108"/>
      <c r="F490" s="108"/>
      <c r="G490" s="108"/>
      <c r="H490" s="108"/>
      <c r="I490" s="108"/>
      <c r="J490" s="108"/>
      <c r="K490" s="108"/>
      <c r="L490" s="108"/>
      <c r="M490" s="108"/>
      <c r="N490" s="108"/>
    </row>
    <row r="491" spans="1:14" x14ac:dyDescent="0.2">
      <c r="A491" s="108"/>
      <c r="B491" s="108"/>
      <c r="C491" s="108"/>
      <c r="D491" s="108"/>
      <c r="E491" s="108"/>
      <c r="F491" s="108"/>
      <c r="G491" s="108"/>
      <c r="H491" s="108"/>
      <c r="I491" s="108"/>
      <c r="J491" s="108"/>
      <c r="K491" s="108"/>
      <c r="L491" s="108"/>
      <c r="M491" s="108"/>
      <c r="N491" s="108"/>
    </row>
    <row r="492" spans="1:14" x14ac:dyDescent="0.2">
      <c r="A492" s="108"/>
      <c r="B492" s="108"/>
      <c r="C492" s="108"/>
      <c r="D492" s="108"/>
      <c r="E492" s="108"/>
      <c r="F492" s="108"/>
      <c r="G492" s="108"/>
      <c r="H492" s="108"/>
      <c r="I492" s="108"/>
      <c r="J492" s="108"/>
      <c r="K492" s="108"/>
      <c r="L492" s="108"/>
      <c r="M492" s="108"/>
      <c r="N492" s="108"/>
    </row>
    <row r="493" spans="1:14" x14ac:dyDescent="0.2">
      <c r="A493" s="108"/>
      <c r="B493" s="108"/>
      <c r="C493" s="108"/>
      <c r="D493" s="108"/>
      <c r="E493" s="108"/>
      <c r="F493" s="108"/>
      <c r="G493" s="108"/>
      <c r="H493" s="108"/>
      <c r="I493" s="108"/>
      <c r="J493" s="108"/>
      <c r="K493" s="108"/>
      <c r="L493" s="108"/>
      <c r="M493" s="108"/>
      <c r="N493" s="108"/>
    </row>
    <row r="494" spans="1:14" x14ac:dyDescent="0.2">
      <c r="A494" s="108"/>
      <c r="B494" s="108"/>
      <c r="C494" s="108"/>
      <c r="D494" s="108"/>
      <c r="E494" s="108"/>
      <c r="F494" s="108"/>
      <c r="G494" s="108"/>
      <c r="H494" s="108"/>
      <c r="I494" s="108"/>
      <c r="J494" s="108"/>
      <c r="K494" s="108"/>
      <c r="L494" s="108"/>
      <c r="M494" s="108"/>
      <c r="N494" s="108"/>
    </row>
    <row r="495" spans="1:14" x14ac:dyDescent="0.2">
      <c r="A495" s="108"/>
      <c r="B495" s="108"/>
      <c r="C495" s="108"/>
      <c r="D495" s="108"/>
      <c r="E495" s="108"/>
      <c r="F495" s="108"/>
      <c r="G495" s="108"/>
      <c r="H495" s="108"/>
      <c r="I495" s="108"/>
      <c r="J495" s="108"/>
      <c r="K495" s="108"/>
      <c r="L495" s="108"/>
      <c r="M495" s="108"/>
      <c r="N495" s="108"/>
    </row>
    <row r="496" spans="1:14" x14ac:dyDescent="0.2">
      <c r="A496" s="108"/>
      <c r="B496" s="108"/>
      <c r="C496" s="108"/>
      <c r="D496" s="108"/>
      <c r="E496" s="108"/>
      <c r="F496" s="108"/>
      <c r="G496" s="108"/>
      <c r="H496" s="108"/>
      <c r="I496" s="108"/>
      <c r="J496" s="108"/>
      <c r="K496" s="108"/>
      <c r="L496" s="108"/>
      <c r="M496" s="108"/>
      <c r="N496" s="108"/>
    </row>
    <row r="497" spans="1:14" x14ac:dyDescent="0.2">
      <c r="A497" s="108"/>
      <c r="B497" s="108"/>
      <c r="C497" s="108"/>
      <c r="D497" s="108"/>
      <c r="E497" s="108"/>
      <c r="F497" s="108"/>
      <c r="G497" s="108"/>
      <c r="H497" s="108"/>
      <c r="I497" s="108"/>
      <c r="J497" s="108"/>
      <c r="K497" s="108"/>
      <c r="L497" s="108"/>
      <c r="M497" s="108"/>
      <c r="N497" s="108"/>
    </row>
    <row r="498" spans="1:14" x14ac:dyDescent="0.2">
      <c r="A498" s="108"/>
      <c r="B498" s="108"/>
      <c r="C498" s="108"/>
      <c r="D498" s="108"/>
      <c r="E498" s="108"/>
      <c r="F498" s="108"/>
      <c r="G498" s="108"/>
      <c r="H498" s="108"/>
      <c r="I498" s="108"/>
      <c r="J498" s="108"/>
      <c r="K498" s="108"/>
      <c r="L498" s="108"/>
      <c r="M498" s="108"/>
      <c r="N498" s="108"/>
    </row>
    <row r="499" spans="1:14" x14ac:dyDescent="0.2">
      <c r="A499" s="108"/>
      <c r="B499" s="108"/>
      <c r="C499" s="108"/>
      <c r="D499" s="108"/>
      <c r="E499" s="108"/>
      <c r="F499" s="108"/>
      <c r="G499" s="108"/>
      <c r="H499" s="108"/>
      <c r="I499" s="108"/>
      <c r="J499" s="108"/>
      <c r="K499" s="108"/>
      <c r="L499" s="108"/>
      <c r="M499" s="108"/>
      <c r="N499" s="108"/>
    </row>
    <row r="500" spans="1:14" x14ac:dyDescent="0.2">
      <c r="A500" s="108"/>
      <c r="B500" s="108"/>
      <c r="C500" s="108"/>
      <c r="D500" s="108"/>
      <c r="E500" s="108"/>
      <c r="F500" s="108"/>
      <c r="G500" s="108"/>
      <c r="H500" s="108"/>
      <c r="I500" s="108"/>
      <c r="J500" s="108"/>
      <c r="K500" s="108"/>
      <c r="L500" s="108"/>
      <c r="M500" s="108"/>
      <c r="N500" s="108"/>
    </row>
    <row r="501" spans="1:14" x14ac:dyDescent="0.2">
      <c r="A501" s="108"/>
      <c r="B501" s="108"/>
      <c r="C501" s="108"/>
      <c r="D501" s="108"/>
      <c r="E501" s="108"/>
      <c r="F501" s="108"/>
      <c r="G501" s="108"/>
      <c r="H501" s="108"/>
      <c r="I501" s="108"/>
      <c r="J501" s="108"/>
      <c r="K501" s="108"/>
      <c r="L501" s="108"/>
      <c r="M501" s="108"/>
      <c r="N501" s="108"/>
    </row>
    <row r="502" spans="1:14" x14ac:dyDescent="0.2">
      <c r="A502" s="108"/>
      <c r="B502" s="108"/>
      <c r="C502" s="108"/>
      <c r="D502" s="108"/>
      <c r="E502" s="108"/>
      <c r="F502" s="108"/>
      <c r="G502" s="108"/>
      <c r="H502" s="108"/>
      <c r="I502" s="108"/>
      <c r="J502" s="108"/>
      <c r="K502" s="108"/>
      <c r="L502" s="108"/>
      <c r="M502" s="108"/>
      <c r="N502" s="108"/>
    </row>
    <row r="503" spans="1:14" x14ac:dyDescent="0.2">
      <c r="A503" s="108"/>
      <c r="B503" s="108"/>
      <c r="C503" s="108"/>
      <c r="D503" s="108"/>
      <c r="E503" s="108"/>
      <c r="F503" s="108"/>
      <c r="G503" s="108"/>
      <c r="H503" s="108"/>
      <c r="I503" s="108"/>
      <c r="J503" s="108"/>
      <c r="K503" s="108"/>
      <c r="L503" s="108"/>
      <c r="M503" s="108"/>
      <c r="N503" s="108"/>
    </row>
    <row r="504" spans="1:14" x14ac:dyDescent="0.2">
      <c r="A504" s="108"/>
      <c r="B504" s="108"/>
      <c r="C504" s="108"/>
      <c r="D504" s="108"/>
      <c r="E504" s="108"/>
      <c r="F504" s="108"/>
      <c r="G504" s="108"/>
      <c r="H504" s="108"/>
      <c r="I504" s="108"/>
      <c r="J504" s="108"/>
      <c r="K504" s="108"/>
      <c r="L504" s="108"/>
      <c r="M504" s="108"/>
      <c r="N504" s="108"/>
    </row>
    <row r="505" spans="1:14" x14ac:dyDescent="0.2">
      <c r="A505" s="108"/>
      <c r="B505" s="108"/>
      <c r="C505" s="108"/>
      <c r="D505" s="108"/>
      <c r="E505" s="108"/>
      <c r="F505" s="108"/>
      <c r="G505" s="108"/>
      <c r="H505" s="108"/>
      <c r="I505" s="108"/>
      <c r="J505" s="108"/>
      <c r="K505" s="108"/>
      <c r="L505" s="108"/>
      <c r="M505" s="108"/>
      <c r="N505" s="108"/>
    </row>
    <row r="506" spans="1:14" x14ac:dyDescent="0.2">
      <c r="A506" s="108"/>
      <c r="B506" s="108"/>
      <c r="C506" s="108"/>
      <c r="D506" s="108"/>
      <c r="E506" s="108"/>
      <c r="F506" s="108"/>
      <c r="G506" s="108"/>
      <c r="H506" s="108"/>
      <c r="I506" s="108"/>
      <c r="J506" s="108"/>
      <c r="K506" s="108"/>
      <c r="L506" s="108"/>
      <c r="M506" s="108"/>
      <c r="N506" s="108"/>
    </row>
    <row r="507" spans="1:14" x14ac:dyDescent="0.2">
      <c r="A507" s="108"/>
      <c r="B507" s="108"/>
      <c r="C507" s="108"/>
      <c r="D507" s="108"/>
      <c r="E507" s="108"/>
      <c r="F507" s="108"/>
      <c r="G507" s="108"/>
      <c r="H507" s="108"/>
      <c r="I507" s="108"/>
      <c r="J507" s="108"/>
      <c r="K507" s="108"/>
      <c r="L507" s="108"/>
      <c r="M507" s="108"/>
      <c r="N507" s="108"/>
    </row>
    <row r="508" spans="1:14" x14ac:dyDescent="0.2">
      <c r="A508" s="108"/>
      <c r="B508" s="108"/>
      <c r="C508" s="108"/>
      <c r="D508" s="108"/>
      <c r="E508" s="108"/>
      <c r="F508" s="108"/>
      <c r="G508" s="108"/>
      <c r="H508" s="108"/>
      <c r="I508" s="108"/>
      <c r="J508" s="108"/>
      <c r="K508" s="108"/>
      <c r="L508" s="108"/>
      <c r="M508" s="108"/>
      <c r="N508" s="108"/>
    </row>
    <row r="509" spans="1:14" x14ac:dyDescent="0.2">
      <c r="A509" s="108"/>
      <c r="B509" s="108"/>
      <c r="C509" s="108"/>
      <c r="D509" s="108"/>
      <c r="E509" s="108"/>
      <c r="F509" s="108"/>
      <c r="G509" s="108"/>
      <c r="H509" s="108"/>
      <c r="I509" s="108"/>
      <c r="J509" s="108"/>
      <c r="K509" s="108"/>
      <c r="L509" s="108"/>
      <c r="M509" s="108"/>
      <c r="N509" s="108"/>
    </row>
    <row r="510" spans="1:14" x14ac:dyDescent="0.2">
      <c r="A510" s="108"/>
      <c r="B510" s="108"/>
      <c r="C510" s="108"/>
      <c r="D510" s="108"/>
      <c r="E510" s="108"/>
      <c r="F510" s="108"/>
      <c r="G510" s="108"/>
      <c r="H510" s="108"/>
      <c r="I510" s="108"/>
      <c r="J510" s="108"/>
      <c r="K510" s="108"/>
      <c r="L510" s="108"/>
      <c r="M510" s="108"/>
      <c r="N510" s="108"/>
    </row>
    <row r="511" spans="1:14" x14ac:dyDescent="0.2">
      <c r="A511" s="108"/>
      <c r="B511" s="108"/>
      <c r="C511" s="108"/>
      <c r="D511" s="108"/>
      <c r="E511" s="108"/>
      <c r="F511" s="108"/>
      <c r="G511" s="108"/>
      <c r="H511" s="108"/>
      <c r="I511" s="108"/>
      <c r="J511" s="108"/>
      <c r="K511" s="108"/>
      <c r="L511" s="108"/>
      <c r="M511" s="108"/>
      <c r="N511" s="108"/>
    </row>
    <row r="512" spans="1:14" x14ac:dyDescent="0.2">
      <c r="A512" s="108"/>
      <c r="B512" s="108"/>
      <c r="C512" s="108"/>
      <c r="D512" s="108"/>
      <c r="E512" s="108"/>
      <c r="F512" s="108"/>
      <c r="G512" s="108"/>
      <c r="H512" s="108"/>
      <c r="I512" s="108"/>
      <c r="J512" s="108"/>
      <c r="K512" s="108"/>
      <c r="L512" s="108"/>
      <c r="M512" s="108"/>
      <c r="N512" s="108"/>
    </row>
    <row r="513" spans="1:14" x14ac:dyDescent="0.2">
      <c r="A513" s="108"/>
      <c r="B513" s="108"/>
      <c r="C513" s="108"/>
      <c r="D513" s="108"/>
      <c r="E513" s="108"/>
      <c r="F513" s="108"/>
      <c r="G513" s="108"/>
      <c r="H513" s="108"/>
      <c r="I513" s="108"/>
      <c r="J513" s="108"/>
      <c r="K513" s="108"/>
      <c r="L513" s="108"/>
      <c r="M513" s="108"/>
      <c r="N513" s="108"/>
    </row>
    <row r="514" spans="1:14" x14ac:dyDescent="0.2">
      <c r="A514" s="108"/>
      <c r="B514" s="108"/>
      <c r="C514" s="108"/>
      <c r="D514" s="108"/>
      <c r="E514" s="108"/>
      <c r="F514" s="108"/>
      <c r="G514" s="108"/>
      <c r="H514" s="108"/>
      <c r="I514" s="108"/>
      <c r="J514" s="108"/>
      <c r="K514" s="108"/>
      <c r="L514" s="108"/>
      <c r="M514" s="108"/>
      <c r="N514" s="108"/>
    </row>
    <row r="515" spans="1:14" x14ac:dyDescent="0.2">
      <c r="A515" s="108"/>
      <c r="B515" s="108"/>
      <c r="C515" s="108"/>
      <c r="D515" s="108"/>
      <c r="E515" s="108"/>
      <c r="F515" s="108"/>
      <c r="G515" s="108"/>
      <c r="H515" s="108"/>
      <c r="I515" s="108"/>
      <c r="J515" s="108"/>
      <c r="K515" s="108"/>
      <c r="L515" s="108"/>
      <c r="M515" s="108"/>
      <c r="N515" s="108"/>
    </row>
    <row r="516" spans="1:14" x14ac:dyDescent="0.2">
      <c r="A516" s="108"/>
      <c r="B516" s="108"/>
      <c r="C516" s="108"/>
      <c r="D516" s="108"/>
      <c r="E516" s="108"/>
      <c r="F516" s="108"/>
      <c r="G516" s="108"/>
      <c r="H516" s="108"/>
      <c r="I516" s="108"/>
      <c r="J516" s="108"/>
      <c r="K516" s="108"/>
      <c r="L516" s="108"/>
      <c r="M516" s="108"/>
      <c r="N516" s="108"/>
    </row>
    <row r="517" spans="1:14" x14ac:dyDescent="0.2">
      <c r="A517" s="108"/>
      <c r="B517" s="108"/>
      <c r="C517" s="108"/>
      <c r="D517" s="108"/>
      <c r="E517" s="108"/>
      <c r="F517" s="108"/>
      <c r="G517" s="108"/>
      <c r="H517" s="108"/>
      <c r="I517" s="108"/>
      <c r="J517" s="108"/>
      <c r="K517" s="108"/>
      <c r="L517" s="108"/>
      <c r="M517" s="108"/>
      <c r="N517" s="108"/>
    </row>
    <row r="518" spans="1:14" x14ac:dyDescent="0.2">
      <c r="A518" s="108"/>
      <c r="B518" s="108"/>
      <c r="C518" s="108"/>
      <c r="D518" s="108"/>
      <c r="E518" s="108"/>
      <c r="F518" s="108"/>
      <c r="G518" s="108"/>
      <c r="H518" s="108"/>
      <c r="I518" s="108"/>
      <c r="J518" s="108"/>
      <c r="K518" s="108"/>
      <c r="L518" s="108"/>
      <c r="M518" s="108"/>
      <c r="N518" s="108"/>
    </row>
    <row r="519" spans="1:14" x14ac:dyDescent="0.2">
      <c r="A519" s="108"/>
      <c r="B519" s="108"/>
      <c r="C519" s="108"/>
      <c r="D519" s="108"/>
      <c r="E519" s="108"/>
      <c r="F519" s="108"/>
      <c r="G519" s="108"/>
      <c r="H519" s="108"/>
      <c r="I519" s="108"/>
      <c r="J519" s="108"/>
      <c r="K519" s="108"/>
      <c r="L519" s="108"/>
      <c r="M519" s="108"/>
      <c r="N519" s="108"/>
    </row>
    <row r="520" spans="1:14" x14ac:dyDescent="0.2">
      <c r="A520" s="108"/>
      <c r="B520" s="108"/>
      <c r="C520" s="108"/>
      <c r="D520" s="108"/>
      <c r="E520" s="108"/>
      <c r="F520" s="108"/>
      <c r="G520" s="108"/>
      <c r="H520" s="108"/>
      <c r="I520" s="108"/>
      <c r="J520" s="108"/>
      <c r="K520" s="108"/>
      <c r="L520" s="108"/>
      <c r="M520" s="108"/>
      <c r="N520" s="108"/>
    </row>
    <row r="521" spans="1:14" x14ac:dyDescent="0.2">
      <c r="A521" s="108"/>
      <c r="B521" s="108"/>
      <c r="C521" s="108"/>
      <c r="D521" s="108"/>
      <c r="E521" s="108"/>
      <c r="F521" s="108"/>
      <c r="G521" s="108"/>
      <c r="H521" s="108"/>
      <c r="I521" s="108"/>
      <c r="J521" s="108"/>
      <c r="K521" s="108"/>
      <c r="L521" s="108"/>
      <c r="M521" s="108"/>
      <c r="N521" s="108"/>
    </row>
    <row r="522" spans="1:14" x14ac:dyDescent="0.2">
      <c r="A522" s="108"/>
      <c r="B522" s="108"/>
      <c r="C522" s="108"/>
      <c r="D522" s="108"/>
      <c r="E522" s="108"/>
      <c r="F522" s="108"/>
      <c r="G522" s="108"/>
      <c r="H522" s="108"/>
      <c r="I522" s="108"/>
      <c r="J522" s="108"/>
      <c r="K522" s="108"/>
      <c r="L522" s="108"/>
      <c r="M522" s="108"/>
      <c r="N522" s="108"/>
    </row>
    <row r="523" spans="1:14" x14ac:dyDescent="0.2">
      <c r="A523" s="108"/>
      <c r="B523" s="108"/>
      <c r="C523" s="108"/>
      <c r="D523" s="108"/>
      <c r="E523" s="108"/>
      <c r="F523" s="108"/>
      <c r="G523" s="108"/>
      <c r="H523" s="108"/>
      <c r="I523" s="108"/>
      <c r="J523" s="108"/>
      <c r="K523" s="108"/>
      <c r="L523" s="108"/>
      <c r="M523" s="108"/>
      <c r="N523" s="108"/>
    </row>
    <row r="524" spans="1:14" x14ac:dyDescent="0.2">
      <c r="A524" s="108"/>
      <c r="B524" s="108"/>
      <c r="C524" s="108"/>
      <c r="D524" s="108"/>
      <c r="E524" s="108"/>
      <c r="F524" s="108"/>
      <c r="G524" s="108"/>
      <c r="H524" s="108"/>
      <c r="I524" s="108"/>
      <c r="J524" s="108"/>
      <c r="K524" s="108"/>
      <c r="L524" s="108"/>
      <c r="M524" s="108"/>
      <c r="N524" s="108"/>
    </row>
    <row r="525" spans="1:14" x14ac:dyDescent="0.2">
      <c r="A525" s="108"/>
      <c r="B525" s="108"/>
      <c r="C525" s="108"/>
      <c r="D525" s="108"/>
      <c r="E525" s="108"/>
      <c r="F525" s="108"/>
      <c r="G525" s="108"/>
      <c r="H525" s="108"/>
      <c r="I525" s="108"/>
      <c r="J525" s="108"/>
      <c r="K525" s="108"/>
      <c r="L525" s="108"/>
      <c r="M525" s="108"/>
      <c r="N525" s="108"/>
    </row>
    <row r="526" spans="1:14" x14ac:dyDescent="0.2">
      <c r="A526" s="108"/>
      <c r="B526" s="108"/>
      <c r="C526" s="108"/>
      <c r="D526" s="108"/>
      <c r="E526" s="108"/>
      <c r="F526" s="108"/>
      <c r="G526" s="108"/>
      <c r="H526" s="108"/>
      <c r="I526" s="108"/>
      <c r="J526" s="108"/>
      <c r="K526" s="108"/>
      <c r="L526" s="108"/>
      <c r="M526" s="108"/>
      <c r="N526" s="108"/>
    </row>
    <row r="527" spans="1:14" x14ac:dyDescent="0.2">
      <c r="A527" s="108"/>
      <c r="B527" s="108"/>
      <c r="C527" s="108"/>
      <c r="D527" s="108"/>
      <c r="E527" s="108"/>
      <c r="F527" s="108"/>
      <c r="G527" s="108"/>
      <c r="H527" s="108"/>
      <c r="I527" s="108"/>
      <c r="J527" s="108"/>
      <c r="K527" s="108"/>
      <c r="L527" s="108"/>
      <c r="M527" s="108"/>
      <c r="N527" s="108"/>
    </row>
    <row r="528" spans="1:14" x14ac:dyDescent="0.2">
      <c r="A528" s="108"/>
      <c r="B528" s="108"/>
      <c r="C528" s="108"/>
      <c r="D528" s="108"/>
      <c r="E528" s="108"/>
      <c r="F528" s="108"/>
      <c r="G528" s="108"/>
      <c r="H528" s="108"/>
      <c r="I528" s="108"/>
      <c r="J528" s="108"/>
      <c r="K528" s="108"/>
      <c r="L528" s="108"/>
      <c r="M528" s="108"/>
      <c r="N528" s="108"/>
    </row>
    <row r="529" spans="1:14" x14ac:dyDescent="0.2">
      <c r="A529" s="108"/>
      <c r="B529" s="108"/>
      <c r="C529" s="108"/>
      <c r="D529" s="108"/>
      <c r="E529" s="108"/>
      <c r="F529" s="108"/>
      <c r="G529" s="108"/>
      <c r="H529" s="108"/>
      <c r="I529" s="108"/>
      <c r="J529" s="108"/>
      <c r="K529" s="108"/>
      <c r="L529" s="108"/>
      <c r="M529" s="108"/>
      <c r="N529" s="108"/>
    </row>
    <row r="530" spans="1:14" x14ac:dyDescent="0.2">
      <c r="A530" s="108"/>
      <c r="B530" s="108"/>
      <c r="C530" s="108"/>
      <c r="D530" s="108"/>
      <c r="E530" s="108"/>
      <c r="F530" s="108"/>
      <c r="G530" s="108"/>
      <c r="H530" s="108"/>
      <c r="I530" s="108"/>
      <c r="J530" s="108"/>
      <c r="K530" s="108"/>
      <c r="L530" s="108"/>
      <c r="M530" s="108"/>
      <c r="N530" s="108"/>
    </row>
    <row r="531" spans="1:14" x14ac:dyDescent="0.2">
      <c r="A531" s="108"/>
      <c r="B531" s="108"/>
      <c r="C531" s="108"/>
      <c r="D531" s="108"/>
      <c r="E531" s="108"/>
      <c r="F531" s="108"/>
      <c r="G531" s="108"/>
      <c r="H531" s="108"/>
      <c r="I531" s="108"/>
      <c r="J531" s="108"/>
      <c r="K531" s="108"/>
      <c r="L531" s="108"/>
      <c r="M531" s="108"/>
      <c r="N531" s="108"/>
    </row>
    <row r="532" spans="1:14" x14ac:dyDescent="0.2">
      <c r="A532" s="108"/>
      <c r="B532" s="108"/>
      <c r="C532" s="108"/>
      <c r="D532" s="108"/>
      <c r="E532" s="108"/>
      <c r="F532" s="108"/>
      <c r="G532" s="108"/>
      <c r="H532" s="108"/>
      <c r="I532" s="108"/>
      <c r="J532" s="108"/>
      <c r="K532" s="108"/>
      <c r="L532" s="108"/>
      <c r="M532" s="108"/>
      <c r="N532" s="108"/>
    </row>
    <row r="533" spans="1:14" x14ac:dyDescent="0.2">
      <c r="A533" s="108"/>
      <c r="B533" s="108"/>
      <c r="C533" s="108"/>
      <c r="D533" s="108"/>
      <c r="E533" s="108"/>
      <c r="F533" s="108"/>
      <c r="G533" s="108"/>
      <c r="H533" s="108"/>
      <c r="I533" s="108"/>
      <c r="J533" s="108"/>
      <c r="K533" s="108"/>
      <c r="L533" s="108"/>
      <c r="M533" s="108"/>
      <c r="N533" s="108"/>
    </row>
    <row r="534" spans="1:14" x14ac:dyDescent="0.2">
      <c r="A534" s="108"/>
      <c r="B534" s="108"/>
      <c r="C534" s="108"/>
      <c r="D534" s="108"/>
      <c r="E534" s="108"/>
      <c r="F534" s="108"/>
      <c r="G534" s="108"/>
      <c r="H534" s="108"/>
      <c r="I534" s="108"/>
      <c r="J534" s="108"/>
      <c r="K534" s="108"/>
      <c r="L534" s="108"/>
      <c r="M534" s="108"/>
      <c r="N534" s="108"/>
    </row>
    <row r="535" spans="1:14" x14ac:dyDescent="0.2">
      <c r="A535" s="108"/>
      <c r="B535" s="108"/>
      <c r="C535" s="108"/>
      <c r="D535" s="108"/>
      <c r="E535" s="108"/>
      <c r="F535" s="108"/>
      <c r="G535" s="108"/>
      <c r="H535" s="108"/>
      <c r="I535" s="108"/>
      <c r="J535" s="108"/>
      <c r="K535" s="108"/>
      <c r="L535" s="108"/>
      <c r="M535" s="108"/>
      <c r="N535" s="108"/>
    </row>
    <row r="536" spans="1:14" x14ac:dyDescent="0.2">
      <c r="A536" s="108"/>
      <c r="B536" s="108"/>
      <c r="C536" s="108"/>
      <c r="D536" s="108"/>
      <c r="E536" s="108"/>
      <c r="F536" s="108"/>
      <c r="G536" s="108"/>
      <c r="H536" s="108"/>
      <c r="I536" s="108"/>
      <c r="J536" s="108"/>
      <c r="K536" s="108"/>
      <c r="L536" s="108"/>
      <c r="M536" s="108"/>
      <c r="N536" s="108"/>
    </row>
    <row r="537" spans="1:14" x14ac:dyDescent="0.2">
      <c r="A537" s="108"/>
      <c r="B537" s="108"/>
      <c r="C537" s="108"/>
      <c r="D537" s="108"/>
      <c r="E537" s="108"/>
      <c r="F537" s="108"/>
      <c r="G537" s="108"/>
      <c r="H537" s="108"/>
      <c r="I537" s="108"/>
      <c r="J537" s="108"/>
      <c r="K537" s="108"/>
      <c r="L537" s="108"/>
      <c r="M537" s="108"/>
      <c r="N537" s="108"/>
    </row>
    <row r="538" spans="1:14" x14ac:dyDescent="0.2">
      <c r="A538" s="108"/>
      <c r="B538" s="108"/>
      <c r="C538" s="108"/>
      <c r="D538" s="108"/>
      <c r="E538" s="108"/>
      <c r="F538" s="108"/>
      <c r="G538" s="108"/>
      <c r="H538" s="108"/>
      <c r="I538" s="108"/>
      <c r="J538" s="108"/>
      <c r="K538" s="108"/>
      <c r="L538" s="108"/>
      <c r="M538" s="108"/>
      <c r="N538" s="108"/>
    </row>
    <row r="539" spans="1:14" x14ac:dyDescent="0.2">
      <c r="A539" s="108"/>
      <c r="B539" s="108"/>
      <c r="C539" s="108"/>
      <c r="D539" s="108"/>
      <c r="E539" s="108"/>
      <c r="F539" s="108"/>
      <c r="G539" s="108"/>
      <c r="H539" s="108"/>
      <c r="I539" s="108"/>
      <c r="J539" s="108"/>
      <c r="K539" s="108"/>
      <c r="L539" s="108"/>
      <c r="M539" s="108"/>
      <c r="N539" s="108"/>
    </row>
    <row r="540" spans="1:14" x14ac:dyDescent="0.2">
      <c r="A540" s="108"/>
      <c r="B540" s="108"/>
      <c r="C540" s="108"/>
      <c r="D540" s="108"/>
      <c r="E540" s="108"/>
      <c r="F540" s="108"/>
      <c r="G540" s="108"/>
      <c r="H540" s="108"/>
      <c r="I540" s="108"/>
      <c r="J540" s="108"/>
      <c r="K540" s="108"/>
      <c r="L540" s="108"/>
      <c r="M540" s="108"/>
      <c r="N540" s="108"/>
    </row>
    <row r="541" spans="1:14" x14ac:dyDescent="0.2">
      <c r="A541" s="108"/>
      <c r="B541" s="108"/>
      <c r="C541" s="108"/>
      <c r="D541" s="108"/>
      <c r="E541" s="108"/>
      <c r="F541" s="108"/>
      <c r="G541" s="108"/>
      <c r="H541" s="108"/>
      <c r="I541" s="108"/>
      <c r="J541" s="108"/>
      <c r="K541" s="108"/>
      <c r="L541" s="108"/>
      <c r="M541" s="108"/>
      <c r="N541" s="108"/>
    </row>
    <row r="542" spans="1:14" x14ac:dyDescent="0.2">
      <c r="A542" s="108"/>
      <c r="B542" s="108"/>
      <c r="C542" s="108"/>
      <c r="D542" s="108"/>
      <c r="E542" s="108"/>
      <c r="F542" s="108"/>
      <c r="G542" s="108"/>
      <c r="H542" s="108"/>
      <c r="I542" s="108"/>
      <c r="J542" s="108"/>
      <c r="K542" s="108"/>
      <c r="L542" s="108"/>
      <c r="M542" s="108"/>
      <c r="N542" s="108"/>
    </row>
    <row r="543" spans="1:14" x14ac:dyDescent="0.2">
      <c r="A543" s="108"/>
      <c r="B543" s="108"/>
      <c r="C543" s="108"/>
      <c r="D543" s="108"/>
      <c r="E543" s="108"/>
      <c r="F543" s="108"/>
      <c r="G543" s="108"/>
      <c r="H543" s="108"/>
      <c r="I543" s="108"/>
      <c r="J543" s="108"/>
      <c r="K543" s="108"/>
      <c r="L543" s="108"/>
      <c r="M543" s="108"/>
      <c r="N543" s="108"/>
    </row>
    <row r="544" spans="1:14" x14ac:dyDescent="0.2">
      <c r="A544" s="108"/>
      <c r="B544" s="108"/>
      <c r="C544" s="108"/>
      <c r="D544" s="108"/>
      <c r="E544" s="108"/>
      <c r="F544" s="108"/>
      <c r="G544" s="108"/>
      <c r="H544" s="108"/>
      <c r="I544" s="108"/>
      <c r="J544" s="108"/>
      <c r="K544" s="108"/>
      <c r="L544" s="108"/>
      <c r="M544" s="108"/>
      <c r="N544" s="108"/>
    </row>
    <row r="545" spans="1:14" x14ac:dyDescent="0.2">
      <c r="A545" s="108"/>
      <c r="B545" s="108"/>
      <c r="C545" s="108"/>
      <c r="D545" s="108"/>
      <c r="E545" s="108"/>
      <c r="F545" s="108"/>
      <c r="G545" s="108"/>
      <c r="H545" s="108"/>
      <c r="I545" s="108"/>
      <c r="J545" s="108"/>
      <c r="K545" s="108"/>
      <c r="L545" s="108"/>
      <c r="M545" s="108"/>
      <c r="N545" s="108"/>
    </row>
    <row r="546" spans="1:14" x14ac:dyDescent="0.2">
      <c r="A546" s="108"/>
      <c r="B546" s="108"/>
      <c r="C546" s="108"/>
      <c r="D546" s="108"/>
      <c r="E546" s="108"/>
      <c r="F546" s="108"/>
      <c r="G546" s="108"/>
      <c r="H546" s="108"/>
      <c r="I546" s="108"/>
      <c r="J546" s="108"/>
      <c r="K546" s="108"/>
      <c r="L546" s="108"/>
      <c r="M546" s="108"/>
      <c r="N546" s="108"/>
    </row>
    <row r="547" spans="1:14" x14ac:dyDescent="0.2">
      <c r="A547" s="108"/>
      <c r="B547" s="108"/>
      <c r="C547" s="108"/>
      <c r="D547" s="108"/>
      <c r="E547" s="108"/>
      <c r="F547" s="108"/>
      <c r="G547" s="108"/>
      <c r="H547" s="108"/>
      <c r="I547" s="108"/>
      <c r="J547" s="108"/>
      <c r="K547" s="108"/>
      <c r="L547" s="108"/>
      <c r="M547" s="108"/>
      <c r="N547" s="108"/>
    </row>
    <row r="548" spans="1:14" x14ac:dyDescent="0.2">
      <c r="A548" s="108"/>
      <c r="B548" s="108"/>
      <c r="C548" s="108"/>
      <c r="D548" s="108"/>
      <c r="E548" s="108"/>
      <c r="F548" s="108"/>
      <c r="G548" s="108"/>
      <c r="H548" s="108"/>
      <c r="I548" s="108"/>
      <c r="J548" s="108"/>
      <c r="K548" s="108"/>
      <c r="L548" s="108"/>
      <c r="M548" s="108"/>
      <c r="N548" s="108"/>
    </row>
    <row r="549" spans="1:14" x14ac:dyDescent="0.2">
      <c r="A549" s="108"/>
      <c r="B549" s="108"/>
      <c r="C549" s="108"/>
      <c r="D549" s="108"/>
      <c r="E549" s="108"/>
      <c r="F549" s="108"/>
      <c r="G549" s="108"/>
      <c r="H549" s="108"/>
      <c r="I549" s="108"/>
      <c r="J549" s="108"/>
      <c r="K549" s="108"/>
      <c r="L549" s="108"/>
      <c r="M549" s="108"/>
      <c r="N549" s="108"/>
    </row>
    <row r="550" spans="1:14" x14ac:dyDescent="0.2">
      <c r="A550" s="108"/>
      <c r="B550" s="108"/>
      <c r="C550" s="108"/>
      <c r="D550" s="108"/>
      <c r="E550" s="108"/>
      <c r="F550" s="108"/>
      <c r="G550" s="108"/>
      <c r="H550" s="108"/>
      <c r="I550" s="108"/>
      <c r="J550" s="108"/>
      <c r="K550" s="108"/>
      <c r="L550" s="108"/>
      <c r="M550" s="108"/>
      <c r="N550" s="108"/>
    </row>
    <row r="551" spans="1:14" x14ac:dyDescent="0.2">
      <c r="A551" s="108"/>
      <c r="B551" s="108"/>
      <c r="C551" s="108"/>
      <c r="D551" s="108"/>
      <c r="E551" s="108"/>
      <c r="F551" s="108"/>
      <c r="G551" s="108"/>
      <c r="H551" s="108"/>
      <c r="I551" s="108"/>
      <c r="J551" s="108"/>
      <c r="K551" s="108"/>
      <c r="L551" s="108"/>
      <c r="M551" s="108"/>
      <c r="N551" s="108"/>
    </row>
    <row r="552" spans="1:14" x14ac:dyDescent="0.2">
      <c r="A552" s="108"/>
      <c r="B552" s="108"/>
      <c r="C552" s="108"/>
      <c r="D552" s="108"/>
      <c r="E552" s="108"/>
      <c r="F552" s="108"/>
      <c r="G552" s="108"/>
      <c r="H552" s="108"/>
      <c r="I552" s="108"/>
      <c r="J552" s="108"/>
      <c r="K552" s="108"/>
      <c r="L552" s="108"/>
      <c r="M552" s="108"/>
      <c r="N552" s="108"/>
    </row>
    <row r="553" spans="1:14" x14ac:dyDescent="0.2">
      <c r="A553" s="108"/>
      <c r="B553" s="108"/>
      <c r="C553" s="108"/>
      <c r="D553" s="108"/>
      <c r="E553" s="108"/>
      <c r="F553" s="108"/>
      <c r="G553" s="108"/>
      <c r="H553" s="108"/>
      <c r="I553" s="108"/>
      <c r="J553" s="108"/>
      <c r="K553" s="108"/>
      <c r="L553" s="108"/>
      <c r="M553" s="108"/>
      <c r="N553" s="108"/>
    </row>
    <row r="554" spans="1:14" x14ac:dyDescent="0.2">
      <c r="A554" s="108"/>
      <c r="B554" s="108"/>
      <c r="C554" s="108"/>
      <c r="D554" s="108"/>
      <c r="E554" s="108"/>
      <c r="F554" s="108"/>
      <c r="G554" s="108"/>
      <c r="H554" s="108"/>
      <c r="I554" s="108"/>
      <c r="J554" s="108"/>
      <c r="K554" s="108"/>
      <c r="L554" s="108"/>
      <c r="M554" s="108"/>
      <c r="N554" s="108"/>
    </row>
    <row r="555" spans="1:14" x14ac:dyDescent="0.2">
      <c r="A555" s="108"/>
      <c r="B555" s="108"/>
      <c r="C555" s="108"/>
      <c r="D555" s="108"/>
      <c r="E555" s="108"/>
      <c r="F555" s="108"/>
      <c r="G555" s="108"/>
      <c r="H555" s="108"/>
      <c r="I555" s="108"/>
      <c r="J555" s="108"/>
      <c r="K555" s="108"/>
      <c r="L555" s="108"/>
      <c r="M555" s="108"/>
      <c r="N555" s="108"/>
    </row>
    <row r="556" spans="1:14" x14ac:dyDescent="0.2">
      <c r="A556" s="108"/>
      <c r="B556" s="108"/>
      <c r="C556" s="108"/>
      <c r="D556" s="108"/>
      <c r="E556" s="108"/>
      <c r="F556" s="108"/>
      <c r="G556" s="108"/>
      <c r="H556" s="108"/>
      <c r="I556" s="108"/>
      <c r="J556" s="108"/>
      <c r="K556" s="108"/>
      <c r="L556" s="108"/>
      <c r="M556" s="108"/>
      <c r="N556" s="108"/>
    </row>
    <row r="557" spans="1:14" x14ac:dyDescent="0.2">
      <c r="A557" s="108"/>
      <c r="B557" s="108"/>
      <c r="C557" s="108"/>
      <c r="D557" s="108"/>
      <c r="E557" s="108"/>
      <c r="F557" s="108"/>
      <c r="G557" s="108"/>
      <c r="H557" s="108"/>
      <c r="I557" s="108"/>
      <c r="J557" s="108"/>
      <c r="K557" s="108"/>
      <c r="L557" s="108"/>
      <c r="M557" s="108"/>
      <c r="N557" s="108"/>
    </row>
    <row r="558" spans="1:14" x14ac:dyDescent="0.2">
      <c r="A558" s="108"/>
      <c r="B558" s="108"/>
      <c r="C558" s="108"/>
      <c r="D558" s="108"/>
      <c r="E558" s="108"/>
      <c r="F558" s="108"/>
      <c r="G558" s="108"/>
      <c r="H558" s="108"/>
      <c r="I558" s="108"/>
      <c r="J558" s="108"/>
      <c r="K558" s="108"/>
      <c r="L558" s="108"/>
      <c r="M558" s="108"/>
      <c r="N558" s="108"/>
    </row>
    <row r="559" spans="1:14" x14ac:dyDescent="0.2">
      <c r="A559" s="108"/>
      <c r="B559" s="108"/>
      <c r="C559" s="108"/>
      <c r="D559" s="108"/>
      <c r="E559" s="108"/>
      <c r="F559" s="108"/>
      <c r="G559" s="108"/>
      <c r="H559" s="108"/>
      <c r="I559" s="108"/>
      <c r="J559" s="108"/>
      <c r="K559" s="108"/>
      <c r="L559" s="108"/>
      <c r="M559" s="108"/>
      <c r="N559" s="108"/>
    </row>
    <row r="560" spans="1:14" x14ac:dyDescent="0.2">
      <c r="A560" s="108"/>
      <c r="B560" s="108"/>
      <c r="C560" s="108"/>
      <c r="D560" s="108"/>
      <c r="E560" s="108"/>
      <c r="F560" s="108"/>
      <c r="G560" s="108"/>
      <c r="H560" s="108"/>
      <c r="I560" s="108"/>
      <c r="J560" s="108"/>
      <c r="K560" s="108"/>
      <c r="L560" s="108"/>
      <c r="M560" s="108"/>
      <c r="N560" s="108"/>
    </row>
    <row r="561" spans="1:14" x14ac:dyDescent="0.2">
      <c r="A561" s="108"/>
      <c r="B561" s="108"/>
      <c r="C561" s="108"/>
      <c r="D561" s="108"/>
      <c r="E561" s="108"/>
      <c r="F561" s="108"/>
      <c r="G561" s="108"/>
      <c r="H561" s="108"/>
      <c r="I561" s="108"/>
      <c r="J561" s="108"/>
      <c r="K561" s="108"/>
      <c r="L561" s="108"/>
      <c r="M561" s="108"/>
      <c r="N561" s="108"/>
    </row>
    <row r="562" spans="1:14" x14ac:dyDescent="0.2">
      <c r="A562" s="108"/>
      <c r="B562" s="108"/>
      <c r="C562" s="108"/>
      <c r="D562" s="108"/>
      <c r="E562" s="108"/>
      <c r="F562" s="108"/>
      <c r="G562" s="108"/>
      <c r="H562" s="108"/>
      <c r="I562" s="108"/>
      <c r="J562" s="108"/>
      <c r="K562" s="108"/>
      <c r="L562" s="108"/>
      <c r="M562" s="108"/>
      <c r="N562" s="108"/>
    </row>
    <row r="563" spans="1:14" x14ac:dyDescent="0.2">
      <c r="A563" s="108"/>
      <c r="B563" s="108"/>
      <c r="C563" s="108"/>
      <c r="D563" s="108"/>
      <c r="E563" s="108"/>
      <c r="F563" s="108"/>
      <c r="G563" s="108"/>
      <c r="H563" s="108"/>
      <c r="I563" s="108"/>
      <c r="J563" s="108"/>
      <c r="K563" s="108"/>
      <c r="L563" s="108"/>
      <c r="M563" s="108"/>
      <c r="N563" s="108"/>
    </row>
    <row r="564" spans="1:14" x14ac:dyDescent="0.2">
      <c r="A564" s="108"/>
      <c r="B564" s="108"/>
      <c r="C564" s="108"/>
      <c r="D564" s="108"/>
      <c r="E564" s="108"/>
      <c r="F564" s="108"/>
      <c r="G564" s="108"/>
      <c r="H564" s="108"/>
      <c r="I564" s="108"/>
      <c r="J564" s="108"/>
      <c r="K564" s="108"/>
      <c r="L564" s="108"/>
      <c r="M564" s="108"/>
      <c r="N564" s="108"/>
    </row>
    <row r="565" spans="1:14" x14ac:dyDescent="0.2">
      <c r="A565" s="108"/>
      <c r="B565" s="108"/>
      <c r="C565" s="108"/>
      <c r="D565" s="108"/>
      <c r="E565" s="108"/>
      <c r="F565" s="108"/>
      <c r="G565" s="108"/>
      <c r="H565" s="108"/>
      <c r="I565" s="108"/>
      <c r="J565" s="108"/>
      <c r="K565" s="108"/>
      <c r="L565" s="108"/>
      <c r="M565" s="108"/>
      <c r="N565" s="108"/>
    </row>
    <row r="566" spans="1:14" x14ac:dyDescent="0.2">
      <c r="A566" s="108"/>
      <c r="B566" s="108"/>
      <c r="C566" s="108"/>
      <c r="D566" s="108"/>
      <c r="E566" s="108"/>
      <c r="F566" s="108"/>
      <c r="G566" s="108"/>
      <c r="H566" s="108"/>
      <c r="I566" s="108"/>
      <c r="J566" s="108"/>
      <c r="K566" s="108"/>
      <c r="L566" s="108"/>
      <c r="M566" s="108"/>
      <c r="N566" s="108"/>
    </row>
    <row r="567" spans="1:14" x14ac:dyDescent="0.2">
      <c r="A567" s="108"/>
      <c r="B567" s="108"/>
      <c r="C567" s="108"/>
      <c r="D567" s="108"/>
      <c r="E567" s="108"/>
      <c r="F567" s="108"/>
      <c r="G567" s="108"/>
      <c r="H567" s="108"/>
      <c r="I567" s="108"/>
      <c r="J567" s="108"/>
      <c r="K567" s="108"/>
      <c r="L567" s="108"/>
      <c r="M567" s="108"/>
      <c r="N567" s="108"/>
    </row>
    <row r="568" spans="1:14" x14ac:dyDescent="0.2">
      <c r="A568" s="108"/>
      <c r="B568" s="108"/>
      <c r="C568" s="108"/>
      <c r="D568" s="108"/>
      <c r="E568" s="108"/>
      <c r="F568" s="108"/>
      <c r="G568" s="108"/>
      <c r="H568" s="108"/>
      <c r="I568" s="108"/>
      <c r="J568" s="108"/>
      <c r="K568" s="108"/>
      <c r="L568" s="108"/>
      <c r="M568" s="108"/>
      <c r="N568" s="108"/>
    </row>
    <row r="569" spans="1:14" x14ac:dyDescent="0.2">
      <c r="A569" s="108"/>
      <c r="B569" s="108"/>
      <c r="C569" s="108"/>
      <c r="D569" s="108"/>
      <c r="E569" s="108"/>
      <c r="F569" s="108"/>
      <c r="G569" s="108"/>
      <c r="H569" s="108"/>
      <c r="I569" s="108"/>
      <c r="J569" s="108"/>
      <c r="K569" s="108"/>
      <c r="L569" s="108"/>
      <c r="M569" s="108"/>
      <c r="N569" s="108"/>
    </row>
    <row r="570" spans="1:14" x14ac:dyDescent="0.2">
      <c r="A570" s="108"/>
      <c r="B570" s="108"/>
      <c r="C570" s="108"/>
      <c r="D570" s="108"/>
      <c r="E570" s="108"/>
      <c r="F570" s="108"/>
      <c r="G570" s="108"/>
      <c r="H570" s="108"/>
      <c r="I570" s="108"/>
      <c r="J570" s="108"/>
      <c r="K570" s="108"/>
      <c r="L570" s="108"/>
      <c r="M570" s="108"/>
      <c r="N570" s="108"/>
    </row>
    <row r="571" spans="1:14" x14ac:dyDescent="0.2">
      <c r="A571" s="108"/>
      <c r="B571" s="108"/>
      <c r="C571" s="108"/>
      <c r="D571" s="108"/>
      <c r="E571" s="108"/>
      <c r="F571" s="108"/>
      <c r="G571" s="108"/>
      <c r="H571" s="108"/>
      <c r="I571" s="108"/>
      <c r="J571" s="108"/>
      <c r="K571" s="108"/>
      <c r="L571" s="108"/>
      <c r="M571" s="108"/>
      <c r="N571" s="108"/>
    </row>
    <row r="572" spans="1:14" x14ac:dyDescent="0.2">
      <c r="A572" s="108"/>
      <c r="B572" s="108"/>
      <c r="C572" s="108"/>
      <c r="D572" s="108"/>
      <c r="E572" s="108"/>
      <c r="F572" s="108"/>
      <c r="G572" s="108"/>
      <c r="H572" s="108"/>
      <c r="I572" s="108"/>
      <c r="J572" s="108"/>
      <c r="K572" s="108"/>
      <c r="L572" s="108"/>
      <c r="M572" s="108"/>
      <c r="N572" s="108"/>
    </row>
    <row r="573" spans="1:14" x14ac:dyDescent="0.2">
      <c r="A573" s="108"/>
      <c r="B573" s="108"/>
      <c r="C573" s="108"/>
      <c r="D573" s="108"/>
      <c r="E573" s="108"/>
      <c r="F573" s="108"/>
      <c r="G573" s="108"/>
      <c r="H573" s="108"/>
      <c r="I573" s="108"/>
      <c r="J573" s="108"/>
      <c r="K573" s="108"/>
      <c r="L573" s="108"/>
      <c r="M573" s="108"/>
      <c r="N573" s="108"/>
    </row>
    <row r="574" spans="1:14" x14ac:dyDescent="0.2">
      <c r="A574" s="108"/>
      <c r="B574" s="108"/>
      <c r="C574" s="108"/>
      <c r="D574" s="108"/>
      <c r="E574" s="108"/>
      <c r="F574" s="108"/>
      <c r="G574" s="108"/>
      <c r="H574" s="108"/>
      <c r="I574" s="108"/>
      <c r="J574" s="108"/>
      <c r="K574" s="108"/>
      <c r="L574" s="108"/>
      <c r="M574" s="108"/>
      <c r="N574" s="108"/>
    </row>
    <row r="575" spans="1:14" x14ac:dyDescent="0.2">
      <c r="A575" s="108"/>
      <c r="B575" s="108"/>
      <c r="C575" s="108"/>
      <c r="D575" s="108"/>
      <c r="E575" s="108"/>
      <c r="F575" s="108"/>
      <c r="G575" s="108"/>
      <c r="H575" s="108"/>
      <c r="I575" s="108"/>
      <c r="J575" s="108"/>
      <c r="K575" s="108"/>
      <c r="L575" s="108"/>
      <c r="M575" s="108"/>
      <c r="N575" s="108"/>
    </row>
    <row r="576" spans="1:14" x14ac:dyDescent="0.2">
      <c r="A576" s="108"/>
      <c r="B576" s="108"/>
      <c r="C576" s="108"/>
      <c r="D576" s="108"/>
      <c r="E576" s="108"/>
      <c r="F576" s="108"/>
      <c r="G576" s="108"/>
      <c r="H576" s="108"/>
      <c r="I576" s="108"/>
      <c r="J576" s="108"/>
      <c r="K576" s="108"/>
      <c r="L576" s="108"/>
      <c r="M576" s="108"/>
      <c r="N576" s="108"/>
    </row>
    <row r="577" spans="1:14" x14ac:dyDescent="0.2">
      <c r="A577" s="108"/>
      <c r="B577" s="108"/>
      <c r="C577" s="108"/>
      <c r="D577" s="108"/>
      <c r="E577" s="108"/>
      <c r="F577" s="108"/>
      <c r="G577" s="108"/>
      <c r="H577" s="108"/>
      <c r="I577" s="108"/>
      <c r="J577" s="108"/>
      <c r="K577" s="108"/>
      <c r="L577" s="108"/>
      <c r="M577" s="108"/>
      <c r="N577" s="108"/>
    </row>
    <row r="578" spans="1:14" x14ac:dyDescent="0.2">
      <c r="A578" s="108"/>
      <c r="B578" s="108"/>
      <c r="C578" s="108"/>
      <c r="D578" s="108"/>
      <c r="E578" s="108"/>
      <c r="F578" s="108"/>
      <c r="G578" s="108"/>
      <c r="H578" s="108"/>
      <c r="I578" s="108"/>
      <c r="J578" s="108"/>
      <c r="K578" s="108"/>
      <c r="L578" s="108"/>
      <c r="M578" s="108"/>
      <c r="N578" s="108"/>
    </row>
    <row r="579" spans="1:14" x14ac:dyDescent="0.2">
      <c r="A579" s="108"/>
      <c r="B579" s="108"/>
      <c r="C579" s="108"/>
      <c r="D579" s="108"/>
      <c r="E579" s="108"/>
      <c r="F579" s="108"/>
      <c r="G579" s="108"/>
      <c r="H579" s="108"/>
      <c r="I579" s="108"/>
      <c r="J579" s="108"/>
      <c r="K579" s="108"/>
      <c r="L579" s="108"/>
      <c r="M579" s="108"/>
      <c r="N579" s="108"/>
    </row>
    <row r="580" spans="1:14" x14ac:dyDescent="0.2">
      <c r="A580" s="108"/>
      <c r="B580" s="108"/>
      <c r="C580" s="108"/>
      <c r="D580" s="108"/>
      <c r="E580" s="108"/>
      <c r="F580" s="108"/>
      <c r="G580" s="108"/>
      <c r="H580" s="108"/>
      <c r="I580" s="108"/>
      <c r="J580" s="108"/>
      <c r="K580" s="108"/>
      <c r="L580" s="108"/>
      <c r="M580" s="108"/>
      <c r="N580" s="108"/>
    </row>
    <row r="581" spans="1:14" x14ac:dyDescent="0.2">
      <c r="A581" s="108"/>
      <c r="B581" s="108"/>
      <c r="C581" s="108"/>
      <c r="D581" s="108"/>
      <c r="E581" s="108"/>
      <c r="F581" s="108"/>
      <c r="G581" s="108"/>
      <c r="H581" s="108"/>
      <c r="I581" s="108"/>
      <c r="J581" s="108"/>
      <c r="K581" s="108"/>
      <c r="L581" s="108"/>
      <c r="M581" s="108"/>
      <c r="N581" s="108"/>
    </row>
    <row r="582" spans="1:14" x14ac:dyDescent="0.2">
      <c r="A582" s="108"/>
      <c r="B582" s="108"/>
      <c r="C582" s="108"/>
      <c r="D582" s="108"/>
      <c r="E582" s="108"/>
      <c r="F582" s="108"/>
      <c r="G582" s="108"/>
      <c r="H582" s="108"/>
      <c r="I582" s="108"/>
      <c r="J582" s="108"/>
      <c r="K582" s="108"/>
      <c r="L582" s="108"/>
      <c r="M582" s="108"/>
      <c r="N582" s="108"/>
    </row>
    <row r="583" spans="1:14" x14ac:dyDescent="0.2">
      <c r="A583" s="108"/>
      <c r="B583" s="108"/>
      <c r="C583" s="108"/>
      <c r="D583" s="108"/>
      <c r="E583" s="108"/>
      <c r="F583" s="108"/>
      <c r="G583" s="108"/>
      <c r="H583" s="108"/>
      <c r="I583" s="108"/>
      <c r="J583" s="108"/>
      <c r="K583" s="108"/>
      <c r="L583" s="108"/>
      <c r="M583" s="108"/>
      <c r="N583" s="108"/>
    </row>
    <row r="584" spans="1:14" x14ac:dyDescent="0.2">
      <c r="A584" s="108"/>
      <c r="B584" s="108"/>
      <c r="C584" s="108"/>
      <c r="D584" s="108"/>
      <c r="E584" s="108"/>
      <c r="F584" s="108"/>
      <c r="G584" s="108"/>
      <c r="H584" s="108"/>
      <c r="I584" s="108"/>
      <c r="J584" s="108"/>
      <c r="K584" s="108"/>
      <c r="L584" s="108"/>
      <c r="M584" s="108"/>
      <c r="N584" s="108"/>
    </row>
    <row r="585" spans="1:14" x14ac:dyDescent="0.2">
      <c r="A585" s="108"/>
      <c r="B585" s="108"/>
      <c r="C585" s="108"/>
      <c r="D585" s="108"/>
      <c r="E585" s="108"/>
      <c r="F585" s="108"/>
      <c r="G585" s="108"/>
      <c r="H585" s="108"/>
      <c r="I585" s="108"/>
      <c r="J585" s="108"/>
      <c r="K585" s="108"/>
      <c r="L585" s="108"/>
      <c r="M585" s="108"/>
      <c r="N585" s="108"/>
    </row>
    <row r="586" spans="1:14" x14ac:dyDescent="0.2">
      <c r="A586" s="108"/>
      <c r="B586" s="108"/>
      <c r="C586" s="108"/>
      <c r="D586" s="108"/>
      <c r="E586" s="108"/>
      <c r="F586" s="108"/>
      <c r="G586" s="108"/>
      <c r="H586" s="108"/>
      <c r="I586" s="108"/>
      <c r="J586" s="108"/>
      <c r="K586" s="108"/>
      <c r="L586" s="108"/>
      <c r="M586" s="108"/>
      <c r="N586" s="108"/>
    </row>
    <row r="587" spans="1:14" x14ac:dyDescent="0.2">
      <c r="A587" s="108"/>
      <c r="B587" s="108"/>
      <c r="C587" s="108"/>
      <c r="D587" s="108"/>
      <c r="E587" s="108"/>
      <c r="F587" s="108"/>
      <c r="G587" s="108"/>
      <c r="H587" s="108"/>
      <c r="I587" s="108"/>
      <c r="J587" s="108"/>
      <c r="K587" s="108"/>
      <c r="L587" s="108"/>
      <c r="M587" s="108"/>
      <c r="N587" s="108"/>
    </row>
    <row r="588" spans="1:14" x14ac:dyDescent="0.2">
      <c r="A588" s="108"/>
      <c r="B588" s="108"/>
      <c r="C588" s="108"/>
      <c r="D588" s="108"/>
      <c r="E588" s="108"/>
      <c r="F588" s="108"/>
      <c r="G588" s="108"/>
      <c r="H588" s="108"/>
      <c r="I588" s="108"/>
      <c r="J588" s="108"/>
      <c r="K588" s="108"/>
      <c r="L588" s="108"/>
      <c r="M588" s="108"/>
      <c r="N588" s="108"/>
    </row>
    <row r="589" spans="1:14" x14ac:dyDescent="0.2">
      <c r="A589" s="108"/>
      <c r="B589" s="108"/>
      <c r="C589" s="108"/>
      <c r="D589" s="108"/>
      <c r="E589" s="108"/>
      <c r="F589" s="108"/>
      <c r="G589" s="108"/>
      <c r="H589" s="108"/>
      <c r="I589" s="108"/>
      <c r="J589" s="108"/>
      <c r="K589" s="108"/>
      <c r="L589" s="108"/>
      <c r="M589" s="108"/>
      <c r="N589" s="108"/>
    </row>
    <row r="590" spans="1:14" x14ac:dyDescent="0.2">
      <c r="A590" s="108"/>
      <c r="B590" s="108"/>
      <c r="C590" s="108"/>
      <c r="D590" s="108"/>
      <c r="E590" s="108"/>
      <c r="F590" s="108"/>
      <c r="G590" s="108"/>
      <c r="H590" s="108"/>
      <c r="I590" s="108"/>
      <c r="J590" s="108"/>
      <c r="K590" s="108"/>
      <c r="L590" s="108"/>
      <c r="M590" s="108"/>
      <c r="N590" s="108"/>
    </row>
    <row r="591" spans="1:14" x14ac:dyDescent="0.2">
      <c r="A591" s="108"/>
      <c r="B591" s="108"/>
      <c r="C591" s="108"/>
      <c r="D591" s="108"/>
      <c r="E591" s="108"/>
      <c r="F591" s="108"/>
      <c r="G591" s="108"/>
      <c r="H591" s="108"/>
      <c r="I591" s="108"/>
      <c r="J591" s="108"/>
      <c r="K591" s="108"/>
      <c r="L591" s="108"/>
      <c r="M591" s="108"/>
      <c r="N591" s="108"/>
    </row>
    <row r="592" spans="1:14" x14ac:dyDescent="0.2">
      <c r="A592" s="108"/>
      <c r="B592" s="108"/>
      <c r="C592" s="108"/>
      <c r="D592" s="108"/>
      <c r="E592" s="108"/>
      <c r="F592" s="108"/>
      <c r="G592" s="108"/>
      <c r="H592" s="108"/>
      <c r="I592" s="108"/>
      <c r="J592" s="108"/>
      <c r="K592" s="108"/>
      <c r="L592" s="108"/>
      <c r="M592" s="108"/>
      <c r="N592" s="108"/>
    </row>
    <row r="593" spans="1:14" x14ac:dyDescent="0.2">
      <c r="A593" s="108"/>
      <c r="B593" s="108"/>
      <c r="C593" s="108"/>
      <c r="D593" s="108"/>
      <c r="E593" s="108"/>
      <c r="F593" s="108"/>
      <c r="G593" s="108"/>
      <c r="H593" s="108"/>
      <c r="I593" s="108"/>
      <c r="J593" s="108"/>
      <c r="K593" s="108"/>
      <c r="L593" s="108"/>
      <c r="M593" s="108"/>
      <c r="N593" s="108"/>
    </row>
    <row r="594" spans="1:14" x14ac:dyDescent="0.2">
      <c r="A594" s="108"/>
      <c r="B594" s="108"/>
      <c r="C594" s="108"/>
      <c r="D594" s="108"/>
      <c r="E594" s="108"/>
      <c r="F594" s="108"/>
      <c r="G594" s="108"/>
      <c r="H594" s="108"/>
      <c r="I594" s="108"/>
      <c r="J594" s="108"/>
      <c r="K594" s="108"/>
      <c r="L594" s="108"/>
      <c r="M594" s="108"/>
      <c r="N594" s="108"/>
    </row>
    <row r="595" spans="1:14" x14ac:dyDescent="0.2">
      <c r="A595" s="108"/>
      <c r="B595" s="108"/>
      <c r="C595" s="108"/>
      <c r="D595" s="108"/>
      <c r="E595" s="108"/>
      <c r="F595" s="108"/>
      <c r="G595" s="108"/>
      <c r="H595" s="108"/>
      <c r="I595" s="108"/>
      <c r="J595" s="108"/>
      <c r="K595" s="108"/>
      <c r="L595" s="108"/>
      <c r="M595" s="108"/>
      <c r="N595" s="108"/>
    </row>
    <row r="596" spans="1:14" x14ac:dyDescent="0.2">
      <c r="A596" s="108"/>
      <c r="B596" s="108"/>
      <c r="C596" s="108"/>
      <c r="D596" s="108"/>
      <c r="E596" s="108"/>
      <c r="F596" s="108"/>
      <c r="G596" s="108"/>
      <c r="H596" s="108"/>
      <c r="I596" s="108"/>
      <c r="J596" s="108"/>
      <c r="K596" s="108"/>
      <c r="L596" s="108"/>
      <c r="M596" s="108"/>
      <c r="N596" s="108"/>
    </row>
    <row r="597" spans="1:14" x14ac:dyDescent="0.2">
      <c r="A597" s="108"/>
      <c r="B597" s="108"/>
      <c r="C597" s="108"/>
      <c r="D597" s="108"/>
      <c r="E597" s="108"/>
      <c r="F597" s="108"/>
      <c r="G597" s="108"/>
      <c r="H597" s="108"/>
      <c r="I597" s="108"/>
      <c r="J597" s="108"/>
      <c r="K597" s="108"/>
      <c r="L597" s="108"/>
      <c r="M597" s="108"/>
      <c r="N597" s="108"/>
    </row>
    <row r="598" spans="1:14" x14ac:dyDescent="0.2">
      <c r="A598" s="108"/>
      <c r="B598" s="108"/>
      <c r="C598" s="108"/>
      <c r="D598" s="108"/>
      <c r="E598" s="108"/>
      <c r="F598" s="108"/>
      <c r="G598" s="108"/>
      <c r="H598" s="108"/>
      <c r="I598" s="108"/>
      <c r="J598" s="108"/>
      <c r="K598" s="108"/>
      <c r="L598" s="108"/>
      <c r="M598" s="108"/>
      <c r="N598" s="108"/>
    </row>
    <row r="599" spans="1:14" x14ac:dyDescent="0.2">
      <c r="A599" s="108"/>
      <c r="B599" s="108"/>
      <c r="C599" s="108"/>
      <c r="D599" s="108"/>
      <c r="E599" s="108"/>
      <c r="F599" s="108"/>
      <c r="G599" s="108"/>
      <c r="H599" s="108"/>
      <c r="I599" s="108"/>
      <c r="J599" s="108"/>
      <c r="K599" s="108"/>
      <c r="L599" s="108"/>
      <c r="M599" s="108"/>
      <c r="N599" s="108"/>
    </row>
    <row r="600" spans="1:14" x14ac:dyDescent="0.2">
      <c r="A600" s="108"/>
      <c r="B600" s="108"/>
      <c r="C600" s="108"/>
      <c r="D600" s="108"/>
      <c r="E600" s="108"/>
      <c r="F600" s="108"/>
      <c r="G600" s="108"/>
      <c r="H600" s="108"/>
      <c r="I600" s="108"/>
      <c r="J600" s="108"/>
      <c r="K600" s="108"/>
      <c r="L600" s="108"/>
      <c r="M600" s="108"/>
      <c r="N600" s="108"/>
    </row>
    <row r="601" spans="1:14" x14ac:dyDescent="0.2">
      <c r="A601" s="108"/>
      <c r="B601" s="108"/>
      <c r="C601" s="108"/>
      <c r="D601" s="108"/>
      <c r="E601" s="108"/>
      <c r="F601" s="108"/>
      <c r="G601" s="108"/>
      <c r="H601" s="108"/>
      <c r="I601" s="108"/>
      <c r="J601" s="108"/>
      <c r="K601" s="108"/>
      <c r="L601" s="108"/>
      <c r="M601" s="108"/>
      <c r="N601" s="108"/>
    </row>
    <row r="602" spans="1:14" x14ac:dyDescent="0.2">
      <c r="A602" s="108"/>
      <c r="B602" s="108"/>
      <c r="C602" s="108"/>
      <c r="D602" s="108"/>
      <c r="E602" s="108"/>
      <c r="F602" s="108"/>
      <c r="G602" s="108"/>
      <c r="H602" s="108"/>
      <c r="I602" s="108"/>
      <c r="J602" s="108"/>
      <c r="K602" s="108"/>
      <c r="L602" s="108"/>
      <c r="M602" s="108"/>
      <c r="N602" s="108"/>
    </row>
    <row r="603" spans="1:14" x14ac:dyDescent="0.2">
      <c r="A603" s="108"/>
      <c r="B603" s="108"/>
      <c r="C603" s="108"/>
      <c r="D603" s="108"/>
      <c r="E603" s="108"/>
      <c r="F603" s="108"/>
      <c r="G603" s="108"/>
      <c r="H603" s="108"/>
      <c r="I603" s="108"/>
      <c r="J603" s="108"/>
      <c r="K603" s="108"/>
      <c r="L603" s="108"/>
      <c r="M603" s="108"/>
      <c r="N603" s="108"/>
    </row>
    <row r="604" spans="1:14" x14ac:dyDescent="0.2">
      <c r="A604" s="108"/>
      <c r="B604" s="108"/>
      <c r="C604" s="108"/>
      <c r="D604" s="108"/>
      <c r="E604" s="108"/>
      <c r="F604" s="108"/>
      <c r="G604" s="108"/>
      <c r="H604" s="108"/>
      <c r="I604" s="108"/>
      <c r="J604" s="108"/>
      <c r="K604" s="108"/>
      <c r="L604" s="108"/>
      <c r="M604" s="108"/>
      <c r="N604" s="108"/>
    </row>
    <row r="605" spans="1:14" x14ac:dyDescent="0.2">
      <c r="A605" s="108"/>
      <c r="B605" s="108"/>
      <c r="C605" s="108"/>
      <c r="D605" s="108"/>
      <c r="E605" s="108"/>
      <c r="F605" s="108"/>
      <c r="G605" s="108"/>
      <c r="H605" s="108"/>
      <c r="I605" s="108"/>
      <c r="J605" s="108"/>
      <c r="K605" s="108"/>
      <c r="L605" s="108"/>
      <c r="M605" s="108"/>
      <c r="N605" s="108"/>
    </row>
    <row r="606" spans="1:14" x14ac:dyDescent="0.2">
      <c r="A606" s="108"/>
      <c r="B606" s="108"/>
      <c r="C606" s="108"/>
      <c r="D606" s="108"/>
      <c r="E606" s="108"/>
      <c r="F606" s="108"/>
      <c r="G606" s="108"/>
      <c r="H606" s="108"/>
      <c r="I606" s="108"/>
      <c r="J606" s="108"/>
      <c r="K606" s="108"/>
      <c r="L606" s="108"/>
      <c r="M606" s="108"/>
      <c r="N606" s="108"/>
    </row>
    <row r="607" spans="1:14" x14ac:dyDescent="0.2">
      <c r="A607" s="108"/>
      <c r="B607" s="108"/>
      <c r="C607" s="108"/>
      <c r="D607" s="108"/>
      <c r="E607" s="108"/>
      <c r="F607" s="108"/>
      <c r="G607" s="108"/>
      <c r="H607" s="108"/>
      <c r="I607" s="108"/>
      <c r="J607" s="108"/>
      <c r="K607" s="108"/>
      <c r="L607" s="108"/>
      <c r="M607" s="108"/>
      <c r="N607" s="108"/>
    </row>
    <row r="608" spans="1:14" x14ac:dyDescent="0.2">
      <c r="A608" s="108"/>
      <c r="B608" s="108"/>
      <c r="C608" s="108"/>
      <c r="D608" s="108"/>
      <c r="E608" s="108"/>
      <c r="F608" s="108"/>
      <c r="G608" s="108"/>
      <c r="H608" s="108"/>
      <c r="I608" s="108"/>
      <c r="J608" s="108"/>
      <c r="K608" s="108"/>
      <c r="L608" s="108"/>
      <c r="M608" s="108"/>
      <c r="N608" s="108"/>
    </row>
    <row r="609" spans="1:14" x14ac:dyDescent="0.2">
      <c r="A609" s="108"/>
      <c r="B609" s="108"/>
      <c r="C609" s="108"/>
      <c r="D609" s="108"/>
      <c r="E609" s="108"/>
      <c r="F609" s="108"/>
      <c r="G609" s="108"/>
      <c r="H609" s="108"/>
      <c r="I609" s="108"/>
      <c r="J609" s="108"/>
      <c r="K609" s="108"/>
      <c r="L609" s="108"/>
      <c r="M609" s="108"/>
      <c r="N609" s="108"/>
    </row>
    <row r="610" spans="1:14" x14ac:dyDescent="0.2">
      <c r="A610" s="108"/>
      <c r="B610" s="108"/>
      <c r="C610" s="108"/>
      <c r="D610" s="108"/>
      <c r="E610" s="108"/>
      <c r="F610" s="108"/>
      <c r="G610" s="108"/>
      <c r="H610" s="108"/>
      <c r="I610" s="108"/>
      <c r="J610" s="108"/>
      <c r="K610" s="108"/>
      <c r="L610" s="108"/>
      <c r="M610" s="108"/>
      <c r="N610" s="108"/>
    </row>
    <row r="611" spans="1:14" x14ac:dyDescent="0.2">
      <c r="A611" s="108"/>
      <c r="B611" s="108"/>
      <c r="C611" s="108"/>
      <c r="D611" s="108"/>
      <c r="E611" s="108"/>
      <c r="F611" s="108"/>
      <c r="G611" s="108"/>
      <c r="H611" s="108"/>
      <c r="I611" s="108"/>
      <c r="J611" s="108"/>
      <c r="K611" s="108"/>
      <c r="L611" s="108"/>
      <c r="M611" s="108"/>
      <c r="N611" s="108"/>
    </row>
    <row r="612" spans="1:14" x14ac:dyDescent="0.2">
      <c r="A612" s="108"/>
      <c r="B612" s="108"/>
      <c r="C612" s="108"/>
      <c r="D612" s="108"/>
      <c r="E612" s="108"/>
      <c r="F612" s="108"/>
      <c r="G612" s="108"/>
      <c r="H612" s="108"/>
      <c r="I612" s="108"/>
      <c r="J612" s="108"/>
      <c r="K612" s="108"/>
      <c r="L612" s="108"/>
      <c r="M612" s="108"/>
      <c r="N612" s="108"/>
    </row>
    <row r="613" spans="1:14" x14ac:dyDescent="0.2">
      <c r="A613" s="108"/>
      <c r="B613" s="108"/>
      <c r="C613" s="108"/>
      <c r="D613" s="108"/>
      <c r="E613" s="108"/>
      <c r="F613" s="108"/>
      <c r="G613" s="108"/>
      <c r="H613" s="108"/>
      <c r="I613" s="108"/>
      <c r="J613" s="108"/>
      <c r="K613" s="108"/>
      <c r="L613" s="108"/>
      <c r="M613" s="108"/>
      <c r="N613" s="108"/>
    </row>
    <row r="614" spans="1:14" x14ac:dyDescent="0.2">
      <c r="A614" s="108"/>
      <c r="B614" s="108"/>
      <c r="C614" s="108"/>
      <c r="D614" s="108"/>
      <c r="E614" s="108"/>
      <c r="F614" s="108"/>
      <c r="G614" s="108"/>
      <c r="H614" s="108"/>
      <c r="I614" s="108"/>
      <c r="J614" s="108"/>
      <c r="K614" s="108"/>
      <c r="L614" s="108"/>
      <c r="M614" s="108"/>
      <c r="N614" s="108"/>
    </row>
    <row r="615" spans="1:14" x14ac:dyDescent="0.2">
      <c r="A615" s="108"/>
      <c r="B615" s="108"/>
      <c r="C615" s="108"/>
      <c r="D615" s="108"/>
      <c r="E615" s="108"/>
      <c r="F615" s="108"/>
      <c r="G615" s="108"/>
      <c r="H615" s="108"/>
      <c r="I615" s="108"/>
      <c r="J615" s="108"/>
      <c r="K615" s="108"/>
      <c r="L615" s="108"/>
      <c r="M615" s="108"/>
      <c r="N615" s="108"/>
    </row>
    <row r="616" spans="1:14" x14ac:dyDescent="0.2">
      <c r="A616" s="108"/>
      <c r="B616" s="108"/>
      <c r="C616" s="108"/>
      <c r="D616" s="108"/>
      <c r="E616" s="108"/>
      <c r="F616" s="108"/>
      <c r="G616" s="108"/>
      <c r="H616" s="108"/>
      <c r="I616" s="108"/>
      <c r="J616" s="108"/>
      <c r="K616" s="108"/>
      <c r="L616" s="108"/>
      <c r="M616" s="108"/>
      <c r="N616" s="108"/>
    </row>
    <row r="617" spans="1:14" x14ac:dyDescent="0.2">
      <c r="A617" s="108"/>
      <c r="B617" s="108"/>
      <c r="C617" s="108"/>
      <c r="D617" s="108"/>
      <c r="E617" s="108"/>
      <c r="F617" s="108"/>
      <c r="G617" s="108"/>
      <c r="H617" s="108"/>
      <c r="I617" s="108"/>
      <c r="J617" s="108"/>
      <c r="K617" s="108"/>
      <c r="L617" s="108"/>
      <c r="M617" s="108"/>
      <c r="N617" s="108"/>
    </row>
    <row r="618" spans="1:14" x14ac:dyDescent="0.2">
      <c r="A618" s="108"/>
      <c r="B618" s="108"/>
      <c r="C618" s="108"/>
      <c r="D618" s="108"/>
      <c r="E618" s="108"/>
      <c r="F618" s="108"/>
      <c r="G618" s="108"/>
      <c r="H618" s="108"/>
      <c r="I618" s="108"/>
      <c r="J618" s="108"/>
      <c r="K618" s="108"/>
      <c r="L618" s="108"/>
      <c r="M618" s="108"/>
      <c r="N618" s="108"/>
    </row>
    <row r="619" spans="1:14" x14ac:dyDescent="0.2">
      <c r="A619" s="108"/>
      <c r="B619" s="108"/>
      <c r="C619" s="108"/>
      <c r="D619" s="108"/>
      <c r="E619" s="108"/>
      <c r="F619" s="108"/>
      <c r="G619" s="108"/>
      <c r="H619" s="108"/>
      <c r="I619" s="108"/>
      <c r="J619" s="108"/>
      <c r="K619" s="108"/>
      <c r="L619" s="108"/>
      <c r="M619" s="108"/>
      <c r="N619" s="108"/>
    </row>
    <row r="620" spans="1:14" x14ac:dyDescent="0.2">
      <c r="A620" s="108"/>
      <c r="B620" s="108"/>
      <c r="C620" s="108"/>
      <c r="D620" s="108"/>
      <c r="E620" s="108"/>
      <c r="F620" s="108"/>
      <c r="G620" s="108"/>
      <c r="H620" s="108"/>
      <c r="I620" s="108"/>
      <c r="J620" s="108"/>
      <c r="K620" s="108"/>
      <c r="L620" s="108"/>
      <c r="M620" s="108"/>
      <c r="N620" s="108"/>
    </row>
    <row r="621" spans="1:14" x14ac:dyDescent="0.2">
      <c r="A621" s="108"/>
      <c r="B621" s="108"/>
      <c r="C621" s="108"/>
      <c r="D621" s="108"/>
      <c r="E621" s="108"/>
      <c r="F621" s="108"/>
      <c r="G621" s="108"/>
      <c r="H621" s="108"/>
      <c r="I621" s="108"/>
      <c r="J621" s="108"/>
      <c r="K621" s="108"/>
      <c r="L621" s="108"/>
      <c r="M621" s="108"/>
      <c r="N621" s="108"/>
    </row>
    <row r="622" spans="1:14" x14ac:dyDescent="0.2">
      <c r="A622" s="108"/>
      <c r="B622" s="108"/>
      <c r="C622" s="108"/>
      <c r="D622" s="108"/>
      <c r="E622" s="108"/>
      <c r="F622" s="108"/>
      <c r="G622" s="108"/>
      <c r="H622" s="108"/>
      <c r="I622" s="108"/>
      <c r="J622" s="108"/>
      <c r="K622" s="108"/>
      <c r="L622" s="108"/>
      <c r="M622" s="108"/>
      <c r="N622" s="108"/>
    </row>
    <row r="623" spans="1:14" x14ac:dyDescent="0.2">
      <c r="A623" s="108"/>
      <c r="B623" s="108"/>
      <c r="C623" s="108"/>
      <c r="D623" s="108"/>
      <c r="E623" s="108"/>
      <c r="F623" s="108"/>
      <c r="G623" s="108"/>
      <c r="H623" s="108"/>
      <c r="I623" s="108"/>
      <c r="J623" s="108"/>
      <c r="K623" s="108"/>
      <c r="L623" s="108"/>
      <c r="M623" s="108"/>
      <c r="N623" s="108"/>
    </row>
    <row r="624" spans="1:14" x14ac:dyDescent="0.2">
      <c r="A624" s="108"/>
      <c r="B624" s="108"/>
      <c r="C624" s="108"/>
      <c r="D624" s="108"/>
      <c r="E624" s="108"/>
      <c r="F624" s="108"/>
      <c r="G624" s="108"/>
      <c r="H624" s="108"/>
      <c r="I624" s="108"/>
      <c r="J624" s="108"/>
      <c r="K624" s="108"/>
      <c r="L624" s="108"/>
      <c r="M624" s="108"/>
      <c r="N624" s="108"/>
    </row>
    <row r="625" spans="1:14" x14ac:dyDescent="0.2">
      <c r="A625" s="108"/>
      <c r="B625" s="108"/>
      <c r="C625" s="108"/>
      <c r="D625" s="108"/>
      <c r="E625" s="108"/>
      <c r="F625" s="108"/>
      <c r="G625" s="108"/>
      <c r="H625" s="108"/>
      <c r="I625" s="108"/>
      <c r="J625" s="108"/>
      <c r="K625" s="108"/>
      <c r="L625" s="108"/>
      <c r="M625" s="108"/>
      <c r="N625" s="108"/>
    </row>
    <row r="626" spans="1:14" x14ac:dyDescent="0.2">
      <c r="A626" s="108"/>
      <c r="B626" s="108"/>
      <c r="C626" s="108"/>
      <c r="D626" s="108"/>
      <c r="E626" s="108"/>
      <c r="F626" s="108"/>
      <c r="G626" s="108"/>
      <c r="H626" s="108"/>
      <c r="I626" s="108"/>
      <c r="J626" s="108"/>
      <c r="K626" s="108"/>
      <c r="L626" s="108"/>
      <c r="M626" s="108"/>
      <c r="N626" s="108"/>
    </row>
    <row r="627" spans="1:14" x14ac:dyDescent="0.2">
      <c r="A627" s="108"/>
      <c r="B627" s="108"/>
      <c r="C627" s="108"/>
      <c r="D627" s="108"/>
      <c r="E627" s="108"/>
      <c r="F627" s="108"/>
      <c r="G627" s="108"/>
      <c r="H627" s="108"/>
      <c r="I627" s="108"/>
      <c r="J627" s="108"/>
      <c r="K627" s="108"/>
      <c r="L627" s="108"/>
      <c r="M627" s="108"/>
      <c r="N627" s="108"/>
    </row>
    <row r="628" spans="1:14" x14ac:dyDescent="0.2">
      <c r="A628" s="108"/>
      <c r="B628" s="108"/>
      <c r="C628" s="108"/>
      <c r="D628" s="108"/>
      <c r="E628" s="108"/>
      <c r="F628" s="108"/>
      <c r="G628" s="108"/>
      <c r="H628" s="108"/>
      <c r="I628" s="108"/>
      <c r="J628" s="108"/>
      <c r="K628" s="108"/>
      <c r="L628" s="108"/>
      <c r="M628" s="108"/>
      <c r="N628" s="108"/>
    </row>
    <row r="629" spans="1:14" x14ac:dyDescent="0.2">
      <c r="A629" s="108"/>
      <c r="B629" s="108"/>
      <c r="C629" s="108"/>
      <c r="D629" s="108"/>
      <c r="E629" s="108"/>
      <c r="F629" s="108"/>
      <c r="G629" s="108"/>
      <c r="H629" s="108"/>
      <c r="I629" s="108"/>
      <c r="J629" s="108"/>
      <c r="K629" s="108"/>
      <c r="L629" s="108"/>
      <c r="M629" s="108"/>
      <c r="N629" s="108"/>
    </row>
    <row r="630" spans="1:14" x14ac:dyDescent="0.2">
      <c r="A630" s="108"/>
      <c r="B630" s="108"/>
      <c r="C630" s="108"/>
      <c r="D630" s="108"/>
      <c r="E630" s="108"/>
      <c r="F630" s="108"/>
      <c r="G630" s="108"/>
      <c r="H630" s="108"/>
      <c r="I630" s="108"/>
      <c r="J630" s="108"/>
      <c r="K630" s="108"/>
      <c r="L630" s="108"/>
      <c r="M630" s="108"/>
      <c r="N630" s="108"/>
    </row>
    <row r="631" spans="1:14" x14ac:dyDescent="0.2">
      <c r="A631" s="108"/>
      <c r="B631" s="108"/>
      <c r="C631" s="108"/>
      <c r="D631" s="108"/>
      <c r="E631" s="108"/>
      <c r="F631" s="108"/>
      <c r="G631" s="108"/>
      <c r="H631" s="108"/>
      <c r="I631" s="108"/>
      <c r="J631" s="108"/>
      <c r="K631" s="108"/>
      <c r="L631" s="108"/>
      <c r="M631" s="108"/>
      <c r="N631" s="108"/>
    </row>
    <row r="632" spans="1:14" x14ac:dyDescent="0.2">
      <c r="A632" s="108"/>
      <c r="B632" s="108"/>
      <c r="C632" s="108"/>
      <c r="D632" s="108"/>
      <c r="E632" s="108"/>
      <c r="F632" s="108"/>
      <c r="G632" s="108"/>
      <c r="H632" s="108"/>
      <c r="I632" s="108"/>
      <c r="J632" s="108"/>
      <c r="K632" s="108"/>
      <c r="L632" s="108"/>
      <c r="M632" s="108"/>
      <c r="N632" s="108"/>
    </row>
    <row r="633" spans="1:14" x14ac:dyDescent="0.2">
      <c r="A633" s="108"/>
      <c r="B633" s="108"/>
      <c r="C633" s="108"/>
      <c r="D633" s="108"/>
      <c r="E633" s="108"/>
      <c r="F633" s="108"/>
      <c r="G633" s="108"/>
      <c r="H633" s="108"/>
      <c r="I633" s="108"/>
      <c r="J633" s="108"/>
      <c r="K633" s="108"/>
      <c r="L633" s="108"/>
      <c r="M633" s="108"/>
      <c r="N633" s="108"/>
    </row>
    <row r="634" spans="1:14" x14ac:dyDescent="0.2">
      <c r="A634" s="108"/>
      <c r="B634" s="108"/>
      <c r="C634" s="108"/>
      <c r="D634" s="108"/>
      <c r="E634" s="108"/>
      <c r="F634" s="108"/>
      <c r="G634" s="108"/>
      <c r="H634" s="108"/>
      <c r="I634" s="108"/>
      <c r="J634" s="108"/>
      <c r="K634" s="108"/>
      <c r="L634" s="108"/>
      <c r="M634" s="108"/>
      <c r="N634" s="108"/>
    </row>
    <row r="635" spans="1:14" x14ac:dyDescent="0.2">
      <c r="A635" s="108"/>
      <c r="B635" s="108"/>
      <c r="C635" s="108"/>
      <c r="D635" s="108"/>
      <c r="E635" s="108"/>
      <c r="F635" s="108"/>
      <c r="G635" s="108"/>
      <c r="H635" s="108"/>
      <c r="I635" s="108"/>
      <c r="J635" s="108"/>
      <c r="K635" s="108"/>
      <c r="L635" s="108"/>
      <c r="M635" s="108"/>
      <c r="N635" s="108"/>
    </row>
    <row r="636" spans="1:14" x14ac:dyDescent="0.2">
      <c r="A636" s="108"/>
      <c r="B636" s="108"/>
      <c r="C636" s="108"/>
      <c r="D636" s="108"/>
      <c r="E636" s="108"/>
      <c r="F636" s="108"/>
      <c r="G636" s="108"/>
      <c r="H636" s="108"/>
      <c r="I636" s="108"/>
      <c r="J636" s="108"/>
      <c r="K636" s="108"/>
      <c r="L636" s="108"/>
      <c r="M636" s="108"/>
      <c r="N636" s="108"/>
    </row>
    <row r="637" spans="1:14" x14ac:dyDescent="0.2">
      <c r="A637" s="108"/>
      <c r="B637" s="108"/>
      <c r="C637" s="108"/>
      <c r="D637" s="108"/>
      <c r="E637" s="108"/>
      <c r="F637" s="108"/>
      <c r="G637" s="108"/>
      <c r="H637" s="108"/>
      <c r="I637" s="108"/>
      <c r="J637" s="108"/>
      <c r="K637" s="108"/>
      <c r="L637" s="108"/>
      <c r="M637" s="108"/>
      <c r="N637" s="108"/>
    </row>
    <row r="638" spans="1:14" x14ac:dyDescent="0.2">
      <c r="A638" s="108"/>
      <c r="B638" s="108"/>
      <c r="C638" s="108"/>
      <c r="D638" s="108"/>
      <c r="E638" s="108"/>
      <c r="F638" s="108"/>
      <c r="G638" s="108"/>
      <c r="H638" s="108"/>
      <c r="I638" s="108"/>
      <c r="J638" s="108"/>
      <c r="K638" s="108"/>
      <c r="L638" s="108"/>
      <c r="M638" s="108"/>
      <c r="N638" s="108"/>
    </row>
    <row r="639" spans="1:14" x14ac:dyDescent="0.2">
      <c r="A639" s="108"/>
      <c r="B639" s="108"/>
      <c r="C639" s="108"/>
      <c r="D639" s="108"/>
      <c r="E639" s="108"/>
      <c r="F639" s="108"/>
      <c r="G639" s="108"/>
      <c r="H639" s="108"/>
      <c r="I639" s="108"/>
      <c r="J639" s="108"/>
      <c r="K639" s="108"/>
      <c r="L639" s="108"/>
      <c r="M639" s="108"/>
      <c r="N639" s="108"/>
    </row>
    <row r="640" spans="1:14" x14ac:dyDescent="0.2">
      <c r="A640" s="108"/>
      <c r="B640" s="108"/>
      <c r="C640" s="108"/>
      <c r="D640" s="108"/>
      <c r="E640" s="108"/>
      <c r="F640" s="108"/>
      <c r="G640" s="108"/>
      <c r="H640" s="108"/>
      <c r="I640" s="108"/>
      <c r="J640" s="108"/>
      <c r="K640" s="108"/>
      <c r="L640" s="108"/>
      <c r="M640" s="108"/>
      <c r="N640" s="108"/>
    </row>
    <row r="641" spans="1:14" x14ac:dyDescent="0.2">
      <c r="A641" s="108"/>
      <c r="B641" s="108"/>
      <c r="C641" s="108"/>
      <c r="D641" s="108"/>
      <c r="E641" s="108"/>
      <c r="F641" s="108"/>
      <c r="G641" s="108"/>
      <c r="H641" s="108"/>
      <c r="I641" s="108"/>
      <c r="J641" s="108"/>
      <c r="K641" s="108"/>
      <c r="L641" s="108"/>
      <c r="M641" s="108"/>
      <c r="N641" s="108"/>
    </row>
    <row r="642" spans="1:14" x14ac:dyDescent="0.2">
      <c r="A642" s="108"/>
      <c r="B642" s="108"/>
      <c r="C642" s="108"/>
      <c r="D642" s="108"/>
      <c r="E642" s="108"/>
      <c r="F642" s="108"/>
      <c r="G642" s="108"/>
      <c r="H642" s="108"/>
      <c r="I642" s="108"/>
      <c r="J642" s="108"/>
      <c r="K642" s="108"/>
      <c r="L642" s="108"/>
      <c r="M642" s="108"/>
      <c r="N642" s="108"/>
    </row>
    <row r="643" spans="1:14" x14ac:dyDescent="0.2">
      <c r="A643" s="108"/>
      <c r="B643" s="108"/>
      <c r="C643" s="108"/>
      <c r="D643" s="108"/>
      <c r="E643" s="108"/>
      <c r="F643" s="108"/>
      <c r="G643" s="108"/>
      <c r="H643" s="108"/>
      <c r="I643" s="108"/>
      <c r="J643" s="108"/>
      <c r="K643" s="108"/>
      <c r="L643" s="108"/>
      <c r="M643" s="108"/>
      <c r="N643" s="108"/>
    </row>
    <row r="644" spans="1:14" x14ac:dyDescent="0.2">
      <c r="A644" s="108"/>
      <c r="B644" s="108"/>
      <c r="C644" s="108"/>
      <c r="D644" s="108"/>
      <c r="E644" s="108"/>
      <c r="F644" s="108"/>
      <c r="G644" s="108"/>
      <c r="H644" s="108"/>
      <c r="I644" s="108"/>
      <c r="J644" s="108"/>
      <c r="K644" s="108"/>
      <c r="L644" s="108"/>
      <c r="M644" s="108"/>
      <c r="N644" s="108"/>
    </row>
    <row r="645" spans="1:14" x14ac:dyDescent="0.2">
      <c r="A645" s="108"/>
      <c r="B645" s="108"/>
      <c r="C645" s="108"/>
      <c r="D645" s="108"/>
      <c r="E645" s="108"/>
      <c r="F645" s="108"/>
      <c r="G645" s="108"/>
      <c r="H645" s="108"/>
      <c r="I645" s="108"/>
      <c r="J645" s="108"/>
      <c r="K645" s="108"/>
      <c r="L645" s="108"/>
      <c r="M645" s="108"/>
      <c r="N645" s="108"/>
    </row>
    <row r="646" spans="1:14" x14ac:dyDescent="0.2">
      <c r="A646" s="108"/>
      <c r="B646" s="108"/>
      <c r="C646" s="108"/>
      <c r="D646" s="108"/>
      <c r="E646" s="108"/>
      <c r="F646" s="108"/>
      <c r="G646" s="108"/>
      <c r="H646" s="108"/>
      <c r="I646" s="108"/>
      <c r="J646" s="108"/>
      <c r="K646" s="108"/>
      <c r="L646" s="108"/>
      <c r="M646" s="108"/>
      <c r="N646" s="108"/>
    </row>
    <row r="647" spans="1:14" x14ac:dyDescent="0.2">
      <c r="A647" s="108"/>
      <c r="B647" s="108"/>
      <c r="C647" s="108"/>
      <c r="D647" s="108"/>
      <c r="E647" s="108"/>
      <c r="F647" s="108"/>
      <c r="G647" s="108"/>
      <c r="H647" s="108"/>
      <c r="I647" s="108"/>
      <c r="J647" s="108"/>
      <c r="K647" s="108"/>
      <c r="L647" s="108"/>
      <c r="M647" s="108"/>
      <c r="N647" s="108"/>
    </row>
    <row r="648" spans="1:14" x14ac:dyDescent="0.2">
      <c r="A648" s="108"/>
      <c r="B648" s="108"/>
      <c r="C648" s="108"/>
      <c r="D648" s="108"/>
      <c r="E648" s="108"/>
      <c r="F648" s="108"/>
      <c r="G648" s="108"/>
      <c r="H648" s="108"/>
      <c r="I648" s="108"/>
      <c r="J648" s="108"/>
      <c r="K648" s="108"/>
      <c r="L648" s="108"/>
      <c r="M648" s="108"/>
      <c r="N648" s="108"/>
    </row>
    <row r="649" spans="1:14" x14ac:dyDescent="0.2">
      <c r="A649" s="108"/>
      <c r="B649" s="108"/>
      <c r="C649" s="108"/>
      <c r="D649" s="108"/>
      <c r="E649" s="108"/>
      <c r="F649" s="108"/>
      <c r="G649" s="108"/>
      <c r="H649" s="108"/>
      <c r="I649" s="108"/>
      <c r="J649" s="108"/>
      <c r="K649" s="108"/>
      <c r="L649" s="108"/>
      <c r="M649" s="108"/>
      <c r="N649" s="108"/>
    </row>
    <row r="650" spans="1:14" x14ac:dyDescent="0.2">
      <c r="A650" s="108"/>
      <c r="B650" s="108"/>
      <c r="C650" s="108"/>
      <c r="D650" s="108"/>
      <c r="E650" s="108"/>
      <c r="F650" s="108"/>
      <c r="G650" s="108"/>
      <c r="H650" s="108"/>
      <c r="I650" s="108"/>
      <c r="J650" s="108"/>
      <c r="K650" s="108"/>
      <c r="L650" s="108"/>
      <c r="M650" s="108"/>
      <c r="N650" s="108"/>
    </row>
    <row r="651" spans="1:14" x14ac:dyDescent="0.2">
      <c r="A651" s="108"/>
      <c r="B651" s="108"/>
      <c r="C651" s="108"/>
      <c r="D651" s="108"/>
      <c r="E651" s="108"/>
      <c r="F651" s="108"/>
      <c r="G651" s="108"/>
      <c r="H651" s="108"/>
      <c r="I651" s="108"/>
      <c r="J651" s="108"/>
      <c r="K651" s="108"/>
      <c r="L651" s="108"/>
      <c r="M651" s="108"/>
      <c r="N651" s="108"/>
    </row>
    <row r="652" spans="1:14" x14ac:dyDescent="0.2">
      <c r="A652" s="108"/>
      <c r="B652" s="108"/>
      <c r="C652" s="108"/>
      <c r="D652" s="108"/>
      <c r="E652" s="108"/>
      <c r="F652" s="108"/>
      <c r="G652" s="108"/>
      <c r="H652" s="108"/>
      <c r="I652" s="108"/>
      <c r="J652" s="108"/>
      <c r="K652" s="108"/>
      <c r="L652" s="108"/>
      <c r="M652" s="108"/>
      <c r="N652" s="108"/>
    </row>
    <row r="653" spans="1:14" x14ac:dyDescent="0.2">
      <c r="A653" s="108"/>
      <c r="B653" s="108"/>
      <c r="C653" s="108"/>
      <c r="D653" s="108"/>
      <c r="E653" s="108"/>
      <c r="F653" s="108"/>
      <c r="G653" s="108"/>
      <c r="H653" s="108"/>
      <c r="I653" s="108"/>
      <c r="J653" s="108"/>
      <c r="K653" s="108"/>
      <c r="L653" s="108"/>
      <c r="M653" s="108"/>
      <c r="N653" s="108"/>
    </row>
    <row r="654" spans="1:14" x14ac:dyDescent="0.2">
      <c r="A654" s="108"/>
      <c r="B654" s="108"/>
      <c r="C654" s="108"/>
      <c r="D654" s="108"/>
      <c r="E654" s="108"/>
      <c r="F654" s="108"/>
      <c r="G654" s="108"/>
      <c r="H654" s="108"/>
      <c r="I654" s="108"/>
      <c r="J654" s="108"/>
      <c r="K654" s="108"/>
      <c r="L654" s="108"/>
      <c r="M654" s="108"/>
      <c r="N654" s="108"/>
    </row>
    <row r="655" spans="1:14" x14ac:dyDescent="0.2">
      <c r="A655" s="108"/>
      <c r="B655" s="108"/>
      <c r="C655" s="108"/>
      <c r="D655" s="108"/>
      <c r="E655" s="108"/>
      <c r="F655" s="108"/>
      <c r="G655" s="108"/>
      <c r="H655" s="108"/>
      <c r="I655" s="108"/>
      <c r="J655" s="108"/>
      <c r="K655" s="108"/>
      <c r="L655" s="108"/>
      <c r="M655" s="108"/>
      <c r="N655" s="108"/>
    </row>
    <row r="656" spans="1:14" x14ac:dyDescent="0.2">
      <c r="A656" s="108"/>
      <c r="B656" s="108"/>
      <c r="C656" s="108"/>
      <c r="D656" s="108"/>
      <c r="E656" s="108"/>
      <c r="F656" s="108"/>
      <c r="G656" s="108"/>
      <c r="H656" s="108"/>
      <c r="I656" s="108"/>
      <c r="J656" s="108"/>
      <c r="K656" s="108"/>
      <c r="L656" s="108"/>
      <c r="M656" s="108"/>
      <c r="N656" s="108"/>
    </row>
    <row r="657" spans="1:14" x14ac:dyDescent="0.2">
      <c r="A657" s="108"/>
      <c r="B657" s="108"/>
      <c r="C657" s="108"/>
      <c r="D657" s="108"/>
      <c r="E657" s="108"/>
      <c r="F657" s="108"/>
      <c r="G657" s="108"/>
      <c r="H657" s="108"/>
      <c r="I657" s="108"/>
      <c r="J657" s="108"/>
      <c r="K657" s="108"/>
      <c r="L657" s="108"/>
      <c r="M657" s="108"/>
      <c r="N657" s="108"/>
    </row>
    <row r="658" spans="1:14" x14ac:dyDescent="0.2">
      <c r="A658" s="108"/>
      <c r="B658" s="108"/>
      <c r="C658" s="108"/>
      <c r="D658" s="108"/>
      <c r="E658" s="108"/>
      <c r="F658" s="108"/>
      <c r="G658" s="108"/>
      <c r="H658" s="108"/>
      <c r="I658" s="108"/>
      <c r="J658" s="108"/>
      <c r="K658" s="108"/>
      <c r="L658" s="108"/>
      <c r="M658" s="108"/>
      <c r="N658" s="108"/>
    </row>
    <row r="659" spans="1:14" x14ac:dyDescent="0.2">
      <c r="A659" s="108"/>
      <c r="B659" s="108"/>
      <c r="C659" s="108"/>
      <c r="D659" s="108"/>
      <c r="E659" s="108"/>
      <c r="F659" s="108"/>
      <c r="G659" s="108"/>
      <c r="H659" s="108"/>
      <c r="I659" s="108"/>
      <c r="J659" s="108"/>
      <c r="K659" s="108"/>
      <c r="L659" s="108"/>
      <c r="M659" s="108"/>
      <c r="N659" s="108"/>
    </row>
    <row r="660" spans="1:14" x14ac:dyDescent="0.2">
      <c r="A660" s="108"/>
      <c r="B660" s="108"/>
      <c r="C660" s="108"/>
      <c r="D660" s="108"/>
      <c r="E660" s="108"/>
      <c r="F660" s="108"/>
      <c r="G660" s="108"/>
      <c r="H660" s="108"/>
      <c r="I660" s="108"/>
      <c r="J660" s="108"/>
      <c r="K660" s="108"/>
      <c r="L660" s="108"/>
      <c r="M660" s="108"/>
      <c r="N660" s="108"/>
    </row>
    <row r="661" spans="1:14" x14ac:dyDescent="0.2">
      <c r="A661" s="108"/>
      <c r="B661" s="108"/>
      <c r="C661" s="108"/>
      <c r="D661" s="108"/>
      <c r="E661" s="108"/>
      <c r="F661" s="108"/>
      <c r="G661" s="108"/>
      <c r="H661" s="108"/>
      <c r="I661" s="108"/>
      <c r="J661" s="108"/>
      <c r="K661" s="108"/>
      <c r="L661" s="108"/>
      <c r="M661" s="108"/>
      <c r="N661" s="108"/>
    </row>
    <row r="662" spans="1:14" x14ac:dyDescent="0.2">
      <c r="A662" s="108"/>
      <c r="B662" s="108"/>
      <c r="C662" s="108"/>
      <c r="D662" s="108"/>
      <c r="E662" s="108"/>
      <c r="F662" s="108"/>
      <c r="G662" s="108"/>
      <c r="H662" s="108"/>
      <c r="I662" s="108"/>
      <c r="J662" s="108"/>
      <c r="K662" s="108"/>
      <c r="L662" s="108"/>
      <c r="M662" s="108"/>
      <c r="N662" s="108"/>
    </row>
    <row r="663" spans="1:14" x14ac:dyDescent="0.2">
      <c r="A663" s="108"/>
      <c r="B663" s="108"/>
      <c r="C663" s="108"/>
      <c r="D663" s="108"/>
      <c r="E663" s="108"/>
      <c r="F663" s="108"/>
      <c r="G663" s="108"/>
      <c r="H663" s="108"/>
      <c r="I663" s="108"/>
      <c r="J663" s="108"/>
      <c r="K663" s="108"/>
      <c r="L663" s="108"/>
      <c r="M663" s="108"/>
      <c r="N663" s="108"/>
    </row>
    <row r="664" spans="1:14" x14ac:dyDescent="0.2">
      <c r="A664" s="108"/>
      <c r="B664" s="108"/>
      <c r="C664" s="108"/>
      <c r="D664" s="108"/>
      <c r="E664" s="108"/>
      <c r="F664" s="108"/>
      <c r="G664" s="108"/>
      <c r="H664" s="108"/>
      <c r="I664" s="108"/>
      <c r="J664" s="108"/>
      <c r="K664" s="108"/>
      <c r="L664" s="108"/>
      <c r="M664" s="108"/>
      <c r="N664" s="108"/>
    </row>
    <row r="665" spans="1:14" x14ac:dyDescent="0.2">
      <c r="A665" s="108"/>
      <c r="B665" s="108"/>
      <c r="C665" s="108"/>
      <c r="D665" s="108"/>
      <c r="E665" s="108"/>
      <c r="F665" s="108"/>
      <c r="G665" s="108"/>
      <c r="H665" s="108"/>
      <c r="I665" s="108"/>
      <c r="J665" s="108"/>
      <c r="K665" s="108"/>
      <c r="L665" s="108"/>
      <c r="M665" s="108"/>
      <c r="N665" s="108"/>
    </row>
    <row r="666" spans="1:14" x14ac:dyDescent="0.2">
      <c r="A666" s="108"/>
      <c r="B666" s="108"/>
      <c r="C666" s="108"/>
      <c r="D666" s="108"/>
      <c r="E666" s="108"/>
      <c r="F666" s="108"/>
      <c r="G666" s="108"/>
      <c r="H666" s="108"/>
      <c r="I666" s="108"/>
      <c r="J666" s="108"/>
      <c r="K666" s="108"/>
      <c r="L666" s="108"/>
      <c r="M666" s="108"/>
      <c r="N666" s="108"/>
    </row>
    <row r="667" spans="1:14" x14ac:dyDescent="0.2">
      <c r="A667" s="108"/>
      <c r="B667" s="108"/>
      <c r="C667" s="108"/>
      <c r="D667" s="108"/>
      <c r="E667" s="108"/>
      <c r="F667" s="108"/>
      <c r="G667" s="108"/>
      <c r="H667" s="108"/>
      <c r="I667" s="108"/>
      <c r="J667" s="108"/>
      <c r="K667" s="108"/>
      <c r="L667" s="108"/>
      <c r="M667" s="108"/>
      <c r="N667" s="108"/>
    </row>
    <row r="668" spans="1:14" x14ac:dyDescent="0.2">
      <c r="A668" s="108"/>
      <c r="B668" s="108"/>
      <c r="C668" s="108"/>
      <c r="D668" s="108"/>
      <c r="E668" s="108"/>
      <c r="F668" s="108"/>
      <c r="G668" s="108"/>
      <c r="H668" s="108"/>
      <c r="I668" s="108"/>
      <c r="J668" s="108"/>
      <c r="K668" s="108"/>
      <c r="L668" s="108"/>
      <c r="M668" s="108"/>
      <c r="N668" s="108"/>
    </row>
    <row r="669" spans="1:14" x14ac:dyDescent="0.2">
      <c r="A669" s="108"/>
      <c r="B669" s="108"/>
      <c r="C669" s="108"/>
      <c r="D669" s="108"/>
      <c r="E669" s="108"/>
      <c r="F669" s="108"/>
      <c r="G669" s="108"/>
      <c r="H669" s="108"/>
      <c r="I669" s="108"/>
      <c r="J669" s="108"/>
      <c r="K669" s="108"/>
      <c r="L669" s="108"/>
      <c r="M669" s="108"/>
      <c r="N669" s="108"/>
    </row>
    <row r="670" spans="1:14" x14ac:dyDescent="0.2">
      <c r="A670" s="108"/>
      <c r="B670" s="108"/>
      <c r="C670" s="108"/>
      <c r="D670" s="108"/>
      <c r="E670" s="108"/>
      <c r="F670" s="108"/>
      <c r="G670" s="108"/>
      <c r="H670" s="108"/>
      <c r="I670" s="108"/>
      <c r="J670" s="108"/>
      <c r="K670" s="108"/>
      <c r="L670" s="108"/>
      <c r="M670" s="108"/>
      <c r="N670" s="108"/>
    </row>
    <row r="671" spans="1:14" x14ac:dyDescent="0.2">
      <c r="A671" s="108"/>
      <c r="B671" s="108"/>
      <c r="C671" s="108"/>
      <c r="D671" s="108"/>
      <c r="E671" s="108"/>
      <c r="F671" s="108"/>
      <c r="G671" s="108"/>
      <c r="H671" s="108"/>
      <c r="I671" s="108"/>
      <c r="J671" s="108"/>
      <c r="K671" s="108"/>
      <c r="L671" s="108"/>
      <c r="M671" s="108"/>
      <c r="N671" s="108"/>
    </row>
    <row r="672" spans="1:14" x14ac:dyDescent="0.2">
      <c r="A672" s="108"/>
      <c r="B672" s="108"/>
      <c r="C672" s="108"/>
      <c r="D672" s="108"/>
      <c r="E672" s="108"/>
      <c r="F672" s="108"/>
      <c r="G672" s="108"/>
      <c r="H672" s="108"/>
      <c r="I672" s="108"/>
      <c r="J672" s="108"/>
      <c r="K672" s="108"/>
      <c r="L672" s="108"/>
      <c r="M672" s="108"/>
      <c r="N672" s="108"/>
    </row>
    <row r="673" spans="1:14" x14ac:dyDescent="0.2">
      <c r="A673" s="108"/>
      <c r="B673" s="108"/>
      <c r="C673" s="108"/>
      <c r="D673" s="108"/>
      <c r="E673" s="108"/>
      <c r="F673" s="108"/>
      <c r="G673" s="108"/>
      <c r="H673" s="108"/>
      <c r="I673" s="108"/>
      <c r="J673" s="108"/>
      <c r="K673" s="108"/>
      <c r="L673" s="108"/>
      <c r="M673" s="108"/>
      <c r="N673" s="108"/>
    </row>
    <row r="674" spans="1:14" x14ac:dyDescent="0.2">
      <c r="A674" s="108"/>
      <c r="B674" s="108"/>
      <c r="C674" s="108"/>
      <c r="D674" s="108"/>
      <c r="E674" s="108"/>
      <c r="F674" s="108"/>
      <c r="G674" s="108"/>
      <c r="H674" s="108"/>
      <c r="I674" s="108"/>
      <c r="J674" s="108"/>
      <c r="K674" s="108"/>
      <c r="L674" s="108"/>
      <c r="M674" s="108"/>
      <c r="N674" s="108"/>
    </row>
    <row r="675" spans="1:14" x14ac:dyDescent="0.2">
      <c r="A675" s="108"/>
      <c r="B675" s="108"/>
      <c r="C675" s="108"/>
      <c r="D675" s="108"/>
      <c r="E675" s="108"/>
      <c r="F675" s="108"/>
      <c r="G675" s="108"/>
      <c r="H675" s="108"/>
      <c r="I675" s="108"/>
      <c r="J675" s="108"/>
      <c r="K675" s="108"/>
      <c r="L675" s="108"/>
      <c r="M675" s="108"/>
      <c r="N675" s="108"/>
    </row>
    <row r="676" spans="1:14" x14ac:dyDescent="0.2">
      <c r="A676" s="108"/>
      <c r="B676" s="108"/>
      <c r="C676" s="108"/>
      <c r="D676" s="108"/>
      <c r="E676" s="108"/>
      <c r="F676" s="108"/>
      <c r="G676" s="108"/>
      <c r="H676" s="108"/>
      <c r="I676" s="108"/>
      <c r="J676" s="108"/>
      <c r="K676" s="108"/>
      <c r="L676" s="108"/>
      <c r="M676" s="108"/>
      <c r="N676" s="108"/>
    </row>
    <row r="677" spans="1:14" x14ac:dyDescent="0.2">
      <c r="A677" s="108"/>
      <c r="B677" s="108"/>
      <c r="C677" s="108"/>
      <c r="D677" s="108"/>
      <c r="E677" s="108"/>
      <c r="F677" s="108"/>
      <c r="G677" s="108"/>
      <c r="H677" s="108"/>
      <c r="I677" s="108"/>
      <c r="J677" s="108"/>
      <c r="K677" s="108"/>
      <c r="L677" s="108"/>
      <c r="M677" s="108"/>
      <c r="N677" s="108"/>
    </row>
    <row r="678" spans="1:14" x14ac:dyDescent="0.2">
      <c r="A678" s="108"/>
      <c r="B678" s="108"/>
      <c r="C678" s="108"/>
      <c r="D678" s="108"/>
      <c r="E678" s="108"/>
      <c r="F678" s="108"/>
      <c r="G678" s="108"/>
      <c r="H678" s="108"/>
      <c r="I678" s="108"/>
      <c r="J678" s="108"/>
      <c r="K678" s="108"/>
      <c r="L678" s="108"/>
      <c r="M678" s="108"/>
      <c r="N678" s="108"/>
    </row>
    <row r="679" spans="1:14" x14ac:dyDescent="0.2">
      <c r="A679" s="108"/>
      <c r="B679" s="108"/>
      <c r="C679" s="108"/>
      <c r="D679" s="108"/>
      <c r="E679" s="108"/>
      <c r="F679" s="108"/>
      <c r="G679" s="108"/>
      <c r="H679" s="108"/>
      <c r="I679" s="108"/>
      <c r="J679" s="108"/>
      <c r="K679" s="108"/>
      <c r="L679" s="108"/>
      <c r="M679" s="108"/>
      <c r="N679" s="108"/>
    </row>
    <row r="680" spans="1:14" x14ac:dyDescent="0.2">
      <c r="A680" s="108"/>
      <c r="B680" s="108"/>
      <c r="C680" s="108"/>
      <c r="D680" s="108"/>
      <c r="E680" s="108"/>
      <c r="F680" s="108"/>
      <c r="G680" s="108"/>
      <c r="H680" s="108"/>
      <c r="I680" s="108"/>
      <c r="J680" s="108"/>
      <c r="K680" s="108"/>
      <c r="L680" s="108"/>
      <c r="M680" s="108"/>
      <c r="N680" s="108"/>
    </row>
    <row r="681" spans="1:14" x14ac:dyDescent="0.2">
      <c r="A681" s="108"/>
      <c r="B681" s="108"/>
      <c r="C681" s="108"/>
      <c r="D681" s="108"/>
      <c r="E681" s="108"/>
      <c r="F681" s="108"/>
      <c r="G681" s="108"/>
      <c r="H681" s="108"/>
      <c r="I681" s="108"/>
      <c r="J681" s="108"/>
      <c r="K681" s="108"/>
      <c r="L681" s="108"/>
      <c r="M681" s="108"/>
      <c r="N681" s="108"/>
    </row>
    <row r="682" spans="1:14" x14ac:dyDescent="0.2">
      <c r="A682" s="108"/>
      <c r="B682" s="108"/>
      <c r="C682" s="108"/>
      <c r="D682" s="108"/>
      <c r="E682" s="108"/>
      <c r="F682" s="108"/>
      <c r="G682" s="108"/>
      <c r="H682" s="108"/>
      <c r="I682" s="108"/>
      <c r="J682" s="108"/>
      <c r="K682" s="108"/>
      <c r="L682" s="108"/>
      <c r="M682" s="108"/>
      <c r="N682" s="108"/>
    </row>
    <row r="683" spans="1:14" x14ac:dyDescent="0.2">
      <c r="A683" s="108"/>
      <c r="B683" s="108"/>
      <c r="C683" s="108"/>
      <c r="D683" s="108"/>
      <c r="E683" s="108"/>
      <c r="F683" s="108"/>
      <c r="G683" s="108"/>
      <c r="H683" s="108"/>
      <c r="I683" s="108"/>
      <c r="J683" s="108"/>
      <c r="K683" s="108"/>
      <c r="L683" s="108"/>
      <c r="M683" s="108"/>
      <c r="N683" s="108"/>
    </row>
    <row r="684" spans="1:14" x14ac:dyDescent="0.2">
      <c r="A684" s="108"/>
      <c r="B684" s="108"/>
      <c r="C684" s="108"/>
      <c r="D684" s="108"/>
      <c r="E684" s="108"/>
      <c r="F684" s="108"/>
      <c r="G684" s="108"/>
      <c r="H684" s="108"/>
      <c r="I684" s="108"/>
      <c r="J684" s="108"/>
      <c r="K684" s="108"/>
      <c r="L684" s="108"/>
      <c r="M684" s="108"/>
      <c r="N684" s="108"/>
    </row>
    <row r="685" spans="1:14" x14ac:dyDescent="0.2">
      <c r="A685" s="108"/>
      <c r="B685" s="108"/>
      <c r="C685" s="108"/>
      <c r="D685" s="108"/>
      <c r="E685" s="108"/>
      <c r="F685" s="108"/>
      <c r="G685" s="108"/>
      <c r="H685" s="108"/>
      <c r="I685" s="108"/>
      <c r="J685" s="108"/>
      <c r="K685" s="108"/>
      <c r="L685" s="108"/>
      <c r="M685" s="108"/>
      <c r="N685" s="108"/>
    </row>
    <row r="686" spans="1:14" x14ac:dyDescent="0.2">
      <c r="A686" s="108"/>
      <c r="B686" s="108"/>
      <c r="C686" s="108"/>
      <c r="D686" s="108"/>
      <c r="E686" s="108"/>
      <c r="F686" s="108"/>
      <c r="G686" s="108"/>
      <c r="H686" s="108"/>
      <c r="I686" s="108"/>
      <c r="J686" s="108"/>
      <c r="K686" s="108"/>
      <c r="L686" s="108"/>
      <c r="M686" s="108"/>
      <c r="N686" s="108"/>
    </row>
    <row r="687" spans="1:14" x14ac:dyDescent="0.2">
      <c r="A687" s="108"/>
      <c r="B687" s="108"/>
      <c r="C687" s="108"/>
      <c r="D687" s="108"/>
      <c r="E687" s="108"/>
      <c r="F687" s="108"/>
      <c r="G687" s="108"/>
      <c r="H687" s="108"/>
      <c r="I687" s="108"/>
      <c r="J687" s="108"/>
      <c r="K687" s="108"/>
      <c r="L687" s="108"/>
      <c r="M687" s="108"/>
      <c r="N687" s="108"/>
    </row>
    <row r="688" spans="1:14" x14ac:dyDescent="0.2">
      <c r="A688" s="108"/>
      <c r="B688" s="108"/>
      <c r="C688" s="108"/>
      <c r="D688" s="108"/>
      <c r="E688" s="108"/>
      <c r="F688" s="108"/>
      <c r="G688" s="108"/>
      <c r="H688" s="108"/>
      <c r="I688" s="108"/>
      <c r="J688" s="108"/>
      <c r="K688" s="108"/>
      <c r="L688" s="108"/>
      <c r="M688" s="108"/>
      <c r="N688" s="108"/>
    </row>
    <row r="689" spans="1:14" x14ac:dyDescent="0.2">
      <c r="A689" s="108"/>
      <c r="B689" s="108"/>
      <c r="C689" s="108"/>
      <c r="D689" s="108"/>
      <c r="E689" s="108"/>
      <c r="F689" s="108"/>
      <c r="G689" s="108"/>
      <c r="H689" s="108"/>
      <c r="I689" s="108"/>
      <c r="J689" s="108"/>
      <c r="K689" s="108"/>
      <c r="L689" s="108"/>
      <c r="M689" s="108"/>
      <c r="N689" s="108"/>
    </row>
    <row r="690" spans="1:14" x14ac:dyDescent="0.2">
      <c r="A690" s="108"/>
      <c r="B690" s="108"/>
      <c r="C690" s="108"/>
      <c r="D690" s="108"/>
      <c r="E690" s="108"/>
      <c r="F690" s="108"/>
      <c r="G690" s="108"/>
      <c r="H690" s="108"/>
      <c r="I690" s="108"/>
      <c r="J690" s="108"/>
      <c r="K690" s="108"/>
      <c r="L690" s="108"/>
      <c r="M690" s="108"/>
      <c r="N690" s="108"/>
    </row>
    <row r="691" spans="1:14" x14ac:dyDescent="0.2">
      <c r="A691" s="108"/>
      <c r="B691" s="108"/>
      <c r="C691" s="108"/>
      <c r="D691" s="108"/>
      <c r="E691" s="108"/>
      <c r="F691" s="108"/>
      <c r="G691" s="108"/>
      <c r="H691" s="108"/>
      <c r="I691" s="108"/>
      <c r="J691" s="108"/>
      <c r="K691" s="108"/>
      <c r="L691" s="108"/>
      <c r="M691" s="108"/>
      <c r="N691" s="108"/>
    </row>
    <row r="692" spans="1:14" x14ac:dyDescent="0.2">
      <c r="A692" s="108"/>
      <c r="B692" s="108"/>
      <c r="C692" s="108"/>
      <c r="D692" s="108"/>
      <c r="E692" s="108"/>
      <c r="F692" s="108"/>
      <c r="G692" s="108"/>
      <c r="H692" s="108"/>
      <c r="I692" s="108"/>
      <c r="J692" s="108"/>
      <c r="K692" s="108"/>
      <c r="L692" s="108"/>
      <c r="M692" s="108"/>
      <c r="N692" s="108"/>
    </row>
    <row r="693" spans="1:14" x14ac:dyDescent="0.2">
      <c r="A693" s="108"/>
      <c r="B693" s="108"/>
      <c r="C693" s="108"/>
      <c r="D693" s="108"/>
      <c r="E693" s="108"/>
      <c r="F693" s="108"/>
      <c r="G693" s="108"/>
      <c r="H693" s="108"/>
      <c r="I693" s="108"/>
      <c r="J693" s="108"/>
      <c r="K693" s="108"/>
      <c r="L693" s="108"/>
      <c r="M693" s="108"/>
      <c r="N693" s="108"/>
    </row>
    <row r="694" spans="1:14" x14ac:dyDescent="0.2">
      <c r="A694" s="108"/>
      <c r="B694" s="108"/>
      <c r="C694" s="108"/>
      <c r="D694" s="108"/>
      <c r="E694" s="108"/>
      <c r="F694" s="108"/>
      <c r="G694" s="108"/>
      <c r="H694" s="108"/>
      <c r="I694" s="108"/>
      <c r="J694" s="108"/>
      <c r="K694" s="108"/>
      <c r="L694" s="108"/>
      <c r="M694" s="108"/>
      <c r="N694" s="108"/>
    </row>
    <row r="695" spans="1:14" x14ac:dyDescent="0.2">
      <c r="A695" s="108"/>
      <c r="B695" s="108"/>
      <c r="C695" s="108"/>
      <c r="D695" s="108"/>
      <c r="E695" s="108"/>
      <c r="F695" s="108"/>
      <c r="G695" s="108"/>
      <c r="H695" s="108"/>
      <c r="I695" s="108"/>
      <c r="J695" s="108"/>
      <c r="K695" s="108"/>
      <c r="L695" s="108"/>
      <c r="M695" s="108"/>
      <c r="N695" s="108"/>
    </row>
    <row r="696" spans="1:14" x14ac:dyDescent="0.2">
      <c r="A696" s="108"/>
      <c r="B696" s="108"/>
      <c r="C696" s="108"/>
      <c r="D696" s="108"/>
      <c r="E696" s="108"/>
      <c r="F696" s="108"/>
      <c r="G696" s="108"/>
      <c r="H696" s="108"/>
      <c r="I696" s="108"/>
      <c r="J696" s="108"/>
      <c r="K696" s="108"/>
      <c r="L696" s="108"/>
      <c r="M696" s="108"/>
      <c r="N696" s="108"/>
    </row>
    <row r="697" spans="1:14" x14ac:dyDescent="0.2">
      <c r="A697" s="108"/>
      <c r="B697" s="108"/>
      <c r="C697" s="108"/>
      <c r="D697" s="108"/>
      <c r="E697" s="108"/>
      <c r="F697" s="108"/>
      <c r="G697" s="108"/>
      <c r="H697" s="108"/>
      <c r="I697" s="108"/>
      <c r="J697" s="108"/>
      <c r="K697" s="108"/>
      <c r="L697" s="108"/>
      <c r="M697" s="108"/>
      <c r="N697" s="108"/>
    </row>
    <row r="698" spans="1:14" x14ac:dyDescent="0.2">
      <c r="A698" s="108"/>
      <c r="B698" s="108"/>
      <c r="C698" s="108"/>
      <c r="D698" s="108"/>
      <c r="E698" s="108"/>
      <c r="F698" s="108"/>
      <c r="G698" s="108"/>
      <c r="H698" s="108"/>
      <c r="I698" s="108"/>
      <c r="J698" s="108"/>
      <c r="K698" s="108"/>
      <c r="L698" s="108"/>
      <c r="M698" s="108"/>
      <c r="N698" s="108"/>
    </row>
    <row r="699" spans="1:14" x14ac:dyDescent="0.2">
      <c r="A699" s="108"/>
      <c r="B699" s="108"/>
      <c r="C699" s="108"/>
      <c r="D699" s="108"/>
      <c r="E699" s="108"/>
      <c r="F699" s="108"/>
      <c r="G699" s="108"/>
      <c r="H699" s="108"/>
      <c r="I699" s="108"/>
      <c r="J699" s="108"/>
      <c r="K699" s="108"/>
      <c r="L699" s="108"/>
      <c r="M699" s="108"/>
      <c r="N699" s="108"/>
    </row>
    <row r="700" spans="1:14" x14ac:dyDescent="0.2">
      <c r="A700" s="108"/>
      <c r="B700" s="108"/>
      <c r="C700" s="108"/>
      <c r="D700" s="108"/>
      <c r="E700" s="108"/>
      <c r="F700" s="108"/>
      <c r="G700" s="108"/>
      <c r="H700" s="108"/>
      <c r="I700" s="108"/>
      <c r="J700" s="108"/>
      <c r="K700" s="108"/>
      <c r="L700" s="108"/>
      <c r="M700" s="108"/>
      <c r="N700" s="108"/>
    </row>
    <row r="701" spans="1:14" x14ac:dyDescent="0.2">
      <c r="A701" s="108"/>
      <c r="B701" s="108"/>
      <c r="C701" s="108"/>
      <c r="D701" s="108"/>
      <c r="E701" s="108"/>
      <c r="F701" s="108"/>
      <c r="G701" s="108"/>
      <c r="H701" s="108"/>
      <c r="I701" s="108"/>
      <c r="J701" s="108"/>
      <c r="K701" s="108"/>
      <c r="L701" s="108"/>
      <c r="M701" s="108"/>
      <c r="N701" s="108"/>
    </row>
    <row r="702" spans="1:14" x14ac:dyDescent="0.2">
      <c r="A702" s="108"/>
      <c r="B702" s="108"/>
      <c r="C702" s="108"/>
      <c r="D702" s="108"/>
      <c r="E702" s="108"/>
      <c r="F702" s="108"/>
      <c r="G702" s="108"/>
      <c r="H702" s="108"/>
      <c r="I702" s="108"/>
      <c r="J702" s="108"/>
      <c r="K702" s="108"/>
      <c r="L702" s="108"/>
      <c r="M702" s="108"/>
      <c r="N702" s="108"/>
    </row>
    <row r="703" spans="1:14" x14ac:dyDescent="0.2">
      <c r="A703" s="108"/>
      <c r="B703" s="108"/>
      <c r="C703" s="108"/>
      <c r="D703" s="108"/>
      <c r="E703" s="108"/>
      <c r="F703" s="108"/>
      <c r="G703" s="108"/>
      <c r="H703" s="108"/>
      <c r="I703" s="108"/>
      <c r="J703" s="108"/>
      <c r="K703" s="108"/>
      <c r="L703" s="108"/>
      <c r="M703" s="108"/>
      <c r="N703" s="108"/>
    </row>
    <row r="704" spans="1:14" x14ac:dyDescent="0.2">
      <c r="A704" s="108"/>
      <c r="B704" s="108"/>
      <c r="C704" s="108"/>
      <c r="D704" s="108"/>
      <c r="E704" s="108"/>
      <c r="F704" s="108"/>
      <c r="G704" s="108"/>
      <c r="H704" s="108"/>
      <c r="I704" s="108"/>
      <c r="J704" s="108"/>
      <c r="K704" s="108"/>
      <c r="L704" s="108"/>
      <c r="M704" s="108"/>
      <c r="N704" s="108"/>
    </row>
    <row r="705" spans="1:14" x14ac:dyDescent="0.2">
      <c r="A705" s="108"/>
      <c r="B705" s="108"/>
      <c r="C705" s="108"/>
      <c r="D705" s="108"/>
      <c r="E705" s="108"/>
      <c r="F705" s="108"/>
      <c r="G705" s="108"/>
      <c r="H705" s="108"/>
      <c r="I705" s="108"/>
      <c r="J705" s="108"/>
      <c r="K705" s="108"/>
      <c r="L705" s="108"/>
      <c r="M705" s="108"/>
      <c r="N705" s="108"/>
    </row>
    <row r="706" spans="1:14" x14ac:dyDescent="0.2">
      <c r="A706" s="108"/>
      <c r="B706" s="108"/>
      <c r="C706" s="108"/>
      <c r="D706" s="108"/>
      <c r="E706" s="108"/>
      <c r="F706" s="108"/>
      <c r="G706" s="108"/>
      <c r="H706" s="108"/>
      <c r="I706" s="108"/>
      <c r="J706" s="108"/>
      <c r="K706" s="108"/>
      <c r="L706" s="108"/>
      <c r="M706" s="108"/>
      <c r="N706" s="108"/>
    </row>
    <row r="707" spans="1:14" x14ac:dyDescent="0.2">
      <c r="A707" s="108"/>
      <c r="B707" s="108"/>
      <c r="C707" s="108"/>
      <c r="D707" s="108"/>
      <c r="E707" s="108"/>
      <c r="F707" s="108"/>
      <c r="G707" s="108"/>
      <c r="H707" s="108"/>
      <c r="I707" s="108"/>
      <c r="J707" s="108"/>
      <c r="K707" s="108"/>
      <c r="L707" s="108"/>
      <c r="M707" s="108"/>
      <c r="N707" s="108"/>
    </row>
    <row r="708" spans="1:14" x14ac:dyDescent="0.2">
      <c r="A708" s="108"/>
      <c r="B708" s="108"/>
      <c r="C708" s="108"/>
      <c r="D708" s="108"/>
      <c r="E708" s="108"/>
      <c r="F708" s="108"/>
      <c r="G708" s="108"/>
      <c r="H708" s="108"/>
      <c r="I708" s="108"/>
      <c r="J708" s="108"/>
      <c r="K708" s="108"/>
      <c r="L708" s="108"/>
      <c r="M708" s="108"/>
      <c r="N708" s="108"/>
    </row>
    <row r="709" spans="1:14" x14ac:dyDescent="0.2">
      <c r="A709" s="108"/>
      <c r="B709" s="108"/>
      <c r="C709" s="108"/>
      <c r="D709" s="108"/>
      <c r="E709" s="108"/>
      <c r="F709" s="108"/>
      <c r="G709" s="108"/>
      <c r="H709" s="108"/>
      <c r="I709" s="108"/>
      <c r="J709" s="108"/>
      <c r="K709" s="108"/>
      <c r="L709" s="108"/>
      <c r="M709" s="108"/>
      <c r="N709" s="108"/>
    </row>
    <row r="710" spans="1:14" x14ac:dyDescent="0.2">
      <c r="A710" s="108"/>
      <c r="B710" s="108"/>
      <c r="C710" s="108"/>
      <c r="D710" s="108"/>
      <c r="E710" s="108"/>
      <c r="F710" s="108"/>
      <c r="G710" s="108"/>
      <c r="H710" s="108"/>
      <c r="I710" s="108"/>
      <c r="J710" s="108"/>
      <c r="K710" s="108"/>
      <c r="L710" s="108"/>
      <c r="M710" s="108"/>
      <c r="N710" s="108"/>
    </row>
    <row r="711" spans="1:14" x14ac:dyDescent="0.2">
      <c r="A711" s="108"/>
      <c r="B711" s="108"/>
      <c r="C711" s="108"/>
      <c r="D711" s="108"/>
      <c r="E711" s="108"/>
      <c r="F711" s="108"/>
      <c r="G711" s="108"/>
      <c r="H711" s="108"/>
      <c r="I711" s="108"/>
      <c r="J711" s="108"/>
      <c r="K711" s="108"/>
      <c r="L711" s="108"/>
      <c r="M711" s="108"/>
      <c r="N711" s="108"/>
    </row>
    <row r="712" spans="1:14" x14ac:dyDescent="0.2">
      <c r="A712" s="108"/>
      <c r="B712" s="108"/>
      <c r="C712" s="108"/>
      <c r="D712" s="108"/>
      <c r="E712" s="108"/>
      <c r="F712" s="108"/>
      <c r="G712" s="108"/>
      <c r="H712" s="108"/>
      <c r="I712" s="108"/>
      <c r="J712" s="108"/>
      <c r="K712" s="108"/>
      <c r="L712" s="108"/>
      <c r="M712" s="108"/>
      <c r="N712" s="108"/>
    </row>
    <row r="713" spans="1:14" x14ac:dyDescent="0.2">
      <c r="A713" s="108"/>
      <c r="B713" s="108"/>
      <c r="C713" s="108"/>
      <c r="D713" s="108"/>
      <c r="E713" s="108"/>
      <c r="F713" s="108"/>
      <c r="G713" s="108"/>
      <c r="H713" s="108"/>
      <c r="I713" s="108"/>
      <c r="J713" s="108"/>
      <c r="K713" s="108"/>
      <c r="L713" s="108"/>
      <c r="M713" s="108"/>
      <c r="N713" s="108"/>
    </row>
    <row r="714" spans="1:14" x14ac:dyDescent="0.2">
      <c r="A714" s="108"/>
      <c r="B714" s="108"/>
      <c r="C714" s="108"/>
      <c r="D714" s="108"/>
      <c r="E714" s="108"/>
      <c r="F714" s="108"/>
      <c r="G714" s="108"/>
      <c r="H714" s="108"/>
      <c r="I714" s="108"/>
      <c r="J714" s="108"/>
      <c r="K714" s="108"/>
      <c r="L714" s="108"/>
      <c r="M714" s="108"/>
      <c r="N714" s="108"/>
    </row>
    <row r="715" spans="1:14" x14ac:dyDescent="0.2">
      <c r="A715" s="108"/>
      <c r="B715" s="108"/>
      <c r="C715" s="108"/>
      <c r="D715" s="108"/>
      <c r="E715" s="108"/>
      <c r="F715" s="108"/>
      <c r="G715" s="108"/>
      <c r="H715" s="108"/>
      <c r="I715" s="108"/>
      <c r="J715" s="108"/>
      <c r="K715" s="108"/>
      <c r="L715" s="108"/>
      <c r="M715" s="108"/>
      <c r="N715" s="108"/>
    </row>
    <row r="716" spans="1:14" x14ac:dyDescent="0.2">
      <c r="A716" s="108"/>
      <c r="B716" s="108"/>
      <c r="C716" s="108"/>
      <c r="D716" s="108"/>
      <c r="E716" s="108"/>
      <c r="F716" s="108"/>
      <c r="G716" s="108"/>
      <c r="H716" s="108"/>
      <c r="I716" s="108"/>
      <c r="J716" s="108"/>
      <c r="K716" s="108"/>
      <c r="L716" s="108"/>
      <c r="M716" s="108"/>
      <c r="N716" s="108"/>
    </row>
    <row r="717" spans="1:14" x14ac:dyDescent="0.2">
      <c r="A717" s="108"/>
      <c r="B717" s="108"/>
      <c r="C717" s="108"/>
      <c r="D717" s="108"/>
      <c r="E717" s="108"/>
      <c r="F717" s="108"/>
      <c r="G717" s="108"/>
      <c r="H717" s="108"/>
      <c r="I717" s="108"/>
      <c r="J717" s="108"/>
      <c r="K717" s="108"/>
      <c r="L717" s="108"/>
      <c r="M717" s="108"/>
      <c r="N717" s="108"/>
    </row>
    <row r="718" spans="1:14" x14ac:dyDescent="0.2">
      <c r="A718" s="108"/>
      <c r="B718" s="108"/>
      <c r="C718" s="108"/>
      <c r="D718" s="108"/>
      <c r="E718" s="108"/>
      <c r="F718" s="108"/>
      <c r="G718" s="108"/>
      <c r="H718" s="108"/>
      <c r="I718" s="108"/>
      <c r="J718" s="108"/>
      <c r="K718" s="108"/>
      <c r="L718" s="108"/>
      <c r="M718" s="108"/>
      <c r="N718" s="108"/>
    </row>
    <row r="719" spans="1:14" x14ac:dyDescent="0.2">
      <c r="A719" s="108"/>
      <c r="B719" s="108"/>
      <c r="C719" s="108"/>
      <c r="D719" s="108"/>
      <c r="E719" s="108"/>
      <c r="F719" s="108"/>
      <c r="G719" s="108"/>
      <c r="H719" s="108"/>
      <c r="I719" s="108"/>
      <c r="J719" s="108"/>
      <c r="K719" s="108"/>
      <c r="L719" s="108"/>
      <c r="M719" s="108"/>
      <c r="N719" s="108"/>
    </row>
    <row r="720" spans="1:14" x14ac:dyDescent="0.2">
      <c r="A720" s="108"/>
      <c r="B720" s="108"/>
      <c r="C720" s="108"/>
      <c r="D720" s="108"/>
      <c r="E720" s="108"/>
      <c r="F720" s="108"/>
      <c r="G720" s="108"/>
      <c r="H720" s="108"/>
      <c r="I720" s="108"/>
      <c r="J720" s="108"/>
      <c r="K720" s="108"/>
      <c r="L720" s="108"/>
      <c r="M720" s="108"/>
      <c r="N720" s="108"/>
    </row>
    <row r="721" spans="1:14" x14ac:dyDescent="0.2">
      <c r="A721" s="108"/>
      <c r="B721" s="108"/>
      <c r="C721" s="108"/>
      <c r="D721" s="108"/>
      <c r="E721" s="108"/>
      <c r="F721" s="108"/>
      <c r="G721" s="108"/>
      <c r="H721" s="108"/>
      <c r="I721" s="108"/>
      <c r="J721" s="108"/>
      <c r="K721" s="108"/>
      <c r="L721" s="108"/>
      <c r="M721" s="108"/>
      <c r="N721" s="108"/>
    </row>
    <row r="722" spans="1:14" x14ac:dyDescent="0.2">
      <c r="A722" s="108"/>
      <c r="B722" s="108"/>
      <c r="C722" s="108"/>
      <c r="D722" s="108"/>
      <c r="E722" s="108"/>
      <c r="F722" s="108"/>
      <c r="G722" s="108"/>
      <c r="H722" s="108"/>
      <c r="I722" s="108"/>
      <c r="J722" s="108"/>
      <c r="K722" s="108"/>
      <c r="L722" s="108"/>
      <c r="M722" s="108"/>
      <c r="N722" s="108"/>
    </row>
    <row r="723" spans="1:14" x14ac:dyDescent="0.2">
      <c r="A723" s="108"/>
      <c r="B723" s="108"/>
      <c r="C723" s="108"/>
      <c r="D723" s="108"/>
      <c r="E723" s="108"/>
      <c r="F723" s="108"/>
      <c r="G723" s="108"/>
      <c r="H723" s="108"/>
      <c r="I723" s="108"/>
      <c r="J723" s="108"/>
      <c r="K723" s="108"/>
      <c r="L723" s="108"/>
      <c r="M723" s="108"/>
      <c r="N723" s="108"/>
    </row>
    <row r="724" spans="1:14" x14ac:dyDescent="0.2">
      <c r="A724" s="108"/>
      <c r="B724" s="108"/>
      <c r="C724" s="108"/>
      <c r="D724" s="108"/>
      <c r="E724" s="108"/>
      <c r="F724" s="108"/>
      <c r="G724" s="108"/>
      <c r="H724" s="108"/>
      <c r="I724" s="108"/>
      <c r="J724" s="108"/>
      <c r="K724" s="108"/>
      <c r="L724" s="108"/>
      <c r="M724" s="108"/>
      <c r="N724" s="108"/>
    </row>
    <row r="725" spans="1:14" x14ac:dyDescent="0.2">
      <c r="A725" s="108"/>
      <c r="B725" s="108"/>
      <c r="C725" s="108"/>
      <c r="D725" s="108"/>
      <c r="E725" s="108"/>
      <c r="F725" s="108"/>
      <c r="G725" s="108"/>
      <c r="H725" s="108"/>
      <c r="I725" s="108"/>
      <c r="J725" s="108"/>
      <c r="K725" s="108"/>
      <c r="L725" s="108"/>
      <c r="M725" s="108"/>
      <c r="N725" s="108"/>
    </row>
    <row r="726" spans="1:14" x14ac:dyDescent="0.2">
      <c r="A726" s="108"/>
      <c r="B726" s="108"/>
      <c r="C726" s="108"/>
      <c r="D726" s="108"/>
      <c r="E726" s="108"/>
      <c r="F726" s="108"/>
      <c r="G726" s="108"/>
      <c r="H726" s="108"/>
      <c r="I726" s="108"/>
      <c r="J726" s="108"/>
      <c r="K726" s="108"/>
      <c r="L726" s="108"/>
      <c r="M726" s="108"/>
      <c r="N726" s="108"/>
    </row>
    <row r="727" spans="1:14" x14ac:dyDescent="0.2">
      <c r="A727" s="108"/>
      <c r="B727" s="108"/>
      <c r="C727" s="108"/>
      <c r="D727" s="108"/>
      <c r="E727" s="108"/>
      <c r="F727" s="108"/>
      <c r="G727" s="108"/>
      <c r="H727" s="108"/>
      <c r="I727" s="108"/>
      <c r="J727" s="108"/>
      <c r="K727" s="108"/>
      <c r="L727" s="108"/>
      <c r="M727" s="108"/>
      <c r="N727" s="108"/>
    </row>
    <row r="728" spans="1:14" x14ac:dyDescent="0.2">
      <c r="A728" s="108"/>
      <c r="B728" s="108"/>
      <c r="C728" s="108"/>
      <c r="D728" s="108"/>
      <c r="E728" s="108"/>
      <c r="F728" s="108"/>
      <c r="G728" s="108"/>
      <c r="H728" s="108"/>
      <c r="I728" s="108"/>
      <c r="J728" s="108"/>
      <c r="K728" s="108"/>
      <c r="L728" s="108"/>
      <c r="M728" s="108"/>
      <c r="N728" s="108"/>
    </row>
    <row r="729" spans="1:14" x14ac:dyDescent="0.2">
      <c r="A729" s="108"/>
      <c r="B729" s="108"/>
      <c r="C729" s="108"/>
      <c r="D729" s="108"/>
      <c r="E729" s="108"/>
      <c r="F729" s="108"/>
      <c r="G729" s="108"/>
      <c r="H729" s="108"/>
      <c r="I729" s="108"/>
      <c r="J729" s="108"/>
      <c r="K729" s="108"/>
      <c r="L729" s="108"/>
      <c r="M729" s="108"/>
      <c r="N729" s="108"/>
    </row>
    <row r="730" spans="1:14" x14ac:dyDescent="0.2">
      <c r="A730" s="108"/>
      <c r="B730" s="108"/>
      <c r="C730" s="108"/>
      <c r="D730" s="108"/>
      <c r="E730" s="108"/>
      <c r="F730" s="108"/>
      <c r="G730" s="108"/>
      <c r="H730" s="108"/>
      <c r="I730" s="108"/>
      <c r="J730" s="108"/>
      <c r="K730" s="108"/>
      <c r="L730" s="108"/>
      <c r="M730" s="108"/>
      <c r="N730" s="108"/>
    </row>
    <row r="731" spans="1:14" x14ac:dyDescent="0.2">
      <c r="A731" s="108"/>
      <c r="B731" s="108"/>
      <c r="C731" s="108"/>
      <c r="D731" s="108"/>
      <c r="E731" s="108"/>
      <c r="F731" s="108"/>
      <c r="G731" s="108"/>
      <c r="H731" s="108"/>
      <c r="I731" s="108"/>
      <c r="J731" s="108"/>
      <c r="K731" s="108"/>
      <c r="L731" s="108"/>
      <c r="M731" s="108"/>
      <c r="N731" s="108"/>
    </row>
    <row r="732" spans="1:14" x14ac:dyDescent="0.2">
      <c r="A732" s="108"/>
      <c r="B732" s="108"/>
      <c r="C732" s="108"/>
      <c r="D732" s="108"/>
      <c r="E732" s="108"/>
      <c r="F732" s="108"/>
      <c r="G732" s="108"/>
      <c r="H732" s="108"/>
      <c r="I732" s="108"/>
      <c r="J732" s="108"/>
      <c r="K732" s="108"/>
      <c r="L732" s="108"/>
      <c r="M732" s="108"/>
      <c r="N732" s="108"/>
    </row>
    <row r="733" spans="1:14" x14ac:dyDescent="0.2">
      <c r="A733" s="108"/>
      <c r="B733" s="108"/>
      <c r="C733" s="108"/>
      <c r="D733" s="108"/>
      <c r="E733" s="108"/>
      <c r="F733" s="108"/>
      <c r="G733" s="108"/>
      <c r="H733" s="108"/>
      <c r="I733" s="108"/>
      <c r="J733" s="108"/>
      <c r="K733" s="108"/>
      <c r="L733" s="108"/>
      <c r="M733" s="108"/>
      <c r="N733" s="108"/>
    </row>
    <row r="734" spans="1:14" x14ac:dyDescent="0.2">
      <c r="A734" s="108"/>
      <c r="B734" s="108"/>
      <c r="C734" s="108"/>
      <c r="D734" s="108"/>
      <c r="E734" s="108"/>
      <c r="F734" s="108"/>
      <c r="G734" s="108"/>
      <c r="H734" s="108"/>
      <c r="I734" s="108"/>
      <c r="J734" s="108"/>
      <c r="K734" s="108"/>
      <c r="L734" s="108"/>
      <c r="M734" s="108"/>
      <c r="N734" s="108"/>
    </row>
    <row r="735" spans="1:14" x14ac:dyDescent="0.2">
      <c r="A735" s="108"/>
      <c r="B735" s="108"/>
      <c r="C735" s="108"/>
      <c r="D735" s="108"/>
      <c r="E735" s="108"/>
      <c r="F735" s="108"/>
      <c r="G735" s="108"/>
      <c r="H735" s="108"/>
      <c r="I735" s="108"/>
      <c r="J735" s="108"/>
      <c r="K735" s="108"/>
      <c r="L735" s="108"/>
      <c r="M735" s="108"/>
      <c r="N735" s="108"/>
    </row>
    <row r="736" spans="1:14" x14ac:dyDescent="0.2">
      <c r="A736" s="108"/>
      <c r="B736" s="108"/>
      <c r="C736" s="108"/>
      <c r="D736" s="108"/>
      <c r="E736" s="108"/>
      <c r="F736" s="108"/>
      <c r="G736" s="108"/>
      <c r="H736" s="108"/>
      <c r="I736" s="108"/>
      <c r="J736" s="108"/>
      <c r="K736" s="108"/>
      <c r="L736" s="108"/>
      <c r="M736" s="108"/>
      <c r="N736" s="108"/>
    </row>
    <row r="737" spans="1:14" x14ac:dyDescent="0.2">
      <c r="A737" s="108"/>
      <c r="B737" s="108"/>
      <c r="C737" s="108"/>
      <c r="D737" s="108"/>
      <c r="E737" s="108"/>
      <c r="F737" s="108"/>
      <c r="G737" s="108"/>
      <c r="H737" s="108"/>
      <c r="I737" s="108"/>
      <c r="J737" s="108"/>
      <c r="K737" s="108"/>
      <c r="L737" s="108"/>
      <c r="M737" s="108"/>
      <c r="N737" s="108"/>
    </row>
    <row r="738" spans="1:14" x14ac:dyDescent="0.2">
      <c r="A738" s="108"/>
      <c r="B738" s="108"/>
      <c r="C738" s="108"/>
      <c r="D738" s="108"/>
      <c r="E738" s="108"/>
      <c r="F738" s="108"/>
      <c r="G738" s="108"/>
      <c r="H738" s="108"/>
      <c r="I738" s="108"/>
      <c r="J738" s="108"/>
      <c r="K738" s="108"/>
      <c r="L738" s="108"/>
      <c r="M738" s="108"/>
      <c r="N738" s="108"/>
    </row>
    <row r="739" spans="1:14" x14ac:dyDescent="0.2">
      <c r="A739" s="108"/>
      <c r="B739" s="108"/>
      <c r="C739" s="108"/>
      <c r="D739" s="108"/>
      <c r="E739" s="108"/>
      <c r="F739" s="108"/>
      <c r="G739" s="108"/>
      <c r="H739" s="108"/>
      <c r="I739" s="108"/>
      <c r="J739" s="108"/>
      <c r="K739" s="108"/>
      <c r="L739" s="108"/>
      <c r="M739" s="108"/>
      <c r="N739" s="108"/>
    </row>
    <row r="740" spans="1:14" x14ac:dyDescent="0.2">
      <c r="A740" s="108"/>
      <c r="B740" s="108"/>
      <c r="C740" s="108"/>
      <c r="D740" s="108"/>
      <c r="E740" s="108"/>
      <c r="F740" s="108"/>
      <c r="G740" s="108"/>
      <c r="H740" s="108"/>
      <c r="I740" s="108"/>
      <c r="J740" s="108"/>
      <c r="K740" s="108"/>
      <c r="L740" s="108"/>
      <c r="M740" s="108"/>
      <c r="N740" s="108"/>
    </row>
    <row r="741" spans="1:14" x14ac:dyDescent="0.2">
      <c r="A741" s="108"/>
      <c r="B741" s="108"/>
      <c r="C741" s="108"/>
      <c r="D741" s="108"/>
      <c r="E741" s="108"/>
      <c r="F741" s="108"/>
      <c r="G741" s="108"/>
      <c r="H741" s="108"/>
      <c r="I741" s="108"/>
      <c r="J741" s="108"/>
      <c r="K741" s="108"/>
      <c r="L741" s="108"/>
      <c r="M741" s="108"/>
      <c r="N741" s="108"/>
    </row>
    <row r="742" spans="1:14" x14ac:dyDescent="0.2">
      <c r="A742" s="108"/>
      <c r="B742" s="108"/>
      <c r="C742" s="108"/>
      <c r="D742" s="108"/>
      <c r="E742" s="108"/>
      <c r="F742" s="108"/>
      <c r="G742" s="108"/>
      <c r="H742" s="108"/>
      <c r="I742" s="108"/>
      <c r="J742" s="108"/>
      <c r="K742" s="108"/>
      <c r="L742" s="108"/>
      <c r="M742" s="108"/>
      <c r="N742" s="108"/>
    </row>
    <row r="743" spans="1:14" x14ac:dyDescent="0.2">
      <c r="A743" s="108"/>
      <c r="B743" s="108"/>
      <c r="C743" s="108"/>
      <c r="D743" s="108"/>
      <c r="E743" s="108"/>
      <c r="F743" s="108"/>
      <c r="G743" s="108"/>
      <c r="H743" s="108"/>
      <c r="I743" s="108"/>
      <c r="J743" s="108"/>
      <c r="K743" s="108"/>
      <c r="L743" s="108"/>
      <c r="M743" s="108"/>
      <c r="N743" s="108"/>
    </row>
    <row r="744" spans="1:14" x14ac:dyDescent="0.2">
      <c r="A744" s="108"/>
      <c r="B744" s="108"/>
      <c r="C744" s="108"/>
      <c r="D744" s="108"/>
      <c r="E744" s="108"/>
      <c r="F744" s="108"/>
      <c r="G744" s="108"/>
      <c r="H744" s="108"/>
      <c r="I744" s="108"/>
      <c r="J744" s="108"/>
      <c r="K744" s="108"/>
      <c r="L744" s="108"/>
      <c r="M744" s="108"/>
      <c r="N744" s="108"/>
    </row>
    <row r="745" spans="1:14" x14ac:dyDescent="0.2">
      <c r="A745" s="108"/>
      <c r="B745" s="108"/>
      <c r="C745" s="108"/>
      <c r="D745" s="108"/>
      <c r="E745" s="108"/>
      <c r="F745" s="108"/>
      <c r="G745" s="108"/>
      <c r="H745" s="108"/>
      <c r="I745" s="108"/>
      <c r="J745" s="108"/>
      <c r="K745" s="108"/>
      <c r="L745" s="108"/>
      <c r="M745" s="108"/>
      <c r="N745" s="108"/>
    </row>
    <row r="746" spans="1:14" x14ac:dyDescent="0.2">
      <c r="A746" s="108"/>
      <c r="B746" s="108"/>
      <c r="C746" s="108"/>
      <c r="D746" s="108"/>
      <c r="E746" s="108"/>
      <c r="F746" s="108"/>
      <c r="G746" s="108"/>
      <c r="H746" s="108"/>
      <c r="I746" s="108"/>
      <c r="J746" s="108"/>
      <c r="K746" s="108"/>
      <c r="L746" s="108"/>
      <c r="M746" s="108"/>
      <c r="N746" s="108"/>
    </row>
    <row r="747" spans="1:14" x14ac:dyDescent="0.2">
      <c r="A747" s="108"/>
      <c r="B747" s="108"/>
      <c r="C747" s="108"/>
      <c r="D747" s="108"/>
      <c r="E747" s="108"/>
      <c r="F747" s="108"/>
      <c r="G747" s="108"/>
      <c r="H747" s="108"/>
      <c r="I747" s="108"/>
      <c r="J747" s="108"/>
      <c r="K747" s="108"/>
      <c r="L747" s="108"/>
      <c r="M747" s="108"/>
      <c r="N747" s="108"/>
    </row>
    <row r="748" spans="1:14" x14ac:dyDescent="0.2">
      <c r="A748" s="108"/>
      <c r="B748" s="108"/>
      <c r="C748" s="108"/>
      <c r="D748" s="108"/>
      <c r="E748" s="108"/>
      <c r="F748" s="108"/>
      <c r="G748" s="108"/>
      <c r="H748" s="108"/>
      <c r="I748" s="108"/>
      <c r="J748" s="108"/>
      <c r="K748" s="108"/>
      <c r="L748" s="108"/>
      <c r="M748" s="108"/>
      <c r="N748" s="108"/>
    </row>
    <row r="749" spans="1:14" x14ac:dyDescent="0.2">
      <c r="A749" s="108"/>
      <c r="B749" s="108"/>
      <c r="C749" s="108"/>
      <c r="D749" s="108"/>
      <c r="E749" s="108"/>
      <c r="F749" s="108"/>
      <c r="G749" s="108"/>
      <c r="H749" s="108"/>
      <c r="I749" s="108"/>
      <c r="J749" s="108"/>
      <c r="K749" s="108"/>
      <c r="L749" s="108"/>
      <c r="M749" s="108"/>
      <c r="N749" s="108"/>
    </row>
    <row r="750" spans="1:14" x14ac:dyDescent="0.2">
      <c r="A750" s="108"/>
      <c r="B750" s="108"/>
      <c r="C750" s="108"/>
      <c r="D750" s="108"/>
      <c r="E750" s="108"/>
      <c r="F750" s="108"/>
      <c r="G750" s="108"/>
      <c r="H750" s="108"/>
      <c r="I750" s="108"/>
      <c r="J750" s="108"/>
      <c r="K750" s="108"/>
      <c r="L750" s="108"/>
      <c r="M750" s="108"/>
      <c r="N750" s="108"/>
    </row>
    <row r="751" spans="1:14" x14ac:dyDescent="0.2">
      <c r="A751" s="108"/>
      <c r="B751" s="108"/>
      <c r="C751" s="108"/>
      <c r="D751" s="108"/>
      <c r="E751" s="108"/>
      <c r="F751" s="108"/>
      <c r="G751" s="108"/>
      <c r="H751" s="108"/>
      <c r="I751" s="108"/>
      <c r="J751" s="108"/>
      <c r="K751" s="108"/>
      <c r="L751" s="108"/>
      <c r="M751" s="108"/>
      <c r="N751" s="108"/>
    </row>
    <row r="752" spans="1:14" x14ac:dyDescent="0.2">
      <c r="A752" s="108"/>
      <c r="B752" s="108"/>
      <c r="C752" s="108"/>
      <c r="D752" s="108"/>
      <c r="E752" s="108"/>
      <c r="F752" s="108"/>
      <c r="G752" s="108"/>
      <c r="H752" s="108"/>
      <c r="I752" s="108"/>
      <c r="J752" s="108"/>
      <c r="K752" s="108"/>
      <c r="L752" s="108"/>
      <c r="M752" s="108"/>
      <c r="N752" s="108"/>
    </row>
    <row r="753" spans="1:14" x14ac:dyDescent="0.2">
      <c r="A753" s="108"/>
      <c r="B753" s="108"/>
      <c r="C753" s="108"/>
      <c r="D753" s="108"/>
      <c r="E753" s="108"/>
      <c r="F753" s="108"/>
      <c r="G753" s="108"/>
      <c r="H753" s="108"/>
      <c r="I753" s="108"/>
      <c r="J753" s="108"/>
      <c r="K753" s="108"/>
      <c r="L753" s="108"/>
      <c r="M753" s="108"/>
      <c r="N753" s="108"/>
    </row>
    <row r="754" spans="1:14" x14ac:dyDescent="0.2">
      <c r="A754" s="108"/>
      <c r="B754" s="108"/>
      <c r="C754" s="108"/>
      <c r="D754" s="108"/>
      <c r="E754" s="108"/>
      <c r="F754" s="108"/>
      <c r="G754" s="108"/>
      <c r="H754" s="108"/>
      <c r="I754" s="108"/>
      <c r="J754" s="108"/>
      <c r="K754" s="108"/>
      <c r="L754" s="108"/>
      <c r="M754" s="108"/>
      <c r="N754" s="108"/>
    </row>
    <row r="755" spans="1:14" x14ac:dyDescent="0.2">
      <c r="A755" s="108"/>
      <c r="B755" s="108"/>
      <c r="C755" s="108"/>
      <c r="D755" s="108"/>
      <c r="E755" s="108"/>
      <c r="F755" s="108"/>
      <c r="G755" s="108"/>
      <c r="H755" s="108"/>
      <c r="I755" s="108"/>
      <c r="J755" s="108"/>
      <c r="K755" s="108"/>
      <c r="L755" s="108"/>
      <c r="M755" s="108"/>
      <c r="N755" s="108"/>
    </row>
    <row r="756" spans="1:14" x14ac:dyDescent="0.2">
      <c r="A756" s="108"/>
      <c r="B756" s="108"/>
      <c r="C756" s="108"/>
      <c r="D756" s="108"/>
      <c r="E756" s="108"/>
      <c r="F756" s="108"/>
      <c r="G756" s="108"/>
      <c r="H756" s="108"/>
      <c r="I756" s="108"/>
      <c r="J756" s="108"/>
      <c r="K756" s="108"/>
      <c r="L756" s="108"/>
      <c r="M756" s="108"/>
      <c r="N756" s="108"/>
    </row>
    <row r="757" spans="1:14" x14ac:dyDescent="0.2">
      <c r="A757" s="108"/>
      <c r="B757" s="108"/>
      <c r="C757" s="108"/>
      <c r="D757" s="108"/>
      <c r="E757" s="108"/>
      <c r="F757" s="108"/>
      <c r="G757" s="108"/>
      <c r="H757" s="108"/>
      <c r="I757" s="108"/>
      <c r="J757" s="108"/>
      <c r="K757" s="108"/>
      <c r="L757" s="108"/>
      <c r="M757" s="108"/>
      <c r="N757" s="108"/>
    </row>
    <row r="758" spans="1:14" x14ac:dyDescent="0.2">
      <c r="A758" s="108"/>
      <c r="B758" s="108"/>
      <c r="C758" s="108"/>
      <c r="D758" s="108"/>
      <c r="E758" s="108"/>
      <c r="F758" s="108"/>
      <c r="G758" s="108"/>
      <c r="H758" s="108"/>
      <c r="I758" s="108"/>
      <c r="J758" s="108"/>
      <c r="K758" s="108"/>
      <c r="L758" s="108"/>
      <c r="M758" s="108"/>
      <c r="N758" s="108"/>
    </row>
    <row r="759" spans="1:14" x14ac:dyDescent="0.2">
      <c r="A759" s="108"/>
      <c r="B759" s="108"/>
      <c r="C759" s="108"/>
      <c r="D759" s="108"/>
      <c r="E759" s="108"/>
      <c r="F759" s="108"/>
      <c r="G759" s="108"/>
      <c r="H759" s="108"/>
      <c r="I759" s="108"/>
      <c r="J759" s="108"/>
      <c r="K759" s="108"/>
      <c r="L759" s="108"/>
      <c r="M759" s="108"/>
      <c r="N759" s="108"/>
    </row>
    <row r="760" spans="1:14" x14ac:dyDescent="0.2">
      <c r="A760" s="108"/>
      <c r="B760" s="108"/>
      <c r="C760" s="108"/>
      <c r="D760" s="108"/>
      <c r="E760" s="108"/>
      <c r="F760" s="108"/>
      <c r="G760" s="108"/>
      <c r="H760" s="108"/>
      <c r="I760" s="108"/>
      <c r="J760" s="108"/>
      <c r="K760" s="108"/>
      <c r="L760" s="108"/>
      <c r="M760" s="108"/>
      <c r="N760" s="108"/>
    </row>
    <row r="761" spans="1:14" x14ac:dyDescent="0.2">
      <c r="A761" s="108"/>
      <c r="B761" s="108"/>
      <c r="C761" s="108"/>
      <c r="D761" s="108"/>
      <c r="E761" s="108"/>
      <c r="F761" s="108"/>
      <c r="G761" s="108"/>
      <c r="H761" s="108"/>
      <c r="I761" s="108"/>
      <c r="J761" s="108"/>
      <c r="K761" s="108"/>
      <c r="L761" s="108"/>
      <c r="M761" s="108"/>
      <c r="N761" s="108"/>
    </row>
    <row r="762" spans="1:14" x14ac:dyDescent="0.2">
      <c r="A762" s="108"/>
      <c r="B762" s="108"/>
      <c r="C762" s="108"/>
      <c r="D762" s="108"/>
      <c r="E762" s="108"/>
      <c r="F762" s="108"/>
      <c r="G762" s="108"/>
      <c r="H762" s="108"/>
      <c r="I762" s="108"/>
      <c r="J762" s="108"/>
      <c r="K762" s="108"/>
      <c r="L762" s="108"/>
      <c r="M762" s="108"/>
      <c r="N762" s="108"/>
    </row>
    <row r="763" spans="1:14" x14ac:dyDescent="0.2">
      <c r="A763" s="108"/>
      <c r="B763" s="108"/>
      <c r="C763" s="108"/>
      <c r="D763" s="108"/>
      <c r="E763" s="108"/>
      <c r="F763" s="108"/>
      <c r="G763" s="108"/>
      <c r="H763" s="108"/>
      <c r="I763" s="108"/>
      <c r="J763" s="108"/>
      <c r="K763" s="108"/>
      <c r="L763" s="108"/>
      <c r="M763" s="108"/>
      <c r="N763" s="108"/>
    </row>
    <row r="764" spans="1:14" x14ac:dyDescent="0.2">
      <c r="A764" s="108"/>
      <c r="B764" s="108"/>
      <c r="C764" s="108"/>
      <c r="D764" s="108"/>
      <c r="E764" s="108"/>
      <c r="F764" s="108"/>
      <c r="G764" s="108"/>
      <c r="H764" s="108"/>
      <c r="I764" s="108"/>
      <c r="J764" s="108"/>
      <c r="K764" s="108"/>
      <c r="L764" s="108"/>
      <c r="M764" s="108"/>
      <c r="N764" s="108"/>
    </row>
    <row r="765" spans="1:14" x14ac:dyDescent="0.2">
      <c r="A765" s="108"/>
      <c r="B765" s="108"/>
      <c r="C765" s="108"/>
      <c r="D765" s="108"/>
      <c r="E765" s="108"/>
      <c r="F765" s="108"/>
      <c r="G765" s="108"/>
      <c r="H765" s="108"/>
      <c r="I765" s="108"/>
      <c r="J765" s="108"/>
      <c r="K765" s="108"/>
      <c r="L765" s="108"/>
      <c r="M765" s="108"/>
      <c r="N765" s="108"/>
    </row>
    <row r="766" spans="1:14" x14ac:dyDescent="0.2">
      <c r="A766" s="108"/>
      <c r="B766" s="108"/>
      <c r="C766" s="108"/>
      <c r="D766" s="108"/>
      <c r="E766" s="108"/>
      <c r="F766" s="108"/>
      <c r="G766" s="108"/>
      <c r="H766" s="108"/>
      <c r="I766" s="108"/>
      <c r="J766" s="108"/>
      <c r="K766" s="108"/>
      <c r="L766" s="108"/>
      <c r="M766" s="108"/>
      <c r="N766" s="108"/>
    </row>
    <row r="767" spans="1:14" x14ac:dyDescent="0.2">
      <c r="A767" s="108"/>
      <c r="B767" s="108"/>
      <c r="C767" s="108"/>
      <c r="D767" s="108"/>
      <c r="E767" s="108"/>
      <c r="F767" s="108"/>
      <c r="G767" s="108"/>
      <c r="H767" s="108"/>
      <c r="I767" s="108"/>
      <c r="J767" s="108"/>
      <c r="K767" s="108"/>
      <c r="L767" s="108"/>
      <c r="M767" s="108"/>
      <c r="N767" s="108"/>
    </row>
    <row r="768" spans="1:14" x14ac:dyDescent="0.2">
      <c r="A768" s="108"/>
      <c r="B768" s="108"/>
      <c r="C768" s="108"/>
      <c r="D768" s="108"/>
      <c r="E768" s="108"/>
      <c r="F768" s="108"/>
      <c r="G768" s="108"/>
      <c r="H768" s="108"/>
      <c r="I768" s="108"/>
      <c r="J768" s="108"/>
      <c r="K768" s="108"/>
      <c r="L768" s="108"/>
      <c r="M768" s="108"/>
      <c r="N768" s="108"/>
    </row>
    <row r="769" spans="1:14" x14ac:dyDescent="0.2">
      <c r="A769" s="108"/>
      <c r="B769" s="108"/>
      <c r="C769" s="108"/>
      <c r="D769" s="108"/>
      <c r="E769" s="108"/>
      <c r="F769" s="108"/>
      <c r="G769" s="108"/>
      <c r="H769" s="108"/>
      <c r="I769" s="108"/>
      <c r="J769" s="108"/>
      <c r="K769" s="108"/>
      <c r="L769" s="108"/>
      <c r="M769" s="108"/>
      <c r="N769" s="108"/>
    </row>
    <row r="770" spans="1:14" x14ac:dyDescent="0.2">
      <c r="A770" s="108"/>
      <c r="B770" s="108"/>
      <c r="C770" s="108"/>
      <c r="D770" s="108"/>
      <c r="E770" s="108"/>
      <c r="F770" s="108"/>
      <c r="G770" s="108"/>
      <c r="H770" s="108"/>
      <c r="I770" s="108"/>
      <c r="J770" s="108"/>
      <c r="K770" s="108"/>
      <c r="L770" s="108"/>
      <c r="M770" s="108"/>
      <c r="N770" s="108"/>
    </row>
    <row r="771" spans="1:14" x14ac:dyDescent="0.2">
      <c r="A771" s="108"/>
      <c r="B771" s="108"/>
      <c r="C771" s="108"/>
      <c r="D771" s="108"/>
      <c r="E771" s="108"/>
      <c r="F771" s="108"/>
      <c r="G771" s="108"/>
      <c r="H771" s="108"/>
      <c r="I771" s="108"/>
      <c r="J771" s="108"/>
      <c r="K771" s="108"/>
      <c r="L771" s="108"/>
      <c r="M771" s="108"/>
      <c r="N771" s="108"/>
    </row>
    <row r="772" spans="1:14" x14ac:dyDescent="0.2">
      <c r="A772" s="108"/>
      <c r="B772" s="108"/>
      <c r="C772" s="108"/>
      <c r="D772" s="108"/>
      <c r="E772" s="108"/>
      <c r="F772" s="108"/>
      <c r="G772" s="108"/>
      <c r="H772" s="108"/>
      <c r="I772" s="108"/>
      <c r="J772" s="108"/>
      <c r="K772" s="108"/>
      <c r="L772" s="108"/>
      <c r="M772" s="108"/>
      <c r="N772" s="108"/>
    </row>
    <row r="773" spans="1:14" x14ac:dyDescent="0.2">
      <c r="A773" s="108"/>
      <c r="B773" s="108"/>
      <c r="C773" s="108"/>
      <c r="D773" s="108"/>
      <c r="E773" s="108"/>
      <c r="F773" s="108"/>
      <c r="G773" s="108"/>
      <c r="H773" s="108"/>
      <c r="I773" s="108"/>
      <c r="J773" s="108"/>
      <c r="K773" s="108"/>
      <c r="L773" s="108"/>
      <c r="M773" s="108"/>
      <c r="N773" s="108"/>
    </row>
    <row r="774" spans="1:14" x14ac:dyDescent="0.2">
      <c r="A774" s="108"/>
      <c r="B774" s="108"/>
      <c r="C774" s="108"/>
      <c r="D774" s="108"/>
      <c r="E774" s="108"/>
      <c r="F774" s="108"/>
      <c r="G774" s="108"/>
      <c r="H774" s="108"/>
      <c r="I774" s="108"/>
      <c r="J774" s="108"/>
      <c r="K774" s="108"/>
      <c r="L774" s="108"/>
      <c r="M774" s="108"/>
      <c r="N774" s="108"/>
    </row>
    <row r="775" spans="1:14" x14ac:dyDescent="0.2">
      <c r="A775" s="108"/>
      <c r="B775" s="108"/>
      <c r="C775" s="108"/>
      <c r="D775" s="108"/>
      <c r="E775" s="108"/>
      <c r="F775" s="108"/>
      <c r="G775" s="108"/>
      <c r="H775" s="108"/>
      <c r="I775" s="108"/>
      <c r="J775" s="108"/>
      <c r="K775" s="108"/>
      <c r="L775" s="108"/>
      <c r="M775" s="108"/>
      <c r="N775" s="108"/>
    </row>
    <row r="776" spans="1:14" x14ac:dyDescent="0.2">
      <c r="A776" s="108"/>
      <c r="B776" s="108"/>
      <c r="C776" s="108"/>
      <c r="D776" s="108"/>
      <c r="E776" s="108"/>
      <c r="F776" s="108"/>
      <c r="G776" s="108"/>
      <c r="H776" s="108"/>
      <c r="I776" s="108"/>
      <c r="J776" s="108"/>
      <c r="K776" s="108"/>
      <c r="L776" s="108"/>
      <c r="M776" s="108"/>
      <c r="N776" s="108"/>
    </row>
    <row r="777" spans="1:14" x14ac:dyDescent="0.2">
      <c r="A777" s="108"/>
      <c r="B777" s="108"/>
      <c r="C777" s="108"/>
      <c r="D777" s="108"/>
      <c r="E777" s="108"/>
      <c r="F777" s="108"/>
      <c r="G777" s="108"/>
      <c r="H777" s="108"/>
      <c r="I777" s="108"/>
      <c r="J777" s="108"/>
      <c r="K777" s="108"/>
      <c r="L777" s="108"/>
      <c r="M777" s="108"/>
      <c r="N777" s="108"/>
    </row>
    <row r="778" spans="1:14" x14ac:dyDescent="0.2">
      <c r="A778" s="108"/>
      <c r="B778" s="108"/>
      <c r="C778" s="108"/>
      <c r="D778" s="108"/>
      <c r="E778" s="108"/>
      <c r="F778" s="108"/>
      <c r="G778" s="108"/>
      <c r="H778" s="108"/>
      <c r="I778" s="108"/>
      <c r="J778" s="108"/>
      <c r="K778" s="108"/>
      <c r="L778" s="108"/>
      <c r="M778" s="108"/>
      <c r="N778" s="108"/>
    </row>
    <row r="779" spans="1:14" x14ac:dyDescent="0.2">
      <c r="A779" s="108"/>
      <c r="B779" s="108"/>
      <c r="C779" s="108"/>
      <c r="D779" s="108"/>
      <c r="E779" s="108"/>
      <c r="F779" s="108"/>
      <c r="G779" s="108"/>
      <c r="H779" s="108"/>
      <c r="I779" s="108"/>
      <c r="J779" s="108"/>
      <c r="K779" s="108"/>
      <c r="L779" s="108"/>
      <c r="M779" s="108"/>
      <c r="N779" s="108"/>
    </row>
    <row r="780" spans="1:14" x14ac:dyDescent="0.2">
      <c r="A780" s="108"/>
      <c r="B780" s="108"/>
      <c r="C780" s="108"/>
      <c r="D780" s="108"/>
      <c r="E780" s="108"/>
      <c r="F780" s="108"/>
      <c r="G780" s="108"/>
      <c r="H780" s="108"/>
      <c r="I780" s="108"/>
      <c r="J780" s="108"/>
      <c r="K780" s="108"/>
      <c r="L780" s="108"/>
      <c r="M780" s="108"/>
      <c r="N780" s="108"/>
    </row>
    <row r="781" spans="1:14" x14ac:dyDescent="0.2">
      <c r="A781" s="108"/>
      <c r="B781" s="108"/>
      <c r="C781" s="108"/>
      <c r="D781" s="108"/>
      <c r="E781" s="108"/>
      <c r="F781" s="108"/>
      <c r="G781" s="108"/>
      <c r="H781" s="108"/>
      <c r="I781" s="108"/>
      <c r="J781" s="108"/>
      <c r="K781" s="108"/>
      <c r="L781" s="108"/>
      <c r="M781" s="108"/>
      <c r="N781" s="108"/>
    </row>
    <row r="782" spans="1:14" x14ac:dyDescent="0.2">
      <c r="A782" s="108"/>
      <c r="B782" s="108"/>
      <c r="C782" s="108"/>
      <c r="D782" s="108"/>
      <c r="E782" s="108"/>
      <c r="F782" s="108"/>
      <c r="G782" s="108"/>
      <c r="H782" s="108"/>
      <c r="I782" s="108"/>
      <c r="J782" s="108"/>
      <c r="K782" s="108"/>
      <c r="L782" s="108"/>
      <c r="M782" s="108"/>
      <c r="N782" s="108"/>
    </row>
    <row r="783" spans="1:14" x14ac:dyDescent="0.2">
      <c r="A783" s="108"/>
      <c r="B783" s="108"/>
      <c r="C783" s="108"/>
      <c r="D783" s="108"/>
      <c r="E783" s="108"/>
      <c r="F783" s="108"/>
      <c r="G783" s="108"/>
      <c r="H783" s="108"/>
      <c r="I783" s="108"/>
      <c r="J783" s="108"/>
      <c r="K783" s="108"/>
      <c r="L783" s="108"/>
      <c r="M783" s="108"/>
      <c r="N783" s="108"/>
    </row>
    <row r="784" spans="1:14" x14ac:dyDescent="0.2">
      <c r="A784" s="108"/>
      <c r="B784" s="108"/>
      <c r="C784" s="108"/>
      <c r="D784" s="108"/>
      <c r="E784" s="108"/>
      <c r="F784" s="108"/>
      <c r="G784" s="108"/>
      <c r="H784" s="108"/>
      <c r="I784" s="108"/>
      <c r="J784" s="108"/>
      <c r="K784" s="108"/>
      <c r="L784" s="108"/>
      <c r="M784" s="108"/>
      <c r="N784" s="108"/>
    </row>
    <row r="785" spans="1:14" x14ac:dyDescent="0.2">
      <c r="A785" s="108"/>
      <c r="B785" s="108"/>
      <c r="C785" s="108"/>
      <c r="D785" s="108"/>
      <c r="E785" s="108"/>
      <c r="F785" s="108"/>
      <c r="G785" s="108"/>
      <c r="H785" s="108"/>
      <c r="I785" s="108"/>
      <c r="J785" s="108"/>
      <c r="K785" s="108"/>
      <c r="L785" s="108"/>
      <c r="M785" s="108"/>
      <c r="N785" s="108"/>
    </row>
    <row r="786" spans="1:14" x14ac:dyDescent="0.2">
      <c r="A786" s="108"/>
      <c r="B786" s="108"/>
      <c r="C786" s="108"/>
      <c r="D786" s="108"/>
      <c r="E786" s="108"/>
      <c r="F786" s="108"/>
      <c r="G786" s="108"/>
      <c r="H786" s="108"/>
      <c r="I786" s="108"/>
      <c r="J786" s="108"/>
      <c r="K786" s="108"/>
      <c r="L786" s="108"/>
      <c r="M786" s="108"/>
      <c r="N786" s="108"/>
    </row>
    <row r="787" spans="1:14" x14ac:dyDescent="0.2">
      <c r="A787" s="108"/>
      <c r="B787" s="108"/>
      <c r="C787" s="108"/>
      <c r="D787" s="108"/>
      <c r="E787" s="108"/>
      <c r="F787" s="108"/>
      <c r="G787" s="108"/>
      <c r="H787" s="108"/>
      <c r="I787" s="108"/>
      <c r="J787" s="108"/>
      <c r="K787" s="108"/>
      <c r="L787" s="108"/>
      <c r="M787" s="108"/>
      <c r="N787" s="108"/>
    </row>
    <row r="788" spans="1:14" x14ac:dyDescent="0.2">
      <c r="A788" s="108"/>
      <c r="B788" s="108"/>
      <c r="C788" s="108"/>
      <c r="D788" s="108"/>
      <c r="E788" s="108"/>
      <c r="F788" s="108"/>
      <c r="G788" s="108"/>
      <c r="H788" s="108"/>
      <c r="I788" s="108"/>
      <c r="J788" s="108"/>
      <c r="K788" s="108"/>
      <c r="L788" s="108"/>
      <c r="M788" s="108"/>
      <c r="N788" s="108"/>
    </row>
    <row r="789" spans="1:14" x14ac:dyDescent="0.2">
      <c r="A789" s="108"/>
      <c r="B789" s="108"/>
      <c r="C789" s="108"/>
      <c r="D789" s="108"/>
      <c r="E789" s="108"/>
      <c r="F789" s="108"/>
      <c r="G789" s="108"/>
      <c r="H789" s="108"/>
      <c r="I789" s="108"/>
      <c r="J789" s="108"/>
      <c r="K789" s="108"/>
      <c r="L789" s="108"/>
      <c r="M789" s="108"/>
      <c r="N789" s="108"/>
    </row>
    <row r="790" spans="1:14" x14ac:dyDescent="0.2">
      <c r="A790" s="108"/>
      <c r="B790" s="108"/>
      <c r="C790" s="108"/>
      <c r="D790" s="108"/>
      <c r="E790" s="108"/>
      <c r="F790" s="108"/>
      <c r="G790" s="108"/>
      <c r="H790" s="108"/>
      <c r="I790" s="108"/>
      <c r="J790" s="108"/>
      <c r="K790" s="108"/>
      <c r="L790" s="108"/>
      <c r="M790" s="108"/>
      <c r="N790" s="108"/>
    </row>
    <row r="791" spans="1:14" x14ac:dyDescent="0.2">
      <c r="A791" s="108"/>
      <c r="B791" s="108"/>
      <c r="C791" s="108"/>
      <c r="D791" s="108"/>
      <c r="E791" s="108"/>
      <c r="F791" s="108"/>
      <c r="G791" s="108"/>
      <c r="H791" s="108"/>
      <c r="I791" s="108"/>
      <c r="J791" s="108"/>
      <c r="K791" s="108"/>
      <c r="L791" s="108"/>
      <c r="M791" s="108"/>
      <c r="N791" s="108"/>
    </row>
    <row r="792" spans="1:14" x14ac:dyDescent="0.2">
      <c r="A792" s="108"/>
      <c r="B792" s="108"/>
      <c r="C792" s="108"/>
      <c r="D792" s="108"/>
      <c r="E792" s="108"/>
      <c r="F792" s="108"/>
      <c r="G792" s="108"/>
      <c r="H792" s="108"/>
      <c r="I792" s="108"/>
      <c r="J792" s="108"/>
      <c r="K792" s="108"/>
      <c r="L792" s="108"/>
      <c r="M792" s="108"/>
      <c r="N792" s="108"/>
    </row>
    <row r="793" spans="1:14" x14ac:dyDescent="0.2">
      <c r="A793" s="108"/>
      <c r="B793" s="108"/>
      <c r="C793" s="108"/>
      <c r="D793" s="108"/>
      <c r="E793" s="108"/>
      <c r="F793" s="108"/>
      <c r="G793" s="108"/>
      <c r="H793" s="108"/>
      <c r="I793" s="108"/>
      <c r="J793" s="108"/>
      <c r="K793" s="108"/>
      <c r="L793" s="108"/>
      <c r="M793" s="108"/>
      <c r="N793" s="108"/>
    </row>
    <row r="794" spans="1:14" x14ac:dyDescent="0.2">
      <c r="A794" s="108"/>
      <c r="B794" s="108"/>
      <c r="C794" s="108"/>
      <c r="D794" s="108"/>
      <c r="E794" s="108"/>
      <c r="F794" s="108"/>
      <c r="G794" s="108"/>
      <c r="H794" s="108"/>
      <c r="I794" s="108"/>
      <c r="J794" s="108"/>
      <c r="K794" s="108"/>
      <c r="L794" s="108"/>
      <c r="M794" s="108"/>
      <c r="N794" s="108"/>
    </row>
    <row r="795" spans="1:14" x14ac:dyDescent="0.2">
      <c r="A795" s="108"/>
      <c r="B795" s="108"/>
      <c r="C795" s="108"/>
      <c r="D795" s="108"/>
      <c r="E795" s="108"/>
      <c r="F795" s="108"/>
      <c r="G795" s="108"/>
      <c r="H795" s="108"/>
      <c r="I795" s="108"/>
      <c r="J795" s="108"/>
      <c r="K795" s="108"/>
      <c r="L795" s="108"/>
      <c r="M795" s="108"/>
      <c r="N795" s="108"/>
    </row>
    <row r="796" spans="1:14" x14ac:dyDescent="0.2">
      <c r="A796" s="108"/>
      <c r="B796" s="108"/>
      <c r="C796" s="108"/>
      <c r="D796" s="108"/>
      <c r="E796" s="108"/>
      <c r="F796" s="108"/>
      <c r="G796" s="108"/>
      <c r="H796" s="108"/>
      <c r="I796" s="108"/>
      <c r="J796" s="108"/>
      <c r="K796" s="108"/>
      <c r="L796" s="108"/>
      <c r="M796" s="108"/>
      <c r="N796" s="108"/>
    </row>
    <row r="797" spans="1:14" x14ac:dyDescent="0.2">
      <c r="A797" s="108"/>
      <c r="B797" s="108"/>
      <c r="C797" s="108"/>
      <c r="D797" s="108"/>
      <c r="E797" s="108"/>
      <c r="F797" s="108"/>
      <c r="G797" s="108"/>
      <c r="H797" s="108"/>
      <c r="I797" s="108"/>
      <c r="J797" s="108"/>
      <c r="K797" s="108"/>
      <c r="L797" s="108"/>
      <c r="M797" s="108"/>
      <c r="N797" s="108"/>
    </row>
    <row r="798" spans="1:14" x14ac:dyDescent="0.2">
      <c r="A798" s="108"/>
      <c r="B798" s="108"/>
      <c r="C798" s="108"/>
      <c r="D798" s="108"/>
      <c r="E798" s="108"/>
      <c r="F798" s="108"/>
      <c r="G798" s="108"/>
      <c r="H798" s="108"/>
      <c r="I798" s="108"/>
      <c r="J798" s="108"/>
      <c r="K798" s="108"/>
      <c r="L798" s="108"/>
      <c r="M798" s="108"/>
      <c r="N798" s="108"/>
    </row>
    <row r="799" spans="1:14" x14ac:dyDescent="0.2">
      <c r="A799" s="108"/>
      <c r="B799" s="108"/>
      <c r="C799" s="108"/>
      <c r="D799" s="108"/>
      <c r="E799" s="108"/>
      <c r="F799" s="108"/>
      <c r="G799" s="108"/>
      <c r="H799" s="108"/>
      <c r="I799" s="108"/>
      <c r="J799" s="108"/>
      <c r="K799" s="108"/>
      <c r="L799" s="108"/>
      <c r="M799" s="108"/>
      <c r="N799" s="108"/>
    </row>
    <row r="800" spans="1:14" x14ac:dyDescent="0.2">
      <c r="A800" s="108"/>
      <c r="B800" s="108"/>
      <c r="C800" s="108"/>
      <c r="D800" s="108"/>
      <c r="E800" s="108"/>
      <c r="F800" s="108"/>
      <c r="G800" s="108"/>
      <c r="H800" s="108"/>
      <c r="I800" s="108"/>
      <c r="J800" s="108"/>
      <c r="K800" s="108"/>
      <c r="L800" s="108"/>
      <c r="M800" s="108"/>
      <c r="N800" s="108"/>
    </row>
    <row r="801" spans="1:14" x14ac:dyDescent="0.2">
      <c r="A801" s="108"/>
      <c r="B801" s="108"/>
      <c r="C801" s="108"/>
      <c r="D801" s="108"/>
      <c r="E801" s="108"/>
      <c r="F801" s="108"/>
      <c r="G801" s="108"/>
      <c r="H801" s="108"/>
      <c r="I801" s="108"/>
      <c r="J801" s="108"/>
      <c r="K801" s="108"/>
      <c r="L801" s="108"/>
      <c r="M801" s="108"/>
      <c r="N801" s="108"/>
    </row>
    <row r="802" spans="1:14" x14ac:dyDescent="0.2">
      <c r="A802" s="108"/>
      <c r="B802" s="108"/>
      <c r="C802" s="108"/>
      <c r="D802" s="108"/>
      <c r="E802" s="108"/>
      <c r="F802" s="108"/>
      <c r="G802" s="108"/>
      <c r="H802" s="108"/>
      <c r="I802" s="108"/>
      <c r="J802" s="108"/>
      <c r="K802" s="108"/>
      <c r="L802" s="108"/>
      <c r="M802" s="108"/>
      <c r="N802" s="108"/>
    </row>
    <row r="803" spans="1:14" x14ac:dyDescent="0.2">
      <c r="A803" s="108"/>
      <c r="B803" s="108"/>
      <c r="C803" s="108"/>
      <c r="D803" s="108"/>
      <c r="E803" s="108"/>
      <c r="F803" s="108"/>
      <c r="G803" s="108"/>
      <c r="H803" s="108"/>
      <c r="I803" s="108"/>
      <c r="J803" s="108"/>
      <c r="K803" s="108"/>
      <c r="L803" s="108"/>
      <c r="M803" s="108"/>
      <c r="N803" s="108"/>
    </row>
    <row r="804" spans="1:14" x14ac:dyDescent="0.2">
      <c r="A804" s="108"/>
      <c r="B804" s="108"/>
      <c r="C804" s="108"/>
      <c r="D804" s="108"/>
      <c r="E804" s="108"/>
      <c r="F804" s="108"/>
      <c r="G804" s="108"/>
      <c r="H804" s="108"/>
      <c r="I804" s="108"/>
      <c r="J804" s="108"/>
      <c r="K804" s="108"/>
      <c r="L804" s="108"/>
      <c r="M804" s="108"/>
      <c r="N804" s="108"/>
    </row>
    <row r="805" spans="1:14" x14ac:dyDescent="0.2">
      <c r="A805" s="108"/>
      <c r="B805" s="108"/>
      <c r="C805" s="108"/>
      <c r="D805" s="108"/>
      <c r="E805" s="108"/>
      <c r="F805" s="108"/>
      <c r="G805" s="108"/>
      <c r="H805" s="108"/>
      <c r="I805" s="108"/>
      <c r="J805" s="108"/>
      <c r="K805" s="108"/>
      <c r="L805" s="108"/>
      <c r="M805" s="108"/>
      <c r="N805" s="108"/>
    </row>
    <row r="806" spans="1:14" x14ac:dyDescent="0.2">
      <c r="A806" s="108"/>
      <c r="B806" s="108"/>
      <c r="C806" s="108"/>
      <c r="D806" s="108"/>
      <c r="E806" s="108"/>
      <c r="F806" s="108"/>
      <c r="G806" s="108"/>
      <c r="H806" s="108"/>
      <c r="I806" s="108"/>
      <c r="J806" s="108"/>
      <c r="K806" s="108"/>
      <c r="L806" s="108"/>
      <c r="M806" s="108"/>
      <c r="N806" s="108"/>
    </row>
    <row r="807" spans="1:14" x14ac:dyDescent="0.2">
      <c r="A807" s="108"/>
      <c r="B807" s="108"/>
      <c r="C807" s="108"/>
      <c r="D807" s="108"/>
      <c r="E807" s="108"/>
      <c r="F807" s="108"/>
      <c r="G807" s="108"/>
      <c r="H807" s="108"/>
      <c r="I807" s="108"/>
      <c r="J807" s="108"/>
      <c r="K807" s="108"/>
      <c r="L807" s="108"/>
      <c r="M807" s="108"/>
      <c r="N807" s="108"/>
    </row>
    <row r="808" spans="1:14" x14ac:dyDescent="0.2">
      <c r="A808" s="108"/>
      <c r="B808" s="108"/>
      <c r="C808" s="108"/>
      <c r="D808" s="108"/>
      <c r="E808" s="108"/>
      <c r="F808" s="108"/>
      <c r="G808" s="108"/>
      <c r="H808" s="108"/>
      <c r="I808" s="108"/>
      <c r="J808" s="108"/>
      <c r="K808" s="108"/>
      <c r="L808" s="108"/>
      <c r="M808" s="108"/>
      <c r="N808" s="108"/>
    </row>
    <row r="809" spans="1:14" x14ac:dyDescent="0.2">
      <c r="A809" s="108"/>
      <c r="B809" s="108"/>
      <c r="C809" s="108"/>
      <c r="D809" s="108"/>
      <c r="E809" s="108"/>
      <c r="F809" s="108"/>
      <c r="G809" s="108"/>
      <c r="H809" s="108"/>
      <c r="I809" s="108"/>
      <c r="J809" s="108"/>
      <c r="K809" s="108"/>
      <c r="L809" s="108"/>
      <c r="M809" s="108"/>
      <c r="N809" s="108"/>
    </row>
    <row r="810" spans="1:14" x14ac:dyDescent="0.2">
      <c r="A810" s="108"/>
      <c r="B810" s="108"/>
      <c r="C810" s="108"/>
      <c r="D810" s="108"/>
      <c r="E810" s="108"/>
      <c r="F810" s="108"/>
      <c r="G810" s="108"/>
      <c r="H810" s="108"/>
      <c r="I810" s="108"/>
      <c r="J810" s="108"/>
      <c r="K810" s="108"/>
      <c r="L810" s="108"/>
      <c r="M810" s="108"/>
      <c r="N810" s="108"/>
    </row>
    <row r="811" spans="1:14" x14ac:dyDescent="0.2">
      <c r="A811" s="108"/>
      <c r="B811" s="108"/>
      <c r="C811" s="108"/>
      <c r="D811" s="108"/>
      <c r="E811" s="108"/>
      <c r="F811" s="108"/>
      <c r="G811" s="108"/>
      <c r="H811" s="108"/>
      <c r="I811" s="108"/>
      <c r="J811" s="108"/>
      <c r="K811" s="108"/>
      <c r="L811" s="108"/>
      <c r="M811" s="108"/>
      <c r="N811" s="108"/>
    </row>
    <row r="812" spans="1:14" x14ac:dyDescent="0.2">
      <c r="A812" s="108"/>
      <c r="B812" s="108"/>
      <c r="C812" s="108"/>
      <c r="D812" s="108"/>
      <c r="E812" s="108"/>
      <c r="F812" s="108"/>
      <c r="G812" s="108"/>
      <c r="H812" s="108"/>
      <c r="I812" s="108"/>
      <c r="J812" s="108"/>
      <c r="K812" s="108"/>
      <c r="L812" s="108"/>
      <c r="M812" s="108"/>
      <c r="N812" s="108"/>
    </row>
    <row r="813" spans="1:14" x14ac:dyDescent="0.2">
      <c r="A813" s="108"/>
      <c r="B813" s="108"/>
      <c r="C813" s="108"/>
      <c r="D813" s="108"/>
      <c r="E813" s="108"/>
      <c r="F813" s="108"/>
      <c r="G813" s="108"/>
      <c r="H813" s="108"/>
      <c r="I813" s="108"/>
      <c r="J813" s="108"/>
      <c r="K813" s="108"/>
      <c r="L813" s="108"/>
      <c r="M813" s="108"/>
      <c r="N813" s="108"/>
    </row>
    <row r="814" spans="1:14" x14ac:dyDescent="0.2">
      <c r="A814" s="108"/>
      <c r="B814" s="108"/>
      <c r="C814" s="108"/>
      <c r="D814" s="108"/>
      <c r="E814" s="108"/>
      <c r="F814" s="108"/>
      <c r="G814" s="108"/>
      <c r="H814" s="108"/>
      <c r="I814" s="108"/>
      <c r="J814" s="108"/>
      <c r="K814" s="108"/>
      <c r="L814" s="108"/>
      <c r="M814" s="108"/>
      <c r="N814" s="108"/>
    </row>
    <row r="815" spans="1:14" x14ac:dyDescent="0.2">
      <c r="A815" s="108"/>
      <c r="B815" s="108"/>
      <c r="C815" s="108"/>
      <c r="D815" s="108"/>
      <c r="E815" s="108"/>
      <c r="F815" s="108"/>
      <c r="G815" s="108"/>
      <c r="H815" s="108"/>
      <c r="I815" s="108"/>
      <c r="J815" s="108"/>
      <c r="K815" s="108"/>
      <c r="L815" s="108"/>
      <c r="M815" s="108"/>
      <c r="N815" s="108"/>
    </row>
    <row r="816" spans="1:14" x14ac:dyDescent="0.2">
      <c r="A816" s="108"/>
      <c r="B816" s="108"/>
      <c r="C816" s="108"/>
      <c r="D816" s="108"/>
      <c r="E816" s="108"/>
      <c r="F816" s="108"/>
      <c r="G816" s="108"/>
      <c r="H816" s="108"/>
      <c r="I816" s="108"/>
      <c r="J816" s="108"/>
      <c r="K816" s="108"/>
      <c r="L816" s="108"/>
      <c r="M816" s="108"/>
      <c r="N816" s="108"/>
    </row>
    <row r="817" spans="1:14" x14ac:dyDescent="0.2">
      <c r="A817" s="108"/>
      <c r="B817" s="108"/>
      <c r="C817" s="108"/>
      <c r="D817" s="108"/>
      <c r="E817" s="108"/>
      <c r="F817" s="108"/>
      <c r="G817" s="108"/>
      <c r="H817" s="108"/>
      <c r="I817" s="108"/>
      <c r="J817" s="108"/>
      <c r="K817" s="108"/>
      <c r="L817" s="108"/>
      <c r="M817" s="108"/>
      <c r="N817" s="108"/>
    </row>
    <row r="818" spans="1:14" x14ac:dyDescent="0.2">
      <c r="A818" s="108"/>
      <c r="B818" s="108"/>
      <c r="C818" s="108"/>
      <c r="D818" s="108"/>
      <c r="E818" s="108"/>
      <c r="F818" s="108"/>
      <c r="G818" s="108"/>
      <c r="H818" s="108"/>
      <c r="I818" s="108"/>
      <c r="J818" s="108"/>
      <c r="K818" s="108"/>
      <c r="L818" s="108"/>
      <c r="M818" s="108"/>
      <c r="N818" s="108"/>
    </row>
    <row r="819" spans="1:14" x14ac:dyDescent="0.2">
      <c r="A819" s="108"/>
      <c r="B819" s="108"/>
      <c r="C819" s="108"/>
      <c r="D819" s="108"/>
      <c r="E819" s="108"/>
      <c r="F819" s="108"/>
      <c r="G819" s="108"/>
      <c r="H819" s="108"/>
      <c r="I819" s="108"/>
      <c r="J819" s="108"/>
      <c r="K819" s="108"/>
      <c r="L819" s="108"/>
      <c r="M819" s="108"/>
      <c r="N819" s="108"/>
    </row>
    <row r="820" spans="1:14" x14ac:dyDescent="0.2">
      <c r="A820" s="108"/>
      <c r="B820" s="108"/>
      <c r="C820" s="108"/>
      <c r="D820" s="108"/>
      <c r="E820" s="108"/>
      <c r="F820" s="108"/>
      <c r="G820" s="108"/>
      <c r="H820" s="108"/>
      <c r="I820" s="108"/>
      <c r="J820" s="108"/>
      <c r="K820" s="108"/>
      <c r="L820" s="108"/>
      <c r="M820" s="108"/>
      <c r="N820" s="108"/>
    </row>
    <row r="821" spans="1:14" x14ac:dyDescent="0.2">
      <c r="A821" s="108"/>
      <c r="B821" s="108"/>
      <c r="C821" s="108"/>
      <c r="D821" s="108"/>
      <c r="E821" s="108"/>
      <c r="F821" s="108"/>
      <c r="G821" s="108"/>
      <c r="H821" s="108"/>
      <c r="I821" s="108"/>
      <c r="J821" s="108"/>
      <c r="K821" s="108"/>
      <c r="L821" s="108"/>
      <c r="M821" s="108"/>
      <c r="N821" s="108"/>
    </row>
    <row r="822" spans="1:14" x14ac:dyDescent="0.2">
      <c r="A822" s="108"/>
      <c r="B822" s="108"/>
      <c r="C822" s="108"/>
      <c r="D822" s="108"/>
      <c r="E822" s="108"/>
      <c r="F822" s="108"/>
      <c r="G822" s="108"/>
      <c r="H822" s="108"/>
      <c r="I822" s="108"/>
      <c r="J822" s="108"/>
      <c r="K822" s="108"/>
      <c r="L822" s="108"/>
      <c r="M822" s="108"/>
      <c r="N822" s="108"/>
    </row>
    <row r="823" spans="1:14" x14ac:dyDescent="0.2">
      <c r="A823" s="108"/>
      <c r="B823" s="108"/>
      <c r="C823" s="108"/>
      <c r="D823" s="108"/>
      <c r="E823" s="108"/>
      <c r="F823" s="108"/>
      <c r="G823" s="108"/>
      <c r="H823" s="108"/>
      <c r="I823" s="108"/>
      <c r="J823" s="108"/>
      <c r="K823" s="108"/>
      <c r="L823" s="108"/>
      <c r="M823" s="108"/>
      <c r="N823" s="108"/>
    </row>
    <row r="824" spans="1:14" x14ac:dyDescent="0.2">
      <c r="A824" s="108"/>
      <c r="B824" s="108"/>
      <c r="C824" s="108"/>
      <c r="D824" s="108"/>
      <c r="E824" s="108"/>
      <c r="F824" s="108"/>
      <c r="G824" s="108"/>
      <c r="H824" s="108"/>
      <c r="I824" s="108"/>
      <c r="J824" s="108"/>
      <c r="K824" s="108"/>
      <c r="L824" s="108"/>
      <c r="M824" s="108"/>
      <c r="N824" s="108"/>
    </row>
    <row r="825" spans="1:14" x14ac:dyDescent="0.2">
      <c r="A825" s="108"/>
      <c r="B825" s="108"/>
      <c r="C825" s="108"/>
      <c r="D825" s="108"/>
      <c r="E825" s="108"/>
      <c r="F825" s="108"/>
      <c r="G825" s="108"/>
      <c r="H825" s="108"/>
      <c r="I825" s="108"/>
      <c r="J825" s="108"/>
      <c r="K825" s="108"/>
      <c r="L825" s="108"/>
      <c r="M825" s="108"/>
      <c r="N825" s="108"/>
    </row>
    <row r="826" spans="1:14" x14ac:dyDescent="0.2">
      <c r="A826" s="108"/>
      <c r="B826" s="108"/>
      <c r="C826" s="108"/>
      <c r="D826" s="108"/>
      <c r="E826" s="108"/>
      <c r="F826" s="108"/>
      <c r="G826" s="108"/>
      <c r="H826" s="108"/>
      <c r="I826" s="108"/>
      <c r="J826" s="108"/>
      <c r="K826" s="108"/>
      <c r="L826" s="108"/>
      <c r="M826" s="108"/>
      <c r="N826" s="108"/>
    </row>
    <row r="827" spans="1:14" x14ac:dyDescent="0.2">
      <c r="A827" s="108"/>
      <c r="B827" s="108"/>
      <c r="C827" s="108"/>
      <c r="D827" s="108"/>
      <c r="E827" s="108"/>
      <c r="F827" s="108"/>
      <c r="G827" s="108"/>
      <c r="H827" s="108"/>
      <c r="I827" s="108"/>
      <c r="J827" s="108"/>
      <c r="K827" s="108"/>
      <c r="L827" s="108"/>
      <c r="M827" s="108"/>
      <c r="N827" s="108"/>
    </row>
    <row r="828" spans="1:14" x14ac:dyDescent="0.2">
      <c r="A828" s="108"/>
      <c r="B828" s="108"/>
      <c r="C828" s="108"/>
      <c r="D828" s="108"/>
      <c r="E828" s="108"/>
      <c r="F828" s="108"/>
      <c r="G828" s="108"/>
      <c r="H828" s="108"/>
      <c r="I828" s="108"/>
      <c r="J828" s="108"/>
      <c r="K828" s="108"/>
      <c r="L828" s="108"/>
      <c r="M828" s="108"/>
      <c r="N828" s="108"/>
    </row>
    <row r="829" spans="1:14" x14ac:dyDescent="0.2">
      <c r="A829" s="108"/>
      <c r="B829" s="108"/>
      <c r="C829" s="108"/>
      <c r="D829" s="108"/>
      <c r="E829" s="108"/>
      <c r="F829" s="108"/>
      <c r="G829" s="108"/>
      <c r="H829" s="108"/>
      <c r="I829" s="108"/>
      <c r="J829" s="108"/>
      <c r="K829" s="108"/>
      <c r="L829" s="108"/>
      <c r="M829" s="108"/>
      <c r="N829" s="108"/>
    </row>
    <row r="830" spans="1:14" x14ac:dyDescent="0.2">
      <c r="A830" s="108"/>
      <c r="B830" s="108"/>
      <c r="C830" s="108"/>
      <c r="D830" s="108"/>
      <c r="E830" s="108"/>
      <c r="F830" s="108"/>
      <c r="G830" s="108"/>
      <c r="H830" s="108"/>
      <c r="I830" s="108"/>
      <c r="J830" s="108"/>
      <c r="K830" s="108"/>
      <c r="L830" s="108"/>
      <c r="M830" s="108"/>
      <c r="N830" s="108"/>
    </row>
    <row r="831" spans="1:14" x14ac:dyDescent="0.2">
      <c r="A831" s="108"/>
      <c r="B831" s="108"/>
      <c r="C831" s="108"/>
      <c r="D831" s="108"/>
      <c r="E831" s="108"/>
      <c r="F831" s="108"/>
      <c r="G831" s="108"/>
      <c r="H831" s="108"/>
      <c r="I831" s="108"/>
      <c r="J831" s="108"/>
      <c r="K831" s="108"/>
      <c r="L831" s="108"/>
      <c r="M831" s="108"/>
      <c r="N831" s="108"/>
    </row>
    <row r="832" spans="1:14" x14ac:dyDescent="0.2">
      <c r="A832" s="108"/>
      <c r="B832" s="108"/>
      <c r="C832" s="108"/>
      <c r="D832" s="108"/>
      <c r="E832" s="108"/>
      <c r="F832" s="108"/>
      <c r="G832" s="108"/>
      <c r="H832" s="108"/>
      <c r="I832" s="108"/>
      <c r="J832" s="108"/>
      <c r="K832" s="108"/>
      <c r="L832" s="108"/>
      <c r="M832" s="108"/>
      <c r="N832" s="108"/>
    </row>
    <row r="833" spans="1:14" x14ac:dyDescent="0.2">
      <c r="A833" s="108"/>
      <c r="B833" s="108"/>
      <c r="C833" s="108"/>
      <c r="D833" s="108"/>
      <c r="E833" s="108"/>
      <c r="F833" s="108"/>
      <c r="G833" s="108"/>
      <c r="H833" s="108"/>
      <c r="I833" s="108"/>
      <c r="J833" s="108"/>
      <c r="K833" s="108"/>
      <c r="L833" s="108"/>
      <c r="M833" s="108"/>
      <c r="N833" s="108"/>
    </row>
    <row r="834" spans="1:14" x14ac:dyDescent="0.2">
      <c r="A834" s="108"/>
      <c r="B834" s="108"/>
      <c r="C834" s="108"/>
      <c r="D834" s="108"/>
      <c r="E834" s="108"/>
      <c r="F834" s="108"/>
      <c r="G834" s="108"/>
      <c r="H834" s="108"/>
      <c r="I834" s="108"/>
      <c r="J834" s="108"/>
      <c r="K834" s="108"/>
      <c r="L834" s="108"/>
      <c r="M834" s="108"/>
      <c r="N834" s="108"/>
    </row>
    <row r="835" spans="1:14" x14ac:dyDescent="0.2">
      <c r="A835" s="108"/>
      <c r="B835" s="108"/>
      <c r="C835" s="108"/>
      <c r="D835" s="108"/>
      <c r="E835" s="108"/>
      <c r="F835" s="108"/>
      <c r="G835" s="108"/>
      <c r="H835" s="108"/>
      <c r="I835" s="108"/>
      <c r="J835" s="108"/>
      <c r="K835" s="108"/>
      <c r="L835" s="108"/>
      <c r="M835" s="108"/>
      <c r="N835" s="108"/>
    </row>
    <row r="836" spans="1:14" x14ac:dyDescent="0.2">
      <c r="A836" s="108"/>
      <c r="B836" s="108"/>
      <c r="C836" s="108"/>
      <c r="D836" s="108"/>
      <c r="E836" s="108"/>
      <c r="F836" s="108"/>
      <c r="G836" s="108"/>
      <c r="H836" s="108"/>
      <c r="I836" s="108"/>
      <c r="J836" s="108"/>
      <c r="K836" s="108"/>
      <c r="L836" s="108"/>
      <c r="M836" s="108"/>
      <c r="N836" s="108"/>
    </row>
    <row r="837" spans="1:14" x14ac:dyDescent="0.2">
      <c r="A837" s="108"/>
      <c r="B837" s="108"/>
      <c r="C837" s="108"/>
      <c r="D837" s="108"/>
      <c r="E837" s="108"/>
      <c r="F837" s="108"/>
      <c r="G837" s="108"/>
      <c r="H837" s="108"/>
      <c r="I837" s="108"/>
      <c r="J837" s="108"/>
      <c r="K837" s="108"/>
      <c r="L837" s="108"/>
      <c r="M837" s="108"/>
      <c r="N837" s="108"/>
    </row>
    <row r="838" spans="1:14" x14ac:dyDescent="0.2">
      <c r="A838" s="108"/>
      <c r="B838" s="108"/>
      <c r="C838" s="108"/>
      <c r="D838" s="108"/>
      <c r="E838" s="108"/>
      <c r="F838" s="108"/>
      <c r="G838" s="108"/>
      <c r="H838" s="108"/>
      <c r="I838" s="108"/>
      <c r="J838" s="108"/>
      <c r="K838" s="108"/>
      <c r="L838" s="108"/>
      <c r="M838" s="108"/>
      <c r="N838" s="108"/>
    </row>
    <row r="839" spans="1:14" x14ac:dyDescent="0.2">
      <c r="A839" s="108"/>
      <c r="B839" s="108"/>
      <c r="C839" s="108"/>
      <c r="D839" s="108"/>
      <c r="E839" s="108"/>
      <c r="F839" s="108"/>
      <c r="G839" s="108"/>
      <c r="H839" s="108"/>
      <c r="I839" s="108"/>
      <c r="J839" s="108"/>
      <c r="K839" s="108"/>
      <c r="L839" s="108"/>
      <c r="M839" s="108"/>
      <c r="N839" s="108"/>
    </row>
    <row r="840" spans="1:14" x14ac:dyDescent="0.2">
      <c r="A840" s="108"/>
      <c r="B840" s="108"/>
      <c r="C840" s="108"/>
      <c r="D840" s="108"/>
      <c r="E840" s="108"/>
      <c r="F840" s="108"/>
      <c r="G840" s="108"/>
      <c r="H840" s="108"/>
      <c r="I840" s="108"/>
      <c r="J840" s="108"/>
      <c r="K840" s="108"/>
      <c r="L840" s="108"/>
      <c r="M840" s="108"/>
      <c r="N840" s="108"/>
    </row>
    <row r="841" spans="1:14" x14ac:dyDescent="0.2">
      <c r="A841" s="108"/>
      <c r="B841" s="108"/>
      <c r="C841" s="108"/>
      <c r="D841" s="108"/>
      <c r="E841" s="108"/>
      <c r="F841" s="108"/>
      <c r="G841" s="108"/>
      <c r="H841" s="108"/>
      <c r="I841" s="108"/>
      <c r="J841" s="108"/>
      <c r="K841" s="108"/>
      <c r="L841" s="108"/>
      <c r="M841" s="108"/>
      <c r="N841" s="108"/>
    </row>
    <row r="842" spans="1:14" x14ac:dyDescent="0.2">
      <c r="A842" s="108"/>
      <c r="B842" s="108"/>
      <c r="C842" s="108"/>
      <c r="D842" s="108"/>
      <c r="E842" s="108"/>
      <c r="F842" s="108"/>
      <c r="G842" s="108"/>
      <c r="H842" s="108"/>
      <c r="I842" s="108"/>
      <c r="J842" s="108"/>
      <c r="K842" s="108"/>
      <c r="L842" s="108"/>
      <c r="M842" s="108"/>
      <c r="N842" s="108"/>
    </row>
    <row r="843" spans="1:14" x14ac:dyDescent="0.2">
      <c r="A843" s="108"/>
      <c r="B843" s="108"/>
      <c r="C843" s="108"/>
      <c r="D843" s="108"/>
      <c r="E843" s="108"/>
      <c r="F843" s="108"/>
      <c r="G843" s="108"/>
      <c r="H843" s="108"/>
      <c r="I843" s="108"/>
      <c r="J843" s="108"/>
      <c r="K843" s="108"/>
      <c r="L843" s="108"/>
      <c r="M843" s="108"/>
      <c r="N843" s="108"/>
    </row>
    <row r="844" spans="1:14" x14ac:dyDescent="0.2">
      <c r="A844" s="108"/>
      <c r="B844" s="108"/>
      <c r="C844" s="108"/>
      <c r="D844" s="108"/>
      <c r="E844" s="108"/>
      <c r="F844" s="108"/>
      <c r="G844" s="108"/>
      <c r="H844" s="108"/>
      <c r="I844" s="108"/>
      <c r="J844" s="108"/>
      <c r="K844" s="108"/>
      <c r="L844" s="108"/>
      <c r="M844" s="108"/>
      <c r="N844" s="108"/>
    </row>
    <row r="845" spans="1:14" x14ac:dyDescent="0.2">
      <c r="A845" s="108"/>
      <c r="B845" s="108"/>
      <c r="C845" s="108"/>
      <c r="D845" s="108"/>
      <c r="E845" s="108"/>
      <c r="F845" s="108"/>
      <c r="G845" s="108"/>
      <c r="H845" s="108"/>
      <c r="I845" s="108"/>
      <c r="J845" s="108"/>
      <c r="K845" s="108"/>
      <c r="L845" s="108"/>
      <c r="M845" s="108"/>
      <c r="N845" s="108"/>
    </row>
    <row r="846" spans="1:14" x14ac:dyDescent="0.2">
      <c r="A846" s="108"/>
      <c r="B846" s="108"/>
      <c r="C846" s="108"/>
      <c r="D846" s="108"/>
      <c r="E846" s="108"/>
      <c r="F846" s="108"/>
      <c r="G846" s="108"/>
      <c r="H846" s="108"/>
      <c r="I846" s="108"/>
      <c r="J846" s="108"/>
      <c r="K846" s="108"/>
      <c r="L846" s="108"/>
      <c r="M846" s="108"/>
      <c r="N846" s="108"/>
    </row>
    <row r="847" spans="1:14" x14ac:dyDescent="0.2">
      <c r="A847" s="108"/>
      <c r="B847" s="108"/>
      <c r="C847" s="108"/>
      <c r="D847" s="108"/>
      <c r="E847" s="108"/>
      <c r="F847" s="108"/>
      <c r="G847" s="108"/>
      <c r="H847" s="108"/>
      <c r="I847" s="108"/>
      <c r="J847" s="108"/>
      <c r="K847" s="108"/>
      <c r="L847" s="108"/>
      <c r="M847" s="108"/>
      <c r="N847" s="108"/>
    </row>
    <row r="848" spans="1:14" x14ac:dyDescent="0.2">
      <c r="A848" s="108"/>
      <c r="B848" s="108"/>
      <c r="C848" s="108"/>
      <c r="D848" s="108"/>
      <c r="E848" s="108"/>
      <c r="F848" s="108"/>
      <c r="G848" s="108"/>
      <c r="H848" s="108"/>
      <c r="I848" s="108"/>
      <c r="J848" s="108"/>
      <c r="K848" s="108"/>
      <c r="L848" s="108"/>
      <c r="M848" s="108"/>
      <c r="N848" s="108"/>
    </row>
    <row r="849" spans="1:14" x14ac:dyDescent="0.2">
      <c r="A849" s="108"/>
      <c r="B849" s="108"/>
      <c r="C849" s="108"/>
      <c r="D849" s="108"/>
      <c r="E849" s="108"/>
      <c r="F849" s="108"/>
      <c r="G849" s="108"/>
      <c r="H849" s="108"/>
      <c r="I849" s="108"/>
      <c r="J849" s="108"/>
      <c r="K849" s="108"/>
      <c r="L849" s="108"/>
      <c r="M849" s="108"/>
      <c r="N849" s="108"/>
    </row>
    <row r="850" spans="1:14" x14ac:dyDescent="0.2">
      <c r="A850" s="108"/>
      <c r="B850" s="108"/>
      <c r="C850" s="108"/>
      <c r="D850" s="108"/>
      <c r="E850" s="108"/>
      <c r="F850" s="108"/>
      <c r="G850" s="108"/>
      <c r="H850" s="108"/>
      <c r="I850" s="108"/>
      <c r="J850" s="108"/>
      <c r="K850" s="108"/>
      <c r="L850" s="108"/>
      <c r="M850" s="108"/>
      <c r="N850" s="108"/>
    </row>
    <row r="851" spans="1:14" x14ac:dyDescent="0.2">
      <c r="A851" s="108"/>
      <c r="B851" s="108"/>
      <c r="C851" s="108"/>
      <c r="D851" s="108"/>
      <c r="E851" s="108"/>
      <c r="F851" s="108"/>
      <c r="G851" s="108"/>
      <c r="H851" s="108"/>
      <c r="I851" s="108"/>
      <c r="J851" s="108"/>
      <c r="K851" s="108"/>
      <c r="L851" s="108"/>
      <c r="M851" s="108"/>
      <c r="N851" s="108"/>
    </row>
    <row r="852" spans="1:14" x14ac:dyDescent="0.2">
      <c r="A852" s="108"/>
      <c r="B852" s="108"/>
      <c r="C852" s="108"/>
      <c r="D852" s="108"/>
      <c r="E852" s="108"/>
      <c r="F852" s="108"/>
      <c r="G852" s="108"/>
      <c r="H852" s="108"/>
      <c r="I852" s="108"/>
      <c r="J852" s="108"/>
      <c r="K852" s="108"/>
      <c r="L852" s="108"/>
      <c r="M852" s="108"/>
      <c r="N852" s="108"/>
    </row>
    <row r="853" spans="1:14" x14ac:dyDescent="0.2">
      <c r="A853" s="108"/>
      <c r="B853" s="108"/>
      <c r="C853" s="108"/>
      <c r="D853" s="108"/>
      <c r="E853" s="108"/>
      <c r="F853" s="108"/>
      <c r="G853" s="108"/>
      <c r="H853" s="108"/>
      <c r="I853" s="108"/>
      <c r="J853" s="108"/>
      <c r="K853" s="108"/>
      <c r="L853" s="108"/>
      <c r="M853" s="108"/>
      <c r="N853" s="108"/>
    </row>
    <row r="854" spans="1:14" x14ac:dyDescent="0.2">
      <c r="A854" s="108"/>
      <c r="B854" s="108"/>
      <c r="C854" s="108"/>
      <c r="D854" s="108"/>
      <c r="E854" s="108"/>
      <c r="F854" s="108"/>
      <c r="G854" s="108"/>
      <c r="H854" s="108"/>
      <c r="I854" s="108"/>
      <c r="J854" s="108"/>
      <c r="K854" s="108"/>
      <c r="L854" s="108"/>
      <c r="M854" s="108"/>
      <c r="N854" s="108"/>
    </row>
    <row r="855" spans="1:14" x14ac:dyDescent="0.2">
      <c r="A855" s="108"/>
      <c r="B855" s="108"/>
      <c r="C855" s="108"/>
      <c r="D855" s="108"/>
      <c r="E855" s="108"/>
      <c r="F855" s="108"/>
      <c r="G855" s="108"/>
      <c r="H855" s="108"/>
      <c r="I855" s="108"/>
      <c r="J855" s="108"/>
      <c r="K855" s="108"/>
      <c r="L855" s="108"/>
      <c r="M855" s="108"/>
      <c r="N855" s="108"/>
    </row>
    <row r="856" spans="1:14" x14ac:dyDescent="0.2">
      <c r="A856" s="108"/>
      <c r="B856" s="108"/>
      <c r="C856" s="108"/>
      <c r="D856" s="108"/>
      <c r="E856" s="108"/>
      <c r="F856" s="108"/>
      <c r="G856" s="108"/>
      <c r="H856" s="108"/>
      <c r="I856" s="108"/>
      <c r="J856" s="108"/>
      <c r="K856" s="108"/>
      <c r="L856" s="108"/>
      <c r="M856" s="108"/>
      <c r="N856" s="108"/>
    </row>
    <row r="857" spans="1:14" x14ac:dyDescent="0.2">
      <c r="A857" s="108"/>
      <c r="B857" s="108"/>
      <c r="C857" s="108"/>
      <c r="D857" s="108"/>
      <c r="E857" s="108"/>
      <c r="F857" s="108"/>
      <c r="G857" s="108"/>
      <c r="H857" s="108"/>
      <c r="I857" s="108"/>
      <c r="J857" s="108"/>
      <c r="K857" s="108"/>
      <c r="L857" s="108"/>
      <c r="M857" s="108"/>
      <c r="N857" s="108"/>
    </row>
    <row r="858" spans="1:14" x14ac:dyDescent="0.2">
      <c r="A858" s="108"/>
      <c r="B858" s="108"/>
      <c r="C858" s="108"/>
      <c r="D858" s="108"/>
      <c r="E858" s="108"/>
      <c r="F858" s="108"/>
      <c r="G858" s="108"/>
      <c r="H858" s="108"/>
      <c r="I858" s="108"/>
      <c r="J858" s="108"/>
      <c r="K858" s="108"/>
      <c r="L858" s="108"/>
      <c r="M858" s="108"/>
      <c r="N858" s="108"/>
    </row>
    <row r="859" spans="1:14" x14ac:dyDescent="0.2">
      <c r="A859" s="108"/>
      <c r="B859" s="108"/>
      <c r="C859" s="108"/>
      <c r="D859" s="108"/>
      <c r="E859" s="108"/>
      <c r="F859" s="108"/>
      <c r="G859" s="108"/>
      <c r="H859" s="108"/>
      <c r="I859" s="108"/>
      <c r="J859" s="108"/>
      <c r="K859" s="108"/>
      <c r="L859" s="108"/>
      <c r="M859" s="108"/>
      <c r="N859" s="108"/>
    </row>
    <row r="860" spans="1:14" x14ac:dyDescent="0.2">
      <c r="A860" s="108"/>
      <c r="B860" s="108"/>
      <c r="C860" s="108"/>
      <c r="D860" s="108"/>
      <c r="E860" s="108"/>
      <c r="F860" s="108"/>
      <c r="G860" s="108"/>
      <c r="H860" s="108"/>
      <c r="I860" s="108"/>
      <c r="J860" s="108"/>
      <c r="K860" s="108"/>
      <c r="L860" s="108"/>
      <c r="M860" s="108"/>
      <c r="N860" s="108"/>
    </row>
    <row r="861" spans="1:14" x14ac:dyDescent="0.2">
      <c r="A861" s="108"/>
      <c r="B861" s="108"/>
      <c r="C861" s="108"/>
      <c r="D861" s="108"/>
      <c r="E861" s="108"/>
      <c r="F861" s="108"/>
      <c r="G861" s="108"/>
      <c r="H861" s="108"/>
      <c r="I861" s="108"/>
      <c r="J861" s="108"/>
      <c r="K861" s="108"/>
      <c r="L861" s="108"/>
      <c r="M861" s="108"/>
      <c r="N861" s="108"/>
    </row>
    <row r="862" spans="1:14" x14ac:dyDescent="0.2">
      <c r="A862" s="108"/>
      <c r="B862" s="108"/>
      <c r="C862" s="108"/>
      <c r="D862" s="108"/>
      <c r="E862" s="108"/>
      <c r="F862" s="108"/>
      <c r="G862" s="108"/>
      <c r="H862" s="108"/>
      <c r="I862" s="108"/>
      <c r="J862" s="108"/>
      <c r="K862" s="108"/>
      <c r="L862" s="108"/>
      <c r="M862" s="108"/>
      <c r="N862" s="108"/>
    </row>
    <row r="863" spans="1:14" x14ac:dyDescent="0.2">
      <c r="A863" s="108"/>
      <c r="B863" s="108"/>
      <c r="C863" s="108"/>
      <c r="D863" s="108"/>
      <c r="E863" s="108"/>
      <c r="F863" s="108"/>
      <c r="G863" s="108"/>
      <c r="H863" s="108"/>
      <c r="I863" s="108"/>
      <c r="J863" s="108"/>
      <c r="K863" s="108"/>
      <c r="L863" s="108"/>
      <c r="M863" s="108"/>
      <c r="N863" s="108"/>
    </row>
    <row r="864" spans="1:14" x14ac:dyDescent="0.2">
      <c r="A864" s="108"/>
      <c r="B864" s="108"/>
      <c r="C864" s="108"/>
      <c r="D864" s="108"/>
      <c r="E864" s="108"/>
      <c r="F864" s="108"/>
      <c r="G864" s="108"/>
      <c r="H864" s="108"/>
      <c r="I864" s="108"/>
      <c r="J864" s="108"/>
      <c r="K864" s="108"/>
      <c r="L864" s="108"/>
      <c r="M864" s="108"/>
      <c r="N864" s="108"/>
    </row>
    <row r="865" spans="1:14" x14ac:dyDescent="0.2">
      <c r="A865" s="108"/>
      <c r="B865" s="108"/>
      <c r="C865" s="108"/>
      <c r="D865" s="108"/>
      <c r="E865" s="108"/>
      <c r="F865" s="108"/>
      <c r="G865" s="108"/>
      <c r="H865" s="108"/>
      <c r="I865" s="108"/>
      <c r="J865" s="108"/>
      <c r="K865" s="108"/>
      <c r="L865" s="108"/>
      <c r="M865" s="108"/>
      <c r="N865" s="108"/>
    </row>
    <row r="866" spans="1:14" x14ac:dyDescent="0.2">
      <c r="A866" s="108"/>
      <c r="B866" s="108"/>
      <c r="C866" s="108"/>
      <c r="D866" s="108"/>
      <c r="E866" s="108"/>
      <c r="F866" s="108"/>
      <c r="G866" s="108"/>
      <c r="H866" s="108"/>
      <c r="I866" s="108"/>
      <c r="J866" s="108"/>
      <c r="K866" s="108"/>
      <c r="L866" s="108"/>
      <c r="M866" s="108"/>
      <c r="N866" s="108"/>
    </row>
    <row r="867" spans="1:14" x14ac:dyDescent="0.2">
      <c r="A867" s="108"/>
      <c r="B867" s="108"/>
      <c r="C867" s="108"/>
      <c r="D867" s="108"/>
      <c r="E867" s="108"/>
      <c r="F867" s="108"/>
      <c r="G867" s="108"/>
      <c r="H867" s="108"/>
      <c r="I867" s="108"/>
      <c r="J867" s="108"/>
      <c r="K867" s="108"/>
      <c r="L867" s="108"/>
      <c r="M867" s="108"/>
      <c r="N867" s="108"/>
    </row>
    <row r="868" spans="1:14" x14ac:dyDescent="0.2">
      <c r="A868" s="108"/>
      <c r="B868" s="108"/>
      <c r="C868" s="108"/>
      <c r="D868" s="108"/>
      <c r="E868" s="108"/>
      <c r="F868" s="108"/>
      <c r="G868" s="108"/>
      <c r="H868" s="108"/>
      <c r="I868" s="108"/>
      <c r="J868" s="108"/>
      <c r="K868" s="108"/>
      <c r="L868" s="108"/>
      <c r="M868" s="108"/>
      <c r="N868" s="108"/>
    </row>
    <row r="869" spans="1:14" x14ac:dyDescent="0.2">
      <c r="A869" s="108"/>
      <c r="B869" s="108"/>
      <c r="C869" s="108"/>
      <c r="D869" s="108"/>
      <c r="E869" s="108"/>
      <c r="F869" s="108"/>
      <c r="G869" s="108"/>
      <c r="H869" s="108"/>
      <c r="I869" s="108"/>
      <c r="J869" s="108"/>
      <c r="K869" s="108"/>
      <c r="L869" s="108"/>
      <c r="M869" s="108"/>
      <c r="N869" s="108"/>
    </row>
    <row r="870" spans="1:14" x14ac:dyDescent="0.2">
      <c r="A870" s="108"/>
      <c r="B870" s="108"/>
      <c r="C870" s="108"/>
      <c r="D870" s="108"/>
      <c r="E870" s="108"/>
      <c r="F870" s="108"/>
      <c r="G870" s="108"/>
      <c r="H870" s="108"/>
      <c r="I870" s="108"/>
      <c r="J870" s="108"/>
      <c r="K870" s="108"/>
      <c r="L870" s="108"/>
      <c r="M870" s="108"/>
      <c r="N870" s="108"/>
    </row>
    <row r="871" spans="1:14" x14ac:dyDescent="0.2">
      <c r="A871" s="108"/>
      <c r="B871" s="108"/>
      <c r="C871" s="108"/>
      <c r="D871" s="108"/>
      <c r="E871" s="108"/>
      <c r="F871" s="108"/>
      <c r="G871" s="108"/>
      <c r="H871" s="108"/>
      <c r="I871" s="108"/>
      <c r="J871" s="108"/>
      <c r="K871" s="108"/>
      <c r="L871" s="108"/>
      <c r="M871" s="108"/>
      <c r="N871" s="108"/>
    </row>
    <row r="872" spans="1:14" x14ac:dyDescent="0.2">
      <c r="A872" s="108"/>
      <c r="B872" s="108"/>
      <c r="C872" s="108"/>
      <c r="D872" s="108"/>
      <c r="E872" s="108"/>
      <c r="F872" s="108"/>
      <c r="G872" s="108"/>
      <c r="H872" s="108"/>
      <c r="I872" s="108"/>
      <c r="J872" s="108"/>
      <c r="K872" s="108"/>
      <c r="L872" s="108"/>
      <c r="M872" s="108"/>
      <c r="N872" s="108"/>
    </row>
    <row r="873" spans="1:14" x14ac:dyDescent="0.2">
      <c r="A873" s="108"/>
      <c r="B873" s="108"/>
      <c r="C873" s="108"/>
      <c r="D873" s="108"/>
      <c r="E873" s="108"/>
      <c r="F873" s="108"/>
      <c r="G873" s="108"/>
      <c r="H873" s="108"/>
      <c r="I873" s="108"/>
      <c r="J873" s="108"/>
      <c r="K873" s="108"/>
      <c r="L873" s="108"/>
      <c r="M873" s="108"/>
      <c r="N873" s="108"/>
    </row>
    <row r="874" spans="1:14" x14ac:dyDescent="0.2">
      <c r="A874" s="108"/>
      <c r="B874" s="108"/>
      <c r="C874" s="108"/>
      <c r="D874" s="108"/>
      <c r="E874" s="108"/>
      <c r="F874" s="108"/>
      <c r="G874" s="108"/>
      <c r="H874" s="108"/>
      <c r="I874" s="108"/>
      <c r="J874" s="108"/>
      <c r="K874" s="108"/>
      <c r="L874" s="108"/>
      <c r="M874" s="108"/>
      <c r="N874" s="108"/>
    </row>
    <row r="875" spans="1:14" x14ac:dyDescent="0.2">
      <c r="A875" s="108"/>
      <c r="B875" s="108"/>
      <c r="C875" s="108"/>
      <c r="D875" s="108"/>
      <c r="E875" s="108"/>
      <c r="F875" s="108"/>
      <c r="G875" s="108"/>
      <c r="H875" s="108"/>
      <c r="I875" s="108"/>
      <c r="J875" s="108"/>
      <c r="K875" s="108"/>
      <c r="L875" s="108"/>
      <c r="M875" s="108"/>
      <c r="N875" s="108"/>
    </row>
    <row r="876" spans="1:14" x14ac:dyDescent="0.2">
      <c r="A876" s="108"/>
      <c r="B876" s="108"/>
      <c r="C876" s="108"/>
      <c r="D876" s="108"/>
      <c r="E876" s="108"/>
      <c r="F876" s="108"/>
      <c r="G876" s="108"/>
      <c r="H876" s="108"/>
      <c r="I876" s="108"/>
      <c r="J876" s="108"/>
      <c r="K876" s="108"/>
      <c r="L876" s="108"/>
      <c r="M876" s="108"/>
      <c r="N876" s="108"/>
    </row>
    <row r="877" spans="1:14" x14ac:dyDescent="0.2">
      <c r="A877" s="108"/>
      <c r="B877" s="108"/>
      <c r="C877" s="108"/>
      <c r="D877" s="108"/>
      <c r="E877" s="108"/>
      <c r="F877" s="108"/>
      <c r="G877" s="108"/>
      <c r="H877" s="108"/>
      <c r="I877" s="108"/>
      <c r="J877" s="108"/>
      <c r="K877" s="108"/>
      <c r="L877" s="108"/>
      <c r="M877" s="108"/>
      <c r="N877" s="108"/>
    </row>
    <row r="878" spans="1:14" x14ac:dyDescent="0.2">
      <c r="A878" s="108"/>
      <c r="B878" s="108"/>
      <c r="C878" s="108"/>
      <c r="D878" s="108"/>
      <c r="E878" s="108"/>
      <c r="F878" s="108"/>
      <c r="G878" s="108"/>
      <c r="H878" s="108"/>
      <c r="I878" s="108"/>
      <c r="J878" s="108"/>
      <c r="K878" s="108"/>
      <c r="L878" s="108"/>
      <c r="M878" s="108"/>
      <c r="N878" s="108"/>
    </row>
    <row r="879" spans="1:14" x14ac:dyDescent="0.2">
      <c r="A879" s="108"/>
      <c r="B879" s="108"/>
      <c r="C879" s="108"/>
      <c r="D879" s="108"/>
      <c r="E879" s="108"/>
      <c r="F879" s="108"/>
      <c r="G879" s="108"/>
      <c r="H879" s="108"/>
      <c r="I879" s="108"/>
      <c r="J879" s="108"/>
      <c r="K879" s="108"/>
      <c r="L879" s="108"/>
      <c r="M879" s="108"/>
      <c r="N879" s="108"/>
    </row>
    <row r="880" spans="1:14" x14ac:dyDescent="0.2">
      <c r="A880" s="108"/>
      <c r="B880" s="108"/>
      <c r="C880" s="108"/>
      <c r="D880" s="108"/>
      <c r="E880" s="108"/>
      <c r="F880" s="108"/>
      <c r="G880" s="108"/>
      <c r="H880" s="108"/>
      <c r="I880" s="108"/>
      <c r="J880" s="108"/>
      <c r="K880" s="108"/>
      <c r="L880" s="108"/>
      <c r="M880" s="108"/>
      <c r="N880" s="108"/>
    </row>
    <row r="881" spans="1:14" x14ac:dyDescent="0.2">
      <c r="A881" s="108"/>
      <c r="B881" s="108"/>
      <c r="C881" s="108"/>
      <c r="D881" s="108"/>
      <c r="E881" s="108"/>
      <c r="F881" s="108"/>
      <c r="G881" s="108"/>
      <c r="H881" s="108"/>
      <c r="I881" s="108"/>
      <c r="J881" s="108"/>
      <c r="K881" s="108"/>
      <c r="L881" s="108"/>
      <c r="M881" s="108"/>
      <c r="N881" s="108"/>
    </row>
    <row r="882" spans="1:14" x14ac:dyDescent="0.2">
      <c r="A882" s="108"/>
      <c r="B882" s="108"/>
      <c r="C882" s="108"/>
      <c r="D882" s="108"/>
      <c r="E882" s="108"/>
      <c r="F882" s="108"/>
      <c r="G882" s="108"/>
      <c r="H882" s="108"/>
      <c r="I882" s="108"/>
      <c r="J882" s="108"/>
      <c r="K882" s="108"/>
      <c r="L882" s="108"/>
      <c r="M882" s="108"/>
      <c r="N882" s="108"/>
    </row>
    <row r="883" spans="1:14" x14ac:dyDescent="0.2">
      <c r="A883" s="108"/>
      <c r="B883" s="108"/>
      <c r="C883" s="108"/>
      <c r="D883" s="108"/>
      <c r="E883" s="108"/>
      <c r="F883" s="108"/>
      <c r="G883" s="108"/>
      <c r="H883" s="108"/>
      <c r="I883" s="108"/>
      <c r="J883" s="108"/>
      <c r="K883" s="108"/>
      <c r="L883" s="108"/>
      <c r="M883" s="108"/>
      <c r="N883" s="108"/>
    </row>
    <row r="884" spans="1:14" x14ac:dyDescent="0.2">
      <c r="A884" s="108"/>
      <c r="B884" s="108"/>
      <c r="C884" s="108"/>
      <c r="D884" s="108"/>
      <c r="E884" s="108"/>
      <c r="F884" s="108"/>
      <c r="G884" s="108"/>
      <c r="H884" s="108"/>
      <c r="I884" s="108"/>
      <c r="J884" s="108"/>
      <c r="K884" s="108"/>
      <c r="L884" s="108"/>
      <c r="M884" s="108"/>
      <c r="N884" s="108"/>
    </row>
    <row r="885" spans="1:14" x14ac:dyDescent="0.2">
      <c r="A885" s="108"/>
      <c r="B885" s="108"/>
      <c r="C885" s="108"/>
      <c r="D885" s="108"/>
      <c r="E885" s="108"/>
      <c r="F885" s="108"/>
      <c r="G885" s="108"/>
      <c r="H885" s="108"/>
      <c r="I885" s="108"/>
      <c r="J885" s="108"/>
      <c r="K885" s="108"/>
      <c r="L885" s="108"/>
      <c r="M885" s="108"/>
      <c r="N885" s="108"/>
    </row>
    <row r="886" spans="1:14" x14ac:dyDescent="0.2">
      <c r="A886" s="108"/>
      <c r="B886" s="108"/>
      <c r="C886" s="108"/>
      <c r="D886" s="108"/>
      <c r="E886" s="108"/>
      <c r="F886" s="108"/>
      <c r="G886" s="108"/>
      <c r="H886" s="108"/>
      <c r="I886" s="108"/>
      <c r="J886" s="108"/>
      <c r="K886" s="108"/>
      <c r="L886" s="108"/>
      <c r="M886" s="108"/>
      <c r="N886" s="108"/>
    </row>
    <row r="887" spans="1:14" x14ac:dyDescent="0.2">
      <c r="A887" s="108"/>
      <c r="B887" s="108"/>
      <c r="C887" s="108"/>
      <c r="D887" s="108"/>
      <c r="E887" s="108"/>
      <c r="F887" s="108"/>
      <c r="G887" s="108"/>
      <c r="H887" s="108"/>
      <c r="I887" s="108"/>
      <c r="J887" s="108"/>
      <c r="K887" s="108"/>
      <c r="L887" s="108"/>
      <c r="M887" s="108"/>
      <c r="N887" s="108"/>
    </row>
    <row r="888" spans="1:14" x14ac:dyDescent="0.2">
      <c r="A888" s="108"/>
      <c r="B888" s="108"/>
      <c r="C888" s="108"/>
      <c r="D888" s="108"/>
      <c r="E888" s="108"/>
      <c r="F888" s="108"/>
      <c r="G888" s="108"/>
      <c r="H888" s="108"/>
      <c r="I888" s="108"/>
      <c r="J888" s="108"/>
      <c r="K888" s="108"/>
      <c r="L888" s="108"/>
      <c r="M888" s="108"/>
      <c r="N888" s="108"/>
    </row>
    <row r="889" spans="1:14" x14ac:dyDescent="0.2">
      <c r="A889" s="108"/>
      <c r="B889" s="108"/>
      <c r="C889" s="108"/>
      <c r="D889" s="108"/>
      <c r="E889" s="108"/>
      <c r="F889" s="108"/>
      <c r="G889" s="108"/>
      <c r="H889" s="108"/>
      <c r="I889" s="108"/>
      <c r="J889" s="108"/>
      <c r="K889" s="108"/>
      <c r="L889" s="108"/>
      <c r="M889" s="108"/>
      <c r="N889" s="108"/>
    </row>
    <row r="890" spans="1:14" x14ac:dyDescent="0.2">
      <c r="A890" s="108"/>
      <c r="B890" s="108"/>
      <c r="C890" s="108"/>
      <c r="D890" s="108"/>
      <c r="E890" s="108"/>
      <c r="F890" s="108"/>
      <c r="G890" s="108"/>
      <c r="H890" s="108"/>
      <c r="I890" s="108"/>
      <c r="J890" s="108"/>
      <c r="K890" s="108"/>
      <c r="L890" s="108"/>
      <c r="M890" s="108"/>
      <c r="N890" s="108"/>
    </row>
    <row r="891" spans="1:14" x14ac:dyDescent="0.2">
      <c r="A891" s="108"/>
      <c r="B891" s="108"/>
      <c r="C891" s="108"/>
      <c r="D891" s="108"/>
      <c r="E891" s="108"/>
      <c r="F891" s="108"/>
      <c r="G891" s="108"/>
      <c r="H891" s="108"/>
      <c r="I891" s="108"/>
      <c r="J891" s="108"/>
      <c r="K891" s="108"/>
      <c r="L891" s="108"/>
      <c r="M891" s="108"/>
      <c r="N891" s="108"/>
    </row>
    <row r="892" spans="1:14" x14ac:dyDescent="0.2">
      <c r="A892" s="108"/>
      <c r="B892" s="108"/>
      <c r="C892" s="108"/>
      <c r="D892" s="108"/>
      <c r="E892" s="108"/>
      <c r="F892" s="108"/>
      <c r="G892" s="108"/>
      <c r="H892" s="108"/>
      <c r="I892" s="108"/>
      <c r="J892" s="108"/>
      <c r="K892" s="108"/>
      <c r="L892" s="108"/>
      <c r="M892" s="108"/>
      <c r="N892" s="108"/>
    </row>
    <row r="893" spans="1:14" x14ac:dyDescent="0.2">
      <c r="A893" s="108"/>
      <c r="B893" s="108"/>
      <c r="C893" s="108"/>
      <c r="D893" s="108"/>
      <c r="E893" s="108"/>
      <c r="F893" s="108"/>
      <c r="G893" s="108"/>
      <c r="H893" s="108"/>
      <c r="I893" s="108"/>
      <c r="J893" s="108"/>
      <c r="K893" s="108"/>
      <c r="L893" s="108"/>
      <c r="M893" s="108"/>
      <c r="N893" s="108"/>
    </row>
    <row r="894" spans="1:14" x14ac:dyDescent="0.2">
      <c r="A894" s="108"/>
      <c r="B894" s="108"/>
      <c r="C894" s="108"/>
      <c r="D894" s="108"/>
      <c r="E894" s="108"/>
      <c r="F894" s="108"/>
      <c r="G894" s="108"/>
      <c r="H894" s="108"/>
      <c r="I894" s="108"/>
      <c r="J894" s="108"/>
      <c r="K894" s="108"/>
      <c r="L894" s="108"/>
      <c r="M894" s="108"/>
      <c r="N894" s="108"/>
    </row>
    <row r="895" spans="1:14" x14ac:dyDescent="0.2">
      <c r="A895" s="108"/>
      <c r="B895" s="108"/>
      <c r="C895" s="108"/>
      <c r="D895" s="108"/>
      <c r="E895" s="108"/>
      <c r="F895" s="108"/>
      <c r="G895" s="108"/>
      <c r="H895" s="108"/>
      <c r="I895" s="108"/>
      <c r="J895" s="108"/>
      <c r="K895" s="108"/>
      <c r="L895" s="108"/>
      <c r="M895" s="108"/>
      <c r="N895" s="108"/>
    </row>
    <row r="896" spans="1:14" x14ac:dyDescent="0.2">
      <c r="A896" s="108"/>
      <c r="B896" s="108"/>
      <c r="C896" s="108"/>
      <c r="D896" s="108"/>
      <c r="E896" s="108"/>
      <c r="F896" s="108"/>
      <c r="G896" s="108"/>
      <c r="H896" s="108"/>
      <c r="I896" s="108"/>
      <c r="J896" s="108"/>
      <c r="K896" s="108"/>
      <c r="L896" s="108"/>
      <c r="M896" s="108"/>
      <c r="N896" s="108"/>
    </row>
    <row r="897" spans="1:14" x14ac:dyDescent="0.2">
      <c r="A897" s="108"/>
      <c r="B897" s="108"/>
      <c r="C897" s="108"/>
      <c r="D897" s="108"/>
      <c r="E897" s="108"/>
      <c r="F897" s="108"/>
      <c r="G897" s="108"/>
      <c r="H897" s="108"/>
      <c r="I897" s="108"/>
      <c r="J897" s="108"/>
      <c r="K897" s="108"/>
      <c r="L897" s="108"/>
      <c r="M897" s="108"/>
      <c r="N897" s="108"/>
    </row>
    <row r="898" spans="1:14" x14ac:dyDescent="0.2">
      <c r="A898" s="108"/>
      <c r="B898" s="108"/>
      <c r="C898" s="108"/>
      <c r="D898" s="108"/>
      <c r="E898" s="108"/>
      <c r="F898" s="108"/>
      <c r="G898" s="108"/>
      <c r="H898" s="108"/>
      <c r="I898" s="108"/>
      <c r="J898" s="108"/>
      <c r="K898" s="108"/>
      <c r="L898" s="108"/>
      <c r="M898" s="108"/>
      <c r="N898" s="108"/>
    </row>
    <row r="899" spans="1:14" x14ac:dyDescent="0.2">
      <c r="A899" s="108"/>
      <c r="B899" s="108"/>
      <c r="C899" s="108"/>
      <c r="D899" s="108"/>
      <c r="E899" s="108"/>
      <c r="F899" s="108"/>
      <c r="G899" s="108"/>
      <c r="H899" s="108"/>
      <c r="I899" s="108"/>
      <c r="J899" s="108"/>
      <c r="K899" s="108"/>
      <c r="L899" s="108"/>
      <c r="M899" s="108"/>
      <c r="N899" s="108"/>
    </row>
    <row r="900" spans="1:14" x14ac:dyDescent="0.2">
      <c r="A900" s="108"/>
      <c r="B900" s="108"/>
      <c r="C900" s="108"/>
      <c r="D900" s="108"/>
      <c r="E900" s="108"/>
      <c r="F900" s="108"/>
      <c r="G900" s="108"/>
      <c r="H900" s="108"/>
      <c r="I900" s="108"/>
      <c r="J900" s="108"/>
      <c r="K900" s="108"/>
      <c r="L900" s="108"/>
      <c r="M900" s="108"/>
      <c r="N900" s="108"/>
    </row>
    <row r="901" spans="1:14" x14ac:dyDescent="0.2">
      <c r="A901" s="108"/>
      <c r="B901" s="108"/>
      <c r="C901" s="108"/>
      <c r="D901" s="108"/>
      <c r="E901" s="108"/>
      <c r="F901" s="108"/>
      <c r="G901" s="108"/>
      <c r="H901" s="108"/>
      <c r="I901" s="108"/>
      <c r="J901" s="108"/>
      <c r="K901" s="108"/>
      <c r="L901" s="108"/>
      <c r="M901" s="108"/>
      <c r="N901" s="108"/>
    </row>
    <row r="902" spans="1:14" x14ac:dyDescent="0.2">
      <c r="A902" s="108"/>
      <c r="B902" s="108"/>
      <c r="C902" s="108"/>
      <c r="D902" s="108"/>
      <c r="E902" s="108"/>
      <c r="F902" s="108"/>
      <c r="G902" s="108"/>
      <c r="H902" s="108"/>
      <c r="I902" s="108"/>
      <c r="J902" s="108"/>
      <c r="K902" s="108"/>
      <c r="L902" s="108"/>
      <c r="M902" s="108"/>
      <c r="N902" s="108"/>
    </row>
    <row r="903" spans="1:14" x14ac:dyDescent="0.2">
      <c r="A903" s="108"/>
      <c r="B903" s="108"/>
      <c r="C903" s="108"/>
      <c r="D903" s="108"/>
      <c r="E903" s="108"/>
      <c r="F903" s="108"/>
      <c r="G903" s="108"/>
      <c r="H903" s="108"/>
      <c r="I903" s="108"/>
      <c r="J903" s="108"/>
      <c r="K903" s="108"/>
      <c r="L903" s="108"/>
      <c r="M903" s="108"/>
      <c r="N903" s="108"/>
    </row>
    <row r="904" spans="1:14" x14ac:dyDescent="0.2">
      <c r="A904" s="108"/>
      <c r="B904" s="108"/>
      <c r="C904" s="108"/>
      <c r="D904" s="108"/>
      <c r="E904" s="108"/>
      <c r="F904" s="108"/>
      <c r="G904" s="108"/>
      <c r="H904" s="108"/>
      <c r="I904" s="108"/>
      <c r="J904" s="108"/>
      <c r="K904" s="108"/>
      <c r="L904" s="108"/>
      <c r="M904" s="108"/>
      <c r="N904" s="108"/>
    </row>
    <row r="905" spans="1:14" x14ac:dyDescent="0.2">
      <c r="A905" s="108"/>
      <c r="B905" s="108"/>
      <c r="C905" s="108"/>
      <c r="D905" s="108"/>
      <c r="E905" s="108"/>
      <c r="F905" s="108"/>
      <c r="G905" s="108"/>
      <c r="H905" s="108"/>
      <c r="I905" s="108"/>
      <c r="J905" s="108"/>
      <c r="K905" s="108"/>
      <c r="L905" s="108"/>
      <c r="M905" s="108"/>
      <c r="N905" s="108"/>
    </row>
    <row r="906" spans="1:14" x14ac:dyDescent="0.2">
      <c r="A906" s="108"/>
      <c r="B906" s="108"/>
      <c r="C906" s="108"/>
      <c r="D906" s="108"/>
      <c r="E906" s="108"/>
      <c r="F906" s="108"/>
      <c r="G906" s="108"/>
      <c r="H906" s="108"/>
      <c r="I906" s="108"/>
      <c r="J906" s="108"/>
      <c r="K906" s="108"/>
      <c r="L906" s="108"/>
      <c r="M906" s="108"/>
      <c r="N906" s="108"/>
    </row>
    <row r="907" spans="1:14" x14ac:dyDescent="0.2">
      <c r="A907" s="108"/>
      <c r="B907" s="108"/>
      <c r="C907" s="108"/>
      <c r="D907" s="108"/>
      <c r="E907" s="108"/>
      <c r="F907" s="108"/>
      <c r="G907" s="108"/>
      <c r="H907" s="108"/>
      <c r="I907" s="108"/>
      <c r="J907" s="108"/>
      <c r="K907" s="108"/>
      <c r="L907" s="108"/>
      <c r="M907" s="108"/>
      <c r="N907" s="108"/>
    </row>
    <row r="908" spans="1:14" x14ac:dyDescent="0.2">
      <c r="A908" s="108"/>
      <c r="B908" s="108"/>
      <c r="C908" s="108"/>
      <c r="D908" s="108"/>
      <c r="E908" s="108"/>
      <c r="F908" s="108"/>
      <c r="G908" s="108"/>
      <c r="H908" s="108"/>
      <c r="I908" s="108"/>
      <c r="J908" s="108"/>
      <c r="K908" s="108"/>
      <c r="L908" s="108"/>
      <c r="M908" s="108"/>
      <c r="N908" s="108"/>
    </row>
    <row r="909" spans="1:14" x14ac:dyDescent="0.2">
      <c r="A909" s="108"/>
      <c r="B909" s="108"/>
      <c r="C909" s="108"/>
      <c r="D909" s="108"/>
      <c r="E909" s="108"/>
      <c r="F909" s="108"/>
      <c r="G909" s="108"/>
      <c r="H909" s="108"/>
      <c r="I909" s="108"/>
      <c r="J909" s="108"/>
      <c r="K909" s="108"/>
      <c r="L909" s="108"/>
      <c r="M909" s="108"/>
      <c r="N909" s="108"/>
    </row>
    <row r="910" spans="1:14" x14ac:dyDescent="0.2">
      <c r="A910" s="108"/>
      <c r="B910" s="108"/>
      <c r="C910" s="108"/>
      <c r="D910" s="108"/>
      <c r="E910" s="108"/>
      <c r="F910" s="108"/>
      <c r="G910" s="108"/>
      <c r="H910" s="108"/>
      <c r="I910" s="108"/>
      <c r="J910" s="108"/>
      <c r="K910" s="108"/>
      <c r="L910" s="108"/>
      <c r="M910" s="108"/>
      <c r="N910" s="108"/>
    </row>
    <row r="911" spans="1:14" x14ac:dyDescent="0.2">
      <c r="A911" s="108"/>
      <c r="B911" s="108"/>
      <c r="C911" s="108"/>
      <c r="D911" s="108"/>
      <c r="E911" s="108"/>
      <c r="F911" s="108"/>
      <c r="G911" s="108"/>
      <c r="H911" s="108"/>
      <c r="I911" s="108"/>
      <c r="J911" s="108"/>
      <c r="K911" s="108"/>
      <c r="L911" s="108"/>
      <c r="M911" s="108"/>
      <c r="N911" s="108"/>
    </row>
    <row r="912" spans="1:14" x14ac:dyDescent="0.2">
      <c r="A912" s="108"/>
      <c r="B912" s="108"/>
      <c r="C912" s="108"/>
      <c r="D912" s="108"/>
      <c r="E912" s="108"/>
      <c r="F912" s="108"/>
      <c r="G912" s="108"/>
      <c r="H912" s="108"/>
      <c r="I912" s="108"/>
      <c r="J912" s="108"/>
      <c r="K912" s="108"/>
      <c r="L912" s="108"/>
      <c r="M912" s="108"/>
      <c r="N912" s="108"/>
    </row>
    <row r="913" spans="1:14" x14ac:dyDescent="0.2">
      <c r="A913" s="108"/>
      <c r="B913" s="108"/>
      <c r="C913" s="108"/>
      <c r="D913" s="108"/>
      <c r="E913" s="108"/>
      <c r="F913" s="108"/>
      <c r="G913" s="108"/>
      <c r="H913" s="108"/>
      <c r="I913" s="108"/>
      <c r="J913" s="108"/>
      <c r="K913" s="108"/>
      <c r="L913" s="108"/>
      <c r="M913" s="108"/>
      <c r="N913" s="108"/>
    </row>
    <row r="914" spans="1:14" x14ac:dyDescent="0.2">
      <c r="A914" s="108"/>
      <c r="B914" s="108"/>
      <c r="C914" s="108"/>
      <c r="D914" s="108"/>
      <c r="E914" s="108"/>
      <c r="F914" s="108"/>
      <c r="G914" s="108"/>
      <c r="H914" s="108"/>
      <c r="I914" s="108"/>
      <c r="J914" s="108"/>
      <c r="K914" s="108"/>
      <c r="L914" s="108"/>
      <c r="M914" s="108"/>
      <c r="N914" s="108"/>
    </row>
    <row r="915" spans="1:14" x14ac:dyDescent="0.2">
      <c r="A915" s="108"/>
      <c r="B915" s="108"/>
      <c r="C915" s="108"/>
      <c r="D915" s="108"/>
      <c r="E915" s="108"/>
      <c r="F915" s="108"/>
      <c r="G915" s="108"/>
      <c r="H915" s="108"/>
      <c r="I915" s="108"/>
      <c r="J915" s="108"/>
      <c r="K915" s="108"/>
      <c r="L915" s="108"/>
      <c r="M915" s="108"/>
      <c r="N915" s="108"/>
    </row>
    <row r="916" spans="1:14" x14ac:dyDescent="0.2">
      <c r="A916" s="108"/>
      <c r="B916" s="108"/>
      <c r="C916" s="108"/>
      <c r="D916" s="108"/>
      <c r="E916" s="108"/>
      <c r="F916" s="108"/>
      <c r="G916" s="108"/>
      <c r="H916" s="108"/>
      <c r="I916" s="108"/>
      <c r="J916" s="108"/>
      <c r="K916" s="108"/>
      <c r="L916" s="108"/>
      <c r="M916" s="108"/>
      <c r="N916" s="108"/>
    </row>
    <row r="917" spans="1:14" x14ac:dyDescent="0.2">
      <c r="A917" s="108"/>
      <c r="B917" s="108"/>
      <c r="C917" s="108"/>
      <c r="D917" s="108"/>
      <c r="E917" s="108"/>
      <c r="F917" s="108"/>
      <c r="G917" s="108"/>
      <c r="H917" s="108"/>
      <c r="I917" s="108"/>
      <c r="J917" s="108"/>
      <c r="K917" s="108"/>
      <c r="L917" s="108"/>
      <c r="M917" s="108"/>
      <c r="N917" s="108"/>
    </row>
    <row r="918" spans="1:14" x14ac:dyDescent="0.2">
      <c r="A918" s="108"/>
      <c r="B918" s="108"/>
      <c r="C918" s="108"/>
      <c r="D918" s="108"/>
      <c r="E918" s="108"/>
      <c r="F918" s="108"/>
      <c r="G918" s="108"/>
      <c r="H918" s="108"/>
      <c r="I918" s="108"/>
      <c r="J918" s="108"/>
      <c r="K918" s="108"/>
      <c r="L918" s="108"/>
      <c r="M918" s="108"/>
      <c r="N918" s="108"/>
    </row>
    <row r="919" spans="1:14" x14ac:dyDescent="0.2">
      <c r="A919" s="108"/>
      <c r="B919" s="108"/>
      <c r="C919" s="108"/>
      <c r="D919" s="108"/>
      <c r="E919" s="108"/>
      <c r="F919" s="108"/>
      <c r="G919" s="108"/>
      <c r="H919" s="108"/>
      <c r="I919" s="108"/>
      <c r="J919" s="108"/>
      <c r="K919" s="108"/>
      <c r="L919" s="108"/>
      <c r="M919" s="108"/>
      <c r="N919" s="108"/>
    </row>
    <row r="920" spans="1:14" x14ac:dyDescent="0.2">
      <c r="A920" s="108"/>
      <c r="B920" s="108"/>
      <c r="C920" s="108"/>
      <c r="D920" s="108"/>
      <c r="E920" s="108"/>
      <c r="F920" s="108"/>
      <c r="G920" s="108"/>
      <c r="H920" s="108"/>
      <c r="I920" s="108"/>
      <c r="J920" s="108"/>
      <c r="K920" s="108"/>
      <c r="L920" s="108"/>
      <c r="M920" s="108"/>
      <c r="N920" s="108"/>
    </row>
    <row r="921" spans="1:14" x14ac:dyDescent="0.2">
      <c r="A921" s="108"/>
      <c r="B921" s="108"/>
      <c r="C921" s="108"/>
      <c r="D921" s="108"/>
      <c r="E921" s="108"/>
      <c r="F921" s="108"/>
      <c r="G921" s="108"/>
      <c r="H921" s="108"/>
      <c r="I921" s="108"/>
      <c r="J921" s="108"/>
      <c r="K921" s="108"/>
      <c r="L921" s="108"/>
      <c r="M921" s="108"/>
      <c r="N921" s="108"/>
    </row>
    <row r="922" spans="1:14" x14ac:dyDescent="0.2">
      <c r="A922" s="108"/>
      <c r="B922" s="108"/>
      <c r="C922" s="108"/>
      <c r="D922" s="108"/>
      <c r="E922" s="108"/>
      <c r="F922" s="108"/>
      <c r="G922" s="108"/>
      <c r="H922" s="108"/>
      <c r="I922" s="108"/>
      <c r="J922" s="108"/>
      <c r="K922" s="108"/>
      <c r="L922" s="108"/>
      <c r="M922" s="108"/>
      <c r="N922" s="108"/>
    </row>
    <row r="923" spans="1:14" x14ac:dyDescent="0.2">
      <c r="A923" s="108"/>
      <c r="B923" s="108"/>
      <c r="C923" s="108"/>
      <c r="D923" s="108"/>
      <c r="E923" s="108"/>
      <c r="F923" s="108"/>
      <c r="G923" s="108"/>
      <c r="H923" s="108"/>
      <c r="I923" s="108"/>
      <c r="J923" s="108"/>
      <c r="K923" s="108"/>
      <c r="L923" s="108"/>
      <c r="M923" s="108"/>
      <c r="N923" s="108"/>
    </row>
    <row r="924" spans="1:14" x14ac:dyDescent="0.2">
      <c r="A924" s="108"/>
      <c r="B924" s="108"/>
      <c r="C924" s="108"/>
      <c r="D924" s="108"/>
      <c r="E924" s="108"/>
      <c r="F924" s="108"/>
      <c r="G924" s="108"/>
      <c r="H924" s="108"/>
      <c r="I924" s="108"/>
      <c r="J924" s="108"/>
      <c r="K924" s="108"/>
      <c r="L924" s="108"/>
      <c r="M924" s="108"/>
      <c r="N924" s="108"/>
    </row>
    <row r="925" spans="1:14" x14ac:dyDescent="0.2">
      <c r="A925" s="108"/>
      <c r="B925" s="108"/>
      <c r="C925" s="108"/>
      <c r="D925" s="108"/>
      <c r="E925" s="108"/>
      <c r="F925" s="108"/>
      <c r="G925" s="108"/>
      <c r="H925" s="108"/>
      <c r="I925" s="108"/>
      <c r="J925" s="108"/>
      <c r="K925" s="108"/>
      <c r="L925" s="108"/>
      <c r="M925" s="108"/>
      <c r="N925" s="108"/>
    </row>
    <row r="926" spans="1:14" x14ac:dyDescent="0.2">
      <c r="A926" s="108"/>
      <c r="B926" s="108"/>
      <c r="C926" s="108"/>
      <c r="D926" s="108"/>
      <c r="E926" s="108"/>
      <c r="F926" s="108"/>
      <c r="G926" s="108"/>
      <c r="H926" s="108"/>
      <c r="I926" s="108"/>
      <c r="J926" s="108"/>
      <c r="K926" s="108"/>
      <c r="L926" s="108"/>
      <c r="M926" s="108"/>
      <c r="N926" s="108"/>
    </row>
    <row r="927" spans="1:14" x14ac:dyDescent="0.2">
      <c r="A927" s="108"/>
      <c r="B927" s="108"/>
      <c r="C927" s="108"/>
      <c r="D927" s="108"/>
      <c r="E927" s="108"/>
      <c r="F927" s="108"/>
      <c r="G927" s="108"/>
      <c r="H927" s="108"/>
      <c r="I927" s="108"/>
      <c r="J927" s="108"/>
      <c r="K927" s="108"/>
      <c r="L927" s="108"/>
      <c r="M927" s="108"/>
      <c r="N927" s="108"/>
    </row>
    <row r="928" spans="1:14" x14ac:dyDescent="0.2">
      <c r="A928" s="108"/>
      <c r="B928" s="108"/>
      <c r="C928" s="108"/>
      <c r="D928" s="108"/>
      <c r="E928" s="108"/>
      <c r="F928" s="108"/>
      <c r="G928" s="108"/>
      <c r="H928" s="108"/>
      <c r="I928" s="108"/>
      <c r="J928" s="108"/>
      <c r="K928" s="108"/>
      <c r="L928" s="108"/>
      <c r="M928" s="108"/>
      <c r="N928" s="108"/>
    </row>
    <row r="929" spans="1:14" x14ac:dyDescent="0.2">
      <c r="A929" s="108"/>
      <c r="B929" s="108"/>
      <c r="C929" s="108"/>
      <c r="D929" s="108"/>
      <c r="E929" s="108"/>
      <c r="F929" s="108"/>
      <c r="G929" s="108"/>
      <c r="H929" s="108"/>
      <c r="I929" s="108"/>
      <c r="J929" s="108"/>
      <c r="K929" s="108"/>
      <c r="L929" s="108"/>
      <c r="M929" s="108"/>
      <c r="N929" s="108"/>
    </row>
    <row r="930" spans="1:14" x14ac:dyDescent="0.2">
      <c r="A930" s="108"/>
      <c r="B930" s="108"/>
      <c r="C930" s="108"/>
      <c r="D930" s="108"/>
      <c r="E930" s="108"/>
      <c r="F930" s="108"/>
      <c r="G930" s="108"/>
      <c r="H930" s="108"/>
      <c r="I930" s="108"/>
      <c r="J930" s="108"/>
      <c r="K930" s="108"/>
      <c r="L930" s="108"/>
      <c r="M930" s="108"/>
      <c r="N930" s="108"/>
    </row>
    <row r="931" spans="1:14" x14ac:dyDescent="0.2">
      <c r="A931" s="108"/>
      <c r="B931" s="108"/>
      <c r="C931" s="108"/>
      <c r="D931" s="108"/>
      <c r="E931" s="108"/>
      <c r="F931" s="108"/>
      <c r="G931" s="108"/>
      <c r="H931" s="108"/>
      <c r="I931" s="108"/>
      <c r="J931" s="108"/>
      <c r="K931" s="108"/>
      <c r="L931" s="108"/>
      <c r="M931" s="108"/>
      <c r="N931" s="108"/>
    </row>
    <row r="932" spans="1:14" x14ac:dyDescent="0.2">
      <c r="A932" s="108"/>
      <c r="B932" s="108"/>
      <c r="C932" s="108"/>
      <c r="D932" s="108"/>
      <c r="E932" s="108"/>
      <c r="F932" s="108"/>
      <c r="G932" s="108"/>
      <c r="H932" s="108"/>
      <c r="I932" s="108"/>
      <c r="J932" s="108"/>
      <c r="K932" s="108"/>
      <c r="L932" s="108"/>
      <c r="M932" s="108"/>
      <c r="N932" s="108"/>
    </row>
    <row r="933" spans="1:14" x14ac:dyDescent="0.2">
      <c r="A933" s="108"/>
      <c r="B933" s="108"/>
      <c r="C933" s="108"/>
      <c r="D933" s="108"/>
      <c r="E933" s="108"/>
      <c r="F933" s="108"/>
      <c r="G933" s="108"/>
      <c r="H933" s="108"/>
      <c r="I933" s="108"/>
      <c r="J933" s="108"/>
      <c r="K933" s="108"/>
      <c r="L933" s="108"/>
      <c r="M933" s="108"/>
      <c r="N933" s="108"/>
    </row>
    <row r="934" spans="1:14" x14ac:dyDescent="0.2">
      <c r="A934" s="108"/>
      <c r="B934" s="108"/>
      <c r="C934" s="108"/>
      <c r="D934" s="108"/>
      <c r="E934" s="108"/>
      <c r="F934" s="108"/>
      <c r="G934" s="108"/>
      <c r="H934" s="108"/>
      <c r="I934" s="108"/>
      <c r="J934" s="108"/>
      <c r="K934" s="108"/>
      <c r="L934" s="108"/>
      <c r="M934" s="108"/>
      <c r="N934" s="108"/>
    </row>
    <row r="935" spans="1:14" x14ac:dyDescent="0.2">
      <c r="A935" s="108"/>
      <c r="B935" s="108"/>
      <c r="C935" s="108"/>
      <c r="D935" s="108"/>
      <c r="E935" s="108"/>
      <c r="F935" s="108"/>
      <c r="G935" s="108"/>
      <c r="H935" s="108"/>
      <c r="I935" s="108"/>
      <c r="J935" s="108"/>
      <c r="K935" s="108"/>
      <c r="L935" s="108"/>
      <c r="M935" s="108"/>
      <c r="N935" s="108"/>
    </row>
    <row r="936" spans="1:14" x14ac:dyDescent="0.2">
      <c r="A936" s="108"/>
      <c r="B936" s="108"/>
      <c r="C936" s="108"/>
      <c r="D936" s="108"/>
      <c r="E936" s="108"/>
      <c r="F936" s="108"/>
      <c r="G936" s="108"/>
      <c r="H936" s="108"/>
      <c r="I936" s="108"/>
      <c r="J936" s="108"/>
      <c r="K936" s="108"/>
      <c r="L936" s="108"/>
      <c r="M936" s="108"/>
      <c r="N936" s="108"/>
    </row>
    <row r="937" spans="1:14" x14ac:dyDescent="0.2">
      <c r="A937" s="108"/>
      <c r="B937" s="108"/>
      <c r="C937" s="108"/>
      <c r="D937" s="108"/>
      <c r="E937" s="108"/>
      <c r="F937" s="108"/>
      <c r="G937" s="108"/>
      <c r="H937" s="108"/>
      <c r="I937" s="108"/>
      <c r="J937" s="108"/>
      <c r="K937" s="108"/>
      <c r="L937" s="108"/>
      <c r="M937" s="108"/>
      <c r="N937" s="108"/>
    </row>
    <row r="938" spans="1:14" x14ac:dyDescent="0.2">
      <c r="A938" s="108"/>
      <c r="B938" s="108"/>
      <c r="C938" s="108"/>
      <c r="D938" s="108"/>
      <c r="E938" s="108"/>
      <c r="F938" s="108"/>
      <c r="G938" s="108"/>
      <c r="H938" s="108"/>
      <c r="I938" s="108"/>
      <c r="J938" s="108"/>
      <c r="K938" s="108"/>
      <c r="L938" s="108"/>
      <c r="M938" s="108"/>
      <c r="N938" s="108"/>
    </row>
    <row r="939" spans="1:14" x14ac:dyDescent="0.2">
      <c r="A939" s="108"/>
      <c r="B939" s="108"/>
      <c r="C939" s="108"/>
      <c r="D939" s="108"/>
      <c r="E939" s="108"/>
      <c r="F939" s="108"/>
      <c r="G939" s="108"/>
      <c r="H939" s="108"/>
      <c r="I939" s="108"/>
      <c r="J939" s="108"/>
      <c r="K939" s="108"/>
      <c r="L939" s="108"/>
      <c r="M939" s="108"/>
      <c r="N939" s="108"/>
    </row>
    <row r="940" spans="1:14" x14ac:dyDescent="0.2">
      <c r="A940" s="108"/>
      <c r="B940" s="108"/>
      <c r="C940" s="108"/>
      <c r="D940" s="108"/>
      <c r="E940" s="108"/>
      <c r="F940" s="108"/>
      <c r="G940" s="108"/>
      <c r="H940" s="108"/>
      <c r="I940" s="108"/>
      <c r="J940" s="108"/>
      <c r="K940" s="108"/>
      <c r="L940" s="108"/>
      <c r="M940" s="108"/>
      <c r="N940" s="108"/>
    </row>
    <row r="941" spans="1:14" x14ac:dyDescent="0.2">
      <c r="A941" s="108"/>
      <c r="B941" s="108"/>
      <c r="C941" s="108"/>
      <c r="D941" s="108"/>
      <c r="E941" s="108"/>
      <c r="F941" s="108"/>
      <c r="G941" s="108"/>
      <c r="H941" s="108"/>
      <c r="I941" s="108"/>
      <c r="J941" s="108"/>
      <c r="K941" s="108"/>
      <c r="L941" s="108"/>
      <c r="M941" s="108"/>
      <c r="N941" s="108"/>
    </row>
    <row r="942" spans="1:14" x14ac:dyDescent="0.2">
      <c r="A942" s="108"/>
      <c r="B942" s="108"/>
      <c r="C942" s="108"/>
      <c r="D942" s="108"/>
      <c r="E942" s="108"/>
      <c r="F942" s="108"/>
      <c r="G942" s="108"/>
      <c r="H942" s="108"/>
      <c r="I942" s="108"/>
      <c r="J942" s="108"/>
      <c r="K942" s="108"/>
      <c r="L942" s="108"/>
      <c r="M942" s="108"/>
      <c r="N942" s="108"/>
    </row>
    <row r="943" spans="1:14" x14ac:dyDescent="0.2">
      <c r="A943" s="108"/>
      <c r="B943" s="108"/>
      <c r="C943" s="108"/>
      <c r="D943" s="108"/>
      <c r="E943" s="108"/>
      <c r="F943" s="108"/>
      <c r="G943" s="108"/>
      <c r="H943" s="108"/>
      <c r="I943" s="108"/>
      <c r="J943" s="108"/>
      <c r="K943" s="108"/>
      <c r="L943" s="108"/>
      <c r="M943" s="108"/>
      <c r="N943" s="108"/>
    </row>
    <row r="944" spans="1:14" x14ac:dyDescent="0.2">
      <c r="A944" s="108"/>
      <c r="B944" s="108"/>
      <c r="C944" s="108"/>
      <c r="D944" s="108"/>
      <c r="E944" s="108"/>
      <c r="F944" s="108"/>
      <c r="G944" s="108"/>
      <c r="H944" s="108"/>
      <c r="I944" s="108"/>
      <c r="J944" s="108"/>
      <c r="K944" s="108"/>
      <c r="L944" s="108"/>
      <c r="M944" s="108"/>
      <c r="N944" s="108"/>
    </row>
    <row r="945" spans="1:14" x14ac:dyDescent="0.2">
      <c r="A945" s="108"/>
      <c r="B945" s="108"/>
      <c r="C945" s="108"/>
      <c r="D945" s="108"/>
      <c r="E945" s="108"/>
      <c r="F945" s="108"/>
      <c r="G945" s="108"/>
      <c r="H945" s="108"/>
      <c r="I945" s="108"/>
      <c r="J945" s="108"/>
      <c r="K945" s="108"/>
      <c r="L945" s="108"/>
      <c r="M945" s="108"/>
      <c r="N945" s="108"/>
    </row>
    <row r="946" spans="1:14" x14ac:dyDescent="0.2">
      <c r="A946" s="108"/>
      <c r="B946" s="108"/>
      <c r="C946" s="108"/>
      <c r="D946" s="108"/>
      <c r="E946" s="108"/>
      <c r="F946" s="108"/>
      <c r="G946" s="108"/>
      <c r="H946" s="108"/>
      <c r="I946" s="108"/>
      <c r="J946" s="108"/>
      <c r="K946" s="108"/>
      <c r="L946" s="108"/>
      <c r="M946" s="108"/>
      <c r="N946" s="108"/>
    </row>
    <row r="947" spans="1:14" x14ac:dyDescent="0.2">
      <c r="A947" s="108"/>
      <c r="B947" s="108"/>
      <c r="C947" s="108"/>
      <c r="D947" s="108"/>
      <c r="E947" s="108"/>
      <c r="F947" s="108"/>
      <c r="G947" s="108"/>
      <c r="H947" s="108"/>
      <c r="I947" s="108"/>
      <c r="J947" s="108"/>
      <c r="K947" s="108"/>
      <c r="L947" s="108"/>
      <c r="M947" s="108"/>
      <c r="N947" s="108"/>
    </row>
    <row r="948" spans="1:14" x14ac:dyDescent="0.2">
      <c r="A948" s="108"/>
      <c r="B948" s="108"/>
      <c r="C948" s="108"/>
      <c r="D948" s="108"/>
      <c r="E948" s="108"/>
      <c r="F948" s="108"/>
      <c r="G948" s="108"/>
      <c r="H948" s="108"/>
      <c r="I948" s="108"/>
      <c r="J948" s="108"/>
      <c r="K948" s="108"/>
      <c r="L948" s="108"/>
      <c r="M948" s="108"/>
      <c r="N948" s="108"/>
    </row>
    <row r="949" spans="1:14" x14ac:dyDescent="0.2">
      <c r="A949" s="108"/>
      <c r="B949" s="108"/>
      <c r="C949" s="108"/>
      <c r="D949" s="108"/>
      <c r="E949" s="108"/>
      <c r="F949" s="108"/>
      <c r="G949" s="108"/>
      <c r="H949" s="108"/>
      <c r="I949" s="108"/>
      <c r="J949" s="108"/>
      <c r="K949" s="108"/>
      <c r="L949" s="108"/>
      <c r="M949" s="108"/>
      <c r="N949" s="108"/>
    </row>
    <row r="950" spans="1:14" x14ac:dyDescent="0.2">
      <c r="A950" s="108"/>
      <c r="B950" s="108"/>
      <c r="C950" s="108"/>
      <c r="D950" s="108"/>
      <c r="E950" s="108"/>
      <c r="F950" s="108"/>
      <c r="G950" s="108"/>
      <c r="H950" s="108"/>
      <c r="I950" s="108"/>
      <c r="J950" s="108"/>
      <c r="K950" s="108"/>
      <c r="L950" s="108"/>
      <c r="M950" s="108"/>
      <c r="N950" s="108"/>
    </row>
    <row r="951" spans="1:14" x14ac:dyDescent="0.2">
      <c r="A951" s="108"/>
      <c r="B951" s="108"/>
      <c r="C951" s="108"/>
      <c r="D951" s="108"/>
      <c r="E951" s="108"/>
      <c r="F951" s="108"/>
      <c r="G951" s="108"/>
      <c r="H951" s="108"/>
      <c r="I951" s="108"/>
      <c r="J951" s="108"/>
      <c r="K951" s="108"/>
      <c r="L951" s="108"/>
      <c r="M951" s="108"/>
      <c r="N951" s="108"/>
    </row>
    <row r="952" spans="1:14" x14ac:dyDescent="0.2">
      <c r="A952" s="108"/>
      <c r="B952" s="108"/>
      <c r="C952" s="108"/>
      <c r="D952" s="108"/>
      <c r="E952" s="108"/>
      <c r="F952" s="108"/>
      <c r="G952" s="108"/>
      <c r="H952" s="108"/>
      <c r="I952" s="108"/>
      <c r="J952" s="108"/>
      <c r="K952" s="108"/>
      <c r="L952" s="108"/>
      <c r="M952" s="108"/>
      <c r="N952" s="108"/>
    </row>
    <row r="953" spans="1:14" x14ac:dyDescent="0.2">
      <c r="A953" s="108"/>
      <c r="B953" s="108"/>
      <c r="C953" s="108"/>
      <c r="D953" s="108"/>
      <c r="E953" s="108"/>
      <c r="F953" s="108"/>
      <c r="G953" s="108"/>
      <c r="H953" s="108"/>
      <c r="I953" s="108"/>
      <c r="J953" s="108"/>
      <c r="K953" s="108"/>
      <c r="L953" s="108"/>
      <c r="M953" s="108"/>
      <c r="N953" s="108"/>
    </row>
    <row r="954" spans="1:14" x14ac:dyDescent="0.2">
      <c r="A954" s="108"/>
      <c r="B954" s="108"/>
      <c r="C954" s="108"/>
      <c r="D954" s="108"/>
      <c r="E954" s="108"/>
      <c r="F954" s="108"/>
      <c r="G954" s="108"/>
      <c r="H954" s="108"/>
      <c r="I954" s="108"/>
      <c r="J954" s="108"/>
      <c r="K954" s="108"/>
      <c r="L954" s="108"/>
      <c r="M954" s="108"/>
      <c r="N954" s="108"/>
    </row>
    <row r="955" spans="1:14" x14ac:dyDescent="0.2">
      <c r="A955" s="108"/>
      <c r="B955" s="108"/>
      <c r="C955" s="108"/>
      <c r="D955" s="108"/>
      <c r="E955" s="108"/>
      <c r="F955" s="108"/>
      <c r="G955" s="108"/>
      <c r="H955" s="108"/>
      <c r="I955" s="108"/>
      <c r="J955" s="108"/>
      <c r="K955" s="108"/>
      <c r="L955" s="108"/>
      <c r="M955" s="108"/>
      <c r="N955" s="108"/>
    </row>
    <row r="956" spans="1:14" x14ac:dyDescent="0.2">
      <c r="A956" s="108"/>
      <c r="B956" s="108"/>
      <c r="C956" s="108"/>
      <c r="D956" s="108"/>
      <c r="E956" s="108"/>
      <c r="F956" s="108"/>
      <c r="G956" s="108"/>
      <c r="H956" s="108"/>
      <c r="I956" s="108"/>
      <c r="J956" s="108"/>
      <c r="K956" s="108"/>
      <c r="L956" s="108"/>
      <c r="M956" s="108"/>
      <c r="N956" s="108"/>
    </row>
    <row r="957" spans="1:14" x14ac:dyDescent="0.2">
      <c r="A957" s="108"/>
      <c r="B957" s="108"/>
      <c r="C957" s="108"/>
      <c r="D957" s="108"/>
      <c r="E957" s="108"/>
      <c r="F957" s="108"/>
      <c r="G957" s="108"/>
      <c r="H957" s="108"/>
      <c r="I957" s="108"/>
      <c r="J957" s="108"/>
      <c r="K957" s="108"/>
      <c r="L957" s="108"/>
      <c r="M957" s="108"/>
      <c r="N957" s="108"/>
    </row>
    <row r="958" spans="1:14" x14ac:dyDescent="0.2">
      <c r="A958" s="108"/>
      <c r="B958" s="108"/>
      <c r="C958" s="108"/>
      <c r="D958" s="108"/>
      <c r="E958" s="108"/>
      <c r="F958" s="108"/>
      <c r="G958" s="108"/>
      <c r="H958" s="108"/>
      <c r="I958" s="108"/>
      <c r="J958" s="108"/>
      <c r="K958" s="108"/>
      <c r="L958" s="108"/>
      <c r="M958" s="108"/>
      <c r="N958" s="108"/>
    </row>
    <row r="959" spans="1:14" x14ac:dyDescent="0.2">
      <c r="A959" s="108"/>
      <c r="B959" s="108"/>
      <c r="C959" s="108"/>
      <c r="D959" s="108"/>
      <c r="E959" s="108"/>
      <c r="F959" s="108"/>
      <c r="G959" s="108"/>
      <c r="H959" s="108"/>
      <c r="I959" s="108"/>
      <c r="J959" s="108"/>
      <c r="K959" s="108"/>
      <c r="L959" s="108"/>
      <c r="M959" s="108"/>
      <c r="N959" s="108"/>
    </row>
    <row r="960" spans="1:14" x14ac:dyDescent="0.2">
      <c r="A960" s="108"/>
      <c r="B960" s="108"/>
      <c r="C960" s="108"/>
      <c r="D960" s="108"/>
      <c r="E960" s="108"/>
      <c r="F960" s="108"/>
      <c r="G960" s="108"/>
      <c r="H960" s="108"/>
      <c r="I960" s="108"/>
      <c r="J960" s="108"/>
      <c r="K960" s="108"/>
      <c r="L960" s="108"/>
      <c r="M960" s="108"/>
      <c r="N960" s="108"/>
    </row>
    <row r="961" spans="1:14" x14ac:dyDescent="0.2">
      <c r="A961" s="108"/>
      <c r="B961" s="108"/>
      <c r="C961" s="108"/>
      <c r="D961" s="108"/>
      <c r="E961" s="108"/>
      <c r="F961" s="108"/>
      <c r="G961" s="108"/>
      <c r="H961" s="108"/>
      <c r="I961" s="108"/>
      <c r="J961" s="108"/>
      <c r="K961" s="108"/>
      <c r="L961" s="108"/>
      <c r="M961" s="108"/>
      <c r="N961" s="108"/>
    </row>
    <row r="962" spans="1:14" x14ac:dyDescent="0.2">
      <c r="A962" s="108"/>
      <c r="B962" s="108"/>
      <c r="C962" s="108"/>
      <c r="D962" s="108"/>
      <c r="E962" s="108"/>
      <c r="F962" s="108"/>
      <c r="G962" s="108"/>
      <c r="H962" s="108"/>
      <c r="I962" s="108"/>
      <c r="J962" s="108"/>
      <c r="K962" s="108"/>
      <c r="L962" s="108"/>
      <c r="M962" s="108"/>
      <c r="N962" s="108"/>
    </row>
    <row r="963" spans="1:14" x14ac:dyDescent="0.2">
      <c r="A963" s="108"/>
      <c r="B963" s="108"/>
      <c r="C963" s="108"/>
      <c r="D963" s="108"/>
      <c r="E963" s="108"/>
      <c r="F963" s="108"/>
      <c r="G963" s="108"/>
      <c r="H963" s="108"/>
      <c r="I963" s="108"/>
      <c r="J963" s="108"/>
      <c r="K963" s="108"/>
      <c r="L963" s="108"/>
      <c r="M963" s="108"/>
      <c r="N963" s="108"/>
    </row>
    <row r="964" spans="1:14" x14ac:dyDescent="0.2">
      <c r="A964" s="108"/>
      <c r="B964" s="108"/>
      <c r="C964" s="108"/>
      <c r="D964" s="108"/>
      <c r="E964" s="108"/>
      <c r="F964" s="108"/>
      <c r="G964" s="108"/>
      <c r="H964" s="108"/>
      <c r="I964" s="108"/>
      <c r="J964" s="108"/>
      <c r="K964" s="108"/>
      <c r="L964" s="108"/>
      <c r="M964" s="108"/>
      <c r="N964" s="108"/>
    </row>
    <row r="965" spans="1:14" x14ac:dyDescent="0.2">
      <c r="A965" s="108"/>
      <c r="B965" s="108"/>
      <c r="C965" s="108"/>
      <c r="D965" s="108"/>
      <c r="E965" s="108"/>
      <c r="F965" s="108"/>
      <c r="G965" s="108"/>
      <c r="H965" s="108"/>
      <c r="I965" s="108"/>
      <c r="J965" s="108"/>
      <c r="K965" s="108"/>
      <c r="L965" s="108"/>
      <c r="M965" s="108"/>
      <c r="N965" s="108"/>
    </row>
    <row r="966" spans="1:14" x14ac:dyDescent="0.2">
      <c r="A966" s="108"/>
      <c r="B966" s="108"/>
      <c r="C966" s="108"/>
      <c r="D966" s="108"/>
      <c r="E966" s="108"/>
      <c r="F966" s="108"/>
      <c r="G966" s="108"/>
      <c r="H966" s="108"/>
      <c r="I966" s="108"/>
      <c r="J966" s="108"/>
      <c r="K966" s="108"/>
      <c r="L966" s="108"/>
      <c r="M966" s="108"/>
      <c r="N966" s="108"/>
    </row>
    <row r="967" spans="1:14" x14ac:dyDescent="0.2">
      <c r="A967" s="108"/>
      <c r="B967" s="108"/>
      <c r="C967" s="108"/>
      <c r="D967" s="108"/>
      <c r="E967" s="108"/>
      <c r="F967" s="108"/>
      <c r="G967" s="108"/>
      <c r="H967" s="108"/>
      <c r="I967" s="108"/>
      <c r="J967" s="108"/>
      <c r="K967" s="108"/>
      <c r="L967" s="108"/>
      <c r="M967" s="108"/>
      <c r="N967" s="108"/>
    </row>
    <row r="968" spans="1:14" x14ac:dyDescent="0.2">
      <c r="A968" s="108"/>
      <c r="B968" s="108"/>
      <c r="C968" s="108"/>
      <c r="D968" s="108"/>
      <c r="E968" s="108"/>
      <c r="F968" s="108"/>
      <c r="G968" s="108"/>
      <c r="H968" s="108"/>
      <c r="I968" s="108"/>
      <c r="J968" s="108"/>
      <c r="K968" s="108"/>
      <c r="L968" s="108"/>
      <c r="M968" s="108"/>
      <c r="N968" s="108"/>
    </row>
    <row r="969" spans="1:14" x14ac:dyDescent="0.2">
      <c r="A969" s="108"/>
      <c r="B969" s="108"/>
      <c r="C969" s="108"/>
      <c r="D969" s="108"/>
      <c r="E969" s="108"/>
      <c r="F969" s="108"/>
      <c r="G969" s="108"/>
      <c r="H969" s="108"/>
      <c r="I969" s="108"/>
      <c r="J969" s="108"/>
      <c r="K969" s="108"/>
      <c r="L969" s="108"/>
      <c r="M969" s="108"/>
      <c r="N969" s="108"/>
    </row>
    <row r="970" spans="1:14" x14ac:dyDescent="0.2">
      <c r="A970" s="108"/>
      <c r="B970" s="108"/>
      <c r="C970" s="108"/>
      <c r="D970" s="108"/>
      <c r="E970" s="108"/>
      <c r="F970" s="108"/>
      <c r="G970" s="108"/>
      <c r="H970" s="108"/>
      <c r="I970" s="108"/>
      <c r="J970" s="108"/>
      <c r="K970" s="108"/>
      <c r="L970" s="108"/>
      <c r="M970" s="108"/>
      <c r="N970" s="108"/>
    </row>
    <row r="971" spans="1:14" x14ac:dyDescent="0.2">
      <c r="A971" s="108"/>
      <c r="B971" s="108"/>
      <c r="C971" s="108"/>
      <c r="D971" s="108"/>
      <c r="E971" s="108"/>
      <c r="F971" s="108"/>
      <c r="G971" s="108"/>
      <c r="H971" s="108"/>
      <c r="I971" s="108"/>
      <c r="J971" s="108"/>
      <c r="K971" s="108"/>
      <c r="L971" s="108"/>
      <c r="M971" s="108"/>
      <c r="N971" s="108"/>
    </row>
    <row r="972" spans="1:14" x14ac:dyDescent="0.2">
      <c r="A972" s="108"/>
      <c r="B972" s="108"/>
      <c r="C972" s="108"/>
      <c r="D972" s="108"/>
      <c r="E972" s="108"/>
      <c r="F972" s="108"/>
      <c r="G972" s="108"/>
      <c r="H972" s="108"/>
      <c r="I972" s="108"/>
      <c r="J972" s="108"/>
      <c r="K972" s="108"/>
      <c r="L972" s="108"/>
      <c r="M972" s="108"/>
      <c r="N972" s="108"/>
    </row>
    <row r="973" spans="1:14" x14ac:dyDescent="0.2">
      <c r="A973" s="108"/>
      <c r="B973" s="108"/>
      <c r="C973" s="108"/>
      <c r="D973" s="108"/>
      <c r="E973" s="108"/>
      <c r="F973" s="108"/>
      <c r="G973" s="108"/>
      <c r="H973" s="108"/>
      <c r="I973" s="108"/>
      <c r="J973" s="108"/>
      <c r="K973" s="108"/>
      <c r="L973" s="108"/>
      <c r="M973" s="108"/>
      <c r="N973" s="108"/>
    </row>
    <row r="974" spans="1:14" x14ac:dyDescent="0.2">
      <c r="A974" s="108"/>
      <c r="B974" s="108"/>
      <c r="C974" s="108"/>
      <c r="D974" s="108"/>
      <c r="E974" s="108"/>
      <c r="F974" s="108"/>
      <c r="G974" s="108"/>
      <c r="H974" s="108"/>
      <c r="I974" s="108"/>
      <c r="J974" s="108"/>
      <c r="K974" s="108"/>
      <c r="L974" s="108"/>
      <c r="M974" s="108"/>
      <c r="N974" s="108"/>
    </row>
    <row r="975" spans="1:14" x14ac:dyDescent="0.2">
      <c r="A975" s="108"/>
      <c r="B975" s="108"/>
      <c r="C975" s="108"/>
      <c r="D975" s="108"/>
      <c r="E975" s="108"/>
      <c r="F975" s="108"/>
      <c r="G975" s="108"/>
      <c r="H975" s="108"/>
      <c r="I975" s="108"/>
      <c r="J975" s="108"/>
      <c r="K975" s="108"/>
      <c r="L975" s="108"/>
      <c r="M975" s="108"/>
      <c r="N975" s="108"/>
    </row>
    <row r="976" spans="1:14" x14ac:dyDescent="0.2">
      <c r="A976" s="108"/>
      <c r="B976" s="108"/>
      <c r="C976" s="108"/>
      <c r="D976" s="108"/>
      <c r="E976" s="108"/>
      <c r="F976" s="108"/>
      <c r="G976" s="108"/>
      <c r="H976" s="108"/>
      <c r="I976" s="108"/>
      <c r="J976" s="108"/>
      <c r="K976" s="108"/>
      <c r="L976" s="108"/>
      <c r="M976" s="108"/>
      <c r="N976" s="108"/>
    </row>
    <row r="977" spans="1:14" x14ac:dyDescent="0.2">
      <c r="A977" s="108"/>
      <c r="B977" s="108"/>
      <c r="C977" s="108"/>
      <c r="D977" s="108"/>
      <c r="E977" s="108"/>
      <c r="F977" s="108"/>
      <c r="G977" s="108"/>
      <c r="H977" s="108"/>
      <c r="I977" s="108"/>
      <c r="J977" s="108"/>
      <c r="K977" s="108"/>
      <c r="L977" s="108"/>
      <c r="M977" s="108"/>
      <c r="N977" s="108"/>
    </row>
    <row r="978" spans="1:14" x14ac:dyDescent="0.2">
      <c r="A978" s="108"/>
      <c r="B978" s="108"/>
      <c r="C978" s="108"/>
      <c r="D978" s="108"/>
      <c r="E978" s="108"/>
      <c r="F978" s="108"/>
      <c r="G978" s="108"/>
      <c r="H978" s="108"/>
      <c r="I978" s="108"/>
      <c r="J978" s="108"/>
      <c r="K978" s="108"/>
      <c r="L978" s="108"/>
      <c r="M978" s="108"/>
      <c r="N978" s="108"/>
    </row>
    <row r="979" spans="1:14" x14ac:dyDescent="0.2">
      <c r="A979" s="108"/>
      <c r="B979" s="108"/>
      <c r="C979" s="108"/>
      <c r="D979" s="108"/>
      <c r="E979" s="108"/>
      <c r="F979" s="108"/>
      <c r="G979" s="108"/>
      <c r="H979" s="108"/>
      <c r="I979" s="108"/>
      <c r="J979" s="108"/>
      <c r="K979" s="108"/>
      <c r="L979" s="108"/>
      <c r="M979" s="108"/>
      <c r="N979" s="108"/>
    </row>
    <row r="980" spans="1:14" x14ac:dyDescent="0.2">
      <c r="A980" s="108"/>
      <c r="B980" s="108"/>
      <c r="C980" s="108"/>
      <c r="D980" s="108"/>
      <c r="E980" s="108"/>
      <c r="F980" s="108"/>
      <c r="G980" s="108"/>
      <c r="H980" s="108"/>
      <c r="I980" s="108"/>
      <c r="J980" s="108"/>
      <c r="K980" s="108"/>
      <c r="L980" s="108"/>
      <c r="M980" s="108"/>
      <c r="N980" s="108"/>
    </row>
    <row r="981" spans="1:14" x14ac:dyDescent="0.2">
      <c r="A981" s="108"/>
      <c r="B981" s="108"/>
      <c r="C981" s="108"/>
      <c r="D981" s="108"/>
      <c r="E981" s="108"/>
      <c r="F981" s="108"/>
      <c r="G981" s="108"/>
      <c r="H981" s="108"/>
      <c r="I981" s="108"/>
      <c r="J981" s="108"/>
      <c r="K981" s="108"/>
      <c r="L981" s="108"/>
      <c r="M981" s="108"/>
      <c r="N981" s="108"/>
    </row>
    <row r="982" spans="1:14" x14ac:dyDescent="0.2">
      <c r="A982" s="108"/>
      <c r="B982" s="108"/>
      <c r="C982" s="108"/>
      <c r="D982" s="108"/>
      <c r="E982" s="108"/>
      <c r="F982" s="108"/>
      <c r="G982" s="108"/>
      <c r="H982" s="108"/>
      <c r="I982" s="108"/>
      <c r="J982" s="108"/>
      <c r="K982" s="108"/>
      <c r="L982" s="108"/>
      <c r="M982" s="108"/>
      <c r="N982" s="108"/>
    </row>
    <row r="983" spans="1:14" x14ac:dyDescent="0.2">
      <c r="A983" s="108"/>
      <c r="B983" s="108"/>
      <c r="C983" s="108"/>
      <c r="D983" s="108"/>
      <c r="E983" s="108"/>
      <c r="F983" s="108"/>
      <c r="G983" s="108"/>
      <c r="H983" s="108"/>
      <c r="I983" s="108"/>
      <c r="J983" s="108"/>
      <c r="K983" s="108"/>
      <c r="L983" s="108"/>
      <c r="M983" s="108"/>
      <c r="N983" s="108"/>
    </row>
    <row r="984" spans="1:14" x14ac:dyDescent="0.2">
      <c r="A984" s="108"/>
      <c r="B984" s="108"/>
      <c r="C984" s="108"/>
      <c r="D984" s="108"/>
      <c r="E984" s="108"/>
      <c r="F984" s="108"/>
      <c r="G984" s="108"/>
      <c r="H984" s="108"/>
      <c r="I984" s="108"/>
      <c r="J984" s="108"/>
      <c r="K984" s="108"/>
      <c r="L984" s="108"/>
      <c r="M984" s="108"/>
      <c r="N984" s="108"/>
    </row>
    <row r="985" spans="1:14" x14ac:dyDescent="0.2">
      <c r="A985" s="108"/>
      <c r="B985" s="108"/>
      <c r="C985" s="108"/>
      <c r="D985" s="108"/>
      <c r="E985" s="108"/>
      <c r="F985" s="108"/>
      <c r="G985" s="108"/>
      <c r="H985" s="108"/>
      <c r="I985" s="108"/>
      <c r="J985" s="108"/>
      <c r="K985" s="108"/>
      <c r="L985" s="108"/>
      <c r="M985" s="108"/>
      <c r="N985" s="108"/>
    </row>
    <row r="986" spans="1:14" x14ac:dyDescent="0.2">
      <c r="A986" s="108"/>
      <c r="B986" s="108"/>
      <c r="C986" s="108"/>
      <c r="D986" s="108"/>
      <c r="E986" s="108"/>
      <c r="F986" s="108"/>
      <c r="G986" s="108"/>
      <c r="H986" s="108"/>
      <c r="I986" s="108"/>
      <c r="J986" s="108"/>
      <c r="K986" s="108"/>
      <c r="L986" s="108"/>
      <c r="M986" s="108"/>
      <c r="N986" s="108"/>
    </row>
    <row r="987" spans="1:14" x14ac:dyDescent="0.2">
      <c r="A987" s="108"/>
      <c r="B987" s="108"/>
      <c r="C987" s="108"/>
      <c r="D987" s="108"/>
      <c r="E987" s="108"/>
      <c r="F987" s="108"/>
      <c r="G987" s="108"/>
      <c r="H987" s="108"/>
      <c r="I987" s="108"/>
      <c r="J987" s="108"/>
      <c r="K987" s="108"/>
      <c r="L987" s="108"/>
      <c r="M987" s="108"/>
      <c r="N987" s="108"/>
    </row>
    <row r="988" spans="1:14" x14ac:dyDescent="0.2">
      <c r="A988" s="108"/>
      <c r="B988" s="108"/>
      <c r="C988" s="108"/>
      <c r="D988" s="108"/>
      <c r="E988" s="108"/>
      <c r="F988" s="108"/>
      <c r="G988" s="108"/>
      <c r="H988" s="108"/>
      <c r="I988" s="108"/>
      <c r="J988" s="108"/>
      <c r="K988" s="108"/>
      <c r="L988" s="108"/>
      <c r="M988" s="108"/>
      <c r="N988" s="108"/>
    </row>
    <row r="989" spans="1:14" x14ac:dyDescent="0.2">
      <c r="A989" s="108"/>
      <c r="B989" s="108"/>
      <c r="C989" s="108"/>
      <c r="D989" s="108"/>
      <c r="E989" s="108"/>
      <c r="F989" s="108"/>
      <c r="G989" s="108"/>
      <c r="H989" s="108"/>
      <c r="I989" s="108"/>
      <c r="J989" s="108"/>
      <c r="K989" s="108"/>
      <c r="L989" s="108"/>
      <c r="M989" s="108"/>
      <c r="N989" s="108"/>
    </row>
    <row r="990" spans="1:14" x14ac:dyDescent="0.2">
      <c r="A990" s="108"/>
      <c r="B990" s="108"/>
      <c r="C990" s="108"/>
      <c r="D990" s="108"/>
      <c r="E990" s="108"/>
      <c r="F990" s="108"/>
      <c r="G990" s="108"/>
      <c r="H990" s="108"/>
      <c r="I990" s="108"/>
      <c r="J990" s="108"/>
      <c r="K990" s="108"/>
      <c r="L990" s="108"/>
      <c r="M990" s="108"/>
      <c r="N990" s="108"/>
    </row>
    <row r="991" spans="1:14" x14ac:dyDescent="0.2">
      <c r="A991" s="108"/>
      <c r="B991" s="108"/>
      <c r="C991" s="108"/>
      <c r="D991" s="108"/>
      <c r="E991" s="108"/>
      <c r="F991" s="108"/>
      <c r="G991" s="108"/>
      <c r="H991" s="108"/>
      <c r="I991" s="108"/>
      <c r="J991" s="108"/>
      <c r="K991" s="108"/>
      <c r="L991" s="108"/>
      <c r="M991" s="108"/>
      <c r="N991" s="108"/>
    </row>
    <row r="992" spans="1:14" x14ac:dyDescent="0.2">
      <c r="A992" s="108"/>
      <c r="B992" s="108"/>
      <c r="C992" s="108"/>
      <c r="D992" s="108"/>
      <c r="E992" s="108"/>
      <c r="F992" s="108"/>
      <c r="G992" s="108"/>
      <c r="H992" s="108"/>
      <c r="I992" s="108"/>
      <c r="J992" s="108"/>
      <c r="K992" s="108"/>
      <c r="L992" s="108"/>
      <c r="M992" s="108"/>
      <c r="N992" s="108"/>
    </row>
    <row r="993" spans="1:14" x14ac:dyDescent="0.2">
      <c r="A993" s="108"/>
      <c r="B993" s="108"/>
      <c r="C993" s="108"/>
      <c r="D993" s="108"/>
      <c r="E993" s="108"/>
      <c r="F993" s="108"/>
      <c r="G993" s="108"/>
      <c r="H993" s="108"/>
      <c r="I993" s="108"/>
      <c r="J993" s="108"/>
      <c r="K993" s="108"/>
      <c r="L993" s="108"/>
      <c r="M993" s="108"/>
      <c r="N993" s="108"/>
    </row>
    <row r="994" spans="1:14" x14ac:dyDescent="0.2">
      <c r="A994" s="108"/>
      <c r="B994" s="108"/>
      <c r="C994" s="108"/>
      <c r="D994" s="108"/>
      <c r="E994" s="108"/>
      <c r="F994" s="108"/>
      <c r="G994" s="108"/>
      <c r="H994" s="108"/>
      <c r="I994" s="108"/>
      <c r="J994" s="108"/>
      <c r="K994" s="108"/>
      <c r="L994" s="108"/>
      <c r="M994" s="108"/>
      <c r="N994" s="108"/>
    </row>
    <row r="995" spans="1:14" x14ac:dyDescent="0.2">
      <c r="A995" s="108"/>
      <c r="B995" s="108"/>
      <c r="C995" s="108"/>
      <c r="D995" s="108"/>
      <c r="E995" s="108"/>
      <c r="F995" s="108"/>
      <c r="G995" s="108"/>
      <c r="H995" s="108"/>
      <c r="I995" s="108"/>
      <c r="J995" s="108"/>
      <c r="K995" s="108"/>
      <c r="L995" s="108"/>
      <c r="M995" s="108"/>
      <c r="N995" s="108"/>
    </row>
    <row r="996" spans="1:14" x14ac:dyDescent="0.2">
      <c r="A996" s="108"/>
      <c r="B996" s="108"/>
      <c r="C996" s="108"/>
      <c r="D996" s="108"/>
      <c r="E996" s="108"/>
      <c r="F996" s="108"/>
      <c r="G996" s="108"/>
      <c r="H996" s="108"/>
      <c r="I996" s="108"/>
      <c r="J996" s="108"/>
      <c r="K996" s="108"/>
      <c r="L996" s="108"/>
      <c r="M996" s="108"/>
      <c r="N996" s="108"/>
    </row>
    <row r="997" spans="1:14" x14ac:dyDescent="0.2">
      <c r="A997" s="108"/>
      <c r="B997" s="108"/>
      <c r="C997" s="108"/>
      <c r="D997" s="108"/>
      <c r="E997" s="108"/>
      <c r="F997" s="108"/>
      <c r="G997" s="108"/>
      <c r="H997" s="108"/>
      <c r="I997" s="108"/>
      <c r="J997" s="108"/>
      <c r="K997" s="108"/>
      <c r="L997" s="108"/>
      <c r="M997" s="108"/>
      <c r="N997" s="108"/>
    </row>
    <row r="998" spans="1:14" x14ac:dyDescent="0.2">
      <c r="A998" s="108"/>
      <c r="B998" s="108"/>
      <c r="C998" s="108"/>
      <c r="D998" s="108"/>
      <c r="E998" s="108"/>
      <c r="F998" s="108"/>
      <c r="G998" s="108"/>
      <c r="H998" s="108"/>
      <c r="I998" s="108"/>
      <c r="J998" s="108"/>
      <c r="K998" s="108"/>
      <c r="L998" s="108"/>
      <c r="M998" s="108"/>
      <c r="N998" s="108"/>
    </row>
    <row r="999" spans="1:14" x14ac:dyDescent="0.2">
      <c r="A999" s="108"/>
      <c r="B999" s="108"/>
      <c r="C999" s="108"/>
      <c r="D999" s="108"/>
      <c r="E999" s="108"/>
      <c r="F999" s="108"/>
      <c r="G999" s="108"/>
      <c r="H999" s="108"/>
      <c r="I999" s="108"/>
      <c r="J999" s="108"/>
      <c r="K999" s="108"/>
      <c r="L999" s="108"/>
      <c r="M999" s="108"/>
      <c r="N999" s="108"/>
    </row>
    <row r="1000" spans="1:14" x14ac:dyDescent="0.2">
      <c r="A1000" s="108"/>
      <c r="B1000" s="108"/>
      <c r="C1000" s="108"/>
      <c r="D1000" s="108"/>
      <c r="E1000" s="108"/>
      <c r="F1000" s="108"/>
      <c r="G1000" s="108"/>
      <c r="H1000" s="108"/>
      <c r="I1000" s="108"/>
      <c r="J1000" s="108"/>
      <c r="K1000" s="108"/>
      <c r="L1000" s="108"/>
      <c r="M1000" s="108"/>
      <c r="N1000" s="108"/>
    </row>
    <row r="1001" spans="1:14" x14ac:dyDescent="0.2">
      <c r="A1001" s="108"/>
      <c r="B1001" s="108"/>
      <c r="C1001" s="108"/>
      <c r="D1001" s="108"/>
      <c r="E1001" s="108"/>
      <c r="F1001" s="108"/>
      <c r="G1001" s="108"/>
      <c r="H1001" s="108"/>
      <c r="I1001" s="108"/>
      <c r="J1001" s="108"/>
      <c r="K1001" s="108"/>
      <c r="L1001" s="108"/>
      <c r="M1001" s="108"/>
      <c r="N1001" s="108"/>
    </row>
    <row r="1002" spans="1:14" x14ac:dyDescent="0.2">
      <c r="A1002" s="108"/>
      <c r="B1002" s="108"/>
      <c r="C1002" s="108"/>
      <c r="D1002" s="108"/>
      <c r="E1002" s="108"/>
      <c r="F1002" s="108"/>
      <c r="G1002" s="108"/>
      <c r="H1002" s="108"/>
      <c r="I1002" s="108"/>
      <c r="J1002" s="108"/>
      <c r="K1002" s="108"/>
      <c r="L1002" s="108"/>
      <c r="M1002" s="108"/>
      <c r="N1002" s="108"/>
    </row>
    <row r="1003" spans="1:14" x14ac:dyDescent="0.2">
      <c r="A1003" s="108"/>
      <c r="B1003" s="108"/>
      <c r="C1003" s="108"/>
      <c r="D1003" s="108"/>
      <c r="E1003" s="108"/>
      <c r="F1003" s="108"/>
      <c r="G1003" s="108"/>
      <c r="H1003" s="108"/>
      <c r="I1003" s="108"/>
      <c r="J1003" s="108"/>
      <c r="K1003" s="108"/>
      <c r="L1003" s="108"/>
      <c r="M1003" s="108"/>
      <c r="N1003" s="108"/>
    </row>
    <row r="1004" spans="1:14" x14ac:dyDescent="0.2">
      <c r="A1004" s="108"/>
      <c r="B1004" s="108"/>
      <c r="C1004" s="108"/>
      <c r="D1004" s="108"/>
      <c r="E1004" s="108"/>
      <c r="F1004" s="108"/>
      <c r="G1004" s="108"/>
      <c r="H1004" s="108"/>
      <c r="I1004" s="108"/>
      <c r="J1004" s="108"/>
      <c r="K1004" s="108"/>
      <c r="L1004" s="108"/>
      <c r="M1004" s="108"/>
      <c r="N1004" s="108"/>
    </row>
    <row r="1005" spans="1:14" x14ac:dyDescent="0.2">
      <c r="A1005" s="108"/>
      <c r="B1005" s="108"/>
      <c r="C1005" s="108"/>
      <c r="D1005" s="108"/>
      <c r="E1005" s="108"/>
      <c r="F1005" s="108"/>
      <c r="G1005" s="108"/>
      <c r="H1005" s="108"/>
      <c r="I1005" s="108"/>
      <c r="J1005" s="108"/>
      <c r="K1005" s="108"/>
      <c r="L1005" s="108"/>
      <c r="M1005" s="108"/>
      <c r="N1005" s="108"/>
    </row>
    <row r="1006" spans="1:14" x14ac:dyDescent="0.2">
      <c r="A1006" s="108"/>
      <c r="B1006" s="108"/>
      <c r="C1006" s="108"/>
      <c r="D1006" s="108"/>
      <c r="E1006" s="108"/>
      <c r="F1006" s="108"/>
      <c r="G1006" s="108"/>
      <c r="H1006" s="108"/>
      <c r="I1006" s="108"/>
      <c r="J1006" s="108"/>
      <c r="K1006" s="108"/>
      <c r="L1006" s="108"/>
      <c r="M1006" s="108"/>
      <c r="N1006" s="108"/>
    </row>
    <row r="1007" spans="1:14" x14ac:dyDescent="0.2">
      <c r="A1007" s="108"/>
      <c r="B1007" s="108"/>
      <c r="C1007" s="108"/>
      <c r="D1007" s="108"/>
      <c r="E1007" s="108"/>
      <c r="F1007" s="108"/>
      <c r="G1007" s="108"/>
      <c r="H1007" s="108"/>
      <c r="I1007" s="108"/>
      <c r="J1007" s="108"/>
      <c r="K1007" s="108"/>
      <c r="L1007" s="108"/>
      <c r="M1007" s="108"/>
      <c r="N1007" s="108"/>
    </row>
    <row r="1008" spans="1:14" x14ac:dyDescent="0.2">
      <c r="A1008" s="108"/>
      <c r="B1008" s="108"/>
      <c r="C1008" s="108"/>
      <c r="D1008" s="108"/>
      <c r="E1008" s="108"/>
      <c r="F1008" s="108"/>
      <c r="G1008" s="108"/>
      <c r="H1008" s="108"/>
      <c r="I1008" s="108"/>
      <c r="J1008" s="108"/>
      <c r="K1008" s="108"/>
      <c r="L1008" s="108"/>
      <c r="M1008" s="108"/>
      <c r="N1008" s="108"/>
    </row>
    <row r="1009" spans="1:14" x14ac:dyDescent="0.2">
      <c r="A1009" s="108"/>
      <c r="B1009" s="108"/>
      <c r="C1009" s="108"/>
      <c r="D1009" s="108"/>
      <c r="E1009" s="108"/>
      <c r="F1009" s="108"/>
      <c r="G1009" s="108"/>
      <c r="H1009" s="108"/>
      <c r="I1009" s="108"/>
      <c r="J1009" s="108"/>
      <c r="K1009" s="108"/>
      <c r="L1009" s="108"/>
      <c r="M1009" s="108"/>
      <c r="N1009" s="108"/>
    </row>
    <row r="1010" spans="1:14" x14ac:dyDescent="0.2">
      <c r="A1010" s="108"/>
      <c r="B1010" s="108"/>
      <c r="C1010" s="108"/>
      <c r="D1010" s="108"/>
      <c r="E1010" s="108"/>
      <c r="F1010" s="108"/>
      <c r="G1010" s="108"/>
      <c r="H1010" s="108"/>
      <c r="I1010" s="108"/>
      <c r="J1010" s="108"/>
      <c r="K1010" s="108"/>
      <c r="L1010" s="108"/>
      <c r="M1010" s="108"/>
      <c r="N1010" s="108"/>
    </row>
    <row r="1011" spans="1:14" x14ac:dyDescent="0.2">
      <c r="A1011" s="108"/>
      <c r="B1011" s="108"/>
      <c r="C1011" s="108"/>
      <c r="D1011" s="108"/>
      <c r="E1011" s="108"/>
      <c r="F1011" s="108"/>
      <c r="G1011" s="108"/>
      <c r="H1011" s="108"/>
      <c r="I1011" s="108"/>
      <c r="J1011" s="108"/>
      <c r="K1011" s="108"/>
      <c r="L1011" s="108"/>
      <c r="M1011" s="108"/>
      <c r="N1011" s="108"/>
    </row>
    <row r="1012" spans="1:14" x14ac:dyDescent="0.2">
      <c r="A1012" s="108"/>
      <c r="B1012" s="108"/>
      <c r="C1012" s="108"/>
      <c r="D1012" s="108"/>
      <c r="E1012" s="108"/>
      <c r="F1012" s="108"/>
      <c r="G1012" s="108"/>
      <c r="H1012" s="108"/>
      <c r="I1012" s="108"/>
      <c r="J1012" s="108"/>
      <c r="K1012" s="108"/>
      <c r="L1012" s="108"/>
      <c r="M1012" s="108"/>
      <c r="N1012" s="108"/>
    </row>
    <row r="1013" spans="1:14" x14ac:dyDescent="0.2">
      <c r="A1013" s="108"/>
      <c r="B1013" s="108"/>
      <c r="C1013" s="108"/>
      <c r="D1013" s="108"/>
      <c r="E1013" s="108"/>
      <c r="F1013" s="108"/>
      <c r="G1013" s="108"/>
      <c r="H1013" s="108"/>
      <c r="I1013" s="108"/>
      <c r="J1013" s="108"/>
      <c r="K1013" s="108"/>
      <c r="L1013" s="108"/>
      <c r="M1013" s="108"/>
      <c r="N1013" s="108"/>
    </row>
    <row r="1014" spans="1:14" x14ac:dyDescent="0.2">
      <c r="A1014" s="108"/>
      <c r="B1014" s="108"/>
      <c r="C1014" s="108"/>
      <c r="D1014" s="108"/>
      <c r="E1014" s="108"/>
      <c r="F1014" s="108"/>
      <c r="G1014" s="108"/>
      <c r="H1014" s="108"/>
      <c r="I1014" s="108"/>
      <c r="J1014" s="108"/>
      <c r="K1014" s="108"/>
      <c r="L1014" s="108"/>
      <c r="M1014" s="108"/>
      <c r="N1014" s="108"/>
    </row>
    <row r="1015" spans="1:14" x14ac:dyDescent="0.2">
      <c r="A1015" s="108"/>
      <c r="B1015" s="108"/>
      <c r="C1015" s="108"/>
      <c r="D1015" s="108"/>
      <c r="E1015" s="108"/>
      <c r="F1015" s="108"/>
      <c r="G1015" s="108"/>
      <c r="H1015" s="108"/>
      <c r="I1015" s="108"/>
      <c r="J1015" s="108"/>
      <c r="K1015" s="108"/>
      <c r="L1015" s="108"/>
      <c r="M1015" s="108"/>
      <c r="N1015" s="108"/>
    </row>
    <row r="1016" spans="1:14" x14ac:dyDescent="0.2">
      <c r="A1016" s="108"/>
      <c r="B1016" s="108"/>
      <c r="C1016" s="108"/>
      <c r="D1016" s="108"/>
      <c r="E1016" s="108"/>
      <c r="F1016" s="108"/>
      <c r="G1016" s="108"/>
      <c r="H1016" s="108"/>
      <c r="I1016" s="108"/>
      <c r="J1016" s="108"/>
      <c r="K1016" s="108"/>
      <c r="L1016" s="108"/>
      <c r="M1016" s="108"/>
      <c r="N1016" s="108"/>
    </row>
    <row r="1017" spans="1:14" x14ac:dyDescent="0.2">
      <c r="A1017" s="108"/>
      <c r="B1017" s="108"/>
      <c r="C1017" s="108"/>
      <c r="D1017" s="108"/>
      <c r="E1017" s="108"/>
      <c r="F1017" s="108"/>
      <c r="G1017" s="108"/>
      <c r="H1017" s="108"/>
      <c r="I1017" s="108"/>
      <c r="J1017" s="108"/>
      <c r="K1017" s="108"/>
      <c r="L1017" s="108"/>
      <c r="M1017" s="108"/>
      <c r="N1017" s="108"/>
    </row>
    <row r="1018" spans="1:14" x14ac:dyDescent="0.2">
      <c r="A1018" s="108"/>
      <c r="B1018" s="108"/>
      <c r="C1018" s="108"/>
      <c r="D1018" s="108"/>
      <c r="E1018" s="108"/>
      <c r="F1018" s="108"/>
      <c r="G1018" s="108"/>
      <c r="H1018" s="108"/>
      <c r="I1018" s="108"/>
      <c r="J1018" s="108"/>
      <c r="K1018" s="108"/>
      <c r="L1018" s="108"/>
      <c r="M1018" s="108"/>
      <c r="N1018" s="108"/>
    </row>
    <row r="1019" spans="1:14" x14ac:dyDescent="0.2">
      <c r="A1019" s="108"/>
      <c r="B1019" s="108"/>
      <c r="C1019" s="108"/>
      <c r="D1019" s="108"/>
      <c r="E1019" s="108"/>
      <c r="F1019" s="108"/>
      <c r="G1019" s="108"/>
      <c r="H1019" s="108"/>
      <c r="I1019" s="108"/>
      <c r="J1019" s="108"/>
      <c r="K1019" s="108"/>
      <c r="L1019" s="108"/>
      <c r="M1019" s="108"/>
      <c r="N1019" s="108"/>
    </row>
    <row r="1020" spans="1:14" x14ac:dyDescent="0.2">
      <c r="A1020" s="108"/>
      <c r="B1020" s="108"/>
      <c r="C1020" s="108"/>
      <c r="D1020" s="108"/>
      <c r="E1020" s="108"/>
      <c r="F1020" s="108"/>
      <c r="G1020" s="108"/>
      <c r="H1020" s="108"/>
      <c r="I1020" s="108"/>
      <c r="J1020" s="108"/>
      <c r="K1020" s="108"/>
      <c r="L1020" s="108"/>
      <c r="M1020" s="108"/>
      <c r="N1020" s="108"/>
    </row>
    <row r="1021" spans="1:14" x14ac:dyDescent="0.2">
      <c r="A1021" s="108"/>
      <c r="B1021" s="108"/>
      <c r="C1021" s="108"/>
      <c r="D1021" s="108"/>
      <c r="E1021" s="108"/>
      <c r="F1021" s="108"/>
      <c r="G1021" s="108"/>
      <c r="H1021" s="108"/>
      <c r="I1021" s="108"/>
      <c r="J1021" s="108"/>
      <c r="K1021" s="108"/>
      <c r="L1021" s="108"/>
      <c r="M1021" s="108"/>
      <c r="N1021" s="108"/>
    </row>
    <row r="1022" spans="1:14" x14ac:dyDescent="0.2">
      <c r="A1022" s="108"/>
      <c r="B1022" s="108"/>
      <c r="C1022" s="108"/>
      <c r="D1022" s="108"/>
      <c r="E1022" s="108"/>
      <c r="F1022" s="108"/>
      <c r="G1022" s="108"/>
      <c r="H1022" s="108"/>
      <c r="I1022" s="108"/>
      <c r="J1022" s="108"/>
      <c r="K1022" s="108"/>
      <c r="L1022" s="108"/>
      <c r="M1022" s="108"/>
      <c r="N1022" s="108"/>
    </row>
    <row r="1023" spans="1:14" x14ac:dyDescent="0.2">
      <c r="A1023" s="108"/>
      <c r="B1023" s="108"/>
      <c r="C1023" s="108"/>
      <c r="D1023" s="108"/>
      <c r="E1023" s="108"/>
      <c r="F1023" s="108"/>
      <c r="G1023" s="108"/>
      <c r="H1023" s="108"/>
      <c r="I1023" s="108"/>
      <c r="J1023" s="108"/>
      <c r="K1023" s="108"/>
      <c r="L1023" s="108"/>
      <c r="M1023" s="108"/>
      <c r="N1023" s="108"/>
    </row>
    <row r="1024" spans="1:14" x14ac:dyDescent="0.2">
      <c r="A1024" s="108"/>
      <c r="B1024" s="108"/>
      <c r="C1024" s="108"/>
      <c r="D1024" s="108"/>
      <c r="E1024" s="108"/>
      <c r="F1024" s="108"/>
      <c r="G1024" s="108"/>
      <c r="H1024" s="108"/>
      <c r="I1024" s="108"/>
      <c r="J1024" s="108"/>
      <c r="K1024" s="108"/>
      <c r="L1024" s="108"/>
      <c r="M1024" s="108"/>
      <c r="N1024" s="108"/>
    </row>
    <row r="1025" spans="1:14" x14ac:dyDescent="0.2">
      <c r="A1025" s="108"/>
      <c r="B1025" s="108"/>
      <c r="C1025" s="108"/>
      <c r="D1025" s="108"/>
      <c r="E1025" s="108"/>
      <c r="F1025" s="108"/>
      <c r="G1025" s="108"/>
      <c r="H1025" s="108"/>
      <c r="I1025" s="108"/>
      <c r="J1025" s="108"/>
      <c r="K1025" s="108"/>
      <c r="L1025" s="108"/>
      <c r="M1025" s="108"/>
      <c r="N1025" s="108"/>
    </row>
    <row r="1026" spans="1:14" x14ac:dyDescent="0.2">
      <c r="A1026" s="108"/>
      <c r="B1026" s="108"/>
      <c r="C1026" s="108"/>
      <c r="D1026" s="108"/>
      <c r="E1026" s="108"/>
      <c r="F1026" s="108"/>
      <c r="G1026" s="108"/>
      <c r="H1026" s="108"/>
      <c r="I1026" s="108"/>
      <c r="J1026" s="108"/>
      <c r="K1026" s="108"/>
      <c r="L1026" s="108"/>
      <c r="M1026" s="108"/>
      <c r="N1026" s="108"/>
    </row>
    <row r="1027" spans="1:14" x14ac:dyDescent="0.2">
      <c r="A1027" s="108"/>
      <c r="B1027" s="108"/>
      <c r="C1027" s="108"/>
      <c r="D1027" s="108"/>
      <c r="E1027" s="108"/>
      <c r="F1027" s="108"/>
      <c r="G1027" s="108"/>
      <c r="H1027" s="108"/>
      <c r="I1027" s="108"/>
      <c r="J1027" s="108"/>
      <c r="K1027" s="108"/>
      <c r="L1027" s="108"/>
      <c r="M1027" s="108"/>
      <c r="N1027" s="108"/>
    </row>
    <row r="1028" spans="1:14" x14ac:dyDescent="0.2">
      <c r="A1028" s="108"/>
      <c r="B1028" s="108"/>
      <c r="C1028" s="108"/>
      <c r="D1028" s="108"/>
      <c r="E1028" s="108"/>
      <c r="F1028" s="108"/>
      <c r="G1028" s="108"/>
      <c r="H1028" s="108"/>
      <c r="I1028" s="108"/>
      <c r="J1028" s="108"/>
      <c r="K1028" s="108"/>
      <c r="L1028" s="108"/>
      <c r="M1028" s="108"/>
      <c r="N1028" s="108"/>
    </row>
    <row r="1029" spans="1:14" x14ac:dyDescent="0.2">
      <c r="A1029" s="108"/>
      <c r="B1029" s="108"/>
      <c r="C1029" s="108"/>
      <c r="D1029" s="108"/>
      <c r="E1029" s="108"/>
      <c r="F1029" s="108"/>
      <c r="G1029" s="108"/>
      <c r="H1029" s="108"/>
      <c r="I1029" s="108"/>
      <c r="J1029" s="108"/>
      <c r="K1029" s="108"/>
      <c r="L1029" s="108"/>
      <c r="M1029" s="108"/>
      <c r="N1029" s="108"/>
    </row>
    <row r="1030" spans="1:14" x14ac:dyDescent="0.2">
      <c r="A1030" s="108"/>
      <c r="B1030" s="108"/>
      <c r="C1030" s="108"/>
      <c r="D1030" s="108"/>
      <c r="E1030" s="108"/>
      <c r="F1030" s="108"/>
      <c r="G1030" s="108"/>
      <c r="H1030" s="108"/>
      <c r="I1030" s="108"/>
      <c r="J1030" s="108"/>
      <c r="K1030" s="108"/>
      <c r="L1030" s="108"/>
      <c r="M1030" s="108"/>
      <c r="N1030" s="108"/>
    </row>
    <row r="1031" spans="1:14" x14ac:dyDescent="0.2">
      <c r="A1031" s="108"/>
      <c r="B1031" s="108"/>
      <c r="C1031" s="108"/>
      <c r="D1031" s="108"/>
      <c r="E1031" s="108"/>
      <c r="F1031" s="108"/>
      <c r="G1031" s="108"/>
      <c r="H1031" s="108"/>
      <c r="I1031" s="108"/>
      <c r="J1031" s="108"/>
      <c r="K1031" s="108"/>
      <c r="L1031" s="108"/>
      <c r="M1031" s="108"/>
      <c r="N1031" s="108"/>
    </row>
    <row r="1032" spans="1:14" x14ac:dyDescent="0.2">
      <c r="A1032" s="108"/>
      <c r="B1032" s="108"/>
      <c r="C1032" s="108"/>
      <c r="D1032" s="108"/>
      <c r="E1032" s="108"/>
      <c r="F1032" s="108"/>
      <c r="G1032" s="108"/>
      <c r="H1032" s="108"/>
      <c r="I1032" s="108"/>
      <c r="J1032" s="108"/>
      <c r="K1032" s="108"/>
      <c r="L1032" s="108"/>
      <c r="M1032" s="108"/>
      <c r="N1032" s="108"/>
    </row>
    <row r="1033" spans="1:14" x14ac:dyDescent="0.2">
      <c r="A1033" s="108"/>
      <c r="B1033" s="108"/>
      <c r="C1033" s="108"/>
      <c r="D1033" s="108"/>
      <c r="E1033" s="108"/>
      <c r="F1033" s="108"/>
      <c r="G1033" s="108"/>
      <c r="H1033" s="108"/>
      <c r="I1033" s="108"/>
      <c r="J1033" s="108"/>
      <c r="K1033" s="108"/>
      <c r="L1033" s="108"/>
      <c r="M1033" s="108"/>
      <c r="N1033" s="108"/>
    </row>
    <row r="1034" spans="1:14" x14ac:dyDescent="0.2">
      <c r="A1034" s="108"/>
      <c r="B1034" s="108"/>
      <c r="C1034" s="108"/>
      <c r="D1034" s="108"/>
      <c r="E1034" s="108"/>
      <c r="F1034" s="108"/>
      <c r="G1034" s="108"/>
      <c r="H1034" s="108"/>
      <c r="I1034" s="108"/>
      <c r="J1034" s="108"/>
      <c r="K1034" s="108"/>
      <c r="L1034" s="108"/>
      <c r="M1034" s="108"/>
      <c r="N1034" s="108"/>
    </row>
    <row r="1035" spans="1:14" x14ac:dyDescent="0.2">
      <c r="A1035" s="108"/>
      <c r="B1035" s="108"/>
      <c r="C1035" s="108"/>
      <c r="D1035" s="108"/>
      <c r="E1035" s="108"/>
      <c r="F1035" s="108"/>
      <c r="G1035" s="108"/>
      <c r="H1035" s="108"/>
      <c r="I1035" s="108"/>
      <c r="J1035" s="108"/>
      <c r="K1035" s="108"/>
      <c r="L1035" s="108"/>
      <c r="M1035" s="108"/>
      <c r="N1035" s="108"/>
    </row>
    <row r="1036" spans="1:14" x14ac:dyDescent="0.2">
      <c r="A1036" s="108"/>
      <c r="B1036" s="108"/>
      <c r="C1036" s="108"/>
      <c r="D1036" s="108"/>
      <c r="E1036" s="108"/>
      <c r="F1036" s="108"/>
      <c r="G1036" s="108"/>
      <c r="H1036" s="108"/>
      <c r="I1036" s="108"/>
      <c r="J1036" s="108"/>
      <c r="K1036" s="108"/>
      <c r="L1036" s="108"/>
      <c r="M1036" s="108"/>
      <c r="N1036" s="108"/>
    </row>
    <row r="1037" spans="1:14" x14ac:dyDescent="0.2">
      <c r="A1037" s="108"/>
      <c r="B1037" s="108"/>
      <c r="C1037" s="108"/>
      <c r="D1037" s="108"/>
      <c r="E1037" s="108"/>
      <c r="F1037" s="108"/>
      <c r="G1037" s="108"/>
      <c r="H1037" s="108"/>
      <c r="I1037" s="108"/>
      <c r="J1037" s="108"/>
      <c r="K1037" s="108"/>
      <c r="L1037" s="108"/>
      <c r="M1037" s="108"/>
      <c r="N1037" s="108"/>
    </row>
    <row r="1038" spans="1:14" x14ac:dyDescent="0.2">
      <c r="A1038" s="108"/>
      <c r="B1038" s="108"/>
      <c r="C1038" s="108"/>
      <c r="D1038" s="108"/>
      <c r="E1038" s="108"/>
      <c r="F1038" s="108"/>
      <c r="G1038" s="108"/>
      <c r="H1038" s="108"/>
      <c r="I1038" s="108"/>
      <c r="J1038" s="108"/>
      <c r="K1038" s="108"/>
      <c r="L1038" s="108"/>
      <c r="M1038" s="108"/>
      <c r="N1038" s="108"/>
    </row>
    <row r="1039" spans="1:14" x14ac:dyDescent="0.2">
      <c r="A1039" s="108"/>
      <c r="B1039" s="108"/>
      <c r="C1039" s="108"/>
      <c r="D1039" s="108"/>
      <c r="E1039" s="108"/>
      <c r="F1039" s="108"/>
      <c r="G1039" s="108"/>
      <c r="H1039" s="108"/>
      <c r="I1039" s="108"/>
      <c r="J1039" s="108"/>
      <c r="K1039" s="108"/>
      <c r="L1039" s="108"/>
      <c r="M1039" s="108"/>
      <c r="N1039" s="108"/>
    </row>
    <row r="1040" spans="1:14" x14ac:dyDescent="0.2">
      <c r="A1040" s="108"/>
      <c r="B1040" s="108"/>
      <c r="C1040" s="108"/>
      <c r="D1040" s="108"/>
      <c r="E1040" s="108"/>
      <c r="F1040" s="108"/>
      <c r="G1040" s="108"/>
      <c r="H1040" s="108"/>
      <c r="I1040" s="108"/>
      <c r="J1040" s="108"/>
      <c r="K1040" s="108"/>
      <c r="L1040" s="108"/>
      <c r="M1040" s="108"/>
      <c r="N1040" s="108"/>
    </row>
    <row r="1041" spans="1:14" x14ac:dyDescent="0.2">
      <c r="A1041" s="108"/>
      <c r="B1041" s="108"/>
      <c r="C1041" s="108"/>
      <c r="D1041" s="108"/>
      <c r="E1041" s="108"/>
      <c r="F1041" s="108"/>
      <c r="G1041" s="108"/>
      <c r="H1041" s="108"/>
      <c r="I1041" s="108"/>
      <c r="J1041" s="108"/>
      <c r="K1041" s="108"/>
      <c r="L1041" s="108"/>
      <c r="M1041" s="108"/>
      <c r="N1041" s="108"/>
    </row>
    <row r="1042" spans="1:14" x14ac:dyDescent="0.2">
      <c r="A1042" s="108"/>
      <c r="B1042" s="108"/>
      <c r="C1042" s="108"/>
      <c r="D1042" s="108"/>
      <c r="E1042" s="108"/>
      <c r="F1042" s="108"/>
      <c r="G1042" s="108"/>
      <c r="H1042" s="108"/>
      <c r="I1042" s="108"/>
      <c r="J1042" s="108"/>
      <c r="K1042" s="108"/>
      <c r="L1042" s="108"/>
      <c r="M1042" s="108"/>
      <c r="N1042" s="108"/>
    </row>
    <row r="1043" spans="1:14" x14ac:dyDescent="0.2">
      <c r="A1043" s="108"/>
      <c r="B1043" s="108"/>
      <c r="C1043" s="108"/>
      <c r="D1043" s="108"/>
      <c r="E1043" s="108"/>
      <c r="F1043" s="108"/>
      <c r="G1043" s="108"/>
      <c r="H1043" s="108"/>
      <c r="I1043" s="108"/>
      <c r="J1043" s="108"/>
      <c r="K1043" s="108"/>
      <c r="L1043" s="108"/>
      <c r="M1043" s="108"/>
      <c r="N1043" s="108"/>
    </row>
    <row r="1044" spans="1:14" x14ac:dyDescent="0.2">
      <c r="A1044" s="108"/>
      <c r="B1044" s="108"/>
      <c r="C1044" s="108"/>
      <c r="D1044" s="108"/>
      <c r="E1044" s="108"/>
      <c r="F1044" s="108"/>
      <c r="G1044" s="108"/>
      <c r="H1044" s="108"/>
      <c r="I1044" s="108"/>
      <c r="J1044" s="108"/>
      <c r="K1044" s="108"/>
      <c r="L1044" s="108"/>
      <c r="M1044" s="108"/>
      <c r="N1044" s="108"/>
    </row>
    <row r="1045" spans="1:14" x14ac:dyDescent="0.2">
      <c r="A1045" s="108"/>
      <c r="B1045" s="108"/>
      <c r="C1045" s="108"/>
      <c r="D1045" s="108"/>
      <c r="E1045" s="108"/>
      <c r="F1045" s="108"/>
      <c r="G1045" s="108"/>
      <c r="H1045" s="108"/>
      <c r="I1045" s="108"/>
      <c r="J1045" s="108"/>
      <c r="K1045" s="108"/>
      <c r="L1045" s="108"/>
      <c r="M1045" s="108"/>
      <c r="N1045" s="108"/>
    </row>
    <row r="1046" spans="1:14" x14ac:dyDescent="0.2">
      <c r="A1046" s="108"/>
      <c r="B1046" s="108"/>
      <c r="C1046" s="108"/>
      <c r="D1046" s="108"/>
      <c r="E1046" s="108"/>
      <c r="F1046" s="108"/>
      <c r="G1046" s="108"/>
      <c r="H1046" s="108"/>
      <c r="I1046" s="108"/>
      <c r="J1046" s="108"/>
      <c r="K1046" s="108"/>
      <c r="L1046" s="108"/>
      <c r="M1046" s="108"/>
      <c r="N1046" s="108"/>
    </row>
    <row r="1047" spans="1:14" x14ac:dyDescent="0.2">
      <c r="A1047" s="108"/>
      <c r="B1047" s="108"/>
      <c r="C1047" s="108"/>
      <c r="D1047" s="108"/>
      <c r="E1047" s="108"/>
      <c r="F1047" s="108"/>
      <c r="G1047" s="108"/>
      <c r="H1047" s="108"/>
      <c r="I1047" s="108"/>
      <c r="J1047" s="108"/>
      <c r="K1047" s="108"/>
      <c r="L1047" s="108"/>
      <c r="M1047" s="108"/>
      <c r="N1047" s="108"/>
    </row>
    <row r="1048" spans="1:14" x14ac:dyDescent="0.2">
      <c r="A1048" s="108"/>
      <c r="B1048" s="108"/>
      <c r="C1048" s="108"/>
      <c r="D1048" s="108"/>
      <c r="E1048" s="108"/>
      <c r="F1048" s="108"/>
      <c r="G1048" s="108"/>
      <c r="H1048" s="108"/>
      <c r="I1048" s="108"/>
      <c r="J1048" s="108"/>
      <c r="K1048" s="108"/>
      <c r="L1048" s="108"/>
      <c r="M1048" s="108"/>
      <c r="N1048" s="108"/>
    </row>
    <row r="1049" spans="1:14" x14ac:dyDescent="0.2">
      <c r="A1049" s="108"/>
      <c r="B1049" s="108"/>
      <c r="C1049" s="108"/>
      <c r="D1049" s="108"/>
      <c r="E1049" s="108"/>
      <c r="F1049" s="108"/>
      <c r="G1049" s="108"/>
      <c r="H1049" s="108"/>
      <c r="I1049" s="108"/>
      <c r="J1049" s="108"/>
      <c r="K1049" s="108"/>
      <c r="L1049" s="108"/>
      <c r="M1049" s="108"/>
      <c r="N1049" s="108"/>
    </row>
    <row r="1050" spans="1:14" x14ac:dyDescent="0.2">
      <c r="A1050" s="108"/>
      <c r="B1050" s="108"/>
      <c r="C1050" s="108"/>
      <c r="D1050" s="108"/>
      <c r="E1050" s="108"/>
      <c r="F1050" s="108"/>
      <c r="G1050" s="108"/>
      <c r="H1050" s="108"/>
      <c r="I1050" s="108"/>
      <c r="J1050" s="108"/>
      <c r="K1050" s="108"/>
      <c r="L1050" s="108"/>
      <c r="M1050" s="108"/>
      <c r="N1050" s="108"/>
    </row>
    <row r="1051" spans="1:14" x14ac:dyDescent="0.2">
      <c r="A1051" s="108"/>
      <c r="B1051" s="108"/>
      <c r="C1051" s="108"/>
      <c r="D1051" s="108"/>
      <c r="E1051" s="108"/>
      <c r="F1051" s="108"/>
      <c r="G1051" s="108"/>
      <c r="H1051" s="108"/>
      <c r="I1051" s="108"/>
      <c r="J1051" s="108"/>
      <c r="K1051" s="108"/>
      <c r="L1051" s="108"/>
      <c r="M1051" s="108"/>
      <c r="N1051" s="108"/>
    </row>
    <row r="1052" spans="1:14" x14ac:dyDescent="0.2">
      <c r="A1052" s="108"/>
      <c r="B1052" s="108"/>
      <c r="C1052" s="108"/>
      <c r="D1052" s="108"/>
      <c r="E1052" s="108"/>
      <c r="F1052" s="108"/>
      <c r="G1052" s="108"/>
      <c r="H1052" s="108"/>
      <c r="I1052" s="108"/>
      <c r="J1052" s="108"/>
      <c r="K1052" s="108"/>
      <c r="L1052" s="108"/>
      <c r="M1052" s="108"/>
      <c r="N1052" s="108"/>
    </row>
    <row r="1053" spans="1:14" x14ac:dyDescent="0.2">
      <c r="A1053" s="108"/>
      <c r="B1053" s="108"/>
      <c r="C1053" s="108"/>
      <c r="D1053" s="108"/>
      <c r="E1053" s="108"/>
      <c r="F1053" s="108"/>
      <c r="G1053" s="108"/>
      <c r="H1053" s="108"/>
      <c r="I1053" s="108"/>
      <c r="J1053" s="108"/>
      <c r="K1053" s="108"/>
      <c r="L1053" s="108"/>
      <c r="M1053" s="108"/>
      <c r="N1053" s="108"/>
    </row>
    <row r="1054" spans="1:14" x14ac:dyDescent="0.2">
      <c r="A1054" s="108"/>
      <c r="B1054" s="108"/>
      <c r="C1054" s="108"/>
      <c r="D1054" s="108"/>
      <c r="E1054" s="108"/>
      <c r="F1054" s="108"/>
      <c r="G1054" s="108"/>
      <c r="H1054" s="108"/>
      <c r="I1054" s="108"/>
      <c r="J1054" s="108"/>
      <c r="K1054" s="108"/>
      <c r="L1054" s="108"/>
      <c r="M1054" s="108"/>
      <c r="N1054" s="108"/>
    </row>
    <row r="1055" spans="1:14" x14ac:dyDescent="0.2">
      <c r="A1055" s="108"/>
      <c r="B1055" s="108"/>
      <c r="C1055" s="108"/>
      <c r="D1055" s="108"/>
      <c r="E1055" s="108"/>
      <c r="F1055" s="108"/>
      <c r="G1055" s="108"/>
      <c r="H1055" s="108"/>
      <c r="I1055" s="108"/>
      <c r="J1055" s="108"/>
      <c r="K1055" s="108"/>
      <c r="L1055" s="108"/>
      <c r="M1055" s="108"/>
      <c r="N1055" s="108"/>
    </row>
    <row r="1056" spans="1:14" x14ac:dyDescent="0.2">
      <c r="A1056" s="108"/>
      <c r="B1056" s="108"/>
      <c r="C1056" s="108"/>
      <c r="D1056" s="108"/>
      <c r="E1056" s="108"/>
      <c r="F1056" s="108"/>
      <c r="G1056" s="108"/>
      <c r="H1056" s="108"/>
      <c r="I1056" s="108"/>
      <c r="J1056" s="108"/>
      <c r="K1056" s="108"/>
      <c r="L1056" s="108"/>
      <c r="M1056" s="108"/>
      <c r="N1056" s="108"/>
    </row>
    <row r="1057" spans="1:14" x14ac:dyDescent="0.2">
      <c r="A1057" s="108"/>
      <c r="B1057" s="108"/>
      <c r="C1057" s="108"/>
      <c r="D1057" s="108"/>
      <c r="E1057" s="108"/>
      <c r="F1057" s="108"/>
      <c r="G1057" s="108"/>
      <c r="H1057" s="108"/>
      <c r="I1057" s="108"/>
      <c r="J1057" s="108"/>
      <c r="K1057" s="108"/>
      <c r="L1057" s="108"/>
      <c r="M1057" s="108"/>
      <c r="N1057" s="108"/>
    </row>
    <row r="1058" spans="1:14" x14ac:dyDescent="0.2">
      <c r="A1058" s="108"/>
      <c r="B1058" s="108"/>
      <c r="C1058" s="108"/>
      <c r="D1058" s="108"/>
      <c r="E1058" s="108"/>
      <c r="F1058" s="108"/>
      <c r="G1058" s="108"/>
      <c r="H1058" s="108"/>
      <c r="I1058" s="108"/>
      <c r="J1058" s="108"/>
      <c r="K1058" s="108"/>
      <c r="L1058" s="108"/>
      <c r="M1058" s="108"/>
      <c r="N1058" s="108"/>
    </row>
    <row r="1059" spans="1:14" x14ac:dyDescent="0.2">
      <c r="A1059" s="108"/>
      <c r="B1059" s="108"/>
      <c r="C1059" s="108"/>
      <c r="D1059" s="108"/>
      <c r="E1059" s="108"/>
      <c r="F1059" s="108"/>
      <c r="G1059" s="108"/>
      <c r="H1059" s="108"/>
      <c r="I1059" s="108"/>
      <c r="J1059" s="108"/>
      <c r="K1059" s="108"/>
      <c r="L1059" s="108"/>
      <c r="M1059" s="108"/>
      <c r="N1059" s="108"/>
    </row>
    <row r="1060" spans="1:14" x14ac:dyDescent="0.2">
      <c r="A1060" s="108"/>
      <c r="B1060" s="108"/>
      <c r="C1060" s="108"/>
      <c r="D1060" s="108"/>
      <c r="E1060" s="108"/>
      <c r="F1060" s="108"/>
      <c r="G1060" s="108"/>
      <c r="H1060" s="108"/>
      <c r="I1060" s="108"/>
      <c r="J1060" s="108"/>
      <c r="K1060" s="108"/>
      <c r="L1060" s="108"/>
      <c r="M1060" s="108"/>
      <c r="N1060" s="108"/>
    </row>
    <row r="1061" spans="1:14" x14ac:dyDescent="0.2">
      <c r="A1061" s="108"/>
      <c r="B1061" s="108"/>
      <c r="C1061" s="108"/>
      <c r="D1061" s="108"/>
      <c r="E1061" s="108"/>
      <c r="F1061" s="108"/>
      <c r="G1061" s="108"/>
      <c r="H1061" s="108"/>
      <c r="I1061" s="108"/>
      <c r="J1061" s="108"/>
      <c r="K1061" s="108"/>
      <c r="L1061" s="108"/>
      <c r="M1061" s="108"/>
      <c r="N1061" s="108"/>
    </row>
    <row r="1062" spans="1:14" x14ac:dyDescent="0.2">
      <c r="A1062" s="108"/>
      <c r="B1062" s="108"/>
      <c r="C1062" s="108"/>
      <c r="D1062" s="108"/>
      <c r="E1062" s="108"/>
      <c r="F1062" s="108"/>
      <c r="G1062" s="108"/>
      <c r="H1062" s="108"/>
      <c r="I1062" s="108"/>
      <c r="J1062" s="108"/>
      <c r="K1062" s="108"/>
      <c r="L1062" s="108"/>
      <c r="M1062" s="108"/>
      <c r="N1062" s="108"/>
    </row>
    <row r="1063" spans="1:14" x14ac:dyDescent="0.2">
      <c r="A1063" s="108"/>
      <c r="B1063" s="108"/>
      <c r="C1063" s="108"/>
      <c r="D1063" s="108"/>
      <c r="E1063" s="108"/>
      <c r="F1063" s="108"/>
      <c r="G1063" s="108"/>
      <c r="H1063" s="108"/>
      <c r="I1063" s="108"/>
      <c r="J1063" s="108"/>
      <c r="K1063" s="108"/>
      <c r="L1063" s="108"/>
      <c r="M1063" s="108"/>
      <c r="N1063" s="108"/>
    </row>
    <row r="1064" spans="1:14" x14ac:dyDescent="0.2">
      <c r="A1064" s="108"/>
      <c r="B1064" s="108"/>
      <c r="C1064" s="108"/>
      <c r="D1064" s="108"/>
      <c r="E1064" s="108"/>
      <c r="F1064" s="108"/>
      <c r="G1064" s="108"/>
      <c r="H1064" s="108"/>
      <c r="I1064" s="108"/>
      <c r="J1064" s="108"/>
      <c r="K1064" s="108"/>
      <c r="L1064" s="108"/>
      <c r="M1064" s="108"/>
      <c r="N1064" s="108"/>
    </row>
    <row r="1065" spans="1:14" x14ac:dyDescent="0.2">
      <c r="A1065" s="108"/>
      <c r="B1065" s="108"/>
      <c r="C1065" s="108"/>
      <c r="D1065" s="108"/>
      <c r="E1065" s="108"/>
      <c r="F1065" s="108"/>
      <c r="G1065" s="108"/>
      <c r="H1065" s="108"/>
      <c r="I1065" s="108"/>
      <c r="J1065" s="108"/>
      <c r="K1065" s="108"/>
      <c r="L1065" s="108"/>
      <c r="M1065" s="108"/>
      <c r="N1065" s="108"/>
    </row>
    <row r="1066" spans="1:14" x14ac:dyDescent="0.2">
      <c r="A1066" s="108"/>
      <c r="B1066" s="108"/>
      <c r="C1066" s="108"/>
      <c r="D1066" s="108"/>
      <c r="E1066" s="108"/>
      <c r="F1066" s="108"/>
      <c r="G1066" s="108"/>
      <c r="H1066" s="108"/>
      <c r="I1066" s="108"/>
      <c r="J1066" s="108"/>
      <c r="K1066" s="108"/>
      <c r="L1066" s="108"/>
      <c r="M1066" s="108"/>
      <c r="N1066" s="108"/>
    </row>
    <row r="1067" spans="1:14" x14ac:dyDescent="0.2">
      <c r="A1067" s="108"/>
      <c r="B1067" s="108"/>
      <c r="C1067" s="108"/>
      <c r="D1067" s="108"/>
      <c r="E1067" s="108"/>
      <c r="F1067" s="108"/>
      <c r="G1067" s="108"/>
      <c r="H1067" s="108"/>
      <c r="I1067" s="108"/>
      <c r="J1067" s="108"/>
      <c r="K1067" s="108"/>
      <c r="L1067" s="108"/>
      <c r="M1067" s="108"/>
      <c r="N1067" s="108"/>
    </row>
    <row r="1068" spans="1:14" x14ac:dyDescent="0.2">
      <c r="A1068" s="108"/>
      <c r="B1068" s="108"/>
      <c r="C1068" s="108"/>
      <c r="D1068" s="108"/>
      <c r="E1068" s="108"/>
      <c r="F1068" s="108"/>
      <c r="G1068" s="108"/>
      <c r="H1068" s="108"/>
      <c r="I1068" s="108"/>
      <c r="J1068" s="108"/>
      <c r="K1068" s="108"/>
      <c r="L1068" s="108"/>
      <c r="M1068" s="108"/>
      <c r="N1068" s="108"/>
    </row>
    <row r="1069" spans="1:14" x14ac:dyDescent="0.2">
      <c r="A1069" s="108"/>
      <c r="B1069" s="108"/>
      <c r="C1069" s="108"/>
      <c r="D1069" s="108"/>
      <c r="E1069" s="108"/>
      <c r="F1069" s="108"/>
      <c r="G1069" s="108"/>
      <c r="H1069" s="108"/>
      <c r="I1069" s="108"/>
      <c r="J1069" s="108"/>
      <c r="K1069" s="108"/>
      <c r="L1069" s="108"/>
      <c r="M1069" s="108"/>
      <c r="N1069" s="108"/>
    </row>
    <row r="1070" spans="1:14" x14ac:dyDescent="0.2">
      <c r="A1070" s="108"/>
      <c r="B1070" s="108"/>
      <c r="C1070" s="108"/>
      <c r="D1070" s="108"/>
      <c r="E1070" s="108"/>
      <c r="F1070" s="108"/>
      <c r="G1070" s="108"/>
      <c r="H1070" s="108"/>
      <c r="I1070" s="108"/>
      <c r="J1070" s="108"/>
      <c r="K1070" s="108"/>
      <c r="L1070" s="108"/>
      <c r="M1070" s="108"/>
      <c r="N1070" s="108"/>
    </row>
    <row r="1071" spans="1:14" x14ac:dyDescent="0.2">
      <c r="A1071" s="108"/>
      <c r="B1071" s="108"/>
      <c r="C1071" s="108"/>
      <c r="D1071" s="108"/>
      <c r="E1071" s="108"/>
      <c r="F1071" s="108"/>
      <c r="G1071" s="108"/>
      <c r="H1071" s="108"/>
      <c r="I1071" s="108"/>
      <c r="J1071" s="108"/>
      <c r="K1071" s="108"/>
      <c r="L1071" s="108"/>
      <c r="M1071" s="108"/>
      <c r="N1071" s="108"/>
    </row>
    <row r="1072" spans="1:14" x14ac:dyDescent="0.2">
      <c r="A1072" s="108"/>
      <c r="B1072" s="108"/>
      <c r="C1072" s="108"/>
      <c r="D1072" s="108"/>
      <c r="E1072" s="108"/>
      <c r="F1072" s="108"/>
      <c r="G1072" s="108"/>
      <c r="H1072" s="108"/>
      <c r="I1072" s="108"/>
      <c r="J1072" s="108"/>
      <c r="K1072" s="108"/>
      <c r="L1072" s="108"/>
      <c r="M1072" s="108"/>
      <c r="N1072" s="108"/>
    </row>
    <row r="1073" spans="1:14" x14ac:dyDescent="0.2">
      <c r="A1073" s="108"/>
      <c r="B1073" s="108"/>
      <c r="C1073" s="108"/>
      <c r="D1073" s="108"/>
      <c r="E1073" s="108"/>
      <c r="F1073" s="108"/>
      <c r="G1073" s="108"/>
      <c r="H1073" s="108"/>
      <c r="I1073" s="108"/>
      <c r="J1073" s="108"/>
      <c r="K1073" s="108"/>
      <c r="L1073" s="108"/>
      <c r="M1073" s="108"/>
      <c r="N1073" s="108"/>
    </row>
    <row r="1074" spans="1:14" x14ac:dyDescent="0.2">
      <c r="A1074" s="108"/>
      <c r="B1074" s="108"/>
      <c r="C1074" s="108"/>
      <c r="D1074" s="108"/>
      <c r="E1074" s="108"/>
      <c r="F1074" s="108"/>
      <c r="G1074" s="108"/>
      <c r="H1074" s="108"/>
      <c r="I1074" s="108"/>
      <c r="J1074" s="108"/>
      <c r="K1074" s="108"/>
      <c r="L1074" s="108"/>
      <c r="M1074" s="108"/>
      <c r="N1074" s="108"/>
    </row>
    <row r="1075" spans="1:14" x14ac:dyDescent="0.2">
      <c r="A1075" s="108"/>
      <c r="B1075" s="108"/>
      <c r="C1075" s="108"/>
      <c r="D1075" s="108"/>
      <c r="E1075" s="108"/>
      <c r="F1075" s="108"/>
      <c r="G1075" s="108"/>
      <c r="H1075" s="108"/>
      <c r="I1075" s="108"/>
      <c r="J1075" s="108"/>
      <c r="K1075" s="108"/>
      <c r="L1075" s="108"/>
      <c r="M1075" s="108"/>
      <c r="N1075" s="108"/>
    </row>
    <row r="1076" spans="1:14" x14ac:dyDescent="0.2">
      <c r="A1076" s="108"/>
      <c r="B1076" s="108"/>
      <c r="C1076" s="108"/>
      <c r="D1076" s="108"/>
      <c r="E1076" s="108"/>
      <c r="F1076" s="108"/>
      <c r="G1076" s="108"/>
      <c r="H1076" s="108"/>
      <c r="I1076" s="108"/>
      <c r="J1076" s="108"/>
      <c r="K1076" s="108"/>
      <c r="L1076" s="108"/>
      <c r="M1076" s="108"/>
      <c r="N1076" s="108"/>
    </row>
    <row r="1077" spans="1:14" x14ac:dyDescent="0.2">
      <c r="A1077" s="108"/>
      <c r="B1077" s="108"/>
      <c r="C1077" s="108"/>
      <c r="D1077" s="108"/>
      <c r="E1077" s="108"/>
      <c r="F1077" s="108"/>
      <c r="G1077" s="108"/>
      <c r="H1077" s="108"/>
      <c r="I1077" s="108"/>
      <c r="J1077" s="108"/>
      <c r="K1077" s="108"/>
      <c r="L1077" s="108"/>
      <c r="M1077" s="108"/>
      <c r="N1077" s="108"/>
    </row>
    <row r="1078" spans="1:14" x14ac:dyDescent="0.2">
      <c r="A1078" s="108"/>
      <c r="B1078" s="108"/>
      <c r="C1078" s="108"/>
      <c r="D1078" s="108"/>
      <c r="E1078" s="108"/>
      <c r="F1078" s="108"/>
      <c r="G1078" s="108"/>
      <c r="H1078" s="108"/>
      <c r="I1078" s="108"/>
      <c r="J1078" s="108"/>
      <c r="K1078" s="108"/>
      <c r="L1078" s="108"/>
      <c r="M1078" s="108"/>
      <c r="N1078" s="108"/>
    </row>
    <row r="1079" spans="1:14" x14ac:dyDescent="0.2">
      <c r="A1079" s="108"/>
      <c r="B1079" s="108"/>
      <c r="C1079" s="108"/>
      <c r="D1079" s="108"/>
      <c r="E1079" s="108"/>
      <c r="F1079" s="108"/>
      <c r="G1079" s="108"/>
      <c r="H1079" s="108"/>
      <c r="I1079" s="108"/>
      <c r="J1079" s="108"/>
      <c r="K1079" s="108"/>
      <c r="L1079" s="108"/>
      <c r="M1079" s="108"/>
      <c r="N1079" s="108"/>
    </row>
    <row r="1080" spans="1:14" x14ac:dyDescent="0.2">
      <c r="A1080" s="108"/>
      <c r="B1080" s="108"/>
      <c r="C1080" s="108"/>
      <c r="D1080" s="108"/>
      <c r="E1080" s="108"/>
      <c r="F1080" s="108"/>
      <c r="G1080" s="108"/>
      <c r="H1080" s="108"/>
      <c r="I1080" s="108"/>
      <c r="J1080" s="108"/>
      <c r="K1080" s="108"/>
      <c r="L1080" s="108"/>
      <c r="M1080" s="108"/>
      <c r="N1080" s="108"/>
    </row>
    <row r="1081" spans="1:14" x14ac:dyDescent="0.2">
      <c r="A1081" s="108"/>
      <c r="B1081" s="108"/>
      <c r="C1081" s="108"/>
      <c r="D1081" s="108"/>
      <c r="E1081" s="108"/>
      <c r="F1081" s="108"/>
      <c r="G1081" s="108"/>
      <c r="H1081" s="108"/>
      <c r="I1081" s="108"/>
      <c r="J1081" s="108"/>
      <c r="K1081" s="108"/>
      <c r="L1081" s="108"/>
      <c r="M1081" s="108"/>
      <c r="N1081" s="108"/>
    </row>
    <row r="1082" spans="1:14" x14ac:dyDescent="0.2">
      <c r="A1082" s="108"/>
      <c r="B1082" s="108"/>
      <c r="C1082" s="108"/>
      <c r="D1082" s="108"/>
      <c r="E1082" s="108"/>
      <c r="F1082" s="108"/>
      <c r="G1082" s="108"/>
      <c r="H1082" s="108"/>
      <c r="I1082" s="108"/>
      <c r="J1082" s="108"/>
      <c r="K1082" s="108"/>
      <c r="L1082" s="108"/>
      <c r="M1082" s="108"/>
      <c r="N1082" s="108"/>
    </row>
    <row r="1083" spans="1:14" x14ac:dyDescent="0.2">
      <c r="A1083" s="108"/>
      <c r="B1083" s="108"/>
      <c r="C1083" s="108"/>
      <c r="D1083" s="108"/>
      <c r="E1083" s="108"/>
      <c r="F1083" s="108"/>
      <c r="G1083" s="108"/>
      <c r="H1083" s="108"/>
      <c r="I1083" s="108"/>
      <c r="J1083" s="108"/>
      <c r="K1083" s="108"/>
      <c r="L1083" s="108"/>
      <c r="M1083" s="108"/>
      <c r="N1083" s="108"/>
    </row>
    <row r="1084" spans="1:14" x14ac:dyDescent="0.2">
      <c r="A1084" s="108"/>
      <c r="B1084" s="108"/>
      <c r="C1084" s="108"/>
      <c r="D1084" s="108"/>
      <c r="E1084" s="108"/>
      <c r="F1084" s="108"/>
      <c r="G1084" s="108"/>
      <c r="H1084" s="108"/>
      <c r="I1084" s="108"/>
      <c r="J1084" s="108"/>
      <c r="K1084" s="108"/>
      <c r="L1084" s="108"/>
      <c r="M1084" s="108"/>
      <c r="N1084" s="108"/>
    </row>
    <row r="1085" spans="1:14" x14ac:dyDescent="0.2">
      <c r="A1085" s="108"/>
      <c r="B1085" s="108"/>
      <c r="C1085" s="108"/>
      <c r="D1085" s="108"/>
      <c r="E1085" s="108"/>
      <c r="F1085" s="108"/>
      <c r="G1085" s="108"/>
      <c r="H1085" s="108"/>
      <c r="I1085" s="108"/>
      <c r="J1085" s="108"/>
      <c r="K1085" s="108"/>
      <c r="L1085" s="108"/>
      <c r="M1085" s="108"/>
      <c r="N1085" s="108"/>
    </row>
    <row r="1086" spans="1:14" x14ac:dyDescent="0.2">
      <c r="A1086" s="108"/>
      <c r="B1086" s="108"/>
      <c r="C1086" s="108"/>
      <c r="D1086" s="108"/>
      <c r="E1086" s="108"/>
      <c r="F1086" s="108"/>
      <c r="G1086" s="108"/>
      <c r="H1086" s="108"/>
      <c r="I1086" s="108"/>
      <c r="J1086" s="108"/>
      <c r="K1086" s="108"/>
      <c r="L1086" s="108"/>
      <c r="M1086" s="108"/>
      <c r="N1086" s="108"/>
    </row>
    <row r="1087" spans="1:14" x14ac:dyDescent="0.2">
      <c r="A1087" s="108"/>
      <c r="B1087" s="108"/>
      <c r="C1087" s="108"/>
      <c r="D1087" s="108"/>
      <c r="E1087" s="108"/>
      <c r="F1087" s="108"/>
      <c r="G1087" s="108"/>
      <c r="H1087" s="108"/>
      <c r="I1087" s="108"/>
      <c r="J1087" s="108"/>
      <c r="K1087" s="108"/>
      <c r="L1087" s="108"/>
      <c r="M1087" s="108"/>
      <c r="N1087" s="108"/>
    </row>
    <row r="1088" spans="1:14" x14ac:dyDescent="0.2">
      <c r="A1088" s="108"/>
      <c r="B1088" s="108"/>
      <c r="C1088" s="108"/>
      <c r="D1088" s="108"/>
      <c r="E1088" s="108"/>
      <c r="F1088" s="108"/>
      <c r="G1088" s="108"/>
      <c r="H1088" s="108"/>
      <c r="I1088" s="108"/>
      <c r="J1088" s="108"/>
      <c r="K1088" s="108"/>
      <c r="L1088" s="108"/>
      <c r="M1088" s="108"/>
      <c r="N1088" s="108"/>
    </row>
    <row r="1089" spans="1:14" x14ac:dyDescent="0.2">
      <c r="A1089" s="108"/>
      <c r="B1089" s="108"/>
      <c r="C1089" s="108"/>
      <c r="D1089" s="108"/>
      <c r="E1089" s="108"/>
      <c r="F1089" s="108"/>
      <c r="G1089" s="108"/>
      <c r="H1089" s="108"/>
      <c r="I1089" s="108"/>
      <c r="J1089" s="108"/>
      <c r="K1089" s="108"/>
      <c r="L1089" s="108"/>
      <c r="M1089" s="108"/>
      <c r="N1089" s="108"/>
    </row>
    <row r="1090" spans="1:14" x14ac:dyDescent="0.2">
      <c r="A1090" s="108"/>
      <c r="B1090" s="108"/>
      <c r="C1090" s="108"/>
      <c r="D1090" s="108"/>
      <c r="E1090" s="108"/>
      <c r="F1090" s="108"/>
      <c r="G1090" s="108"/>
      <c r="H1090" s="108"/>
      <c r="I1090" s="108"/>
      <c r="J1090" s="108"/>
      <c r="K1090" s="108"/>
      <c r="L1090" s="108"/>
      <c r="M1090" s="108"/>
      <c r="N1090" s="108"/>
    </row>
    <row r="1091" spans="1:14" x14ac:dyDescent="0.2">
      <c r="A1091" s="108"/>
      <c r="B1091" s="108"/>
      <c r="C1091" s="108"/>
      <c r="D1091" s="108"/>
      <c r="E1091" s="108"/>
      <c r="F1091" s="108"/>
      <c r="G1091" s="108"/>
      <c r="H1091" s="108"/>
      <c r="I1091" s="108"/>
      <c r="J1091" s="108"/>
      <c r="K1091" s="108"/>
      <c r="L1091" s="108"/>
      <c r="M1091" s="108"/>
      <c r="N1091" s="108"/>
    </row>
    <row r="1092" spans="1:14" x14ac:dyDescent="0.2">
      <c r="A1092" s="108"/>
      <c r="B1092" s="108"/>
      <c r="C1092" s="108"/>
      <c r="D1092" s="108"/>
      <c r="E1092" s="108"/>
      <c r="F1092" s="108"/>
      <c r="G1092" s="108"/>
      <c r="H1092" s="108"/>
      <c r="I1092" s="108"/>
      <c r="J1092" s="108"/>
      <c r="K1092" s="108"/>
      <c r="L1092" s="108"/>
      <c r="M1092" s="108"/>
      <c r="N1092" s="108"/>
    </row>
    <row r="1093" spans="1:14" x14ac:dyDescent="0.2">
      <c r="A1093" s="108"/>
      <c r="B1093" s="108"/>
      <c r="C1093" s="108"/>
      <c r="D1093" s="108"/>
      <c r="E1093" s="108"/>
      <c r="F1093" s="108"/>
      <c r="G1093" s="108"/>
      <c r="H1093" s="108"/>
      <c r="I1093" s="108"/>
      <c r="J1093" s="108"/>
      <c r="K1093" s="108"/>
      <c r="L1093" s="108"/>
      <c r="M1093" s="108"/>
      <c r="N1093" s="108"/>
    </row>
    <row r="1094" spans="1:14" x14ac:dyDescent="0.2">
      <c r="A1094" s="108"/>
      <c r="B1094" s="108"/>
      <c r="C1094" s="108"/>
      <c r="D1094" s="108"/>
      <c r="E1094" s="108"/>
      <c r="F1094" s="108"/>
      <c r="G1094" s="108"/>
      <c r="H1094" s="108"/>
      <c r="I1094" s="108"/>
      <c r="J1094" s="108"/>
      <c r="K1094" s="108"/>
      <c r="L1094" s="108"/>
      <c r="M1094" s="108"/>
      <c r="N1094" s="108"/>
    </row>
    <row r="1095" spans="1:14" x14ac:dyDescent="0.2">
      <c r="A1095" s="108"/>
      <c r="B1095" s="108"/>
      <c r="C1095" s="108"/>
      <c r="D1095" s="108"/>
      <c r="E1095" s="108"/>
      <c r="F1095" s="108"/>
      <c r="G1095" s="108"/>
      <c r="H1095" s="108"/>
      <c r="I1095" s="108"/>
      <c r="J1095" s="108"/>
      <c r="K1095" s="108"/>
      <c r="L1095" s="108"/>
      <c r="M1095" s="108"/>
      <c r="N1095" s="108"/>
    </row>
    <row r="1096" spans="1:14" x14ac:dyDescent="0.2">
      <c r="A1096" s="108"/>
      <c r="B1096" s="108"/>
      <c r="C1096" s="108"/>
      <c r="D1096" s="108"/>
      <c r="E1096" s="108"/>
      <c r="F1096" s="108"/>
      <c r="G1096" s="108"/>
      <c r="H1096" s="108"/>
      <c r="I1096" s="108"/>
      <c r="J1096" s="108"/>
      <c r="K1096" s="108"/>
      <c r="L1096" s="108"/>
      <c r="M1096" s="108"/>
      <c r="N1096" s="108"/>
    </row>
    <row r="1097" spans="1:14" x14ac:dyDescent="0.2">
      <c r="A1097" s="108"/>
      <c r="B1097" s="108"/>
      <c r="C1097" s="108"/>
      <c r="D1097" s="108"/>
      <c r="E1097" s="108"/>
      <c r="F1097" s="108"/>
      <c r="G1097" s="108"/>
      <c r="H1097" s="108"/>
      <c r="I1097" s="108"/>
      <c r="J1097" s="108"/>
      <c r="K1097" s="108"/>
      <c r="L1097" s="108"/>
      <c r="M1097" s="108"/>
      <c r="N1097" s="108"/>
    </row>
    <row r="1098" spans="1:14" x14ac:dyDescent="0.2">
      <c r="A1098" s="108"/>
      <c r="B1098" s="108"/>
      <c r="C1098" s="108"/>
      <c r="D1098" s="108"/>
      <c r="E1098" s="108"/>
      <c r="F1098" s="108"/>
      <c r="G1098" s="108"/>
      <c r="H1098" s="108"/>
      <c r="I1098" s="108"/>
      <c r="J1098" s="108"/>
      <c r="K1098" s="108"/>
      <c r="L1098" s="108"/>
      <c r="M1098" s="108"/>
      <c r="N1098" s="108"/>
    </row>
    <row r="1099" spans="1:14" x14ac:dyDescent="0.2">
      <c r="A1099" s="108"/>
      <c r="B1099" s="108"/>
      <c r="C1099" s="108"/>
      <c r="D1099" s="108"/>
      <c r="E1099" s="108"/>
      <c r="F1099" s="108"/>
      <c r="G1099" s="108"/>
      <c r="H1099" s="108"/>
      <c r="I1099" s="108"/>
      <c r="J1099" s="108"/>
      <c r="K1099" s="108"/>
      <c r="L1099" s="108"/>
      <c r="M1099" s="108"/>
      <c r="N1099" s="108"/>
    </row>
    <row r="1100" spans="1:14" x14ac:dyDescent="0.2">
      <c r="A1100" s="108"/>
      <c r="B1100" s="108"/>
      <c r="C1100" s="108"/>
      <c r="D1100" s="108"/>
      <c r="E1100" s="108"/>
      <c r="F1100" s="108"/>
      <c r="G1100" s="108"/>
      <c r="H1100" s="108"/>
      <c r="I1100" s="108"/>
      <c r="J1100" s="108"/>
      <c r="K1100" s="108"/>
      <c r="L1100" s="108"/>
      <c r="M1100" s="108"/>
      <c r="N1100" s="108"/>
    </row>
    <row r="1101" spans="1:14" x14ac:dyDescent="0.2">
      <c r="A1101" s="108"/>
      <c r="B1101" s="108"/>
      <c r="C1101" s="108"/>
      <c r="D1101" s="108"/>
      <c r="E1101" s="108"/>
      <c r="F1101" s="108"/>
      <c r="G1101" s="108"/>
      <c r="H1101" s="108"/>
      <c r="I1101" s="108"/>
      <c r="J1101" s="108"/>
      <c r="K1101" s="108"/>
      <c r="L1101" s="108"/>
      <c r="M1101" s="108"/>
      <c r="N1101" s="108"/>
    </row>
    <row r="1102" spans="1:14" x14ac:dyDescent="0.2">
      <c r="A1102" s="108"/>
      <c r="B1102" s="108"/>
      <c r="C1102" s="108"/>
      <c r="D1102" s="108"/>
      <c r="E1102" s="108"/>
      <c r="F1102" s="108"/>
      <c r="G1102" s="108"/>
      <c r="H1102" s="108"/>
      <c r="I1102" s="108"/>
      <c r="J1102" s="108"/>
      <c r="K1102" s="108"/>
      <c r="L1102" s="108"/>
      <c r="M1102" s="108"/>
      <c r="N1102" s="108"/>
    </row>
    <row r="1103" spans="1:14" x14ac:dyDescent="0.2">
      <c r="A1103" s="108"/>
      <c r="B1103" s="108"/>
      <c r="C1103" s="108"/>
      <c r="D1103" s="108"/>
      <c r="E1103" s="108"/>
      <c r="F1103" s="108"/>
      <c r="G1103" s="108"/>
      <c r="H1103" s="108"/>
      <c r="I1103" s="108"/>
      <c r="J1103" s="108"/>
      <c r="K1103" s="108"/>
      <c r="L1103" s="108"/>
      <c r="M1103" s="108"/>
      <c r="N1103" s="108"/>
    </row>
    <row r="1104" spans="1:14" x14ac:dyDescent="0.2">
      <c r="A1104" s="108"/>
      <c r="B1104" s="108"/>
      <c r="C1104" s="108"/>
      <c r="D1104" s="108"/>
      <c r="E1104" s="108"/>
      <c r="F1104" s="108"/>
      <c r="G1104" s="108"/>
      <c r="H1104" s="108"/>
      <c r="I1104" s="108"/>
      <c r="J1104" s="108"/>
      <c r="K1104" s="108"/>
      <c r="L1104" s="108"/>
      <c r="M1104" s="108"/>
      <c r="N1104" s="108"/>
    </row>
    <row r="1105" spans="1:14" x14ac:dyDescent="0.2">
      <c r="A1105" s="108"/>
      <c r="B1105" s="108"/>
      <c r="C1105" s="108"/>
      <c r="D1105" s="108"/>
      <c r="E1105" s="108"/>
      <c r="F1105" s="108"/>
      <c r="G1105" s="108"/>
      <c r="H1105" s="108"/>
      <c r="I1105" s="108"/>
      <c r="J1105" s="108"/>
      <c r="K1105" s="108"/>
      <c r="L1105" s="108"/>
      <c r="M1105" s="108"/>
      <c r="N1105" s="108"/>
    </row>
    <row r="1106" spans="1:14" x14ac:dyDescent="0.2">
      <c r="A1106" s="108"/>
      <c r="B1106" s="108"/>
      <c r="C1106" s="108"/>
      <c r="D1106" s="108"/>
      <c r="E1106" s="108"/>
      <c r="F1106" s="108"/>
      <c r="G1106" s="108"/>
      <c r="H1106" s="108"/>
      <c r="I1106" s="108"/>
      <c r="J1106" s="108"/>
      <c r="K1106" s="108"/>
      <c r="L1106" s="108"/>
      <c r="M1106" s="108"/>
      <c r="N1106" s="108"/>
    </row>
    <row r="1107" spans="1:14" x14ac:dyDescent="0.2">
      <c r="A1107" s="108"/>
      <c r="B1107" s="108"/>
      <c r="C1107" s="108"/>
      <c r="D1107" s="108"/>
      <c r="E1107" s="108"/>
      <c r="F1107" s="108"/>
      <c r="G1107" s="108"/>
      <c r="H1107" s="108"/>
      <c r="I1107" s="108"/>
      <c r="J1107" s="108"/>
      <c r="K1107" s="108"/>
      <c r="L1107" s="108"/>
      <c r="M1107" s="108"/>
      <c r="N1107" s="108"/>
    </row>
    <row r="1108" spans="1:14" x14ac:dyDescent="0.2">
      <c r="A1108" s="108"/>
      <c r="B1108" s="108"/>
      <c r="C1108" s="108"/>
      <c r="D1108" s="108"/>
      <c r="E1108" s="108"/>
      <c r="F1108" s="108"/>
      <c r="G1108" s="108"/>
      <c r="H1108" s="108"/>
      <c r="I1108" s="108"/>
      <c r="J1108" s="108"/>
      <c r="K1108" s="108"/>
      <c r="L1108" s="108"/>
      <c r="M1108" s="108"/>
      <c r="N1108" s="108"/>
    </row>
    <row r="1109" spans="1:14" x14ac:dyDescent="0.2">
      <c r="A1109" s="108"/>
      <c r="B1109" s="108"/>
      <c r="C1109" s="108"/>
      <c r="D1109" s="108"/>
      <c r="E1109" s="108"/>
      <c r="F1109" s="108"/>
      <c r="G1109" s="108"/>
      <c r="H1109" s="108"/>
      <c r="I1109" s="108"/>
      <c r="J1109" s="108"/>
      <c r="K1109" s="108"/>
      <c r="L1109" s="108"/>
      <c r="M1109" s="108"/>
      <c r="N1109" s="108"/>
    </row>
    <row r="1110" spans="1:14" x14ac:dyDescent="0.2">
      <c r="A1110" s="108"/>
      <c r="B1110" s="108"/>
      <c r="C1110" s="108"/>
      <c r="D1110" s="108"/>
      <c r="E1110" s="108"/>
      <c r="F1110" s="108"/>
      <c r="G1110" s="108"/>
      <c r="H1110" s="108"/>
      <c r="I1110" s="108"/>
      <c r="J1110" s="108"/>
      <c r="K1110" s="108"/>
      <c r="L1110" s="108"/>
      <c r="M1110" s="108"/>
      <c r="N1110" s="108"/>
    </row>
    <row r="1111" spans="1:14" x14ac:dyDescent="0.2">
      <c r="A1111" s="108"/>
      <c r="B1111" s="108"/>
      <c r="C1111" s="108"/>
      <c r="D1111" s="108"/>
      <c r="E1111" s="108"/>
      <c r="F1111" s="108"/>
      <c r="G1111" s="108"/>
      <c r="H1111" s="108"/>
      <c r="I1111" s="108"/>
      <c r="J1111" s="108"/>
      <c r="K1111" s="108"/>
      <c r="L1111" s="108"/>
      <c r="M1111" s="108"/>
      <c r="N1111" s="108"/>
    </row>
    <row r="1112" spans="1:14" x14ac:dyDescent="0.2">
      <c r="A1112" s="108"/>
      <c r="B1112" s="108"/>
      <c r="C1112" s="108"/>
      <c r="D1112" s="108"/>
      <c r="E1112" s="108"/>
      <c r="F1112" s="108"/>
      <c r="G1112" s="108"/>
      <c r="H1112" s="108"/>
      <c r="I1112" s="108"/>
      <c r="J1112" s="108"/>
      <c r="K1112" s="108"/>
      <c r="L1112" s="108"/>
      <c r="M1112" s="108"/>
      <c r="N1112" s="108"/>
    </row>
    <row r="1113" spans="1:14" x14ac:dyDescent="0.2">
      <c r="A1113" s="108"/>
      <c r="B1113" s="108"/>
      <c r="C1113" s="108"/>
      <c r="D1113" s="108"/>
      <c r="E1113" s="108"/>
      <c r="F1113" s="108"/>
      <c r="G1113" s="108"/>
      <c r="H1113" s="108"/>
      <c r="I1113" s="108"/>
      <c r="J1113" s="108"/>
      <c r="K1113" s="108"/>
      <c r="L1113" s="108"/>
      <c r="M1113" s="108"/>
      <c r="N1113" s="108"/>
    </row>
    <row r="1114" spans="1:14" x14ac:dyDescent="0.2">
      <c r="A1114" s="108"/>
      <c r="B1114" s="108"/>
      <c r="C1114" s="108"/>
      <c r="D1114" s="108"/>
      <c r="E1114" s="108"/>
      <c r="F1114" s="108"/>
      <c r="G1114" s="108"/>
      <c r="H1114" s="108"/>
      <c r="I1114" s="108"/>
      <c r="J1114" s="108"/>
      <c r="K1114" s="108"/>
      <c r="L1114" s="108"/>
      <c r="M1114" s="108"/>
      <c r="N1114" s="108"/>
    </row>
    <row r="1115" spans="1:14" x14ac:dyDescent="0.2">
      <c r="A1115" s="108"/>
      <c r="B1115" s="108"/>
      <c r="C1115" s="108"/>
      <c r="D1115" s="108"/>
      <c r="E1115" s="108"/>
      <c r="F1115" s="108"/>
      <c r="G1115" s="108"/>
      <c r="H1115" s="108"/>
      <c r="I1115" s="108"/>
      <c r="J1115" s="108"/>
      <c r="K1115" s="108"/>
      <c r="L1115" s="108"/>
      <c r="M1115" s="108"/>
      <c r="N1115" s="108"/>
    </row>
    <row r="1116" spans="1:14" x14ac:dyDescent="0.2">
      <c r="A1116" s="108"/>
      <c r="B1116" s="108"/>
      <c r="C1116" s="108"/>
      <c r="D1116" s="108"/>
      <c r="E1116" s="108"/>
      <c r="F1116" s="108"/>
      <c r="G1116" s="108"/>
      <c r="H1116" s="108"/>
      <c r="I1116" s="108"/>
      <c r="J1116" s="108"/>
      <c r="K1116" s="108"/>
      <c r="L1116" s="108"/>
      <c r="M1116" s="108"/>
      <c r="N1116" s="108"/>
    </row>
    <row r="1117" spans="1:14" x14ac:dyDescent="0.2">
      <c r="A1117" s="108"/>
      <c r="B1117" s="108"/>
      <c r="C1117" s="108"/>
      <c r="D1117" s="108"/>
      <c r="E1117" s="108"/>
      <c r="F1117" s="108"/>
      <c r="G1117" s="108"/>
      <c r="H1117" s="108"/>
      <c r="I1117" s="108"/>
      <c r="J1117" s="108"/>
      <c r="K1117" s="108"/>
      <c r="L1117" s="108"/>
      <c r="M1117" s="108"/>
      <c r="N1117" s="108"/>
    </row>
    <row r="1118" spans="1:14" x14ac:dyDescent="0.2">
      <c r="A1118" s="108"/>
      <c r="B1118" s="108"/>
      <c r="C1118" s="108"/>
      <c r="D1118" s="108"/>
      <c r="E1118" s="108"/>
      <c r="F1118" s="108"/>
      <c r="G1118" s="108"/>
      <c r="H1118" s="108"/>
      <c r="I1118" s="108"/>
      <c r="J1118" s="108"/>
      <c r="K1118" s="108"/>
      <c r="L1118" s="108"/>
      <c r="M1118" s="108"/>
      <c r="N1118" s="108"/>
    </row>
    <row r="1119" spans="1:14" x14ac:dyDescent="0.2">
      <c r="A1119" s="108"/>
      <c r="B1119" s="108"/>
      <c r="C1119" s="108"/>
      <c r="D1119" s="108"/>
      <c r="E1119" s="108"/>
      <c r="F1119" s="108"/>
      <c r="G1119" s="108"/>
      <c r="H1119" s="108"/>
      <c r="I1119" s="108"/>
      <c r="J1119" s="108"/>
      <c r="K1119" s="108"/>
      <c r="L1119" s="108"/>
      <c r="M1119" s="108"/>
      <c r="N1119" s="108"/>
    </row>
    <row r="1120" spans="1:14" x14ac:dyDescent="0.2">
      <c r="A1120" s="108"/>
      <c r="B1120" s="108"/>
      <c r="C1120" s="108"/>
      <c r="D1120" s="108"/>
      <c r="E1120" s="108"/>
      <c r="F1120" s="108"/>
      <c r="G1120" s="108"/>
      <c r="H1120" s="108"/>
      <c r="I1120" s="108"/>
      <c r="J1120" s="108"/>
      <c r="K1120" s="108"/>
      <c r="L1120" s="108"/>
      <c r="M1120" s="108"/>
      <c r="N1120" s="108"/>
    </row>
    <row r="1121" spans="1:14" x14ac:dyDescent="0.2">
      <c r="A1121" s="108"/>
      <c r="B1121" s="108"/>
      <c r="C1121" s="108"/>
      <c r="D1121" s="108"/>
      <c r="E1121" s="108"/>
      <c r="F1121" s="108"/>
      <c r="G1121" s="108"/>
      <c r="H1121" s="108"/>
      <c r="I1121" s="108"/>
      <c r="J1121" s="108"/>
      <c r="K1121" s="108"/>
      <c r="L1121" s="108"/>
      <c r="M1121" s="108"/>
      <c r="N1121" s="108"/>
    </row>
    <row r="1122" spans="1:14" x14ac:dyDescent="0.2">
      <c r="A1122" s="108"/>
      <c r="B1122" s="108"/>
      <c r="C1122" s="108"/>
      <c r="D1122" s="108"/>
      <c r="E1122" s="108"/>
      <c r="F1122" s="108"/>
      <c r="G1122" s="108"/>
      <c r="H1122" s="108"/>
      <c r="I1122" s="108"/>
      <c r="J1122" s="108"/>
      <c r="K1122" s="108"/>
      <c r="L1122" s="108"/>
      <c r="M1122" s="108"/>
      <c r="N1122" s="108"/>
    </row>
    <row r="1123" spans="1:14" x14ac:dyDescent="0.2">
      <c r="A1123" s="108"/>
      <c r="B1123" s="108"/>
      <c r="C1123" s="108"/>
      <c r="D1123" s="108"/>
      <c r="E1123" s="108"/>
      <c r="F1123" s="108"/>
      <c r="G1123" s="108"/>
      <c r="H1123" s="108"/>
      <c r="I1123" s="108"/>
      <c r="J1123" s="108"/>
      <c r="K1123" s="108"/>
      <c r="L1123" s="108"/>
      <c r="M1123" s="108"/>
      <c r="N1123" s="108"/>
    </row>
    <row r="1124" spans="1:14" x14ac:dyDescent="0.2">
      <c r="A1124" s="108"/>
      <c r="B1124" s="108"/>
      <c r="C1124" s="108"/>
      <c r="D1124" s="108"/>
      <c r="E1124" s="108"/>
      <c r="F1124" s="108"/>
      <c r="G1124" s="108"/>
      <c r="H1124" s="108"/>
      <c r="I1124" s="108"/>
      <c r="J1124" s="108"/>
      <c r="K1124" s="108"/>
      <c r="L1124" s="108"/>
      <c r="M1124" s="108"/>
      <c r="N1124" s="108"/>
    </row>
    <row r="1125" spans="1:14" x14ac:dyDescent="0.2">
      <c r="A1125" s="108"/>
      <c r="B1125" s="108"/>
      <c r="C1125" s="108"/>
      <c r="D1125" s="108"/>
      <c r="E1125" s="108"/>
      <c r="F1125" s="108"/>
      <c r="G1125" s="108"/>
      <c r="H1125" s="108"/>
      <c r="I1125" s="108"/>
      <c r="J1125" s="108"/>
      <c r="K1125" s="108"/>
      <c r="L1125" s="108"/>
      <c r="M1125" s="108"/>
      <c r="N1125" s="108"/>
    </row>
    <row r="1126" spans="1:14" x14ac:dyDescent="0.2">
      <c r="A1126" s="108"/>
      <c r="B1126" s="108"/>
      <c r="C1126" s="108"/>
      <c r="D1126" s="108"/>
      <c r="E1126" s="108"/>
      <c r="F1126" s="108"/>
      <c r="G1126" s="108"/>
      <c r="H1126" s="108"/>
      <c r="I1126" s="108"/>
      <c r="J1126" s="108"/>
      <c r="K1126" s="108"/>
      <c r="L1126" s="108"/>
      <c r="M1126" s="108"/>
      <c r="N1126" s="108"/>
    </row>
    <row r="1127" spans="1:14" x14ac:dyDescent="0.2">
      <c r="A1127" s="108"/>
      <c r="B1127" s="108"/>
      <c r="C1127" s="108"/>
      <c r="D1127" s="108"/>
      <c r="E1127" s="108"/>
      <c r="F1127" s="108"/>
      <c r="G1127" s="108"/>
      <c r="H1127" s="108"/>
      <c r="I1127" s="108"/>
      <c r="J1127" s="108"/>
      <c r="K1127" s="108"/>
      <c r="L1127" s="108"/>
      <c r="M1127" s="108"/>
      <c r="N1127" s="108"/>
    </row>
    <row r="1128" spans="1:14" x14ac:dyDescent="0.2">
      <c r="A1128" s="108"/>
      <c r="B1128" s="108"/>
      <c r="C1128" s="108"/>
      <c r="D1128" s="108"/>
      <c r="E1128" s="108"/>
      <c r="F1128" s="108"/>
      <c r="G1128" s="108"/>
      <c r="H1128" s="108"/>
      <c r="I1128" s="108"/>
      <c r="J1128" s="108"/>
      <c r="K1128" s="108"/>
      <c r="L1128" s="108"/>
      <c r="M1128" s="108"/>
      <c r="N1128" s="108"/>
    </row>
    <row r="1129" spans="1:14" x14ac:dyDescent="0.2">
      <c r="A1129" s="108"/>
      <c r="B1129" s="108"/>
      <c r="C1129" s="108"/>
      <c r="D1129" s="108"/>
      <c r="E1129" s="108"/>
      <c r="F1129" s="108"/>
      <c r="G1129" s="108"/>
      <c r="H1129" s="108"/>
      <c r="I1129" s="108"/>
      <c r="J1129" s="108"/>
      <c r="K1129" s="108"/>
      <c r="L1129" s="108"/>
      <c r="M1129" s="108"/>
      <c r="N1129" s="108"/>
    </row>
    <row r="1130" spans="1:14" x14ac:dyDescent="0.2">
      <c r="A1130" s="108"/>
      <c r="B1130" s="108"/>
      <c r="C1130" s="108"/>
      <c r="D1130" s="108"/>
      <c r="E1130" s="108"/>
      <c r="F1130" s="108"/>
      <c r="G1130" s="108"/>
      <c r="H1130" s="108"/>
      <c r="I1130" s="108"/>
      <c r="J1130" s="108"/>
      <c r="K1130" s="108"/>
      <c r="L1130" s="108"/>
      <c r="M1130" s="108"/>
      <c r="N1130" s="108"/>
    </row>
    <row r="1131" spans="1:14" x14ac:dyDescent="0.2">
      <c r="A1131" s="108"/>
      <c r="B1131" s="108"/>
      <c r="C1131" s="108"/>
      <c r="D1131" s="108"/>
      <c r="E1131" s="108"/>
      <c r="F1131" s="108"/>
      <c r="G1131" s="108"/>
      <c r="H1131" s="108"/>
      <c r="I1131" s="108"/>
      <c r="J1131" s="108"/>
      <c r="K1131" s="108"/>
      <c r="L1131" s="108"/>
      <c r="M1131" s="108"/>
      <c r="N1131" s="108"/>
    </row>
    <row r="1132" spans="1:14" x14ac:dyDescent="0.2">
      <c r="A1132" s="108"/>
      <c r="B1132" s="108"/>
      <c r="C1132" s="108"/>
      <c r="D1132" s="108"/>
      <c r="E1132" s="108"/>
      <c r="F1132" s="108"/>
      <c r="G1132" s="108"/>
      <c r="H1132" s="108"/>
      <c r="I1132" s="108"/>
      <c r="J1132" s="108"/>
      <c r="K1132" s="108"/>
      <c r="L1132" s="108"/>
      <c r="M1132" s="108"/>
      <c r="N1132" s="108"/>
    </row>
    <row r="1133" spans="1:14" x14ac:dyDescent="0.2">
      <c r="A1133" s="108"/>
      <c r="B1133" s="108"/>
      <c r="C1133" s="108"/>
      <c r="D1133" s="108"/>
      <c r="E1133" s="108"/>
      <c r="F1133" s="108"/>
      <c r="G1133" s="108"/>
      <c r="H1133" s="108"/>
      <c r="I1133" s="108"/>
      <c r="J1133" s="108"/>
      <c r="K1133" s="108"/>
      <c r="L1133" s="108"/>
      <c r="M1133" s="108"/>
      <c r="N1133" s="108"/>
    </row>
    <row r="1134" spans="1:14" x14ac:dyDescent="0.2">
      <c r="A1134" s="108"/>
      <c r="B1134" s="108"/>
      <c r="C1134" s="108"/>
      <c r="D1134" s="108"/>
      <c r="E1134" s="108"/>
      <c r="F1134" s="108"/>
      <c r="G1134" s="108"/>
      <c r="H1134" s="108"/>
      <c r="I1134" s="108"/>
      <c r="J1134" s="108"/>
      <c r="K1134" s="108"/>
      <c r="L1134" s="108"/>
      <c r="M1134" s="108"/>
      <c r="N1134" s="108"/>
    </row>
    <row r="1135" spans="1:14" x14ac:dyDescent="0.2">
      <c r="A1135" s="108"/>
      <c r="B1135" s="108"/>
      <c r="C1135" s="108"/>
      <c r="D1135" s="108"/>
      <c r="E1135" s="108"/>
      <c r="F1135" s="108"/>
      <c r="G1135" s="108"/>
      <c r="H1135" s="108"/>
      <c r="I1135" s="108"/>
      <c r="J1135" s="108"/>
      <c r="K1135" s="108"/>
      <c r="L1135" s="108"/>
      <c r="M1135" s="108"/>
      <c r="N1135" s="108"/>
    </row>
    <row r="1136" spans="1:14" x14ac:dyDescent="0.2">
      <c r="A1136" s="108"/>
      <c r="B1136" s="108"/>
      <c r="C1136" s="108"/>
      <c r="D1136" s="108"/>
      <c r="E1136" s="108"/>
      <c r="F1136" s="108"/>
      <c r="G1136" s="108"/>
      <c r="H1136" s="108"/>
      <c r="I1136" s="108"/>
      <c r="J1136" s="108"/>
      <c r="K1136" s="108"/>
      <c r="L1136" s="108"/>
      <c r="M1136" s="108"/>
      <c r="N1136" s="108"/>
    </row>
    <row r="1137" spans="1:14" x14ac:dyDescent="0.2">
      <c r="A1137" s="108"/>
      <c r="B1137" s="108"/>
      <c r="C1137" s="108"/>
      <c r="D1137" s="108"/>
      <c r="E1137" s="108"/>
      <c r="F1137" s="108"/>
      <c r="G1137" s="108"/>
      <c r="H1137" s="108"/>
      <c r="I1137" s="108"/>
      <c r="J1137" s="108"/>
      <c r="K1137" s="108"/>
      <c r="L1137" s="108"/>
      <c r="M1137" s="108"/>
      <c r="N1137" s="108"/>
    </row>
    <row r="1138" spans="1:14" x14ac:dyDescent="0.2">
      <c r="A1138" s="108"/>
      <c r="B1138" s="108"/>
      <c r="C1138" s="108"/>
      <c r="D1138" s="108"/>
      <c r="E1138" s="108"/>
      <c r="F1138" s="108"/>
      <c r="G1138" s="108"/>
      <c r="H1138" s="108"/>
      <c r="I1138" s="108"/>
      <c r="J1138" s="108"/>
      <c r="K1138" s="108"/>
      <c r="L1138" s="108"/>
      <c r="M1138" s="108"/>
      <c r="N1138" s="108"/>
    </row>
    <row r="1139" spans="1:14" x14ac:dyDescent="0.2">
      <c r="A1139" s="108"/>
      <c r="B1139" s="108"/>
      <c r="C1139" s="108"/>
      <c r="D1139" s="108"/>
      <c r="E1139" s="108"/>
      <c r="F1139" s="108"/>
      <c r="G1139" s="108"/>
      <c r="H1139" s="108"/>
      <c r="I1139" s="108"/>
      <c r="J1139" s="108"/>
      <c r="K1139" s="108"/>
      <c r="L1139" s="108"/>
      <c r="M1139" s="108"/>
      <c r="N1139" s="108"/>
    </row>
    <row r="1140" spans="1:14" x14ac:dyDescent="0.2">
      <c r="A1140" s="108"/>
      <c r="B1140" s="108"/>
      <c r="C1140" s="108"/>
      <c r="D1140" s="108"/>
      <c r="E1140" s="108"/>
      <c r="F1140" s="108"/>
      <c r="G1140" s="108"/>
      <c r="H1140" s="108"/>
      <c r="I1140" s="108"/>
      <c r="J1140" s="108"/>
      <c r="K1140" s="108"/>
      <c r="L1140" s="108"/>
      <c r="M1140" s="108"/>
      <c r="N1140" s="108"/>
    </row>
    <row r="1141" spans="1:14" x14ac:dyDescent="0.2">
      <c r="A1141" s="108"/>
      <c r="B1141" s="108"/>
      <c r="C1141" s="108"/>
      <c r="D1141" s="108"/>
      <c r="E1141" s="108"/>
      <c r="F1141" s="108"/>
      <c r="G1141" s="108"/>
      <c r="H1141" s="108"/>
      <c r="I1141" s="108"/>
      <c r="J1141" s="108"/>
      <c r="K1141" s="108"/>
      <c r="L1141" s="108"/>
      <c r="M1141" s="108"/>
      <c r="N1141" s="108"/>
    </row>
    <row r="1142" spans="1:14" x14ac:dyDescent="0.2">
      <c r="A1142" s="108"/>
      <c r="B1142" s="108"/>
      <c r="C1142" s="108"/>
      <c r="D1142" s="108"/>
      <c r="E1142" s="108"/>
      <c r="F1142" s="108"/>
      <c r="G1142" s="108"/>
      <c r="H1142" s="108"/>
      <c r="I1142" s="108"/>
      <c r="J1142" s="108"/>
      <c r="K1142" s="108"/>
      <c r="L1142" s="108"/>
      <c r="M1142" s="108"/>
      <c r="N1142" s="108"/>
    </row>
    <row r="1143" spans="1:14" x14ac:dyDescent="0.2">
      <c r="A1143" s="108"/>
      <c r="B1143" s="108"/>
      <c r="C1143" s="108"/>
      <c r="D1143" s="108"/>
      <c r="E1143" s="108"/>
      <c r="F1143" s="108"/>
      <c r="G1143" s="108"/>
      <c r="H1143" s="108"/>
      <c r="I1143" s="108"/>
      <c r="J1143" s="108"/>
      <c r="K1143" s="108"/>
      <c r="L1143" s="108"/>
      <c r="M1143" s="108"/>
      <c r="N1143" s="108"/>
    </row>
    <row r="1144" spans="1:14" x14ac:dyDescent="0.2">
      <c r="A1144" s="108"/>
      <c r="B1144" s="108"/>
      <c r="C1144" s="108"/>
      <c r="D1144" s="108"/>
      <c r="E1144" s="108"/>
      <c r="F1144" s="108"/>
      <c r="G1144" s="108"/>
      <c r="H1144" s="108"/>
      <c r="I1144" s="108"/>
      <c r="J1144" s="108"/>
      <c r="K1144" s="108"/>
      <c r="L1144" s="108"/>
      <c r="M1144" s="108"/>
      <c r="N1144" s="108"/>
    </row>
    <row r="1145" spans="1:14" x14ac:dyDescent="0.2">
      <c r="A1145" s="108"/>
      <c r="B1145" s="108"/>
      <c r="C1145" s="108"/>
      <c r="D1145" s="108"/>
      <c r="E1145" s="108"/>
      <c r="F1145" s="108"/>
      <c r="G1145" s="108"/>
      <c r="H1145" s="108"/>
      <c r="I1145" s="108"/>
      <c r="J1145" s="108"/>
      <c r="K1145" s="108"/>
      <c r="L1145" s="108"/>
      <c r="M1145" s="108"/>
      <c r="N1145" s="108"/>
    </row>
    <row r="1146" spans="1:14" x14ac:dyDescent="0.2">
      <c r="A1146" s="108"/>
      <c r="B1146" s="108"/>
      <c r="C1146" s="108"/>
      <c r="D1146" s="108"/>
      <c r="E1146" s="108"/>
      <c r="F1146" s="108"/>
      <c r="G1146" s="108"/>
      <c r="H1146" s="108"/>
      <c r="I1146" s="108"/>
      <c r="J1146" s="108"/>
      <c r="K1146" s="108"/>
      <c r="L1146" s="108"/>
      <c r="M1146" s="108"/>
      <c r="N1146" s="108"/>
    </row>
    <row r="1147" spans="1:14" x14ac:dyDescent="0.2">
      <c r="A1147" s="108"/>
      <c r="B1147" s="108"/>
      <c r="C1147" s="108"/>
      <c r="D1147" s="108"/>
      <c r="E1147" s="108"/>
      <c r="F1147" s="108"/>
      <c r="G1147" s="108"/>
      <c r="H1147" s="108"/>
      <c r="I1147" s="108"/>
      <c r="J1147" s="108"/>
      <c r="K1147" s="108"/>
      <c r="L1147" s="108"/>
      <c r="M1147" s="108"/>
      <c r="N1147" s="108"/>
    </row>
    <row r="1148" spans="1:14" x14ac:dyDescent="0.2">
      <c r="A1148" s="108"/>
      <c r="B1148" s="108"/>
      <c r="C1148" s="108"/>
      <c r="D1148" s="108"/>
      <c r="E1148" s="108"/>
      <c r="F1148" s="108"/>
      <c r="G1148" s="108"/>
      <c r="H1148" s="108"/>
      <c r="I1148" s="108"/>
      <c r="J1148" s="108"/>
      <c r="K1148" s="108"/>
      <c r="L1148" s="108"/>
      <c r="M1148" s="108"/>
      <c r="N1148" s="108"/>
    </row>
    <row r="1149" spans="1:14" x14ac:dyDescent="0.2">
      <c r="A1149" s="108"/>
      <c r="B1149" s="108"/>
      <c r="C1149" s="108"/>
      <c r="D1149" s="108"/>
      <c r="E1149" s="108"/>
      <c r="F1149" s="108"/>
      <c r="G1149" s="108"/>
      <c r="H1149" s="108"/>
      <c r="I1149" s="108"/>
      <c r="J1149" s="108"/>
      <c r="K1149" s="108"/>
      <c r="L1149" s="108"/>
      <c r="M1149" s="108"/>
      <c r="N1149" s="108"/>
    </row>
    <row r="1150" spans="1:14" x14ac:dyDescent="0.2">
      <c r="A1150" s="108"/>
      <c r="B1150" s="108"/>
      <c r="C1150" s="108"/>
      <c r="D1150" s="108"/>
      <c r="E1150" s="108"/>
      <c r="F1150" s="108"/>
      <c r="G1150" s="108"/>
      <c r="H1150" s="108"/>
      <c r="I1150" s="108"/>
      <c r="J1150" s="108"/>
      <c r="K1150" s="108"/>
      <c r="L1150" s="108"/>
      <c r="M1150" s="108"/>
      <c r="N1150" s="108"/>
    </row>
    <row r="1151" spans="1:14" x14ac:dyDescent="0.2">
      <c r="A1151" s="108"/>
      <c r="B1151" s="108"/>
      <c r="C1151" s="108"/>
      <c r="D1151" s="108"/>
      <c r="E1151" s="108"/>
      <c r="F1151" s="108"/>
      <c r="G1151" s="108"/>
      <c r="H1151" s="108"/>
      <c r="I1151" s="108"/>
      <c r="J1151" s="108"/>
      <c r="K1151" s="108"/>
      <c r="L1151" s="108"/>
      <c r="M1151" s="108"/>
      <c r="N1151" s="108"/>
    </row>
    <row r="1152" spans="1:14" x14ac:dyDescent="0.2">
      <c r="A1152" s="108"/>
      <c r="B1152" s="108"/>
      <c r="C1152" s="108"/>
      <c r="D1152" s="108"/>
      <c r="E1152" s="108"/>
      <c r="F1152" s="108"/>
      <c r="G1152" s="108"/>
      <c r="H1152" s="108"/>
      <c r="I1152" s="108"/>
      <c r="J1152" s="108"/>
      <c r="K1152" s="108"/>
      <c r="L1152" s="108"/>
      <c r="M1152" s="108"/>
      <c r="N1152" s="108"/>
    </row>
    <row r="1153" spans="1:14" x14ac:dyDescent="0.2">
      <c r="A1153" s="108"/>
      <c r="B1153" s="108"/>
      <c r="C1153" s="108"/>
      <c r="D1153" s="108"/>
      <c r="E1153" s="108"/>
      <c r="F1153" s="108"/>
      <c r="G1153" s="108"/>
      <c r="H1153" s="108"/>
      <c r="I1153" s="108"/>
      <c r="J1153" s="108"/>
      <c r="K1153" s="108"/>
      <c r="L1153" s="108"/>
      <c r="M1153" s="108"/>
      <c r="N1153" s="108"/>
    </row>
    <row r="1154" spans="1:14" x14ac:dyDescent="0.2">
      <c r="A1154" s="108"/>
      <c r="B1154" s="108"/>
      <c r="C1154" s="108"/>
      <c r="D1154" s="108"/>
      <c r="E1154" s="108"/>
      <c r="F1154" s="108"/>
      <c r="G1154" s="108"/>
      <c r="H1154" s="108"/>
      <c r="I1154" s="108"/>
      <c r="J1154" s="108"/>
      <c r="K1154" s="108"/>
      <c r="L1154" s="108"/>
      <c r="M1154" s="108"/>
      <c r="N1154" s="108"/>
    </row>
    <row r="1155" spans="1:14" x14ac:dyDescent="0.2">
      <c r="A1155" s="108"/>
      <c r="B1155" s="108"/>
      <c r="C1155" s="108"/>
      <c r="D1155" s="108"/>
      <c r="E1155" s="108"/>
      <c r="F1155" s="108"/>
      <c r="G1155" s="108"/>
      <c r="H1155" s="108"/>
      <c r="I1155" s="108"/>
      <c r="J1155" s="108"/>
      <c r="K1155" s="108"/>
      <c r="L1155" s="108"/>
      <c r="M1155" s="108"/>
      <c r="N1155" s="108"/>
    </row>
    <row r="1156" spans="1:14" x14ac:dyDescent="0.2">
      <c r="A1156" s="108"/>
      <c r="B1156" s="108"/>
      <c r="C1156" s="108"/>
      <c r="D1156" s="108"/>
      <c r="E1156" s="108"/>
      <c r="F1156" s="108"/>
      <c r="G1156" s="108"/>
      <c r="H1156" s="108"/>
      <c r="I1156" s="108"/>
      <c r="J1156" s="108"/>
      <c r="K1156" s="108"/>
      <c r="L1156" s="108"/>
      <c r="M1156" s="108"/>
      <c r="N1156" s="108"/>
    </row>
    <row r="1157" spans="1:14" x14ac:dyDescent="0.2">
      <c r="A1157" s="108"/>
      <c r="B1157" s="108"/>
      <c r="C1157" s="108"/>
      <c r="D1157" s="108"/>
      <c r="E1157" s="108"/>
      <c r="F1157" s="108"/>
      <c r="G1157" s="108"/>
      <c r="H1157" s="108"/>
      <c r="I1157" s="108"/>
      <c r="J1157" s="108"/>
      <c r="K1157" s="108"/>
      <c r="L1157" s="108"/>
      <c r="M1157" s="108"/>
      <c r="N1157" s="108"/>
    </row>
    <row r="1158" spans="1:14" x14ac:dyDescent="0.2">
      <c r="A1158" s="108"/>
      <c r="B1158" s="108"/>
      <c r="C1158" s="108"/>
      <c r="D1158" s="108"/>
      <c r="E1158" s="108"/>
      <c r="F1158" s="108"/>
      <c r="G1158" s="108"/>
      <c r="H1158" s="108"/>
      <c r="I1158" s="108"/>
      <c r="J1158" s="108"/>
      <c r="K1158" s="108"/>
      <c r="L1158" s="108"/>
      <c r="M1158" s="108"/>
      <c r="N1158" s="108"/>
    </row>
    <row r="1159" spans="1:14" x14ac:dyDescent="0.2">
      <c r="A1159" s="108"/>
      <c r="B1159" s="108"/>
      <c r="C1159" s="108"/>
      <c r="D1159" s="108"/>
      <c r="E1159" s="108"/>
      <c r="F1159" s="108"/>
      <c r="G1159" s="108"/>
      <c r="H1159" s="108"/>
      <c r="I1159" s="108"/>
      <c r="J1159" s="108"/>
      <c r="K1159" s="108"/>
      <c r="L1159" s="108"/>
      <c r="M1159" s="108"/>
      <c r="N1159" s="108"/>
    </row>
    <row r="1160" spans="1:14" x14ac:dyDescent="0.2">
      <c r="A1160" s="108"/>
      <c r="B1160" s="108"/>
      <c r="C1160" s="108"/>
      <c r="D1160" s="108"/>
      <c r="E1160" s="108"/>
      <c r="F1160" s="108"/>
      <c r="G1160" s="108"/>
      <c r="H1160" s="108"/>
      <c r="I1160" s="108"/>
      <c r="J1160" s="108"/>
      <c r="K1160" s="108"/>
      <c r="L1160" s="108"/>
      <c r="M1160" s="108"/>
      <c r="N1160" s="108"/>
    </row>
    <row r="1161" spans="1:14" x14ac:dyDescent="0.2">
      <c r="A1161" s="108"/>
      <c r="B1161" s="108"/>
      <c r="C1161" s="108"/>
      <c r="D1161" s="108"/>
      <c r="E1161" s="108"/>
      <c r="F1161" s="108"/>
      <c r="G1161" s="108"/>
      <c r="H1161" s="108"/>
      <c r="I1161" s="108"/>
      <c r="J1161" s="108"/>
      <c r="K1161" s="108"/>
      <c r="L1161" s="108"/>
      <c r="M1161" s="108"/>
      <c r="N1161" s="108"/>
    </row>
    <row r="1162" spans="1:14" x14ac:dyDescent="0.2">
      <c r="A1162" s="108"/>
      <c r="B1162" s="108"/>
      <c r="C1162" s="108"/>
      <c r="D1162" s="108"/>
      <c r="E1162" s="108"/>
      <c r="F1162" s="108"/>
      <c r="G1162" s="108"/>
      <c r="H1162" s="108"/>
      <c r="I1162" s="108"/>
      <c r="J1162" s="108"/>
      <c r="K1162" s="108"/>
      <c r="L1162" s="108"/>
      <c r="M1162" s="108"/>
      <c r="N1162" s="108"/>
    </row>
    <row r="1163" spans="1:14" x14ac:dyDescent="0.2">
      <c r="A1163" s="108"/>
      <c r="B1163" s="108"/>
      <c r="C1163" s="108"/>
      <c r="D1163" s="108"/>
      <c r="E1163" s="108"/>
      <c r="F1163" s="108"/>
      <c r="G1163" s="108"/>
      <c r="H1163" s="108"/>
      <c r="I1163" s="108"/>
      <c r="J1163" s="108"/>
      <c r="K1163" s="108"/>
      <c r="L1163" s="108"/>
      <c r="M1163" s="108"/>
      <c r="N1163" s="108"/>
    </row>
    <row r="1164" spans="1:14" x14ac:dyDescent="0.2">
      <c r="A1164" s="108"/>
      <c r="B1164" s="108"/>
      <c r="C1164" s="108"/>
      <c r="D1164" s="108"/>
      <c r="E1164" s="108"/>
      <c r="F1164" s="108"/>
      <c r="G1164" s="108"/>
      <c r="H1164" s="108"/>
      <c r="I1164" s="108"/>
      <c r="J1164" s="108"/>
      <c r="K1164" s="108"/>
      <c r="L1164" s="108"/>
      <c r="M1164" s="108"/>
      <c r="N1164" s="108"/>
    </row>
    <row r="1165" spans="1:14" x14ac:dyDescent="0.2">
      <c r="A1165" s="108"/>
      <c r="B1165" s="108"/>
      <c r="C1165" s="108"/>
      <c r="D1165" s="108"/>
      <c r="E1165" s="108"/>
      <c r="F1165" s="108"/>
      <c r="G1165" s="108"/>
      <c r="H1165" s="108"/>
      <c r="I1165" s="108"/>
      <c r="J1165" s="108"/>
      <c r="K1165" s="108"/>
      <c r="L1165" s="108"/>
      <c r="M1165" s="108"/>
      <c r="N1165" s="108"/>
    </row>
    <row r="1166" spans="1:14" x14ac:dyDescent="0.2">
      <c r="A1166" s="108"/>
      <c r="B1166" s="108"/>
      <c r="C1166" s="108"/>
      <c r="D1166" s="108"/>
      <c r="E1166" s="108"/>
      <c r="F1166" s="108"/>
      <c r="G1166" s="108"/>
      <c r="H1166" s="108"/>
      <c r="I1166" s="108"/>
      <c r="J1166" s="108"/>
      <c r="K1166" s="108"/>
      <c r="L1166" s="108"/>
      <c r="M1166" s="108"/>
      <c r="N1166" s="108"/>
    </row>
    <row r="1167" spans="1:14" x14ac:dyDescent="0.2">
      <c r="A1167" s="108"/>
      <c r="B1167" s="108"/>
      <c r="C1167" s="108"/>
      <c r="D1167" s="108"/>
      <c r="E1167" s="108"/>
      <c r="F1167" s="108"/>
      <c r="G1167" s="108"/>
      <c r="H1167" s="108"/>
      <c r="I1167" s="108"/>
      <c r="J1167" s="108"/>
      <c r="K1167" s="108"/>
      <c r="L1167" s="108"/>
      <c r="M1167" s="108"/>
      <c r="N1167" s="108"/>
    </row>
    <row r="1168" spans="1:14" x14ac:dyDescent="0.2">
      <c r="A1168" s="108"/>
      <c r="B1168" s="108"/>
      <c r="C1168" s="108"/>
      <c r="D1168" s="108"/>
      <c r="E1168" s="108"/>
      <c r="F1168" s="108"/>
      <c r="G1168" s="108"/>
      <c r="H1168" s="108"/>
      <c r="I1168" s="108"/>
      <c r="J1168" s="108"/>
      <c r="K1168" s="108"/>
      <c r="L1168" s="108"/>
      <c r="M1168" s="108"/>
      <c r="N1168" s="108"/>
    </row>
    <row r="1169" spans="1:14" x14ac:dyDescent="0.2">
      <c r="A1169" s="108"/>
      <c r="B1169" s="108"/>
      <c r="C1169" s="108"/>
      <c r="D1169" s="108"/>
      <c r="E1169" s="108"/>
      <c r="F1169" s="108"/>
      <c r="G1169" s="108"/>
      <c r="H1169" s="108"/>
      <c r="I1169" s="108"/>
      <c r="J1169" s="108"/>
      <c r="K1169" s="108"/>
      <c r="L1169" s="108"/>
      <c r="M1169" s="108"/>
      <c r="N1169" s="108"/>
    </row>
    <row r="1170" spans="1:14" x14ac:dyDescent="0.2">
      <c r="A1170" s="108"/>
      <c r="B1170" s="108"/>
      <c r="C1170" s="108"/>
      <c r="D1170" s="108"/>
      <c r="E1170" s="108"/>
      <c r="F1170" s="108"/>
      <c r="G1170" s="108"/>
      <c r="H1170" s="108"/>
      <c r="I1170" s="108"/>
      <c r="J1170" s="108"/>
      <c r="K1170" s="108"/>
      <c r="L1170" s="108"/>
      <c r="M1170" s="108"/>
      <c r="N1170" s="108"/>
    </row>
    <row r="1171" spans="1:14" x14ac:dyDescent="0.2">
      <c r="A1171" s="108"/>
      <c r="B1171" s="108"/>
      <c r="C1171" s="108"/>
      <c r="D1171" s="108"/>
      <c r="E1171" s="108"/>
      <c r="F1171" s="108"/>
      <c r="G1171" s="108"/>
      <c r="H1171" s="108"/>
      <c r="I1171" s="108"/>
      <c r="J1171" s="108"/>
      <c r="K1171" s="108"/>
      <c r="L1171" s="108"/>
      <c r="M1171" s="108"/>
      <c r="N1171" s="108"/>
    </row>
    <row r="1172" spans="1:14" x14ac:dyDescent="0.2">
      <c r="A1172" s="108"/>
      <c r="B1172" s="108"/>
      <c r="C1172" s="108"/>
      <c r="D1172" s="108"/>
      <c r="E1172" s="108"/>
      <c r="F1172" s="108"/>
      <c r="G1172" s="108"/>
      <c r="H1172" s="108"/>
      <c r="I1172" s="108"/>
      <c r="J1172" s="108"/>
      <c r="K1172" s="108"/>
      <c r="L1172" s="108"/>
      <c r="M1172" s="108"/>
      <c r="N1172" s="108"/>
    </row>
    <row r="1173" spans="1:14" x14ac:dyDescent="0.2">
      <c r="A1173" s="108"/>
      <c r="B1173" s="108"/>
      <c r="C1173" s="108"/>
      <c r="D1173" s="108"/>
      <c r="E1173" s="108"/>
      <c r="F1173" s="108"/>
      <c r="G1173" s="108"/>
      <c r="H1173" s="108"/>
      <c r="I1173" s="108"/>
      <c r="J1173" s="108"/>
      <c r="K1173" s="108"/>
      <c r="L1173" s="108"/>
      <c r="M1173" s="108"/>
      <c r="N1173" s="108"/>
    </row>
    <row r="1174" spans="1:14" x14ac:dyDescent="0.2">
      <c r="A1174" s="108"/>
      <c r="B1174" s="108"/>
      <c r="C1174" s="108"/>
      <c r="D1174" s="108"/>
      <c r="E1174" s="108"/>
      <c r="F1174" s="108"/>
      <c r="G1174" s="108"/>
      <c r="H1174" s="108"/>
      <c r="I1174" s="108"/>
      <c r="J1174" s="108"/>
      <c r="K1174" s="108"/>
      <c r="L1174" s="108"/>
      <c r="M1174" s="108"/>
      <c r="N1174" s="108"/>
    </row>
    <row r="1175" spans="1:14" x14ac:dyDescent="0.2">
      <c r="A1175" s="108"/>
      <c r="B1175" s="108"/>
      <c r="C1175" s="108"/>
      <c r="D1175" s="108"/>
      <c r="E1175" s="108"/>
      <c r="F1175" s="108"/>
      <c r="G1175" s="108"/>
      <c r="H1175" s="108"/>
      <c r="I1175" s="108"/>
      <c r="J1175" s="108"/>
      <c r="K1175" s="108"/>
      <c r="L1175" s="108"/>
      <c r="M1175" s="108"/>
      <c r="N1175" s="108"/>
    </row>
    <row r="1176" spans="1:14" x14ac:dyDescent="0.2">
      <c r="A1176" s="108"/>
      <c r="B1176" s="108"/>
      <c r="C1176" s="108"/>
      <c r="D1176" s="108"/>
      <c r="E1176" s="108"/>
      <c r="F1176" s="108"/>
      <c r="G1176" s="108"/>
      <c r="H1176" s="108"/>
      <c r="I1176" s="108"/>
      <c r="J1176" s="108"/>
      <c r="K1176" s="108"/>
      <c r="L1176" s="108"/>
      <c r="M1176" s="108"/>
      <c r="N1176" s="108"/>
    </row>
    <row r="1177" spans="1:14" x14ac:dyDescent="0.2">
      <c r="A1177" s="108"/>
      <c r="B1177" s="108"/>
      <c r="C1177" s="108"/>
      <c r="D1177" s="108"/>
      <c r="E1177" s="108"/>
      <c r="F1177" s="108"/>
      <c r="G1177" s="108"/>
      <c r="H1177" s="108"/>
      <c r="I1177" s="108"/>
      <c r="J1177" s="108"/>
      <c r="K1177" s="108"/>
      <c r="L1177" s="108"/>
      <c r="M1177" s="108"/>
      <c r="N1177" s="108"/>
    </row>
    <row r="1178" spans="1:14" x14ac:dyDescent="0.2">
      <c r="A1178" s="108"/>
      <c r="B1178" s="108"/>
      <c r="C1178" s="108"/>
      <c r="D1178" s="108"/>
      <c r="E1178" s="108"/>
      <c r="F1178" s="108"/>
      <c r="G1178" s="108"/>
      <c r="H1178" s="108"/>
      <c r="I1178" s="108"/>
      <c r="J1178" s="108"/>
      <c r="K1178" s="108"/>
      <c r="L1178" s="108"/>
      <c r="M1178" s="108"/>
      <c r="N1178" s="108"/>
    </row>
    <row r="1179" spans="1:14" x14ac:dyDescent="0.2">
      <c r="A1179" s="108"/>
      <c r="B1179" s="108"/>
      <c r="C1179" s="108"/>
      <c r="D1179" s="108"/>
      <c r="E1179" s="108"/>
      <c r="F1179" s="108"/>
      <c r="G1179" s="108"/>
      <c r="H1179" s="108"/>
      <c r="I1179" s="108"/>
      <c r="J1179" s="108"/>
      <c r="K1179" s="108"/>
      <c r="L1179" s="108"/>
      <c r="M1179" s="108"/>
      <c r="N1179" s="108"/>
    </row>
    <row r="1180" spans="1:14" x14ac:dyDescent="0.2">
      <c r="A1180" s="108"/>
      <c r="B1180" s="108"/>
      <c r="C1180" s="108"/>
      <c r="D1180" s="108"/>
      <c r="E1180" s="108"/>
      <c r="F1180" s="108"/>
      <c r="G1180" s="108"/>
      <c r="H1180" s="108"/>
      <c r="I1180" s="108"/>
      <c r="J1180" s="108"/>
      <c r="K1180" s="108"/>
      <c r="L1180" s="108"/>
      <c r="M1180" s="108"/>
      <c r="N1180" s="108"/>
    </row>
    <row r="1181" spans="1:14" x14ac:dyDescent="0.2">
      <c r="A1181" s="108"/>
      <c r="B1181" s="108"/>
      <c r="C1181" s="108"/>
      <c r="D1181" s="108"/>
      <c r="E1181" s="108"/>
      <c r="F1181" s="108"/>
      <c r="G1181" s="108"/>
      <c r="H1181" s="108"/>
      <c r="I1181" s="108"/>
      <c r="J1181" s="108"/>
      <c r="K1181" s="108"/>
      <c r="L1181" s="108"/>
      <c r="M1181" s="108"/>
      <c r="N1181" s="108"/>
    </row>
    <row r="1182" spans="1:14" x14ac:dyDescent="0.2">
      <c r="A1182" s="108"/>
      <c r="B1182" s="108"/>
      <c r="C1182" s="108"/>
      <c r="D1182" s="108"/>
      <c r="E1182" s="108"/>
      <c r="F1182" s="108"/>
      <c r="G1182" s="108"/>
      <c r="H1182" s="108"/>
      <c r="I1182" s="108"/>
      <c r="J1182" s="108"/>
      <c r="K1182" s="108"/>
      <c r="L1182" s="108"/>
      <c r="M1182" s="108"/>
      <c r="N1182" s="108"/>
    </row>
    <row r="1183" spans="1:14" x14ac:dyDescent="0.2">
      <c r="A1183" s="108"/>
      <c r="B1183" s="108"/>
      <c r="C1183" s="108"/>
      <c r="D1183" s="108"/>
      <c r="E1183" s="108"/>
      <c r="F1183" s="108"/>
      <c r="G1183" s="108"/>
      <c r="H1183" s="108"/>
      <c r="I1183" s="108"/>
      <c r="J1183" s="108"/>
      <c r="K1183" s="108"/>
      <c r="L1183" s="108"/>
      <c r="M1183" s="108"/>
      <c r="N1183" s="108"/>
    </row>
    <row r="1184" spans="1:14" x14ac:dyDescent="0.2">
      <c r="A1184" s="108"/>
      <c r="B1184" s="108"/>
      <c r="C1184" s="108"/>
      <c r="D1184" s="108"/>
      <c r="E1184" s="108"/>
      <c r="F1184" s="108"/>
      <c r="G1184" s="108"/>
      <c r="H1184" s="108"/>
      <c r="I1184" s="108"/>
      <c r="J1184" s="108"/>
      <c r="K1184" s="108"/>
      <c r="L1184" s="108"/>
      <c r="M1184" s="108"/>
      <c r="N1184" s="108"/>
    </row>
    <row r="1185" spans="1:14" x14ac:dyDescent="0.2">
      <c r="A1185" s="108"/>
      <c r="B1185" s="108"/>
      <c r="C1185" s="108"/>
      <c r="D1185" s="108"/>
      <c r="E1185" s="108"/>
      <c r="F1185" s="108"/>
      <c r="G1185" s="108"/>
      <c r="H1185" s="108"/>
      <c r="I1185" s="108"/>
      <c r="J1185" s="108"/>
      <c r="K1185" s="108"/>
      <c r="L1185" s="108"/>
      <c r="M1185" s="108"/>
      <c r="N1185" s="108"/>
    </row>
    <row r="1186" spans="1:14" x14ac:dyDescent="0.2">
      <c r="A1186" s="108"/>
      <c r="B1186" s="108"/>
      <c r="C1186" s="108"/>
      <c r="D1186" s="108"/>
      <c r="E1186" s="108"/>
      <c r="F1186" s="108"/>
      <c r="G1186" s="108"/>
      <c r="H1186" s="108"/>
      <c r="I1186" s="108"/>
      <c r="J1186" s="108"/>
      <c r="K1186" s="108"/>
      <c r="L1186" s="108"/>
      <c r="M1186" s="108"/>
      <c r="N1186" s="108"/>
    </row>
    <row r="1187" spans="1:14" x14ac:dyDescent="0.2">
      <c r="A1187" s="108"/>
      <c r="B1187" s="108"/>
      <c r="C1187" s="108"/>
      <c r="D1187" s="108"/>
      <c r="E1187" s="108"/>
      <c r="F1187" s="108"/>
      <c r="G1187" s="108"/>
      <c r="H1187" s="108"/>
      <c r="I1187" s="108"/>
      <c r="J1187" s="108"/>
      <c r="K1187" s="108"/>
      <c r="L1187" s="108"/>
      <c r="M1187" s="108"/>
      <c r="N1187" s="108"/>
    </row>
    <row r="1188" spans="1:14" x14ac:dyDescent="0.2">
      <c r="A1188" s="108"/>
      <c r="B1188" s="108"/>
      <c r="C1188" s="108"/>
      <c r="D1188" s="108"/>
      <c r="E1188" s="108"/>
      <c r="F1188" s="108"/>
      <c r="G1188" s="108"/>
      <c r="H1188" s="108"/>
      <c r="I1188" s="108"/>
      <c r="J1188" s="108"/>
      <c r="K1188" s="108"/>
      <c r="L1188" s="108"/>
      <c r="M1188" s="108"/>
      <c r="N1188" s="108"/>
    </row>
    <row r="1189" spans="1:14" x14ac:dyDescent="0.2">
      <c r="A1189" s="108"/>
      <c r="B1189" s="108"/>
      <c r="C1189" s="108"/>
      <c r="D1189" s="108"/>
      <c r="E1189" s="108"/>
      <c r="F1189" s="108"/>
      <c r="G1189" s="108"/>
      <c r="H1189" s="108"/>
      <c r="I1189" s="108"/>
      <c r="J1189" s="108"/>
      <c r="K1189" s="108"/>
      <c r="L1189" s="108"/>
      <c r="M1189" s="108"/>
      <c r="N1189" s="108"/>
    </row>
    <row r="1190" spans="1:14" x14ac:dyDescent="0.2">
      <c r="A1190" s="108"/>
      <c r="B1190" s="108"/>
      <c r="C1190" s="108"/>
      <c r="D1190" s="108"/>
      <c r="E1190" s="108"/>
      <c r="F1190" s="108"/>
      <c r="G1190" s="108"/>
      <c r="H1190" s="108"/>
      <c r="I1190" s="108"/>
      <c r="J1190" s="108"/>
      <c r="K1190" s="108"/>
      <c r="L1190" s="108"/>
      <c r="M1190" s="108"/>
      <c r="N1190" s="108"/>
    </row>
    <row r="1191" spans="1:14" x14ac:dyDescent="0.2">
      <c r="A1191" s="108"/>
      <c r="B1191" s="108"/>
      <c r="C1191" s="108"/>
      <c r="D1191" s="108"/>
      <c r="E1191" s="108"/>
      <c r="F1191" s="108"/>
      <c r="G1191" s="108"/>
      <c r="H1191" s="108"/>
      <c r="I1191" s="108"/>
      <c r="J1191" s="108"/>
      <c r="K1191" s="108"/>
      <c r="L1191" s="108"/>
      <c r="M1191" s="108"/>
      <c r="N1191" s="108"/>
    </row>
    <row r="1192" spans="1:14" x14ac:dyDescent="0.2">
      <c r="A1192" s="108"/>
      <c r="B1192" s="108"/>
      <c r="C1192" s="108"/>
      <c r="D1192" s="108"/>
      <c r="E1192" s="108"/>
      <c r="F1192" s="108"/>
      <c r="G1192" s="108"/>
      <c r="H1192" s="108"/>
      <c r="I1192" s="108"/>
      <c r="J1192" s="108"/>
      <c r="K1192" s="108"/>
      <c r="L1192" s="108"/>
      <c r="M1192" s="108"/>
      <c r="N1192" s="108"/>
    </row>
    <row r="1193" spans="1:14" x14ac:dyDescent="0.2">
      <c r="A1193" s="108"/>
      <c r="B1193" s="108"/>
      <c r="C1193" s="108"/>
      <c r="D1193" s="108"/>
      <c r="E1193" s="108"/>
      <c r="F1193" s="108"/>
      <c r="G1193" s="108"/>
      <c r="H1193" s="108"/>
      <c r="I1193" s="108"/>
      <c r="J1193" s="108"/>
      <c r="K1193" s="108"/>
      <c r="L1193" s="108"/>
      <c r="M1193" s="108"/>
      <c r="N1193" s="108"/>
    </row>
    <row r="1194" spans="1:14" x14ac:dyDescent="0.2">
      <c r="A1194" s="108"/>
      <c r="B1194" s="108"/>
      <c r="C1194" s="108"/>
      <c r="D1194" s="108"/>
      <c r="E1194" s="108"/>
      <c r="F1194" s="108"/>
      <c r="G1194" s="108"/>
      <c r="H1194" s="108"/>
      <c r="I1194" s="108"/>
      <c r="J1194" s="108"/>
      <c r="K1194" s="108"/>
      <c r="L1194" s="108"/>
      <c r="M1194" s="108"/>
      <c r="N1194" s="108"/>
    </row>
    <row r="1195" spans="1:14" x14ac:dyDescent="0.2">
      <c r="A1195" s="108"/>
      <c r="B1195" s="108"/>
      <c r="C1195" s="108"/>
      <c r="D1195" s="108"/>
      <c r="E1195" s="108"/>
      <c r="F1195" s="108"/>
      <c r="G1195" s="108"/>
      <c r="H1195" s="108"/>
      <c r="I1195" s="108"/>
      <c r="J1195" s="108"/>
      <c r="K1195" s="108"/>
      <c r="L1195" s="108"/>
      <c r="M1195" s="108"/>
      <c r="N1195" s="108"/>
    </row>
    <row r="1196" spans="1:14" x14ac:dyDescent="0.2">
      <c r="A1196" s="108"/>
      <c r="B1196" s="108"/>
      <c r="C1196" s="108"/>
      <c r="D1196" s="108"/>
      <c r="E1196" s="108"/>
      <c r="F1196" s="108"/>
      <c r="G1196" s="108"/>
      <c r="H1196" s="108"/>
      <c r="I1196" s="108"/>
      <c r="J1196" s="108"/>
      <c r="K1196" s="108"/>
      <c r="L1196" s="108"/>
      <c r="M1196" s="108"/>
      <c r="N1196" s="108"/>
    </row>
    <row r="1197" spans="1:14" x14ac:dyDescent="0.2">
      <c r="A1197" s="108"/>
      <c r="B1197" s="108"/>
      <c r="C1197" s="108"/>
      <c r="D1197" s="108"/>
      <c r="E1197" s="108"/>
      <c r="F1197" s="108"/>
      <c r="G1197" s="108"/>
      <c r="H1197" s="108"/>
      <c r="I1197" s="108"/>
      <c r="J1197" s="108"/>
      <c r="K1197" s="108"/>
      <c r="L1197" s="108"/>
      <c r="M1197" s="108"/>
      <c r="N1197" s="108"/>
    </row>
    <row r="1198" spans="1:14" x14ac:dyDescent="0.2">
      <c r="A1198" s="108"/>
      <c r="B1198" s="108"/>
      <c r="C1198" s="108"/>
      <c r="D1198" s="108"/>
      <c r="E1198" s="108"/>
      <c r="F1198" s="108"/>
      <c r="G1198" s="108"/>
      <c r="H1198" s="108"/>
      <c r="I1198" s="108"/>
      <c r="J1198" s="108"/>
      <c r="K1198" s="108"/>
      <c r="L1198" s="108"/>
      <c r="M1198" s="108"/>
      <c r="N1198" s="108"/>
    </row>
    <row r="1199" spans="1:14" x14ac:dyDescent="0.2">
      <c r="A1199" s="108"/>
      <c r="B1199" s="108"/>
      <c r="C1199" s="108"/>
      <c r="D1199" s="108"/>
      <c r="E1199" s="108"/>
      <c r="F1199" s="108"/>
      <c r="G1199" s="108"/>
      <c r="H1199" s="108"/>
      <c r="I1199" s="108"/>
      <c r="J1199" s="108"/>
      <c r="K1199" s="108"/>
      <c r="L1199" s="108"/>
      <c r="M1199" s="108"/>
      <c r="N1199" s="108"/>
    </row>
    <row r="1200" spans="1:14" x14ac:dyDescent="0.2">
      <c r="A1200" s="108"/>
      <c r="B1200" s="108"/>
      <c r="C1200" s="108"/>
      <c r="D1200" s="108"/>
      <c r="E1200" s="108"/>
      <c r="F1200" s="108"/>
      <c r="G1200" s="108"/>
      <c r="H1200" s="108"/>
      <c r="I1200" s="108"/>
      <c r="J1200" s="108"/>
      <c r="K1200" s="108"/>
      <c r="L1200" s="108"/>
      <c r="M1200" s="108"/>
      <c r="N1200" s="108"/>
    </row>
    <row r="1201" spans="1:14" x14ac:dyDescent="0.2">
      <c r="A1201" s="108"/>
      <c r="B1201" s="108"/>
      <c r="C1201" s="108"/>
      <c r="D1201" s="108"/>
      <c r="E1201" s="108"/>
      <c r="F1201" s="108"/>
      <c r="G1201" s="108"/>
      <c r="H1201" s="108"/>
      <c r="I1201" s="108"/>
      <c r="J1201" s="108"/>
      <c r="K1201" s="108"/>
      <c r="L1201" s="108"/>
      <c r="M1201" s="108"/>
      <c r="N1201" s="108"/>
    </row>
    <row r="1202" spans="1:14" x14ac:dyDescent="0.2">
      <c r="A1202" s="108"/>
      <c r="B1202" s="108"/>
      <c r="C1202" s="108"/>
      <c r="D1202" s="108"/>
      <c r="E1202" s="108"/>
      <c r="F1202" s="108"/>
      <c r="G1202" s="108"/>
      <c r="H1202" s="108"/>
      <c r="I1202" s="108"/>
      <c r="J1202" s="108"/>
      <c r="K1202" s="108"/>
      <c r="L1202" s="108"/>
      <c r="M1202" s="108"/>
      <c r="N1202" s="108"/>
    </row>
    <row r="1203" spans="1:14" x14ac:dyDescent="0.2">
      <c r="A1203" s="108"/>
      <c r="B1203" s="108"/>
      <c r="C1203" s="108"/>
      <c r="D1203" s="108"/>
      <c r="E1203" s="108"/>
      <c r="F1203" s="108"/>
      <c r="G1203" s="108"/>
      <c r="H1203" s="108"/>
      <c r="I1203" s="108"/>
      <c r="J1203" s="108"/>
      <c r="K1203" s="108"/>
      <c r="L1203" s="108"/>
      <c r="M1203" s="108"/>
      <c r="N1203" s="108"/>
    </row>
    <row r="1204" spans="1:14" x14ac:dyDescent="0.2">
      <c r="A1204" s="108"/>
      <c r="B1204" s="108"/>
      <c r="C1204" s="108"/>
      <c r="D1204" s="108"/>
      <c r="E1204" s="108"/>
      <c r="F1204" s="108"/>
      <c r="G1204" s="108"/>
      <c r="H1204" s="108"/>
      <c r="I1204" s="108"/>
      <c r="J1204" s="108"/>
      <c r="K1204" s="108"/>
      <c r="L1204" s="108"/>
      <c r="M1204" s="108"/>
      <c r="N1204" s="108"/>
    </row>
    <row r="1205" spans="1:14" x14ac:dyDescent="0.2">
      <c r="A1205" s="108"/>
      <c r="B1205" s="108"/>
      <c r="C1205" s="108"/>
      <c r="D1205" s="108"/>
      <c r="E1205" s="108"/>
      <c r="F1205" s="108"/>
      <c r="G1205" s="108"/>
      <c r="H1205" s="108"/>
      <c r="I1205" s="108"/>
      <c r="J1205" s="108"/>
      <c r="K1205" s="108"/>
      <c r="L1205" s="108"/>
      <c r="M1205" s="108"/>
      <c r="N1205" s="108"/>
    </row>
    <row r="1206" spans="1:14" x14ac:dyDescent="0.2">
      <c r="A1206" s="108"/>
      <c r="B1206" s="108"/>
      <c r="C1206" s="108"/>
      <c r="D1206" s="108"/>
      <c r="E1206" s="108"/>
      <c r="F1206" s="108"/>
      <c r="G1206" s="108"/>
      <c r="H1206" s="108"/>
      <c r="I1206" s="108"/>
      <c r="J1206" s="108"/>
      <c r="K1206" s="108"/>
      <c r="L1206" s="108"/>
      <c r="M1206" s="108"/>
      <c r="N1206" s="108"/>
    </row>
    <row r="1207" spans="1:14" x14ac:dyDescent="0.2">
      <c r="A1207" s="108"/>
      <c r="B1207" s="108"/>
      <c r="C1207" s="108"/>
      <c r="D1207" s="108"/>
      <c r="E1207" s="108"/>
      <c r="F1207" s="108"/>
      <c r="G1207" s="108"/>
      <c r="H1207" s="108"/>
      <c r="I1207" s="108"/>
      <c r="J1207" s="108"/>
      <c r="K1207" s="108"/>
      <c r="L1207" s="108"/>
      <c r="M1207" s="108"/>
      <c r="N1207" s="108"/>
    </row>
    <row r="1208" spans="1:14" x14ac:dyDescent="0.2">
      <c r="A1208" s="108"/>
      <c r="B1208" s="108"/>
      <c r="C1208" s="108"/>
      <c r="D1208" s="108"/>
      <c r="E1208" s="108"/>
      <c r="F1208" s="108"/>
      <c r="G1208" s="108"/>
      <c r="H1208" s="108"/>
      <c r="I1208" s="108"/>
      <c r="J1208" s="108"/>
      <c r="K1208" s="108"/>
      <c r="L1208" s="108"/>
      <c r="M1208" s="108"/>
      <c r="N1208" s="108"/>
    </row>
    <row r="1209" spans="1:14" x14ac:dyDescent="0.2">
      <c r="A1209" s="108"/>
      <c r="B1209" s="108"/>
      <c r="C1209" s="108"/>
      <c r="D1209" s="108"/>
      <c r="E1209" s="108"/>
      <c r="F1209" s="108"/>
      <c r="G1209" s="108"/>
      <c r="H1209" s="108"/>
      <c r="I1209" s="108"/>
      <c r="J1209" s="108"/>
      <c r="K1209" s="108"/>
      <c r="L1209" s="108"/>
      <c r="M1209" s="108"/>
      <c r="N1209" s="108"/>
    </row>
    <row r="1210" spans="1:14" x14ac:dyDescent="0.2">
      <c r="A1210" s="108"/>
      <c r="B1210" s="108"/>
      <c r="C1210" s="108"/>
      <c r="D1210" s="108"/>
      <c r="E1210" s="108"/>
      <c r="F1210" s="108"/>
      <c r="G1210" s="108"/>
      <c r="H1210" s="108"/>
      <c r="I1210" s="108"/>
      <c r="J1210" s="108"/>
      <c r="K1210" s="108"/>
      <c r="L1210" s="108"/>
      <c r="M1210" s="108"/>
      <c r="N1210" s="108"/>
    </row>
    <row r="1211" spans="1:14" x14ac:dyDescent="0.2">
      <c r="A1211" s="108"/>
      <c r="B1211" s="108"/>
      <c r="C1211" s="108"/>
      <c r="D1211" s="108"/>
      <c r="E1211" s="108"/>
      <c r="F1211" s="108"/>
      <c r="G1211" s="108"/>
      <c r="H1211" s="108"/>
      <c r="I1211" s="108"/>
      <c r="J1211" s="108"/>
      <c r="K1211" s="108"/>
      <c r="L1211" s="108"/>
      <c r="M1211" s="108"/>
      <c r="N1211" s="108"/>
    </row>
    <row r="1212" spans="1:14" x14ac:dyDescent="0.2">
      <c r="A1212" s="108"/>
      <c r="B1212" s="108"/>
      <c r="C1212" s="108"/>
      <c r="D1212" s="108"/>
      <c r="E1212" s="108"/>
      <c r="F1212" s="108"/>
      <c r="G1212" s="108"/>
      <c r="H1212" s="108"/>
      <c r="I1212" s="108"/>
      <c r="J1212" s="108"/>
      <c r="K1212" s="108"/>
      <c r="L1212" s="108"/>
      <c r="M1212" s="108"/>
      <c r="N1212" s="108"/>
    </row>
    <row r="1213" spans="1:14" x14ac:dyDescent="0.2">
      <c r="A1213" s="108"/>
      <c r="B1213" s="108"/>
      <c r="C1213" s="108"/>
      <c r="D1213" s="108"/>
      <c r="E1213" s="108"/>
      <c r="F1213" s="108"/>
      <c r="G1213" s="108"/>
      <c r="H1213" s="108"/>
      <c r="I1213" s="108"/>
      <c r="J1213" s="108"/>
      <c r="K1213" s="108"/>
      <c r="L1213" s="108"/>
      <c r="M1213" s="108"/>
      <c r="N1213" s="108"/>
    </row>
    <row r="1214" spans="1:14" x14ac:dyDescent="0.2">
      <c r="A1214" s="108"/>
      <c r="B1214" s="108"/>
      <c r="C1214" s="108"/>
      <c r="D1214" s="108"/>
      <c r="E1214" s="108"/>
      <c r="F1214" s="108"/>
      <c r="G1214" s="108"/>
      <c r="H1214" s="108"/>
      <c r="I1214" s="108"/>
      <c r="J1214" s="108"/>
      <c r="K1214" s="108"/>
      <c r="L1214" s="108"/>
      <c r="M1214" s="108"/>
      <c r="N1214" s="108"/>
    </row>
    <row r="1215" spans="1:14" x14ac:dyDescent="0.2">
      <c r="A1215" s="108"/>
      <c r="B1215" s="108"/>
      <c r="C1215" s="108"/>
      <c r="D1215" s="108"/>
      <c r="E1215" s="108"/>
      <c r="F1215" s="108"/>
      <c r="G1215" s="108"/>
      <c r="H1215" s="108"/>
      <c r="I1215" s="108"/>
      <c r="J1215" s="108"/>
      <c r="K1215" s="108"/>
      <c r="L1215" s="108"/>
      <c r="M1215" s="108"/>
      <c r="N1215" s="108"/>
    </row>
    <row r="1216" spans="1:14" x14ac:dyDescent="0.2">
      <c r="A1216" s="108"/>
      <c r="B1216" s="108"/>
      <c r="C1216" s="108"/>
      <c r="D1216" s="108"/>
      <c r="E1216" s="108"/>
      <c r="F1216" s="108"/>
      <c r="G1216" s="108"/>
      <c r="H1216" s="108"/>
      <c r="I1216" s="108"/>
      <c r="J1216" s="108"/>
      <c r="K1216" s="108"/>
      <c r="L1216" s="108"/>
      <c r="M1216" s="108"/>
      <c r="N1216" s="108"/>
    </row>
    <row r="1217" spans="1:14" x14ac:dyDescent="0.2">
      <c r="A1217" s="108"/>
      <c r="B1217" s="108"/>
      <c r="C1217" s="108"/>
      <c r="D1217" s="108"/>
      <c r="E1217" s="108"/>
      <c r="F1217" s="108"/>
      <c r="G1217" s="108"/>
      <c r="H1217" s="108"/>
      <c r="I1217" s="108"/>
      <c r="J1217" s="108"/>
      <c r="K1217" s="108"/>
      <c r="L1217" s="108"/>
      <c r="M1217" s="108"/>
      <c r="N1217" s="108"/>
    </row>
    <row r="1218" spans="1:14" x14ac:dyDescent="0.2">
      <c r="A1218" s="108"/>
      <c r="B1218" s="108"/>
      <c r="C1218" s="108"/>
      <c r="D1218" s="108"/>
      <c r="E1218" s="108"/>
      <c r="F1218" s="108"/>
      <c r="G1218" s="108"/>
      <c r="H1218" s="108"/>
      <c r="I1218" s="108"/>
      <c r="J1218" s="108"/>
      <c r="K1218" s="108"/>
      <c r="L1218" s="108"/>
      <c r="M1218" s="108"/>
      <c r="N1218" s="108"/>
    </row>
    <row r="1219" spans="1:14" x14ac:dyDescent="0.2">
      <c r="A1219" s="108"/>
      <c r="B1219" s="108"/>
      <c r="C1219" s="108"/>
      <c r="D1219" s="108"/>
      <c r="E1219" s="108"/>
      <c r="F1219" s="108"/>
      <c r="G1219" s="108"/>
      <c r="H1219" s="108"/>
      <c r="I1219" s="108"/>
      <c r="J1219" s="108"/>
      <c r="K1219" s="108"/>
      <c r="L1219" s="108"/>
      <c r="M1219" s="108"/>
      <c r="N1219" s="108"/>
    </row>
    <row r="1220" spans="1:14" x14ac:dyDescent="0.2">
      <c r="A1220" s="108"/>
      <c r="B1220" s="108"/>
      <c r="C1220" s="108"/>
      <c r="D1220" s="108"/>
      <c r="E1220" s="108"/>
      <c r="F1220" s="108"/>
      <c r="G1220" s="108"/>
      <c r="H1220" s="108"/>
      <c r="I1220" s="108"/>
      <c r="J1220" s="108"/>
      <c r="K1220" s="108"/>
      <c r="L1220" s="108"/>
      <c r="M1220" s="108"/>
      <c r="N1220" s="108"/>
    </row>
    <row r="1221" spans="1:14" x14ac:dyDescent="0.2">
      <c r="A1221" s="108"/>
      <c r="B1221" s="108"/>
      <c r="C1221" s="108"/>
      <c r="D1221" s="108"/>
      <c r="E1221" s="108"/>
      <c r="F1221" s="108"/>
      <c r="G1221" s="108"/>
      <c r="H1221" s="108"/>
      <c r="I1221" s="108"/>
      <c r="J1221" s="108"/>
      <c r="K1221" s="108"/>
      <c r="L1221" s="108"/>
      <c r="M1221" s="108"/>
      <c r="N1221" s="108"/>
    </row>
    <row r="1222" spans="1:14" x14ac:dyDescent="0.2">
      <c r="A1222" s="108"/>
      <c r="B1222" s="108"/>
      <c r="C1222" s="108"/>
      <c r="D1222" s="108"/>
      <c r="E1222" s="108"/>
      <c r="F1222" s="108"/>
      <c r="G1222" s="108"/>
      <c r="H1222" s="108"/>
      <c r="I1222" s="108"/>
      <c r="J1222" s="108"/>
      <c r="K1222" s="108"/>
      <c r="L1222" s="108"/>
      <c r="M1222" s="108"/>
      <c r="N1222" s="108"/>
    </row>
    <row r="1223" spans="1:14" x14ac:dyDescent="0.2">
      <c r="A1223" s="108"/>
      <c r="B1223" s="108"/>
      <c r="C1223" s="108"/>
      <c r="D1223" s="108"/>
      <c r="E1223" s="108"/>
      <c r="F1223" s="108"/>
      <c r="G1223" s="108"/>
      <c r="H1223" s="108"/>
      <c r="I1223" s="108"/>
      <c r="J1223" s="108"/>
      <c r="K1223" s="108"/>
      <c r="L1223" s="108"/>
      <c r="M1223" s="108"/>
      <c r="N1223" s="108"/>
    </row>
    <row r="1224" spans="1:14" x14ac:dyDescent="0.2">
      <c r="A1224" s="108"/>
      <c r="B1224" s="108"/>
      <c r="C1224" s="108"/>
      <c r="D1224" s="108"/>
      <c r="E1224" s="108"/>
      <c r="F1224" s="108"/>
      <c r="G1224" s="108"/>
      <c r="H1224" s="108"/>
      <c r="I1224" s="108"/>
      <c r="J1224" s="108"/>
      <c r="K1224" s="108"/>
      <c r="L1224" s="108"/>
      <c r="M1224" s="108"/>
      <c r="N1224" s="108"/>
    </row>
    <row r="1225" spans="1:14" x14ac:dyDescent="0.2">
      <c r="A1225" s="108"/>
      <c r="B1225" s="108"/>
      <c r="C1225" s="108"/>
      <c r="D1225" s="108"/>
      <c r="E1225" s="108"/>
      <c r="F1225" s="108"/>
      <c r="G1225" s="108"/>
      <c r="H1225" s="108"/>
      <c r="I1225" s="108"/>
      <c r="J1225" s="108"/>
      <c r="K1225" s="108"/>
      <c r="L1225" s="108"/>
      <c r="M1225" s="108"/>
      <c r="N1225" s="108"/>
    </row>
    <row r="1226" spans="1:14" x14ac:dyDescent="0.2">
      <c r="A1226" s="108"/>
      <c r="B1226" s="108"/>
      <c r="C1226" s="108"/>
      <c r="D1226" s="108"/>
      <c r="E1226" s="108"/>
      <c r="F1226" s="108"/>
      <c r="G1226" s="108"/>
      <c r="H1226" s="108"/>
      <c r="I1226" s="108"/>
      <c r="J1226" s="108"/>
      <c r="K1226" s="108"/>
      <c r="L1226" s="108"/>
      <c r="M1226" s="108"/>
      <c r="N1226" s="108"/>
    </row>
    <row r="1227" spans="1:14" x14ac:dyDescent="0.2">
      <c r="A1227" s="108"/>
      <c r="B1227" s="108"/>
      <c r="C1227" s="108"/>
      <c r="D1227" s="108"/>
      <c r="E1227" s="108"/>
      <c r="F1227" s="108"/>
      <c r="G1227" s="108"/>
      <c r="H1227" s="108"/>
      <c r="I1227" s="108"/>
      <c r="J1227" s="108"/>
      <c r="K1227" s="108"/>
      <c r="L1227" s="108"/>
      <c r="M1227" s="108"/>
      <c r="N1227" s="108"/>
    </row>
    <row r="1228" spans="1:14" x14ac:dyDescent="0.2">
      <c r="A1228" s="108"/>
      <c r="B1228" s="108"/>
      <c r="C1228" s="108"/>
      <c r="D1228" s="108"/>
      <c r="E1228" s="108"/>
      <c r="F1228" s="108"/>
      <c r="G1228" s="108"/>
      <c r="H1228" s="108"/>
      <c r="I1228" s="108"/>
      <c r="J1228" s="108"/>
      <c r="K1228" s="108"/>
      <c r="L1228" s="108"/>
      <c r="M1228" s="108"/>
      <c r="N1228" s="108"/>
    </row>
    <row r="1229" spans="1:14" x14ac:dyDescent="0.2">
      <c r="A1229" s="108"/>
      <c r="B1229" s="108"/>
      <c r="C1229" s="108"/>
      <c r="D1229" s="108"/>
      <c r="E1229" s="108"/>
      <c r="F1229" s="108"/>
      <c r="G1229" s="108"/>
      <c r="H1229" s="108"/>
      <c r="I1229" s="108"/>
      <c r="J1229" s="108"/>
      <c r="K1229" s="108"/>
      <c r="L1229" s="108"/>
      <c r="M1229" s="108"/>
      <c r="N1229" s="108"/>
    </row>
    <row r="1230" spans="1:14" x14ac:dyDescent="0.2">
      <c r="A1230" s="108"/>
      <c r="B1230" s="108"/>
      <c r="C1230" s="108"/>
      <c r="D1230" s="108"/>
      <c r="E1230" s="108"/>
      <c r="F1230" s="108"/>
      <c r="G1230" s="108"/>
      <c r="H1230" s="108"/>
      <c r="I1230" s="108"/>
      <c r="J1230" s="108"/>
      <c r="K1230" s="108"/>
      <c r="L1230" s="108"/>
      <c r="M1230" s="108"/>
      <c r="N1230" s="108"/>
    </row>
    <row r="1231" spans="1:14" x14ac:dyDescent="0.2">
      <c r="A1231" s="108"/>
      <c r="B1231" s="108"/>
      <c r="C1231" s="108"/>
      <c r="D1231" s="108"/>
      <c r="E1231" s="108"/>
      <c r="F1231" s="108"/>
      <c r="G1231" s="108"/>
      <c r="H1231" s="108"/>
      <c r="I1231" s="108"/>
      <c r="J1231" s="108"/>
      <c r="K1231" s="108"/>
      <c r="L1231" s="108"/>
      <c r="M1231" s="108"/>
      <c r="N1231" s="108"/>
    </row>
    <row r="1232" spans="1:14" x14ac:dyDescent="0.2">
      <c r="A1232" s="108"/>
      <c r="B1232" s="108"/>
      <c r="C1232" s="108"/>
      <c r="D1232" s="108"/>
      <c r="E1232" s="108"/>
      <c r="F1232" s="108"/>
      <c r="G1232" s="108"/>
      <c r="H1232" s="108"/>
      <c r="I1232" s="108"/>
      <c r="J1232" s="108"/>
      <c r="K1232" s="108"/>
      <c r="L1232" s="108"/>
      <c r="M1232" s="108"/>
      <c r="N1232" s="108"/>
    </row>
    <row r="1233" spans="1:14" x14ac:dyDescent="0.2">
      <c r="A1233" s="108"/>
      <c r="B1233" s="108"/>
      <c r="C1233" s="108"/>
      <c r="D1233" s="108"/>
      <c r="E1233" s="108"/>
      <c r="F1233" s="108"/>
      <c r="G1233" s="108"/>
      <c r="H1233" s="108"/>
      <c r="I1233" s="108"/>
      <c r="J1233" s="108"/>
      <c r="K1233" s="108"/>
      <c r="L1233" s="108"/>
      <c r="M1233" s="108"/>
      <c r="N1233" s="108"/>
    </row>
    <row r="1234" spans="1:14" x14ac:dyDescent="0.2">
      <c r="A1234" s="108"/>
      <c r="B1234" s="108"/>
      <c r="C1234" s="108"/>
      <c r="D1234" s="108"/>
      <c r="E1234" s="108"/>
      <c r="F1234" s="108"/>
      <c r="G1234" s="108"/>
      <c r="H1234" s="108"/>
      <c r="I1234" s="108"/>
      <c r="J1234" s="108"/>
      <c r="K1234" s="108"/>
      <c r="L1234" s="108"/>
      <c r="M1234" s="108"/>
      <c r="N1234" s="108"/>
    </row>
    <row r="1235" spans="1:14" x14ac:dyDescent="0.2">
      <c r="A1235" s="108"/>
      <c r="B1235" s="108"/>
      <c r="C1235" s="108"/>
      <c r="D1235" s="108"/>
      <c r="E1235" s="108"/>
      <c r="F1235" s="108"/>
      <c r="G1235" s="108"/>
      <c r="H1235" s="108"/>
      <c r="I1235" s="108"/>
      <c r="J1235" s="108"/>
      <c r="K1235" s="108"/>
      <c r="L1235" s="108"/>
      <c r="M1235" s="108"/>
      <c r="N1235" s="108"/>
    </row>
    <row r="1236" spans="1:14" x14ac:dyDescent="0.2">
      <c r="A1236" s="108"/>
      <c r="B1236" s="108"/>
      <c r="C1236" s="108"/>
      <c r="D1236" s="108"/>
      <c r="E1236" s="108"/>
      <c r="F1236" s="108"/>
      <c r="G1236" s="108"/>
      <c r="H1236" s="108"/>
      <c r="I1236" s="108"/>
      <c r="J1236" s="108"/>
      <c r="K1236" s="108"/>
      <c r="L1236" s="108"/>
      <c r="M1236" s="108"/>
      <c r="N1236" s="108"/>
    </row>
    <row r="1237" spans="1:14" x14ac:dyDescent="0.2">
      <c r="A1237" s="108"/>
      <c r="B1237" s="108"/>
      <c r="C1237" s="108"/>
      <c r="D1237" s="108"/>
      <c r="E1237" s="108"/>
      <c r="F1237" s="108"/>
      <c r="G1237" s="108"/>
      <c r="H1237" s="108"/>
      <c r="I1237" s="108"/>
      <c r="J1237" s="108"/>
      <c r="K1237" s="108"/>
      <c r="L1237" s="108"/>
      <c r="M1237" s="108"/>
      <c r="N1237" s="108"/>
    </row>
    <row r="1238" spans="1:14" x14ac:dyDescent="0.2">
      <c r="A1238" s="108"/>
      <c r="B1238" s="108"/>
      <c r="C1238" s="108"/>
      <c r="D1238" s="108"/>
      <c r="E1238" s="108"/>
      <c r="F1238" s="108"/>
      <c r="G1238" s="108"/>
      <c r="H1238" s="108"/>
      <c r="I1238" s="108"/>
      <c r="J1238" s="108"/>
      <c r="K1238" s="108"/>
      <c r="L1238" s="108"/>
      <c r="M1238" s="108"/>
      <c r="N1238" s="108"/>
    </row>
    <row r="1239" spans="1:14" x14ac:dyDescent="0.2">
      <c r="A1239" s="108"/>
      <c r="B1239" s="108"/>
      <c r="C1239" s="108"/>
      <c r="D1239" s="108"/>
      <c r="E1239" s="108"/>
      <c r="F1239" s="108"/>
      <c r="G1239" s="108"/>
      <c r="H1239" s="108"/>
      <c r="I1239" s="108"/>
      <c r="J1239" s="108"/>
      <c r="K1239" s="108"/>
      <c r="L1239" s="108"/>
      <c r="M1239" s="108"/>
      <c r="N1239" s="108"/>
    </row>
    <row r="1240" spans="1:14" x14ac:dyDescent="0.2">
      <c r="A1240" s="108"/>
      <c r="B1240" s="108"/>
      <c r="C1240" s="108"/>
      <c r="D1240" s="108"/>
      <c r="E1240" s="108"/>
      <c r="F1240" s="108"/>
      <c r="G1240" s="108"/>
      <c r="H1240" s="108"/>
      <c r="I1240" s="108"/>
      <c r="J1240" s="108"/>
      <c r="K1240" s="108"/>
      <c r="L1240" s="108"/>
      <c r="M1240" s="108"/>
      <c r="N1240" s="108"/>
    </row>
    <row r="1241" spans="1:14" x14ac:dyDescent="0.2">
      <c r="A1241" s="108"/>
      <c r="B1241" s="108"/>
      <c r="C1241" s="108"/>
      <c r="D1241" s="108"/>
      <c r="E1241" s="108"/>
      <c r="F1241" s="108"/>
      <c r="G1241" s="108"/>
      <c r="H1241" s="108"/>
      <c r="I1241" s="108"/>
      <c r="J1241" s="108"/>
      <c r="K1241" s="108"/>
      <c r="L1241" s="108"/>
      <c r="M1241" s="108"/>
      <c r="N1241" s="108"/>
    </row>
    <row r="1242" spans="1:14" x14ac:dyDescent="0.2">
      <c r="A1242" s="108"/>
      <c r="B1242" s="108"/>
      <c r="C1242" s="108"/>
      <c r="D1242" s="108"/>
      <c r="E1242" s="108"/>
      <c r="F1242" s="108"/>
      <c r="G1242" s="108"/>
      <c r="H1242" s="108"/>
      <c r="I1242" s="108"/>
      <c r="J1242" s="108"/>
      <c r="K1242" s="108"/>
      <c r="L1242" s="108"/>
      <c r="M1242" s="108"/>
      <c r="N1242" s="108"/>
    </row>
    <row r="1243" spans="1:14" x14ac:dyDescent="0.2">
      <c r="A1243" s="108"/>
      <c r="B1243" s="108"/>
      <c r="C1243" s="108"/>
      <c r="D1243" s="108"/>
      <c r="E1243" s="108"/>
      <c r="F1243" s="108"/>
      <c r="G1243" s="108"/>
      <c r="H1243" s="108"/>
      <c r="I1243" s="108"/>
      <c r="J1243" s="108"/>
      <c r="K1243" s="108"/>
      <c r="L1243" s="108"/>
      <c r="M1243" s="108"/>
      <c r="N1243" s="108"/>
    </row>
    <row r="1244" spans="1:14" x14ac:dyDescent="0.2">
      <c r="A1244" s="108"/>
      <c r="B1244" s="108"/>
      <c r="C1244" s="108"/>
      <c r="D1244" s="108"/>
      <c r="E1244" s="108"/>
      <c r="F1244" s="108"/>
      <c r="G1244" s="108"/>
      <c r="H1244" s="108"/>
      <c r="I1244" s="108"/>
      <c r="J1244" s="108"/>
      <c r="K1244" s="108"/>
      <c r="L1244" s="108"/>
      <c r="M1244" s="108"/>
      <c r="N1244" s="108"/>
    </row>
    <row r="1245" spans="1:14" x14ac:dyDescent="0.2">
      <c r="A1245" s="108"/>
      <c r="B1245" s="108"/>
      <c r="C1245" s="108"/>
      <c r="D1245" s="108"/>
      <c r="E1245" s="108"/>
      <c r="F1245" s="108"/>
      <c r="G1245" s="108"/>
      <c r="H1245" s="108"/>
      <c r="I1245" s="108"/>
      <c r="J1245" s="108"/>
      <c r="K1245" s="108"/>
      <c r="L1245" s="108"/>
      <c r="M1245" s="108"/>
      <c r="N1245" s="108"/>
    </row>
    <row r="1246" spans="1:14" x14ac:dyDescent="0.2">
      <c r="A1246" s="108"/>
      <c r="B1246" s="108"/>
      <c r="C1246" s="108"/>
      <c r="D1246" s="108"/>
      <c r="E1246" s="108"/>
      <c r="F1246" s="108"/>
      <c r="G1246" s="108"/>
      <c r="H1246" s="108"/>
      <c r="I1246" s="108"/>
      <c r="J1246" s="108"/>
      <c r="K1246" s="108"/>
      <c r="L1246" s="108"/>
      <c r="M1246" s="108"/>
      <c r="N1246" s="108"/>
    </row>
    <row r="1247" spans="1:14" x14ac:dyDescent="0.2">
      <c r="A1247" s="108"/>
      <c r="B1247" s="108"/>
      <c r="C1247" s="108"/>
      <c r="D1247" s="108"/>
      <c r="E1247" s="108"/>
      <c r="F1247" s="108"/>
      <c r="G1247" s="108"/>
      <c r="H1247" s="108"/>
      <c r="I1247" s="108"/>
      <c r="J1247" s="108"/>
      <c r="K1247" s="108"/>
      <c r="L1247" s="108"/>
      <c r="M1247" s="108"/>
      <c r="N1247" s="108"/>
    </row>
    <row r="1248" spans="1:14" x14ac:dyDescent="0.2">
      <c r="A1248" s="108"/>
      <c r="B1248" s="108"/>
      <c r="C1248" s="108"/>
      <c r="D1248" s="108"/>
      <c r="E1248" s="108"/>
      <c r="F1248" s="108"/>
      <c r="G1248" s="108"/>
      <c r="H1248" s="108"/>
      <c r="I1248" s="108"/>
      <c r="J1248" s="108"/>
      <c r="K1248" s="108"/>
      <c r="L1248" s="108"/>
      <c r="M1248" s="108"/>
      <c r="N1248" s="108"/>
    </row>
    <row r="1249" spans="1:14" x14ac:dyDescent="0.2">
      <c r="A1249" s="108"/>
      <c r="B1249" s="108"/>
      <c r="C1249" s="108"/>
      <c r="D1249" s="108"/>
      <c r="E1249" s="108"/>
      <c r="F1249" s="108"/>
      <c r="G1249" s="108"/>
      <c r="H1249" s="108"/>
      <c r="I1249" s="108"/>
      <c r="J1249" s="108"/>
      <c r="K1249" s="108"/>
      <c r="L1249" s="108"/>
      <c r="M1249" s="108"/>
      <c r="N1249" s="108"/>
    </row>
    <row r="1250" spans="1:14" x14ac:dyDescent="0.2">
      <c r="A1250" s="108"/>
      <c r="B1250" s="108"/>
      <c r="C1250" s="108"/>
      <c r="D1250" s="108"/>
      <c r="E1250" s="108"/>
      <c r="F1250" s="108"/>
      <c r="G1250" s="108"/>
      <c r="H1250" s="108"/>
      <c r="I1250" s="108"/>
      <c r="J1250" s="108"/>
      <c r="K1250" s="108"/>
      <c r="L1250" s="108"/>
      <c r="M1250" s="108"/>
      <c r="N1250" s="108"/>
    </row>
    <row r="1251" spans="1:14" x14ac:dyDescent="0.2">
      <c r="A1251" s="108"/>
      <c r="B1251" s="108"/>
      <c r="C1251" s="108"/>
      <c r="D1251" s="108"/>
      <c r="E1251" s="108"/>
      <c r="F1251" s="108"/>
      <c r="G1251" s="108"/>
      <c r="H1251" s="108"/>
      <c r="I1251" s="108"/>
      <c r="J1251" s="108"/>
      <c r="K1251" s="108"/>
      <c r="L1251" s="108"/>
      <c r="M1251" s="108"/>
      <c r="N1251" s="108"/>
    </row>
    <row r="1252" spans="1:14" x14ac:dyDescent="0.2">
      <c r="A1252" s="108"/>
      <c r="B1252" s="108"/>
      <c r="C1252" s="108"/>
      <c r="D1252" s="108"/>
      <c r="E1252" s="108"/>
      <c r="F1252" s="108"/>
      <c r="G1252" s="108"/>
      <c r="H1252" s="108"/>
      <c r="I1252" s="108"/>
      <c r="J1252" s="108"/>
      <c r="K1252" s="108"/>
      <c r="L1252" s="108"/>
      <c r="M1252" s="108"/>
      <c r="N1252" s="108"/>
    </row>
    <row r="1253" spans="1:14" x14ac:dyDescent="0.2">
      <c r="A1253" s="108"/>
      <c r="B1253" s="108"/>
      <c r="C1253" s="108"/>
      <c r="D1253" s="108"/>
      <c r="E1253" s="108"/>
      <c r="F1253" s="108"/>
      <c r="G1253" s="108"/>
      <c r="H1253" s="108"/>
      <c r="I1253" s="108"/>
      <c r="J1253" s="108"/>
      <c r="K1253" s="108"/>
      <c r="L1253" s="108"/>
      <c r="M1253" s="108"/>
      <c r="N1253" s="108"/>
    </row>
    <row r="1254" spans="1:14" x14ac:dyDescent="0.2">
      <c r="A1254" s="108"/>
      <c r="B1254" s="108"/>
      <c r="C1254" s="108"/>
      <c r="D1254" s="108"/>
      <c r="E1254" s="108"/>
      <c r="F1254" s="108"/>
      <c r="G1254" s="108"/>
      <c r="H1254" s="108"/>
      <c r="I1254" s="108"/>
      <c r="J1254" s="108"/>
      <c r="K1254" s="108"/>
      <c r="L1254" s="108"/>
      <c r="M1254" s="108"/>
      <c r="N1254" s="108"/>
    </row>
    <row r="1255" spans="1:14" x14ac:dyDescent="0.2">
      <c r="A1255" s="108"/>
      <c r="B1255" s="108"/>
      <c r="C1255" s="108"/>
      <c r="D1255" s="108"/>
      <c r="E1255" s="108"/>
      <c r="F1255" s="108"/>
      <c r="G1255" s="108"/>
      <c r="H1255" s="108"/>
      <c r="I1255" s="108"/>
      <c r="J1255" s="108"/>
      <c r="K1255" s="108"/>
      <c r="L1255" s="108"/>
      <c r="M1255" s="108"/>
      <c r="N1255" s="108"/>
    </row>
    <row r="1256" spans="1:14" x14ac:dyDescent="0.2">
      <c r="A1256" s="108"/>
      <c r="B1256" s="108"/>
      <c r="C1256" s="108"/>
      <c r="D1256" s="108"/>
      <c r="E1256" s="108"/>
      <c r="F1256" s="108"/>
      <c r="G1256" s="108"/>
      <c r="H1256" s="108"/>
      <c r="I1256" s="108"/>
      <c r="J1256" s="108"/>
      <c r="K1256" s="108"/>
      <c r="L1256" s="108"/>
      <c r="M1256" s="108"/>
      <c r="N1256" s="108"/>
    </row>
    <row r="1257" spans="1:14" x14ac:dyDescent="0.2">
      <c r="A1257" s="108"/>
      <c r="B1257" s="108"/>
      <c r="C1257" s="108"/>
      <c r="D1257" s="108"/>
      <c r="E1257" s="108"/>
      <c r="F1257" s="108"/>
      <c r="G1257" s="108"/>
      <c r="H1257" s="108"/>
      <c r="I1257" s="108"/>
      <c r="J1257" s="108"/>
      <c r="K1257" s="108"/>
      <c r="L1257" s="108"/>
      <c r="M1257" s="108"/>
      <c r="N1257" s="108"/>
    </row>
    <row r="1258" spans="1:14" x14ac:dyDescent="0.2">
      <c r="A1258" s="108"/>
      <c r="B1258" s="108"/>
      <c r="C1258" s="108"/>
      <c r="D1258" s="108"/>
      <c r="E1258" s="108"/>
      <c r="F1258" s="108"/>
      <c r="G1258" s="108"/>
      <c r="H1258" s="108"/>
      <c r="I1258" s="108"/>
      <c r="J1258" s="108"/>
      <c r="K1258" s="108"/>
      <c r="L1258" s="108"/>
      <c r="M1258" s="108"/>
      <c r="N1258" s="108"/>
    </row>
    <row r="1259" spans="1:14" x14ac:dyDescent="0.2">
      <c r="A1259" s="108"/>
      <c r="B1259" s="108"/>
      <c r="C1259" s="108"/>
      <c r="D1259" s="108"/>
      <c r="E1259" s="108"/>
      <c r="F1259" s="108"/>
      <c r="G1259" s="108"/>
      <c r="H1259" s="108"/>
      <c r="I1259" s="108"/>
      <c r="J1259" s="108"/>
      <c r="K1259" s="108"/>
      <c r="L1259" s="108"/>
      <c r="M1259" s="108"/>
      <c r="N1259" s="108"/>
    </row>
    <row r="1260" spans="1:14" x14ac:dyDescent="0.2">
      <c r="A1260" s="108"/>
      <c r="B1260" s="108"/>
      <c r="C1260" s="108"/>
      <c r="D1260" s="108"/>
      <c r="E1260" s="108"/>
      <c r="F1260" s="108"/>
      <c r="G1260" s="108"/>
      <c r="H1260" s="108"/>
      <c r="I1260" s="108"/>
      <c r="J1260" s="108"/>
      <c r="K1260" s="108"/>
      <c r="L1260" s="108"/>
      <c r="M1260" s="108"/>
      <c r="N1260" s="108"/>
    </row>
    <row r="1261" spans="1:14" x14ac:dyDescent="0.2">
      <c r="A1261" s="108"/>
      <c r="B1261" s="108"/>
      <c r="C1261" s="108"/>
      <c r="D1261" s="108"/>
      <c r="E1261" s="108"/>
      <c r="F1261" s="108"/>
      <c r="G1261" s="108"/>
      <c r="H1261" s="108"/>
      <c r="I1261" s="108"/>
      <c r="J1261" s="108"/>
      <c r="K1261" s="108"/>
      <c r="L1261" s="108"/>
      <c r="M1261" s="108"/>
      <c r="N1261" s="108"/>
    </row>
    <row r="1262" spans="1:14" x14ac:dyDescent="0.2">
      <c r="A1262" s="108"/>
      <c r="B1262" s="108"/>
      <c r="C1262" s="108"/>
      <c r="D1262" s="108"/>
      <c r="E1262" s="108"/>
      <c r="F1262" s="108"/>
      <c r="G1262" s="108"/>
      <c r="H1262" s="108"/>
      <c r="I1262" s="108"/>
      <c r="J1262" s="108"/>
      <c r="K1262" s="108"/>
      <c r="L1262" s="108"/>
      <c r="M1262" s="108"/>
      <c r="N1262" s="108"/>
    </row>
    <row r="1263" spans="1:14" x14ac:dyDescent="0.2">
      <c r="A1263" s="108"/>
      <c r="B1263" s="108"/>
      <c r="C1263" s="108"/>
      <c r="D1263" s="108"/>
      <c r="E1263" s="108"/>
      <c r="F1263" s="108"/>
      <c r="G1263" s="108"/>
      <c r="H1263" s="108"/>
      <c r="I1263" s="108"/>
      <c r="J1263" s="108"/>
      <c r="K1263" s="108"/>
      <c r="L1263" s="108"/>
      <c r="M1263" s="108"/>
      <c r="N1263" s="108"/>
    </row>
    <row r="1264" spans="1:14" x14ac:dyDescent="0.2">
      <c r="A1264" s="108"/>
      <c r="B1264" s="108"/>
      <c r="C1264" s="108"/>
      <c r="D1264" s="108"/>
      <c r="E1264" s="108"/>
      <c r="F1264" s="108"/>
      <c r="G1264" s="108"/>
      <c r="H1264" s="108"/>
      <c r="I1264" s="108"/>
      <c r="J1264" s="108"/>
      <c r="K1264" s="108"/>
      <c r="L1264" s="108"/>
      <c r="M1264" s="108"/>
      <c r="N1264" s="108"/>
    </row>
    <row r="1265" spans="1:14" x14ac:dyDescent="0.2">
      <c r="A1265" s="108"/>
      <c r="B1265" s="108"/>
      <c r="C1265" s="108"/>
      <c r="D1265" s="108"/>
      <c r="E1265" s="108"/>
      <c r="F1265" s="108"/>
      <c r="G1265" s="108"/>
      <c r="H1265" s="108"/>
      <c r="I1265" s="108"/>
      <c r="J1265" s="108"/>
      <c r="K1265" s="108"/>
      <c r="L1265" s="108"/>
      <c r="M1265" s="108"/>
      <c r="N1265" s="108"/>
    </row>
    <row r="1266" spans="1:14" x14ac:dyDescent="0.2">
      <c r="A1266" s="108"/>
      <c r="B1266" s="108"/>
      <c r="C1266" s="108"/>
      <c r="D1266" s="108"/>
      <c r="E1266" s="108"/>
      <c r="F1266" s="108"/>
      <c r="G1266" s="108"/>
      <c r="H1266" s="108"/>
      <c r="I1266" s="108"/>
      <c r="J1266" s="108"/>
      <c r="K1266" s="108"/>
      <c r="L1266" s="108"/>
      <c r="M1266" s="108"/>
      <c r="N1266" s="108"/>
    </row>
    <row r="1267" spans="1:14" x14ac:dyDescent="0.2">
      <c r="A1267" s="108"/>
      <c r="B1267" s="108"/>
      <c r="C1267" s="108"/>
      <c r="D1267" s="108"/>
      <c r="E1267" s="108"/>
      <c r="F1267" s="108"/>
      <c r="G1267" s="108"/>
      <c r="H1267" s="108"/>
      <c r="I1267" s="108"/>
      <c r="J1267" s="108"/>
      <c r="K1267" s="108"/>
      <c r="L1267" s="108"/>
      <c r="M1267" s="108"/>
      <c r="N1267" s="108"/>
    </row>
    <row r="1268" spans="1:14" x14ac:dyDescent="0.2">
      <c r="A1268" s="108"/>
      <c r="B1268" s="108"/>
      <c r="C1268" s="108"/>
      <c r="D1268" s="108"/>
      <c r="E1268" s="108"/>
      <c r="F1268" s="108"/>
      <c r="G1268" s="108"/>
      <c r="H1268" s="108"/>
      <c r="I1268" s="108"/>
      <c r="J1268" s="108"/>
      <c r="K1268" s="108"/>
      <c r="L1268" s="108"/>
      <c r="M1268" s="108"/>
      <c r="N1268" s="108"/>
    </row>
    <row r="1269" spans="1:14" x14ac:dyDescent="0.2">
      <c r="A1269" s="108"/>
      <c r="B1269" s="108"/>
      <c r="C1269" s="108"/>
      <c r="D1269" s="108"/>
      <c r="E1269" s="108"/>
      <c r="F1269" s="108"/>
      <c r="G1269" s="108"/>
      <c r="H1269" s="108"/>
      <c r="I1269" s="108"/>
      <c r="J1269" s="108"/>
      <c r="K1269" s="108"/>
      <c r="L1269" s="108"/>
      <c r="M1269" s="108"/>
      <c r="N1269" s="108"/>
    </row>
    <row r="1270" spans="1:14" x14ac:dyDescent="0.2">
      <c r="A1270" s="108"/>
      <c r="B1270" s="108"/>
      <c r="C1270" s="108"/>
      <c r="D1270" s="108"/>
      <c r="E1270" s="108"/>
      <c r="F1270" s="108"/>
      <c r="G1270" s="108"/>
      <c r="H1270" s="108"/>
      <c r="I1270" s="108"/>
      <c r="J1270" s="108"/>
      <c r="K1270" s="108"/>
      <c r="L1270" s="108"/>
      <c r="M1270" s="108"/>
      <c r="N1270" s="108"/>
    </row>
    <row r="1271" spans="1:14" x14ac:dyDescent="0.2">
      <c r="A1271" s="108"/>
      <c r="B1271" s="108"/>
      <c r="C1271" s="108"/>
      <c r="D1271" s="108"/>
      <c r="E1271" s="108"/>
      <c r="F1271" s="108"/>
      <c r="G1271" s="108"/>
      <c r="H1271" s="108"/>
      <c r="I1271" s="108"/>
      <c r="J1271" s="108"/>
      <c r="K1271" s="108"/>
      <c r="L1271" s="108"/>
      <c r="M1271" s="108"/>
      <c r="N1271" s="108"/>
    </row>
    <row r="1272" spans="1:14" x14ac:dyDescent="0.2">
      <c r="A1272" s="108"/>
      <c r="B1272" s="108"/>
      <c r="C1272" s="108"/>
      <c r="D1272" s="108"/>
      <c r="E1272" s="108"/>
      <c r="F1272" s="108"/>
      <c r="G1272" s="108"/>
      <c r="H1272" s="108"/>
      <c r="I1272" s="108"/>
      <c r="J1272" s="108"/>
      <c r="K1272" s="108"/>
      <c r="L1272" s="108"/>
      <c r="M1272" s="108"/>
      <c r="N1272" s="108"/>
    </row>
    <row r="1273" spans="1:14" x14ac:dyDescent="0.2">
      <c r="A1273" s="108"/>
      <c r="B1273" s="108"/>
      <c r="C1273" s="108"/>
      <c r="D1273" s="108"/>
      <c r="E1273" s="108"/>
      <c r="F1273" s="108"/>
      <c r="G1273" s="108"/>
      <c r="H1273" s="108"/>
      <c r="I1273" s="108"/>
      <c r="J1273" s="108"/>
      <c r="K1273" s="108"/>
      <c r="L1273" s="108"/>
      <c r="M1273" s="108"/>
      <c r="N1273" s="108"/>
    </row>
    <row r="1274" spans="1:14" x14ac:dyDescent="0.2">
      <c r="A1274" s="108"/>
      <c r="B1274" s="108"/>
      <c r="C1274" s="108"/>
      <c r="D1274" s="108"/>
      <c r="E1274" s="108"/>
      <c r="F1274" s="108"/>
      <c r="G1274" s="108"/>
      <c r="H1274" s="108"/>
      <c r="I1274" s="108"/>
      <c r="J1274" s="108"/>
      <c r="K1274" s="108"/>
      <c r="L1274" s="108"/>
      <c r="M1274" s="108"/>
      <c r="N1274" s="108"/>
    </row>
    <row r="1275" spans="1:14" x14ac:dyDescent="0.2">
      <c r="A1275" s="108"/>
      <c r="B1275" s="108"/>
      <c r="C1275" s="108"/>
      <c r="D1275" s="108"/>
      <c r="E1275" s="108"/>
      <c r="F1275" s="108"/>
      <c r="G1275" s="108"/>
      <c r="H1275" s="108"/>
      <c r="I1275" s="108"/>
      <c r="J1275" s="108"/>
      <c r="K1275" s="108"/>
      <c r="L1275" s="108"/>
      <c r="M1275" s="108"/>
      <c r="N1275" s="108"/>
    </row>
    <row r="1276" spans="1:14" x14ac:dyDescent="0.2">
      <c r="A1276" s="108"/>
      <c r="B1276" s="108"/>
      <c r="C1276" s="108"/>
      <c r="D1276" s="108"/>
      <c r="E1276" s="108"/>
      <c r="F1276" s="108"/>
      <c r="G1276" s="108"/>
      <c r="H1276" s="108"/>
      <c r="I1276" s="108"/>
      <c r="J1276" s="108"/>
      <c r="K1276" s="108"/>
      <c r="L1276" s="108"/>
      <c r="M1276" s="108"/>
      <c r="N1276" s="108"/>
    </row>
    <row r="1277" spans="1:14" x14ac:dyDescent="0.2">
      <c r="A1277" s="108"/>
      <c r="B1277" s="108"/>
      <c r="C1277" s="108"/>
      <c r="D1277" s="108"/>
      <c r="E1277" s="108"/>
      <c r="F1277" s="108"/>
      <c r="G1277" s="108"/>
      <c r="H1277" s="108"/>
      <c r="I1277" s="108"/>
      <c r="J1277" s="108"/>
      <c r="K1277" s="108"/>
      <c r="L1277" s="108"/>
      <c r="M1277" s="108"/>
      <c r="N1277" s="108"/>
    </row>
    <row r="1278" spans="1:14" x14ac:dyDescent="0.2">
      <c r="A1278" s="108"/>
      <c r="B1278" s="108"/>
      <c r="C1278" s="108"/>
      <c r="D1278" s="108"/>
      <c r="E1278" s="108"/>
      <c r="F1278" s="108"/>
      <c r="G1278" s="108"/>
      <c r="H1278" s="108"/>
      <c r="I1278" s="108"/>
      <c r="J1278" s="108"/>
      <c r="K1278" s="108"/>
      <c r="L1278" s="108"/>
      <c r="M1278" s="108"/>
      <c r="N1278" s="108"/>
    </row>
    <row r="1279" spans="1:14" x14ac:dyDescent="0.2">
      <c r="A1279" s="108"/>
      <c r="B1279" s="108"/>
      <c r="C1279" s="108"/>
      <c r="D1279" s="108"/>
      <c r="E1279" s="108"/>
      <c r="F1279" s="108"/>
      <c r="G1279" s="108"/>
      <c r="H1279" s="108"/>
      <c r="I1279" s="108"/>
      <c r="J1279" s="108"/>
      <c r="K1279" s="108"/>
      <c r="L1279" s="108"/>
      <c r="M1279" s="108"/>
      <c r="N1279" s="108"/>
    </row>
    <row r="1280" spans="1:14" x14ac:dyDescent="0.2">
      <c r="A1280" s="108"/>
      <c r="B1280" s="108"/>
      <c r="C1280" s="108"/>
      <c r="D1280" s="108"/>
      <c r="E1280" s="108"/>
      <c r="F1280" s="108"/>
      <c r="G1280" s="108"/>
      <c r="H1280" s="108"/>
      <c r="I1280" s="108"/>
      <c r="J1280" s="108"/>
      <c r="K1280" s="108"/>
      <c r="L1280" s="108"/>
      <c r="M1280" s="108"/>
      <c r="N1280" s="108"/>
    </row>
    <row r="1281" spans="1:14" x14ac:dyDescent="0.2">
      <c r="A1281" s="108"/>
      <c r="B1281" s="108"/>
      <c r="C1281" s="108"/>
      <c r="D1281" s="108"/>
      <c r="E1281" s="108"/>
      <c r="F1281" s="108"/>
      <c r="G1281" s="108"/>
      <c r="H1281" s="108"/>
      <c r="I1281" s="108"/>
      <c r="J1281" s="108"/>
      <c r="K1281" s="108"/>
      <c r="L1281" s="108"/>
      <c r="M1281" s="108"/>
      <c r="N1281" s="108"/>
    </row>
    <row r="1282" spans="1:14" x14ac:dyDescent="0.2">
      <c r="A1282" s="108"/>
      <c r="B1282" s="108"/>
      <c r="C1282" s="108"/>
      <c r="D1282" s="108"/>
      <c r="E1282" s="108"/>
      <c r="F1282" s="108"/>
      <c r="G1282" s="108"/>
      <c r="H1282" s="108"/>
      <c r="I1282" s="108"/>
      <c r="J1282" s="108"/>
      <c r="K1282" s="108"/>
      <c r="L1282" s="108"/>
      <c r="M1282" s="108"/>
      <c r="N1282" s="108"/>
    </row>
    <row r="1283" spans="1:14" x14ac:dyDescent="0.2">
      <c r="A1283" s="108"/>
      <c r="B1283" s="108"/>
      <c r="C1283" s="108"/>
      <c r="D1283" s="108"/>
      <c r="E1283" s="108"/>
      <c r="F1283" s="108"/>
      <c r="G1283" s="108"/>
      <c r="H1283" s="108"/>
      <c r="I1283" s="108"/>
      <c r="J1283" s="108"/>
      <c r="K1283" s="108"/>
      <c r="L1283" s="108"/>
      <c r="M1283" s="108"/>
      <c r="N1283" s="108"/>
    </row>
    <row r="1284" spans="1:14" x14ac:dyDescent="0.2">
      <c r="A1284" s="108"/>
      <c r="B1284" s="108"/>
      <c r="C1284" s="108"/>
      <c r="D1284" s="108"/>
      <c r="E1284" s="108"/>
      <c r="F1284" s="108"/>
      <c r="G1284" s="108"/>
      <c r="H1284" s="108"/>
      <c r="I1284" s="108"/>
      <c r="J1284" s="108"/>
      <c r="K1284" s="108"/>
      <c r="L1284" s="108"/>
      <c r="M1284" s="108"/>
      <c r="N1284" s="108"/>
    </row>
    <row r="1285" spans="1:14" x14ac:dyDescent="0.2">
      <c r="A1285" s="108"/>
      <c r="B1285" s="108"/>
      <c r="C1285" s="108"/>
      <c r="D1285" s="108"/>
      <c r="E1285" s="108"/>
      <c r="F1285" s="108"/>
      <c r="G1285" s="108"/>
      <c r="H1285" s="108"/>
      <c r="I1285" s="108"/>
      <c r="J1285" s="108"/>
      <c r="K1285" s="108"/>
      <c r="L1285" s="108"/>
      <c r="M1285" s="108"/>
      <c r="N1285" s="108"/>
    </row>
    <row r="1286" spans="1:14" x14ac:dyDescent="0.2">
      <c r="A1286" s="108"/>
      <c r="B1286" s="108"/>
      <c r="C1286" s="108"/>
      <c r="D1286" s="108"/>
      <c r="E1286" s="108"/>
      <c r="F1286" s="108"/>
      <c r="G1286" s="108"/>
      <c r="H1286" s="108"/>
      <c r="I1286" s="108"/>
      <c r="J1286" s="108"/>
      <c r="K1286" s="108"/>
      <c r="L1286" s="108"/>
      <c r="M1286" s="108"/>
      <c r="N1286" s="108"/>
    </row>
    <row r="1287" spans="1:14" x14ac:dyDescent="0.2">
      <c r="A1287" s="108"/>
      <c r="B1287" s="108"/>
      <c r="C1287" s="108"/>
      <c r="D1287" s="108"/>
      <c r="E1287" s="108"/>
      <c r="F1287" s="108"/>
      <c r="G1287" s="108"/>
      <c r="H1287" s="108"/>
      <c r="I1287" s="108"/>
      <c r="J1287" s="108"/>
      <c r="K1287" s="108"/>
      <c r="L1287" s="108"/>
      <c r="M1287" s="108"/>
      <c r="N1287" s="108"/>
    </row>
    <row r="1288" spans="1:14" x14ac:dyDescent="0.2">
      <c r="A1288" s="108"/>
      <c r="B1288" s="108"/>
      <c r="C1288" s="108"/>
      <c r="D1288" s="108"/>
      <c r="E1288" s="108"/>
      <c r="F1288" s="108"/>
      <c r="G1288" s="108"/>
      <c r="H1288" s="108"/>
      <c r="I1288" s="108"/>
      <c r="J1288" s="108"/>
      <c r="K1288" s="108"/>
      <c r="L1288" s="108"/>
      <c r="M1288" s="108"/>
      <c r="N1288" s="108"/>
    </row>
    <row r="1289" spans="1:14" x14ac:dyDescent="0.2">
      <c r="A1289" s="108"/>
      <c r="B1289" s="108"/>
      <c r="C1289" s="108"/>
      <c r="D1289" s="108"/>
      <c r="E1289" s="108"/>
      <c r="F1289" s="108"/>
      <c r="G1289" s="108"/>
      <c r="H1289" s="108"/>
      <c r="I1289" s="108"/>
      <c r="J1289" s="108"/>
      <c r="K1289" s="108"/>
      <c r="L1289" s="108"/>
      <c r="M1289" s="108"/>
      <c r="N1289" s="108"/>
    </row>
    <row r="1290" spans="1:14" x14ac:dyDescent="0.2">
      <c r="A1290" s="108"/>
      <c r="B1290" s="108"/>
      <c r="C1290" s="108"/>
      <c r="D1290" s="108"/>
      <c r="E1290" s="108"/>
      <c r="F1290" s="108"/>
      <c r="G1290" s="108"/>
      <c r="H1290" s="108"/>
      <c r="I1290" s="108"/>
      <c r="J1290" s="108"/>
      <c r="K1290" s="108"/>
      <c r="L1290" s="108"/>
      <c r="M1290" s="108"/>
      <c r="N1290" s="108"/>
    </row>
    <row r="1291" spans="1:14" x14ac:dyDescent="0.2">
      <c r="A1291" s="108"/>
      <c r="B1291" s="108"/>
      <c r="C1291" s="108"/>
      <c r="D1291" s="108"/>
      <c r="E1291" s="108"/>
      <c r="F1291" s="108"/>
      <c r="G1291" s="108"/>
      <c r="H1291" s="108"/>
      <c r="I1291" s="108"/>
      <c r="J1291" s="108"/>
      <c r="K1291" s="108"/>
      <c r="L1291" s="108"/>
      <c r="M1291" s="108"/>
      <c r="N1291" s="108"/>
    </row>
    <row r="1292" spans="1:14" x14ac:dyDescent="0.2">
      <c r="A1292" s="108"/>
      <c r="B1292" s="108"/>
      <c r="C1292" s="108"/>
      <c r="D1292" s="108"/>
      <c r="E1292" s="108"/>
      <c r="F1292" s="108"/>
      <c r="G1292" s="108"/>
      <c r="H1292" s="108"/>
      <c r="I1292" s="108"/>
      <c r="J1292" s="108"/>
      <c r="K1292" s="108"/>
      <c r="L1292" s="108"/>
      <c r="M1292" s="108"/>
      <c r="N1292" s="108"/>
    </row>
    <row r="1293" spans="1:14" x14ac:dyDescent="0.2">
      <c r="A1293" s="108"/>
      <c r="B1293" s="108"/>
      <c r="C1293" s="108"/>
      <c r="D1293" s="108"/>
      <c r="E1293" s="108"/>
      <c r="F1293" s="108"/>
      <c r="G1293" s="108"/>
      <c r="H1293" s="108"/>
      <c r="I1293" s="108"/>
      <c r="J1293" s="108"/>
      <c r="K1293" s="108"/>
      <c r="L1293" s="108"/>
      <c r="M1293" s="108"/>
      <c r="N1293" s="108"/>
    </row>
    <row r="1294" spans="1:14" x14ac:dyDescent="0.2">
      <c r="A1294" s="108"/>
      <c r="B1294" s="108"/>
      <c r="C1294" s="108"/>
      <c r="D1294" s="108"/>
      <c r="E1294" s="108"/>
      <c r="F1294" s="108"/>
      <c r="G1294" s="108"/>
      <c r="H1294" s="108"/>
      <c r="I1294" s="108"/>
      <c r="J1294" s="108"/>
      <c r="K1294" s="108"/>
      <c r="L1294" s="108"/>
      <c r="M1294" s="108"/>
      <c r="N1294" s="108"/>
    </row>
    <row r="1295" spans="1:14" x14ac:dyDescent="0.2">
      <c r="A1295" s="108"/>
      <c r="B1295" s="108"/>
      <c r="C1295" s="108"/>
      <c r="D1295" s="108"/>
      <c r="E1295" s="108"/>
      <c r="F1295" s="108"/>
      <c r="G1295" s="108"/>
      <c r="H1295" s="108"/>
      <c r="I1295" s="108"/>
      <c r="J1295" s="108"/>
      <c r="K1295" s="108"/>
      <c r="L1295" s="108"/>
      <c r="M1295" s="108"/>
      <c r="N1295" s="108"/>
    </row>
    <row r="1296" spans="1:14" x14ac:dyDescent="0.2">
      <c r="A1296" s="108"/>
      <c r="B1296" s="108"/>
      <c r="C1296" s="108"/>
      <c r="D1296" s="108"/>
      <c r="E1296" s="108"/>
      <c r="F1296" s="108"/>
      <c r="G1296" s="108"/>
      <c r="H1296" s="108"/>
      <c r="I1296" s="108"/>
      <c r="J1296" s="108"/>
      <c r="K1296" s="108"/>
      <c r="L1296" s="108"/>
      <c r="M1296" s="108"/>
      <c r="N1296" s="108"/>
    </row>
    <row r="1297" spans="1:14" x14ac:dyDescent="0.2">
      <c r="A1297" s="108"/>
      <c r="B1297" s="108"/>
      <c r="C1297" s="108"/>
      <c r="D1297" s="108"/>
      <c r="E1297" s="108"/>
      <c r="F1297" s="108"/>
      <c r="G1297" s="108"/>
      <c r="H1297" s="108"/>
      <c r="I1297" s="108"/>
      <c r="J1297" s="108"/>
      <c r="K1297" s="108"/>
      <c r="L1297" s="108"/>
      <c r="M1297" s="108"/>
      <c r="N1297" s="108"/>
    </row>
    <row r="1298" spans="1:14" x14ac:dyDescent="0.2">
      <c r="A1298" s="108"/>
      <c r="B1298" s="108"/>
      <c r="C1298" s="108"/>
      <c r="D1298" s="108"/>
      <c r="E1298" s="108"/>
      <c r="F1298" s="108"/>
      <c r="G1298" s="108"/>
      <c r="H1298" s="108"/>
      <c r="I1298" s="108"/>
      <c r="J1298" s="108"/>
      <c r="K1298" s="108"/>
      <c r="L1298" s="108"/>
      <c r="M1298" s="108"/>
      <c r="N1298" s="108"/>
    </row>
    <row r="1299" spans="1:14" x14ac:dyDescent="0.2">
      <c r="A1299" s="108"/>
      <c r="B1299" s="108"/>
      <c r="C1299" s="108"/>
      <c r="D1299" s="108"/>
      <c r="E1299" s="108"/>
      <c r="F1299" s="108"/>
      <c r="G1299" s="108"/>
      <c r="H1299" s="108"/>
      <c r="I1299" s="108"/>
      <c r="J1299" s="108"/>
      <c r="K1299" s="108"/>
      <c r="L1299" s="108"/>
      <c r="M1299" s="108"/>
      <c r="N1299" s="108"/>
    </row>
    <row r="1300" spans="1:14" x14ac:dyDescent="0.2">
      <c r="A1300" s="108"/>
      <c r="B1300" s="108"/>
      <c r="C1300" s="108"/>
      <c r="D1300" s="108"/>
      <c r="E1300" s="108"/>
      <c r="F1300" s="108"/>
      <c r="G1300" s="108"/>
      <c r="H1300" s="108"/>
      <c r="I1300" s="108"/>
      <c r="J1300" s="108"/>
      <c r="K1300" s="108"/>
      <c r="L1300" s="108"/>
      <c r="M1300" s="108"/>
      <c r="N1300" s="108"/>
    </row>
    <row r="1301" spans="1:14" x14ac:dyDescent="0.2">
      <c r="A1301" s="108"/>
      <c r="B1301" s="108"/>
      <c r="C1301" s="108"/>
      <c r="D1301" s="108"/>
      <c r="E1301" s="108"/>
      <c r="F1301" s="108"/>
      <c r="G1301" s="108"/>
      <c r="H1301" s="108"/>
      <c r="I1301" s="108"/>
      <c r="J1301" s="108"/>
      <c r="K1301" s="108"/>
      <c r="L1301" s="108"/>
      <c r="M1301" s="108"/>
      <c r="N1301" s="108"/>
    </row>
    <row r="1302" spans="1:14" x14ac:dyDescent="0.2">
      <c r="A1302" s="108"/>
      <c r="B1302" s="108"/>
      <c r="C1302" s="108"/>
      <c r="D1302" s="108"/>
      <c r="E1302" s="108"/>
      <c r="F1302" s="108"/>
      <c r="G1302" s="108"/>
      <c r="H1302" s="108"/>
      <c r="I1302" s="108"/>
      <c r="J1302" s="108"/>
      <c r="K1302" s="108"/>
      <c r="L1302" s="108"/>
      <c r="M1302" s="108"/>
      <c r="N1302" s="108"/>
    </row>
    <row r="1303" spans="1:14" x14ac:dyDescent="0.2">
      <c r="A1303" s="108"/>
      <c r="B1303" s="108"/>
      <c r="C1303" s="108"/>
      <c r="D1303" s="108"/>
      <c r="E1303" s="108"/>
      <c r="F1303" s="108"/>
      <c r="G1303" s="108"/>
      <c r="H1303" s="108"/>
      <c r="I1303" s="108"/>
      <c r="J1303" s="108"/>
      <c r="K1303" s="108"/>
      <c r="L1303" s="108"/>
      <c r="M1303" s="108"/>
      <c r="N1303" s="108"/>
    </row>
    <row r="1304" spans="1:14" x14ac:dyDescent="0.2">
      <c r="A1304" s="108"/>
      <c r="B1304" s="108"/>
      <c r="C1304" s="108"/>
      <c r="D1304" s="108"/>
      <c r="E1304" s="108"/>
      <c r="F1304" s="108"/>
      <c r="G1304" s="108"/>
      <c r="H1304" s="108"/>
      <c r="I1304" s="108"/>
      <c r="J1304" s="108"/>
      <c r="K1304" s="108"/>
      <c r="L1304" s="108"/>
      <c r="M1304" s="108"/>
      <c r="N1304" s="108"/>
    </row>
    <row r="1305" spans="1:14" x14ac:dyDescent="0.2">
      <c r="A1305" s="108"/>
      <c r="B1305" s="108"/>
      <c r="C1305" s="108"/>
      <c r="D1305" s="108"/>
      <c r="E1305" s="108"/>
      <c r="F1305" s="108"/>
      <c r="G1305" s="108"/>
      <c r="H1305" s="108"/>
      <c r="I1305" s="108"/>
      <c r="J1305" s="108"/>
      <c r="K1305" s="108"/>
      <c r="L1305" s="108"/>
      <c r="M1305" s="108"/>
      <c r="N1305" s="108"/>
    </row>
    <row r="1306" spans="1:14" x14ac:dyDescent="0.2">
      <c r="A1306" s="108"/>
      <c r="B1306" s="108"/>
      <c r="C1306" s="108"/>
      <c r="D1306" s="108"/>
      <c r="E1306" s="108"/>
      <c r="F1306" s="108"/>
      <c r="G1306" s="108"/>
      <c r="H1306" s="108"/>
      <c r="I1306" s="108"/>
      <c r="J1306" s="108"/>
      <c r="K1306" s="108"/>
      <c r="L1306" s="108"/>
      <c r="M1306" s="108"/>
      <c r="N1306" s="108"/>
    </row>
    <row r="1307" spans="1:14" x14ac:dyDescent="0.2">
      <c r="A1307" s="108"/>
      <c r="B1307" s="108"/>
      <c r="C1307" s="108"/>
      <c r="D1307" s="108"/>
      <c r="E1307" s="108"/>
      <c r="F1307" s="108"/>
      <c r="G1307" s="108"/>
      <c r="H1307" s="108"/>
      <c r="I1307" s="108"/>
      <c r="J1307" s="108"/>
      <c r="K1307" s="108"/>
      <c r="L1307" s="108"/>
      <c r="M1307" s="108"/>
      <c r="N1307" s="108"/>
    </row>
    <row r="1308" spans="1:14" x14ac:dyDescent="0.2">
      <c r="A1308" s="108"/>
      <c r="B1308" s="108"/>
      <c r="C1308" s="108"/>
      <c r="D1308" s="108"/>
      <c r="E1308" s="108"/>
      <c r="F1308" s="108"/>
      <c r="G1308" s="108"/>
      <c r="H1308" s="108"/>
      <c r="I1308" s="108"/>
      <c r="J1308" s="108"/>
      <c r="K1308" s="108"/>
      <c r="L1308" s="108"/>
      <c r="M1308" s="108"/>
      <c r="N1308" s="108"/>
    </row>
    <row r="1309" spans="1:14" x14ac:dyDescent="0.2">
      <c r="A1309" s="108"/>
      <c r="B1309" s="108"/>
      <c r="C1309" s="108"/>
      <c r="D1309" s="108"/>
      <c r="E1309" s="108"/>
      <c r="F1309" s="108"/>
      <c r="G1309" s="108"/>
      <c r="H1309" s="108"/>
      <c r="I1309" s="108"/>
      <c r="J1309" s="108"/>
      <c r="K1309" s="108"/>
      <c r="L1309" s="108"/>
      <c r="M1309" s="108"/>
      <c r="N1309" s="108"/>
    </row>
    <row r="1310" spans="1:14" x14ac:dyDescent="0.2">
      <c r="A1310" s="108"/>
      <c r="B1310" s="108"/>
      <c r="C1310" s="108"/>
      <c r="D1310" s="108"/>
      <c r="E1310" s="108"/>
      <c r="F1310" s="108"/>
      <c r="G1310" s="108"/>
      <c r="H1310" s="108"/>
      <c r="I1310" s="108"/>
      <c r="J1310" s="108"/>
      <c r="K1310" s="108"/>
      <c r="L1310" s="108"/>
      <c r="M1310" s="108"/>
      <c r="N1310" s="108"/>
    </row>
    <row r="1311" spans="1:14" x14ac:dyDescent="0.2">
      <c r="A1311" s="108"/>
      <c r="B1311" s="108"/>
      <c r="C1311" s="108"/>
      <c r="D1311" s="108"/>
      <c r="E1311" s="108"/>
      <c r="F1311" s="108"/>
      <c r="G1311" s="108"/>
      <c r="H1311" s="108"/>
      <c r="I1311" s="108"/>
      <c r="J1311" s="108"/>
      <c r="K1311" s="108"/>
      <c r="L1311" s="108"/>
      <c r="M1311" s="108"/>
      <c r="N1311" s="108"/>
    </row>
    <row r="1312" spans="1:14" x14ac:dyDescent="0.2">
      <c r="A1312" s="108"/>
      <c r="B1312" s="108"/>
      <c r="C1312" s="108"/>
      <c r="D1312" s="108"/>
      <c r="E1312" s="108"/>
      <c r="F1312" s="108"/>
      <c r="G1312" s="108"/>
      <c r="H1312" s="108"/>
      <c r="I1312" s="108"/>
      <c r="J1312" s="108"/>
      <c r="K1312" s="108"/>
      <c r="L1312" s="108"/>
      <c r="M1312" s="108"/>
      <c r="N1312" s="108"/>
    </row>
    <row r="1313" spans="1:14" x14ac:dyDescent="0.2">
      <c r="A1313" s="108"/>
      <c r="B1313" s="108"/>
      <c r="C1313" s="108"/>
      <c r="D1313" s="108"/>
      <c r="E1313" s="108"/>
      <c r="F1313" s="108"/>
      <c r="G1313" s="108"/>
      <c r="H1313" s="108"/>
      <c r="I1313" s="108"/>
      <c r="J1313" s="108"/>
      <c r="K1313" s="108"/>
      <c r="L1313" s="108"/>
      <c r="M1313" s="108"/>
      <c r="N1313" s="108"/>
    </row>
    <row r="1314" spans="1:14" x14ac:dyDescent="0.2">
      <c r="A1314" s="108"/>
      <c r="B1314" s="108"/>
      <c r="C1314" s="108"/>
      <c r="D1314" s="108"/>
      <c r="E1314" s="108"/>
      <c r="F1314" s="108"/>
      <c r="G1314" s="108"/>
      <c r="H1314" s="108"/>
      <c r="I1314" s="108"/>
      <c r="J1314" s="108"/>
      <c r="K1314" s="108"/>
      <c r="L1314" s="108"/>
      <c r="M1314" s="108"/>
      <c r="N1314" s="108"/>
    </row>
    <row r="1315" spans="1:14" x14ac:dyDescent="0.2">
      <c r="A1315" s="108"/>
      <c r="B1315" s="108"/>
      <c r="C1315" s="108"/>
      <c r="D1315" s="108"/>
      <c r="E1315" s="108"/>
      <c r="F1315" s="108"/>
      <c r="G1315" s="108"/>
      <c r="H1315" s="108"/>
      <c r="I1315" s="108"/>
      <c r="J1315" s="108"/>
      <c r="K1315" s="108"/>
      <c r="L1315" s="108"/>
      <c r="M1315" s="108"/>
      <c r="N1315" s="108"/>
    </row>
    <row r="1316" spans="1:14" x14ac:dyDescent="0.2">
      <c r="A1316" s="108"/>
      <c r="B1316" s="108"/>
      <c r="C1316" s="108"/>
      <c r="D1316" s="108"/>
      <c r="E1316" s="108"/>
      <c r="F1316" s="108"/>
      <c r="G1316" s="108"/>
      <c r="H1316" s="108"/>
      <c r="I1316" s="108"/>
      <c r="J1316" s="108"/>
      <c r="K1316" s="108"/>
      <c r="L1316" s="108"/>
      <c r="M1316" s="108"/>
      <c r="N1316" s="108"/>
    </row>
    <row r="1317" spans="1:14" x14ac:dyDescent="0.2">
      <c r="A1317" s="108"/>
      <c r="B1317" s="108"/>
      <c r="C1317" s="108"/>
      <c r="D1317" s="108"/>
      <c r="E1317" s="108"/>
      <c r="F1317" s="108"/>
      <c r="G1317" s="108"/>
      <c r="H1317" s="108"/>
      <c r="I1317" s="108"/>
      <c r="J1317" s="108"/>
      <c r="K1317" s="108"/>
      <c r="L1317" s="108"/>
      <c r="M1317" s="108"/>
      <c r="N1317" s="108"/>
    </row>
    <row r="1318" spans="1:14" x14ac:dyDescent="0.2">
      <c r="A1318" s="108"/>
      <c r="B1318" s="108"/>
      <c r="C1318" s="108"/>
      <c r="D1318" s="108"/>
      <c r="E1318" s="108"/>
      <c r="F1318" s="108"/>
      <c r="G1318" s="108"/>
      <c r="H1318" s="108"/>
      <c r="I1318" s="108"/>
      <c r="J1318" s="108"/>
      <c r="K1318" s="108"/>
      <c r="L1318" s="108"/>
      <c r="M1318" s="108"/>
      <c r="N1318" s="108"/>
    </row>
    <row r="1319" spans="1:14" x14ac:dyDescent="0.2">
      <c r="A1319" s="108"/>
      <c r="B1319" s="108"/>
      <c r="C1319" s="108"/>
      <c r="D1319" s="108"/>
      <c r="E1319" s="108"/>
      <c r="F1319" s="108"/>
      <c r="G1319" s="108"/>
      <c r="H1319" s="108"/>
      <c r="I1319" s="108"/>
      <c r="J1319" s="108"/>
      <c r="K1319" s="108"/>
      <c r="L1319" s="108"/>
      <c r="M1319" s="108"/>
      <c r="N1319" s="108"/>
    </row>
    <row r="1320" spans="1:14" x14ac:dyDescent="0.2">
      <c r="A1320" s="108"/>
      <c r="B1320" s="108"/>
      <c r="C1320" s="108"/>
      <c r="D1320" s="108"/>
      <c r="E1320" s="108"/>
      <c r="F1320" s="108"/>
      <c r="G1320" s="108"/>
      <c r="H1320" s="108"/>
      <c r="I1320" s="108"/>
      <c r="J1320" s="108"/>
      <c r="K1320" s="108"/>
      <c r="L1320" s="108"/>
      <c r="M1320" s="108"/>
      <c r="N1320" s="108"/>
    </row>
    <row r="1321" spans="1:14" x14ac:dyDescent="0.2">
      <c r="A1321" s="108"/>
      <c r="B1321" s="108"/>
      <c r="C1321" s="108"/>
      <c r="D1321" s="108"/>
      <c r="E1321" s="108"/>
      <c r="F1321" s="108"/>
      <c r="G1321" s="108"/>
      <c r="H1321" s="108"/>
      <c r="I1321" s="108"/>
      <c r="J1321" s="108"/>
      <c r="K1321" s="108"/>
      <c r="L1321" s="108"/>
      <c r="M1321" s="108"/>
      <c r="N1321" s="108"/>
    </row>
    <row r="1322" spans="1:14" x14ac:dyDescent="0.2">
      <c r="A1322" s="108"/>
      <c r="B1322" s="108"/>
      <c r="C1322" s="108"/>
      <c r="D1322" s="108"/>
      <c r="E1322" s="108"/>
      <c r="F1322" s="108"/>
      <c r="G1322" s="108"/>
      <c r="H1322" s="108"/>
      <c r="I1322" s="108"/>
      <c r="J1322" s="108"/>
      <c r="K1322" s="108"/>
      <c r="L1322" s="108"/>
      <c r="M1322" s="108"/>
      <c r="N1322" s="108"/>
    </row>
    <row r="1323" spans="1:14" x14ac:dyDescent="0.2">
      <c r="A1323" s="108"/>
      <c r="B1323" s="108"/>
      <c r="C1323" s="108"/>
      <c r="D1323" s="108"/>
      <c r="E1323" s="108"/>
      <c r="F1323" s="108"/>
      <c r="G1323" s="108"/>
      <c r="H1323" s="108"/>
      <c r="I1323" s="108"/>
      <c r="J1323" s="108"/>
      <c r="K1323" s="108"/>
      <c r="L1323" s="108"/>
      <c r="M1323" s="108"/>
      <c r="N1323" s="108"/>
    </row>
    <row r="1324" spans="1:14" x14ac:dyDescent="0.2">
      <c r="A1324" s="108"/>
      <c r="B1324" s="108"/>
      <c r="C1324" s="108"/>
      <c r="D1324" s="108"/>
      <c r="E1324" s="108"/>
      <c r="F1324" s="108"/>
      <c r="G1324" s="108"/>
      <c r="H1324" s="108"/>
      <c r="I1324" s="108"/>
      <c r="J1324" s="108"/>
      <c r="K1324" s="108"/>
      <c r="L1324" s="108"/>
      <c r="M1324" s="108"/>
      <c r="N1324" s="108"/>
    </row>
    <row r="1325" spans="1:14" x14ac:dyDescent="0.2">
      <c r="A1325" s="108"/>
      <c r="B1325" s="108"/>
      <c r="C1325" s="108"/>
      <c r="D1325" s="108"/>
      <c r="E1325" s="108"/>
      <c r="F1325" s="108"/>
      <c r="G1325" s="108"/>
      <c r="H1325" s="108"/>
      <c r="I1325" s="108"/>
      <c r="J1325" s="108"/>
      <c r="K1325" s="108"/>
      <c r="L1325" s="108"/>
      <c r="M1325" s="108"/>
      <c r="N1325" s="108"/>
    </row>
    <row r="1326" spans="1:14" x14ac:dyDescent="0.2">
      <c r="A1326" s="108"/>
      <c r="B1326" s="108"/>
      <c r="C1326" s="108"/>
      <c r="D1326" s="108"/>
      <c r="E1326" s="108"/>
      <c r="F1326" s="108"/>
      <c r="G1326" s="108"/>
      <c r="H1326" s="108"/>
      <c r="I1326" s="108"/>
      <c r="J1326" s="108"/>
      <c r="K1326" s="108"/>
      <c r="L1326" s="108"/>
      <c r="M1326" s="108"/>
      <c r="N1326" s="108"/>
    </row>
    <row r="1327" spans="1:14" x14ac:dyDescent="0.2">
      <c r="A1327" s="108"/>
      <c r="B1327" s="108"/>
      <c r="C1327" s="108"/>
      <c r="D1327" s="108"/>
      <c r="E1327" s="108"/>
      <c r="F1327" s="108"/>
      <c r="G1327" s="108"/>
      <c r="H1327" s="108"/>
      <c r="I1327" s="108"/>
      <c r="J1327" s="108"/>
      <c r="K1327" s="108"/>
      <c r="L1327" s="108"/>
      <c r="M1327" s="108"/>
      <c r="N1327" s="108"/>
    </row>
    <row r="1328" spans="1:14" x14ac:dyDescent="0.2">
      <c r="A1328" s="108"/>
      <c r="B1328" s="108"/>
      <c r="C1328" s="108"/>
      <c r="D1328" s="108"/>
      <c r="E1328" s="108"/>
      <c r="F1328" s="108"/>
      <c r="G1328" s="108"/>
      <c r="H1328" s="108"/>
      <c r="I1328" s="108"/>
      <c r="J1328" s="108"/>
      <c r="K1328" s="108"/>
      <c r="L1328" s="108"/>
      <c r="M1328" s="108"/>
      <c r="N1328" s="108"/>
    </row>
    <row r="1329" spans="1:14" x14ac:dyDescent="0.2">
      <c r="A1329" s="108"/>
      <c r="B1329" s="108"/>
      <c r="C1329" s="108"/>
      <c r="D1329" s="108"/>
      <c r="E1329" s="108"/>
      <c r="F1329" s="108"/>
      <c r="G1329" s="108"/>
      <c r="H1329" s="108"/>
      <c r="I1329" s="108"/>
      <c r="J1329" s="108"/>
      <c r="K1329" s="108"/>
      <c r="L1329" s="108"/>
      <c r="M1329" s="108"/>
      <c r="N1329" s="108"/>
    </row>
    <row r="1330" spans="1:14" x14ac:dyDescent="0.2">
      <c r="A1330" s="108"/>
      <c r="B1330" s="108"/>
      <c r="C1330" s="108"/>
      <c r="D1330" s="108"/>
      <c r="E1330" s="108"/>
      <c r="F1330" s="108"/>
      <c r="G1330" s="108"/>
      <c r="H1330" s="108"/>
      <c r="I1330" s="108"/>
      <c r="J1330" s="108"/>
      <c r="K1330" s="108"/>
      <c r="L1330" s="108"/>
      <c r="M1330" s="108"/>
      <c r="N1330" s="108"/>
    </row>
    <row r="1331" spans="1:14" x14ac:dyDescent="0.2">
      <c r="A1331" s="108"/>
      <c r="B1331" s="108"/>
      <c r="C1331" s="108"/>
      <c r="D1331" s="108"/>
      <c r="E1331" s="108"/>
      <c r="F1331" s="108"/>
      <c r="G1331" s="108"/>
      <c r="H1331" s="108"/>
      <c r="I1331" s="108"/>
      <c r="J1331" s="108"/>
      <c r="K1331" s="108"/>
      <c r="L1331" s="108"/>
      <c r="M1331" s="108"/>
      <c r="N1331" s="108"/>
    </row>
    <row r="1332" spans="1:14" x14ac:dyDescent="0.2">
      <c r="A1332" s="108"/>
      <c r="B1332" s="108"/>
      <c r="C1332" s="108"/>
      <c r="D1332" s="108"/>
      <c r="E1332" s="108"/>
      <c r="F1332" s="108"/>
      <c r="G1332" s="108"/>
      <c r="H1332" s="108"/>
      <c r="I1332" s="108"/>
      <c r="J1332" s="108"/>
      <c r="K1332" s="108"/>
      <c r="L1332" s="108"/>
      <c r="M1332" s="108"/>
      <c r="N1332" s="108"/>
    </row>
    <row r="1333" spans="1:14" x14ac:dyDescent="0.2">
      <c r="A1333" s="108"/>
      <c r="B1333" s="108"/>
      <c r="C1333" s="108"/>
      <c r="D1333" s="108"/>
      <c r="E1333" s="108"/>
      <c r="F1333" s="108"/>
      <c r="G1333" s="108"/>
      <c r="H1333" s="108"/>
      <c r="I1333" s="108"/>
      <c r="J1333" s="108"/>
      <c r="K1333" s="108"/>
      <c r="L1333" s="108"/>
      <c r="M1333" s="108"/>
      <c r="N1333" s="108"/>
    </row>
    <row r="1334" spans="1:14" x14ac:dyDescent="0.2">
      <c r="A1334" s="108"/>
      <c r="B1334" s="108"/>
      <c r="C1334" s="108"/>
      <c r="D1334" s="108"/>
      <c r="E1334" s="108"/>
      <c r="F1334" s="108"/>
      <c r="G1334" s="108"/>
      <c r="H1334" s="108"/>
      <c r="I1334" s="108"/>
      <c r="J1334" s="108"/>
      <c r="K1334" s="108"/>
      <c r="L1334" s="108"/>
      <c r="M1334" s="108"/>
      <c r="N1334" s="108"/>
    </row>
    <row r="1335" spans="1:14" x14ac:dyDescent="0.2">
      <c r="A1335" s="108"/>
      <c r="B1335" s="108"/>
      <c r="C1335" s="108"/>
      <c r="D1335" s="108"/>
      <c r="E1335" s="108"/>
      <c r="F1335" s="108"/>
      <c r="G1335" s="108"/>
      <c r="H1335" s="108"/>
      <c r="I1335" s="108"/>
      <c r="J1335" s="108"/>
      <c r="K1335" s="108"/>
      <c r="L1335" s="108"/>
      <c r="M1335" s="108"/>
      <c r="N1335" s="108"/>
    </row>
    <row r="1336" spans="1:14" x14ac:dyDescent="0.2">
      <c r="A1336" s="108"/>
      <c r="B1336" s="108"/>
      <c r="C1336" s="108"/>
      <c r="D1336" s="108"/>
      <c r="E1336" s="108"/>
      <c r="F1336" s="108"/>
      <c r="G1336" s="108"/>
      <c r="H1336" s="108"/>
      <c r="I1336" s="108"/>
      <c r="J1336" s="108"/>
      <c r="K1336" s="108"/>
      <c r="L1336" s="108"/>
      <c r="M1336" s="108"/>
      <c r="N1336" s="108"/>
    </row>
    <row r="1337" spans="1:14" x14ac:dyDescent="0.2">
      <c r="A1337" s="108"/>
      <c r="B1337" s="108"/>
      <c r="C1337" s="108"/>
      <c r="D1337" s="108"/>
      <c r="E1337" s="108"/>
      <c r="F1337" s="108"/>
      <c r="G1337" s="108"/>
      <c r="H1337" s="108"/>
      <c r="I1337" s="108"/>
      <c r="J1337" s="108"/>
      <c r="K1337" s="108"/>
      <c r="L1337" s="108"/>
      <c r="M1337" s="108"/>
      <c r="N1337" s="108"/>
    </row>
    <row r="1338" spans="1:14" x14ac:dyDescent="0.2">
      <c r="A1338" s="108"/>
      <c r="B1338" s="108"/>
      <c r="C1338" s="108"/>
      <c r="D1338" s="108"/>
      <c r="E1338" s="108"/>
      <c r="F1338" s="108"/>
      <c r="G1338" s="108"/>
      <c r="H1338" s="108"/>
      <c r="I1338" s="108"/>
      <c r="J1338" s="108"/>
      <c r="K1338" s="108"/>
      <c r="L1338" s="108"/>
      <c r="M1338" s="108"/>
      <c r="N1338" s="108"/>
    </row>
    <row r="1339" spans="1:14" x14ac:dyDescent="0.2">
      <c r="A1339" s="108"/>
      <c r="B1339" s="108"/>
      <c r="C1339" s="108"/>
      <c r="D1339" s="108"/>
      <c r="E1339" s="108"/>
      <c r="F1339" s="108"/>
      <c r="G1339" s="108"/>
      <c r="H1339" s="108"/>
      <c r="I1339" s="108"/>
      <c r="J1339" s="108"/>
      <c r="K1339" s="108"/>
      <c r="L1339" s="108"/>
      <c r="M1339" s="108"/>
      <c r="N1339" s="108"/>
    </row>
    <row r="1340" spans="1:14" x14ac:dyDescent="0.2">
      <c r="A1340" s="108"/>
      <c r="B1340" s="108"/>
      <c r="C1340" s="108"/>
      <c r="D1340" s="108"/>
      <c r="E1340" s="108"/>
      <c r="F1340" s="108"/>
      <c r="G1340" s="108"/>
      <c r="H1340" s="108"/>
      <c r="I1340" s="108"/>
      <c r="J1340" s="108"/>
      <c r="K1340" s="108"/>
      <c r="L1340" s="108"/>
      <c r="M1340" s="108"/>
      <c r="N1340" s="108"/>
    </row>
    <row r="1341" spans="1:14" x14ac:dyDescent="0.2">
      <c r="A1341" s="108"/>
      <c r="B1341" s="108"/>
      <c r="C1341" s="108"/>
      <c r="D1341" s="108"/>
      <c r="E1341" s="108"/>
      <c r="F1341" s="108"/>
      <c r="G1341" s="108"/>
      <c r="H1341" s="108"/>
      <c r="I1341" s="108"/>
      <c r="J1341" s="108"/>
      <c r="K1341" s="108"/>
      <c r="L1341" s="108"/>
      <c r="M1341" s="108"/>
      <c r="N1341" s="108"/>
    </row>
    <row r="1342" spans="1:14" x14ac:dyDescent="0.2">
      <c r="A1342" s="108"/>
      <c r="B1342" s="108"/>
      <c r="C1342" s="108"/>
      <c r="D1342" s="108"/>
      <c r="E1342" s="108"/>
      <c r="F1342" s="108"/>
      <c r="G1342" s="108"/>
      <c r="H1342" s="108"/>
      <c r="I1342" s="108"/>
      <c r="J1342" s="108"/>
      <c r="K1342" s="108"/>
      <c r="L1342" s="108"/>
      <c r="M1342" s="108"/>
      <c r="N1342" s="108"/>
    </row>
    <row r="1343" spans="1:14" x14ac:dyDescent="0.2">
      <c r="A1343" s="108"/>
      <c r="B1343" s="108"/>
      <c r="C1343" s="108"/>
      <c r="D1343" s="108"/>
      <c r="E1343" s="108"/>
      <c r="F1343" s="108"/>
      <c r="G1343" s="108"/>
      <c r="H1343" s="108"/>
      <c r="I1343" s="108"/>
      <c r="J1343" s="108"/>
      <c r="K1343" s="108"/>
      <c r="L1343" s="108"/>
      <c r="M1343" s="108"/>
      <c r="N1343" s="108"/>
    </row>
    <row r="1344" spans="1:14" x14ac:dyDescent="0.2">
      <c r="A1344" s="108"/>
      <c r="B1344" s="108"/>
      <c r="C1344" s="108"/>
      <c r="D1344" s="108"/>
      <c r="E1344" s="108"/>
      <c r="F1344" s="108"/>
      <c r="G1344" s="108"/>
      <c r="H1344" s="108"/>
      <c r="I1344" s="108"/>
      <c r="J1344" s="108"/>
      <c r="K1344" s="108"/>
      <c r="L1344" s="108"/>
      <c r="M1344" s="108"/>
      <c r="N1344" s="108"/>
    </row>
    <row r="1345" spans="1:14" x14ac:dyDescent="0.2">
      <c r="A1345" s="108"/>
      <c r="B1345" s="108"/>
      <c r="C1345" s="108"/>
      <c r="D1345" s="108"/>
      <c r="E1345" s="108"/>
      <c r="F1345" s="108"/>
      <c r="G1345" s="108"/>
      <c r="H1345" s="108"/>
      <c r="I1345" s="108"/>
      <c r="J1345" s="108"/>
      <c r="K1345" s="108"/>
      <c r="L1345" s="108"/>
      <c r="M1345" s="108"/>
      <c r="N1345" s="108"/>
    </row>
    <row r="1346" spans="1:14" x14ac:dyDescent="0.2">
      <c r="A1346" s="108"/>
      <c r="B1346" s="108"/>
      <c r="C1346" s="108"/>
      <c r="D1346" s="108"/>
      <c r="E1346" s="108"/>
      <c r="F1346" s="108"/>
      <c r="G1346" s="108"/>
      <c r="H1346" s="108"/>
      <c r="I1346" s="108"/>
      <c r="J1346" s="108"/>
      <c r="K1346" s="108"/>
      <c r="L1346" s="108"/>
      <c r="M1346" s="108"/>
      <c r="N1346" s="108"/>
    </row>
    <row r="1347" spans="1:14" x14ac:dyDescent="0.2">
      <c r="A1347" s="108"/>
      <c r="B1347" s="108"/>
      <c r="C1347" s="108"/>
      <c r="D1347" s="108"/>
      <c r="E1347" s="108"/>
      <c r="F1347" s="108"/>
      <c r="G1347" s="108"/>
      <c r="H1347" s="108"/>
      <c r="I1347" s="108"/>
      <c r="J1347" s="108"/>
      <c r="K1347" s="108"/>
      <c r="L1347" s="108"/>
      <c r="M1347" s="108"/>
      <c r="N1347" s="108"/>
    </row>
    <row r="1348" spans="1:14" x14ac:dyDescent="0.2">
      <c r="A1348" s="108"/>
      <c r="B1348" s="108"/>
      <c r="C1348" s="108"/>
      <c r="D1348" s="108"/>
      <c r="E1348" s="108"/>
      <c r="F1348" s="108"/>
      <c r="G1348" s="108"/>
      <c r="H1348" s="108"/>
      <c r="I1348" s="108"/>
      <c r="J1348" s="108"/>
      <c r="K1348" s="108"/>
      <c r="L1348" s="108"/>
      <c r="M1348" s="108"/>
      <c r="N1348" s="108"/>
    </row>
    <row r="1349" spans="1:14" x14ac:dyDescent="0.2">
      <c r="A1349" s="108"/>
      <c r="B1349" s="108"/>
      <c r="C1349" s="108"/>
      <c r="D1349" s="108"/>
      <c r="E1349" s="108"/>
      <c r="F1349" s="108"/>
      <c r="G1349" s="108"/>
      <c r="H1349" s="108"/>
      <c r="I1349" s="108"/>
      <c r="J1349" s="108"/>
      <c r="K1349" s="108"/>
      <c r="L1349" s="108"/>
      <c r="M1349" s="108"/>
      <c r="N1349" s="108"/>
    </row>
    <row r="1350" spans="1:14" x14ac:dyDescent="0.2">
      <c r="A1350" s="108"/>
      <c r="B1350" s="108"/>
      <c r="C1350" s="108"/>
      <c r="D1350" s="108"/>
      <c r="E1350" s="108"/>
      <c r="F1350" s="108"/>
      <c r="G1350" s="108"/>
      <c r="H1350" s="108"/>
      <c r="I1350" s="108"/>
      <c r="J1350" s="108"/>
      <c r="K1350" s="108"/>
      <c r="L1350" s="108"/>
      <c r="M1350" s="108"/>
      <c r="N1350" s="108"/>
    </row>
    <row r="1351" spans="1:14" x14ac:dyDescent="0.2">
      <c r="A1351" s="108"/>
      <c r="B1351" s="108"/>
      <c r="C1351" s="108"/>
      <c r="D1351" s="108"/>
      <c r="E1351" s="108"/>
      <c r="F1351" s="108"/>
      <c r="G1351" s="108"/>
      <c r="H1351" s="108"/>
      <c r="I1351" s="108"/>
      <c r="J1351" s="108"/>
      <c r="K1351" s="108"/>
      <c r="L1351" s="108"/>
      <c r="M1351" s="108"/>
      <c r="N1351" s="108"/>
    </row>
    <row r="1352" spans="1:14" x14ac:dyDescent="0.2">
      <c r="A1352" s="108"/>
      <c r="B1352" s="108"/>
      <c r="C1352" s="108"/>
      <c r="D1352" s="108"/>
      <c r="E1352" s="108"/>
      <c r="F1352" s="108"/>
      <c r="G1352" s="108"/>
      <c r="H1352" s="108"/>
      <c r="I1352" s="108"/>
      <c r="J1352" s="108"/>
      <c r="K1352" s="108"/>
      <c r="L1352" s="108"/>
      <c r="M1352" s="108"/>
      <c r="N1352" s="108"/>
    </row>
    <row r="1353" spans="1:14" x14ac:dyDescent="0.2">
      <c r="A1353" s="108"/>
      <c r="B1353" s="108"/>
      <c r="C1353" s="108"/>
      <c r="D1353" s="108"/>
      <c r="E1353" s="108"/>
      <c r="F1353" s="108"/>
      <c r="G1353" s="108"/>
      <c r="H1353" s="108"/>
      <c r="I1353" s="108"/>
      <c r="J1353" s="108"/>
      <c r="K1353" s="108"/>
      <c r="L1353" s="108"/>
      <c r="M1353" s="108"/>
      <c r="N1353" s="108"/>
    </row>
    <row r="1354" spans="1:14" x14ac:dyDescent="0.2">
      <c r="A1354" s="108"/>
      <c r="B1354" s="108"/>
      <c r="C1354" s="108"/>
      <c r="D1354" s="108"/>
      <c r="E1354" s="108"/>
      <c r="F1354" s="108"/>
      <c r="G1354" s="108"/>
      <c r="H1354" s="108"/>
      <c r="I1354" s="108"/>
      <c r="J1354" s="108"/>
      <c r="K1354" s="108"/>
      <c r="L1354" s="108"/>
      <c r="M1354" s="108"/>
      <c r="N1354" s="108"/>
    </row>
    <row r="1355" spans="1:14" x14ac:dyDescent="0.2">
      <c r="A1355" s="108"/>
      <c r="B1355" s="108"/>
      <c r="C1355" s="108"/>
      <c r="D1355" s="108"/>
      <c r="E1355" s="108"/>
      <c r="F1355" s="108"/>
      <c r="G1355" s="108"/>
      <c r="H1355" s="108"/>
      <c r="I1355" s="108"/>
      <c r="J1355" s="108"/>
      <c r="K1355" s="108"/>
      <c r="L1355" s="108"/>
      <c r="M1355" s="108"/>
      <c r="N1355" s="108"/>
    </row>
    <row r="1356" spans="1:14" x14ac:dyDescent="0.2">
      <c r="A1356" s="108"/>
      <c r="B1356" s="108"/>
      <c r="C1356" s="108"/>
      <c r="D1356" s="108"/>
      <c r="E1356" s="108"/>
      <c r="F1356" s="108"/>
      <c r="G1356" s="108"/>
      <c r="H1356" s="108"/>
      <c r="I1356" s="108"/>
      <c r="J1356" s="108"/>
      <c r="K1356" s="108"/>
      <c r="L1356" s="108"/>
      <c r="M1356" s="108"/>
      <c r="N1356" s="108"/>
    </row>
    <row r="1357" spans="1:14" x14ac:dyDescent="0.2">
      <c r="A1357" s="108"/>
      <c r="B1357" s="108"/>
      <c r="C1357" s="108"/>
      <c r="D1357" s="108"/>
      <c r="E1357" s="108"/>
      <c r="F1357" s="108"/>
      <c r="G1357" s="108"/>
      <c r="H1357" s="108"/>
      <c r="I1357" s="108"/>
      <c r="J1357" s="108"/>
      <c r="K1357" s="108"/>
      <c r="L1357" s="108"/>
      <c r="M1357" s="108"/>
      <c r="N1357" s="108"/>
    </row>
    <row r="1358" spans="1:14" x14ac:dyDescent="0.2">
      <c r="A1358" s="108"/>
      <c r="B1358" s="108"/>
      <c r="C1358" s="108"/>
      <c r="D1358" s="108"/>
      <c r="E1358" s="108"/>
      <c r="F1358" s="108"/>
      <c r="G1358" s="108"/>
      <c r="H1358" s="108"/>
      <c r="I1358" s="108"/>
      <c r="J1358" s="108"/>
      <c r="K1358" s="108"/>
      <c r="L1358" s="108"/>
      <c r="M1358" s="108"/>
      <c r="N1358" s="108"/>
    </row>
    <row r="1359" spans="1:14" x14ac:dyDescent="0.2">
      <c r="A1359" s="108"/>
      <c r="B1359" s="108"/>
      <c r="C1359" s="108"/>
      <c r="D1359" s="108"/>
      <c r="E1359" s="108"/>
      <c r="F1359" s="108"/>
      <c r="G1359" s="108"/>
      <c r="H1359" s="108"/>
      <c r="I1359" s="108"/>
      <c r="J1359" s="108"/>
      <c r="K1359" s="108"/>
      <c r="L1359" s="108"/>
      <c r="M1359" s="108"/>
      <c r="N1359" s="108"/>
    </row>
    <row r="1360" spans="1:14" x14ac:dyDescent="0.2">
      <c r="A1360" s="108"/>
      <c r="B1360" s="108"/>
      <c r="C1360" s="108"/>
      <c r="D1360" s="108"/>
      <c r="E1360" s="108"/>
      <c r="F1360" s="108"/>
      <c r="G1360" s="108"/>
      <c r="H1360" s="108"/>
      <c r="I1360" s="108"/>
      <c r="J1360" s="108"/>
      <c r="K1360" s="108"/>
      <c r="L1360" s="108"/>
      <c r="M1360" s="108"/>
      <c r="N1360" s="108"/>
    </row>
    <row r="1361" spans="1:14" x14ac:dyDescent="0.2">
      <c r="A1361" s="108"/>
      <c r="B1361" s="108"/>
      <c r="C1361" s="108"/>
      <c r="D1361" s="108"/>
      <c r="E1361" s="108"/>
      <c r="F1361" s="108"/>
      <c r="G1361" s="108"/>
      <c r="H1361" s="108"/>
      <c r="I1361" s="108"/>
      <c r="J1361" s="108"/>
      <c r="K1361" s="108"/>
      <c r="L1361" s="108"/>
      <c r="M1361" s="108"/>
      <c r="N1361" s="108"/>
    </row>
    <row r="1362" spans="1:14" x14ac:dyDescent="0.2">
      <c r="A1362" s="108"/>
      <c r="B1362" s="108"/>
      <c r="C1362" s="108"/>
      <c r="D1362" s="108"/>
      <c r="E1362" s="108"/>
      <c r="F1362" s="108"/>
      <c r="G1362" s="108"/>
      <c r="H1362" s="108"/>
      <c r="I1362" s="108"/>
      <c r="J1362" s="108"/>
      <c r="K1362" s="108"/>
      <c r="L1362" s="108"/>
      <c r="M1362" s="108"/>
      <c r="N1362" s="108"/>
    </row>
    <row r="1363" spans="1:14" x14ac:dyDescent="0.2">
      <c r="A1363" s="108"/>
      <c r="B1363" s="108"/>
      <c r="C1363" s="108"/>
      <c r="D1363" s="108"/>
      <c r="E1363" s="108"/>
      <c r="F1363" s="108"/>
      <c r="G1363" s="108"/>
      <c r="H1363" s="108"/>
      <c r="I1363" s="108"/>
      <c r="J1363" s="108"/>
      <c r="K1363" s="108"/>
      <c r="L1363" s="108"/>
      <c r="M1363" s="108"/>
      <c r="N1363" s="108"/>
    </row>
    <row r="1364" spans="1:14" x14ac:dyDescent="0.2">
      <c r="A1364" s="108"/>
      <c r="B1364" s="108"/>
      <c r="C1364" s="108"/>
      <c r="D1364" s="108"/>
      <c r="E1364" s="108"/>
      <c r="F1364" s="108"/>
      <c r="G1364" s="108"/>
      <c r="H1364" s="108"/>
      <c r="I1364" s="108"/>
      <c r="J1364" s="108"/>
      <c r="K1364" s="108"/>
      <c r="L1364" s="108"/>
      <c r="M1364" s="108"/>
      <c r="N1364" s="108"/>
    </row>
    <row r="1365" spans="1:14" x14ac:dyDescent="0.2">
      <c r="A1365" s="108"/>
      <c r="B1365" s="108"/>
      <c r="C1365" s="108"/>
      <c r="D1365" s="108"/>
      <c r="E1365" s="108"/>
      <c r="F1365" s="108"/>
      <c r="G1365" s="108"/>
      <c r="H1365" s="108"/>
      <c r="I1365" s="108"/>
      <c r="J1365" s="108"/>
      <c r="K1365" s="108"/>
      <c r="L1365" s="108"/>
      <c r="M1365" s="108"/>
      <c r="N1365" s="108"/>
    </row>
    <row r="1366" spans="1:14" x14ac:dyDescent="0.2">
      <c r="A1366" s="108"/>
      <c r="B1366" s="108"/>
      <c r="C1366" s="108"/>
      <c r="D1366" s="108"/>
      <c r="E1366" s="108"/>
      <c r="F1366" s="108"/>
      <c r="G1366" s="108"/>
      <c r="H1366" s="108"/>
      <c r="I1366" s="108"/>
      <c r="J1366" s="108"/>
      <c r="K1366" s="108"/>
      <c r="L1366" s="108"/>
      <c r="M1366" s="108"/>
      <c r="N1366" s="108"/>
    </row>
    <row r="1367" spans="1:14" x14ac:dyDescent="0.2">
      <c r="A1367" s="108"/>
      <c r="B1367" s="108"/>
      <c r="C1367" s="108"/>
      <c r="D1367" s="108"/>
      <c r="E1367" s="108"/>
      <c r="F1367" s="108"/>
      <c r="G1367" s="108"/>
      <c r="H1367" s="108"/>
      <c r="I1367" s="108"/>
      <c r="J1367" s="108"/>
      <c r="K1367" s="108"/>
      <c r="L1367" s="108"/>
      <c r="M1367" s="108"/>
      <c r="N1367" s="108"/>
    </row>
    <row r="1368" spans="1:14" x14ac:dyDescent="0.2">
      <c r="A1368" s="108"/>
      <c r="B1368" s="108"/>
      <c r="C1368" s="108"/>
      <c r="D1368" s="108"/>
      <c r="E1368" s="108"/>
      <c r="F1368" s="108"/>
      <c r="G1368" s="108"/>
      <c r="H1368" s="108"/>
      <c r="I1368" s="108"/>
      <c r="J1368" s="108"/>
      <c r="K1368" s="108"/>
      <c r="L1368" s="108"/>
      <c r="M1368" s="108"/>
      <c r="N1368" s="108"/>
    </row>
    <row r="1369" spans="1:14" x14ac:dyDescent="0.2">
      <c r="A1369" s="108"/>
      <c r="B1369" s="108"/>
      <c r="C1369" s="108"/>
      <c r="D1369" s="108"/>
      <c r="E1369" s="108"/>
      <c r="F1369" s="108"/>
      <c r="G1369" s="108"/>
      <c r="H1369" s="108"/>
      <c r="I1369" s="108"/>
      <c r="J1369" s="108"/>
      <c r="K1369" s="108"/>
      <c r="L1369" s="108"/>
      <c r="M1369" s="108"/>
      <c r="N1369" s="108"/>
    </row>
    <row r="1370" spans="1:14" x14ac:dyDescent="0.2">
      <c r="A1370" s="108"/>
      <c r="B1370" s="108"/>
      <c r="C1370" s="108"/>
      <c r="D1370" s="108"/>
      <c r="E1370" s="108"/>
      <c r="F1370" s="108"/>
      <c r="G1370" s="108"/>
      <c r="H1370" s="108"/>
      <c r="I1370" s="108"/>
      <c r="J1370" s="108"/>
      <c r="K1370" s="108"/>
      <c r="L1370" s="108"/>
      <c r="M1370" s="108"/>
      <c r="N1370" s="108"/>
    </row>
    <row r="1371" spans="1:14" x14ac:dyDescent="0.2">
      <c r="A1371" s="108"/>
      <c r="B1371" s="108"/>
      <c r="C1371" s="108"/>
      <c r="D1371" s="108"/>
      <c r="E1371" s="108"/>
      <c r="F1371" s="108"/>
      <c r="G1371" s="108"/>
      <c r="H1371" s="108"/>
      <c r="I1371" s="108"/>
      <c r="J1371" s="108"/>
      <c r="K1371" s="108"/>
      <c r="L1371" s="108"/>
      <c r="M1371" s="108"/>
      <c r="N1371" s="108"/>
    </row>
    <row r="1372" spans="1:14" x14ac:dyDescent="0.2">
      <c r="A1372" s="108"/>
      <c r="B1372" s="108"/>
      <c r="C1372" s="108"/>
      <c r="D1372" s="108"/>
      <c r="E1372" s="108"/>
      <c r="F1372" s="108"/>
      <c r="G1372" s="108"/>
      <c r="H1372" s="108"/>
      <c r="I1372" s="108"/>
      <c r="J1372" s="108"/>
      <c r="K1372" s="108"/>
      <c r="L1372" s="108"/>
      <c r="M1372" s="108"/>
      <c r="N1372" s="108"/>
    </row>
    <row r="1373" spans="1:14" x14ac:dyDescent="0.2">
      <c r="A1373" s="108"/>
      <c r="B1373" s="108"/>
      <c r="C1373" s="108"/>
      <c r="D1373" s="108"/>
      <c r="E1373" s="108"/>
      <c r="F1373" s="108"/>
      <c r="G1373" s="108"/>
      <c r="H1373" s="108"/>
      <c r="I1373" s="108"/>
      <c r="J1373" s="108"/>
      <c r="K1373" s="108"/>
      <c r="L1373" s="108"/>
      <c r="M1373" s="108"/>
      <c r="N1373" s="108"/>
    </row>
    <row r="1374" spans="1:14" x14ac:dyDescent="0.2">
      <c r="A1374" s="108"/>
      <c r="B1374" s="108"/>
      <c r="C1374" s="108"/>
      <c r="D1374" s="108"/>
      <c r="E1374" s="108"/>
      <c r="F1374" s="108"/>
      <c r="G1374" s="108"/>
      <c r="H1374" s="108"/>
      <c r="I1374" s="108"/>
      <c r="J1374" s="108"/>
      <c r="K1374" s="108"/>
      <c r="L1374" s="108"/>
      <c r="M1374" s="108"/>
      <c r="N1374" s="108"/>
    </row>
    <row r="1375" spans="1:14" x14ac:dyDescent="0.2">
      <c r="A1375" s="108"/>
      <c r="B1375" s="108"/>
      <c r="C1375" s="108"/>
      <c r="D1375" s="108"/>
      <c r="E1375" s="108"/>
      <c r="F1375" s="108"/>
      <c r="G1375" s="108"/>
      <c r="H1375" s="108"/>
      <c r="I1375" s="108"/>
      <c r="J1375" s="108"/>
      <c r="K1375" s="108"/>
      <c r="L1375" s="108"/>
      <c r="M1375" s="108"/>
      <c r="N1375" s="108"/>
    </row>
    <row r="1376" spans="1:14" x14ac:dyDescent="0.2">
      <c r="A1376" s="108"/>
      <c r="B1376" s="108"/>
      <c r="C1376" s="108"/>
      <c r="D1376" s="108"/>
      <c r="E1376" s="108"/>
      <c r="F1376" s="108"/>
      <c r="G1376" s="108"/>
      <c r="H1376" s="108"/>
      <c r="I1376" s="108"/>
      <c r="J1376" s="108"/>
      <c r="K1376" s="108"/>
      <c r="L1376" s="108"/>
      <c r="M1376" s="108"/>
      <c r="N1376" s="108"/>
    </row>
    <row r="1377" spans="1:14" x14ac:dyDescent="0.2">
      <c r="A1377" s="108"/>
      <c r="B1377" s="108"/>
      <c r="C1377" s="108"/>
      <c r="D1377" s="108"/>
      <c r="E1377" s="108"/>
      <c r="F1377" s="108"/>
      <c r="G1377" s="108"/>
      <c r="H1377" s="108"/>
      <c r="I1377" s="108"/>
      <c r="J1377" s="108"/>
      <c r="K1377" s="108"/>
      <c r="L1377" s="108"/>
      <c r="M1377" s="108"/>
      <c r="N1377" s="108"/>
    </row>
    <row r="1378" spans="1:14" x14ac:dyDescent="0.2">
      <c r="A1378" s="108"/>
      <c r="B1378" s="108"/>
      <c r="C1378" s="108"/>
      <c r="D1378" s="108"/>
      <c r="E1378" s="108"/>
      <c r="F1378" s="108"/>
      <c r="G1378" s="108"/>
      <c r="H1378" s="108"/>
      <c r="I1378" s="108"/>
      <c r="J1378" s="108"/>
      <c r="K1378" s="108"/>
      <c r="L1378" s="108"/>
      <c r="M1378" s="108"/>
      <c r="N1378" s="108"/>
    </row>
    <row r="1379" spans="1:14" x14ac:dyDescent="0.2">
      <c r="A1379" s="108"/>
      <c r="B1379" s="108"/>
      <c r="C1379" s="108"/>
      <c r="D1379" s="108"/>
      <c r="E1379" s="108"/>
      <c r="F1379" s="108"/>
      <c r="G1379" s="108"/>
      <c r="H1379" s="108"/>
      <c r="I1379" s="108"/>
      <c r="J1379" s="108"/>
      <c r="K1379" s="108"/>
      <c r="L1379" s="108"/>
      <c r="M1379" s="108"/>
      <c r="N1379" s="108"/>
    </row>
    <row r="1380" spans="1:14" x14ac:dyDescent="0.2">
      <c r="A1380" s="108"/>
      <c r="B1380" s="108"/>
      <c r="C1380" s="108"/>
      <c r="D1380" s="108"/>
      <c r="E1380" s="108"/>
      <c r="F1380" s="108"/>
      <c r="G1380" s="108"/>
      <c r="H1380" s="108"/>
      <c r="I1380" s="108"/>
      <c r="J1380" s="108"/>
      <c r="K1380" s="108"/>
      <c r="L1380" s="108"/>
      <c r="M1380" s="108"/>
      <c r="N1380" s="108"/>
    </row>
    <row r="1381" spans="1:14" x14ac:dyDescent="0.2">
      <c r="A1381" s="108"/>
      <c r="B1381" s="108"/>
      <c r="C1381" s="108"/>
      <c r="D1381" s="108"/>
      <c r="E1381" s="108"/>
      <c r="F1381" s="108"/>
      <c r="G1381" s="108"/>
      <c r="H1381" s="108"/>
      <c r="I1381" s="108"/>
      <c r="J1381" s="108"/>
      <c r="K1381" s="108"/>
      <c r="L1381" s="108"/>
      <c r="M1381" s="108"/>
      <c r="N1381" s="108"/>
    </row>
    <row r="1382" spans="1:14" x14ac:dyDescent="0.2">
      <c r="A1382" s="108"/>
      <c r="B1382" s="108"/>
      <c r="C1382" s="108"/>
      <c r="D1382" s="108"/>
      <c r="E1382" s="108"/>
      <c r="F1382" s="108"/>
      <c r="G1382" s="108"/>
      <c r="H1382" s="108"/>
      <c r="I1382" s="108"/>
      <c r="J1382" s="108"/>
      <c r="K1382" s="108"/>
      <c r="L1382" s="108"/>
      <c r="M1382" s="108"/>
      <c r="N1382" s="108"/>
    </row>
    <row r="1383" spans="1:14" x14ac:dyDescent="0.2">
      <c r="A1383" s="108"/>
      <c r="B1383" s="108"/>
      <c r="C1383" s="108"/>
      <c r="D1383" s="108"/>
      <c r="E1383" s="108"/>
      <c r="F1383" s="108"/>
      <c r="G1383" s="108"/>
      <c r="H1383" s="108"/>
      <c r="I1383" s="108"/>
      <c r="J1383" s="108"/>
      <c r="K1383" s="108"/>
      <c r="L1383" s="108"/>
      <c r="M1383" s="108"/>
      <c r="N1383" s="108"/>
    </row>
    <row r="1384" spans="1:14" x14ac:dyDescent="0.2">
      <c r="A1384" s="108"/>
      <c r="B1384" s="108"/>
      <c r="C1384" s="108"/>
      <c r="D1384" s="108"/>
      <c r="E1384" s="108"/>
      <c r="F1384" s="108"/>
      <c r="G1384" s="108"/>
      <c r="H1384" s="108"/>
      <c r="I1384" s="108"/>
      <c r="J1384" s="108"/>
      <c r="K1384" s="108"/>
      <c r="L1384" s="108"/>
      <c r="M1384" s="108"/>
      <c r="N1384" s="108"/>
    </row>
    <row r="1385" spans="1:14" x14ac:dyDescent="0.2">
      <c r="A1385" s="108"/>
      <c r="B1385" s="108"/>
      <c r="C1385" s="108"/>
      <c r="D1385" s="108"/>
      <c r="E1385" s="108"/>
      <c r="F1385" s="108"/>
      <c r="G1385" s="108"/>
      <c r="H1385" s="108"/>
      <c r="I1385" s="108"/>
      <c r="J1385" s="108"/>
      <c r="K1385" s="108"/>
      <c r="L1385" s="108"/>
      <c r="M1385" s="108"/>
      <c r="N1385" s="108"/>
    </row>
  </sheetData>
  <autoFilter ref="A8:Z166" xr:uid="{4A6C4E38-93A5-40FB-BD21-648588A5F1BA}"/>
  <mergeCells count="2">
    <mergeCell ref="A1:M7"/>
    <mergeCell ref="T1:Z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027C0-F3E5-4D1D-BE44-6D338366F4C7}">
  <sheetPr codeName="Sheet5"/>
  <dimension ref="C7:AW315"/>
  <sheetViews>
    <sheetView topLeftCell="Z17" zoomScaleNormal="100" workbookViewId="0">
      <selection activeCell="AK70" sqref="AK70"/>
    </sheetView>
  </sheetViews>
  <sheetFormatPr defaultRowHeight="12.75" x14ac:dyDescent="0.2"/>
  <cols>
    <col min="2" max="2" width="18.5703125" bestFit="1" customWidth="1"/>
    <col min="3" max="3" width="18.28515625" bestFit="1" customWidth="1"/>
    <col min="4" max="4" width="13.85546875" bestFit="1" customWidth="1"/>
    <col min="5" max="5" width="16.28515625" bestFit="1" customWidth="1"/>
    <col min="6" max="6" width="14.140625" bestFit="1" customWidth="1"/>
    <col min="7" max="7" width="12.7109375" bestFit="1" customWidth="1"/>
    <col min="8" max="8" width="9.85546875" bestFit="1" customWidth="1"/>
    <col min="9" max="9" width="13.140625" customWidth="1"/>
    <col min="10" max="10" width="7.28515625" bestFit="1" customWidth="1"/>
    <col min="11" max="11" width="12.28515625" bestFit="1" customWidth="1"/>
    <col min="12" max="12" width="11.85546875" bestFit="1" customWidth="1"/>
    <col min="13" max="13" width="13.85546875" bestFit="1" customWidth="1"/>
    <col min="14" max="14" width="16.28515625" bestFit="1" customWidth="1"/>
    <col min="15" max="15" width="21.42578125" bestFit="1" customWidth="1"/>
    <col min="16" max="16" width="7.5703125" bestFit="1" customWidth="1"/>
    <col min="17" max="17" width="4.5703125" bestFit="1" customWidth="1"/>
    <col min="18" max="18" width="6.5703125" bestFit="1" customWidth="1"/>
    <col min="19" max="20" width="5.5703125" bestFit="1" customWidth="1"/>
    <col min="21" max="21" width="6.5703125" bestFit="1" customWidth="1"/>
    <col min="22" max="22" width="3.5703125" bestFit="1" customWidth="1"/>
    <col min="23" max="23" width="13.85546875" bestFit="1" customWidth="1"/>
    <col min="24" max="24" width="16.28515625" bestFit="1" customWidth="1"/>
    <col min="25" max="27" width="5.5703125" bestFit="1" customWidth="1"/>
    <col min="28" max="28" width="6.5703125" bestFit="1" customWidth="1"/>
    <col min="29" max="29" width="5.5703125" bestFit="1" customWidth="1"/>
    <col min="30" max="30" width="3.5703125" bestFit="1" customWidth="1"/>
    <col min="31" max="31" width="6.5703125" bestFit="1" customWidth="1"/>
    <col min="32" max="33" width="5.5703125" bestFit="1" customWidth="1"/>
    <col min="34" max="35" width="6.5703125" bestFit="1" customWidth="1"/>
    <col min="36" max="37" width="5.5703125" bestFit="1" customWidth="1"/>
    <col min="38" max="38" width="3.5703125" bestFit="1" customWidth="1"/>
    <col min="39" max="40" width="5.5703125" bestFit="1" customWidth="1"/>
    <col min="41" max="42" width="3.5703125" bestFit="1" customWidth="1"/>
    <col min="43" max="43" width="17.5703125" bestFit="1" customWidth="1"/>
    <col min="44" max="44" width="18.140625" bestFit="1" customWidth="1"/>
    <col min="45" max="45" width="8.7109375" bestFit="1" customWidth="1"/>
    <col min="46" max="46" width="9.28515625" bestFit="1" customWidth="1"/>
    <col min="47" max="47" width="8.28515625" bestFit="1" customWidth="1"/>
    <col min="48" max="48" width="7.7109375" bestFit="1" customWidth="1"/>
    <col min="49" max="49" width="12.85546875" bestFit="1" customWidth="1"/>
    <col min="50" max="51" width="8.28515625" bestFit="1" customWidth="1"/>
    <col min="52" max="52" width="7.85546875" bestFit="1" customWidth="1"/>
    <col min="53" max="53" width="8.28515625" bestFit="1" customWidth="1"/>
    <col min="54" max="54" width="9.28515625" bestFit="1" customWidth="1"/>
    <col min="55" max="55" width="7.7109375" bestFit="1" customWidth="1"/>
    <col min="56" max="56" width="9.28515625" bestFit="1" customWidth="1"/>
    <col min="57" max="58" width="8.28515625" bestFit="1" customWidth="1"/>
    <col min="59" max="61" width="7.7109375" bestFit="1" customWidth="1"/>
    <col min="62" max="62" width="8.28515625" bestFit="1" customWidth="1"/>
    <col min="63" max="63" width="7.7109375" bestFit="1" customWidth="1"/>
    <col min="64" max="64" width="8.7109375" bestFit="1" customWidth="1"/>
    <col min="65" max="66" width="7.7109375" bestFit="1" customWidth="1"/>
    <col min="67" max="67" width="8.28515625" bestFit="1" customWidth="1"/>
    <col min="68" max="68" width="7.28515625" bestFit="1" customWidth="1"/>
    <col min="69" max="72" width="8.28515625" bestFit="1" customWidth="1"/>
    <col min="73" max="73" width="8.7109375" bestFit="1" customWidth="1"/>
    <col min="74" max="74" width="7.7109375" bestFit="1" customWidth="1"/>
    <col min="75" max="75" width="9.28515625" bestFit="1" customWidth="1"/>
    <col min="76" max="76" width="8.7109375" bestFit="1" customWidth="1"/>
    <col min="77" max="77" width="10.85546875" bestFit="1" customWidth="1"/>
    <col min="78" max="78" width="6.7109375" bestFit="1" customWidth="1"/>
    <col min="79" max="80" width="7.7109375" bestFit="1" customWidth="1"/>
    <col min="81" max="81" width="8.28515625" bestFit="1" customWidth="1"/>
    <col min="82" max="82" width="7.5703125" bestFit="1" customWidth="1"/>
    <col min="83" max="85" width="8.28515625" bestFit="1" customWidth="1"/>
    <col min="86" max="86" width="7.7109375" bestFit="1" customWidth="1"/>
    <col min="87" max="87" width="9.28515625" bestFit="1" customWidth="1"/>
    <col min="88" max="89" width="8.28515625" bestFit="1" customWidth="1"/>
    <col min="90" max="90" width="7.7109375" bestFit="1" customWidth="1"/>
    <col min="91" max="91" width="8.7109375" bestFit="1" customWidth="1"/>
    <col min="92" max="96" width="8.28515625" bestFit="1" customWidth="1"/>
    <col min="97" max="97" width="9.28515625" bestFit="1" customWidth="1"/>
    <col min="98" max="98" width="8.7109375" bestFit="1" customWidth="1"/>
    <col min="99" max="99" width="7.7109375" bestFit="1" customWidth="1"/>
    <col min="100" max="100" width="9.28515625" bestFit="1" customWidth="1"/>
    <col min="101" max="101" width="7.7109375" bestFit="1" customWidth="1"/>
    <col min="102" max="102" width="8.28515625" bestFit="1" customWidth="1"/>
    <col min="103" max="103" width="7.28515625" bestFit="1" customWidth="1"/>
    <col min="104" max="104" width="9.28515625" bestFit="1" customWidth="1"/>
    <col min="105" max="105" width="8.28515625" bestFit="1" customWidth="1"/>
    <col min="106" max="106" width="7.7109375" bestFit="1" customWidth="1"/>
    <col min="107" max="108" width="8.28515625" bestFit="1" customWidth="1"/>
    <col min="109" max="109" width="7.7109375" bestFit="1" customWidth="1"/>
    <col min="110" max="110" width="8.28515625" bestFit="1" customWidth="1"/>
    <col min="111" max="111" width="7.28515625" bestFit="1" customWidth="1"/>
    <col min="112" max="114" width="8.28515625" bestFit="1" customWidth="1"/>
    <col min="115" max="115" width="7.7109375" bestFit="1" customWidth="1"/>
    <col min="116" max="117" width="8.28515625" bestFit="1" customWidth="1"/>
    <col min="118" max="118" width="7.28515625" bestFit="1" customWidth="1"/>
    <col min="119" max="119" width="7.7109375" bestFit="1" customWidth="1"/>
    <col min="120" max="120" width="8.28515625" bestFit="1" customWidth="1"/>
    <col min="121" max="121" width="7.7109375" bestFit="1" customWidth="1"/>
    <col min="122" max="123" width="8.28515625" bestFit="1" customWidth="1"/>
    <col min="124" max="124" width="7.7109375" bestFit="1" customWidth="1"/>
    <col min="125" max="125" width="8.7109375" bestFit="1" customWidth="1"/>
    <col min="126" max="126" width="7.28515625" bestFit="1" customWidth="1"/>
    <col min="127" max="129" width="8.7109375" bestFit="1" customWidth="1"/>
    <col min="130" max="133" width="8.28515625" bestFit="1" customWidth="1"/>
    <col min="134" max="134" width="9.28515625" bestFit="1" customWidth="1"/>
    <col min="135" max="135" width="8.28515625" bestFit="1" customWidth="1"/>
    <col min="136" max="136" width="8.5703125" bestFit="1" customWidth="1"/>
    <col min="137" max="137" width="8.7109375" bestFit="1" customWidth="1"/>
    <col min="138" max="138" width="7.7109375" bestFit="1" customWidth="1"/>
    <col min="139" max="139" width="9.28515625" bestFit="1" customWidth="1"/>
    <col min="140" max="140" width="7" bestFit="1" customWidth="1"/>
    <col min="141" max="142" width="8.28515625" bestFit="1" customWidth="1"/>
    <col min="143" max="143" width="7.7109375" bestFit="1" customWidth="1"/>
    <col min="144" max="145" width="8.28515625" bestFit="1" customWidth="1"/>
    <col min="146" max="146" width="7.7109375" bestFit="1" customWidth="1"/>
    <col min="147" max="147" width="9.28515625" bestFit="1" customWidth="1"/>
    <col min="148" max="148" width="7.7109375" bestFit="1" customWidth="1"/>
    <col min="149" max="151" width="8.28515625" bestFit="1" customWidth="1"/>
    <col min="152" max="152" width="7.7109375" bestFit="1" customWidth="1"/>
    <col min="153" max="153" width="8.28515625" bestFit="1" customWidth="1"/>
    <col min="154" max="154" width="7.28515625" bestFit="1" customWidth="1"/>
    <col min="155" max="155" width="9.28515625" bestFit="1" customWidth="1"/>
    <col min="156" max="156" width="7.7109375" bestFit="1" customWidth="1"/>
    <col min="157" max="158" width="8.7109375" bestFit="1" customWidth="1"/>
    <col min="159" max="162" width="7.7109375" bestFit="1" customWidth="1"/>
    <col min="163" max="164" width="8.28515625" bestFit="1" customWidth="1"/>
    <col min="165" max="165" width="7.7109375" bestFit="1" customWidth="1"/>
    <col min="166" max="166" width="8.28515625" bestFit="1" customWidth="1"/>
    <col min="167" max="167" width="8.7109375" bestFit="1" customWidth="1"/>
    <col min="168" max="168" width="7.7109375" bestFit="1" customWidth="1"/>
    <col min="169" max="169" width="8.28515625" bestFit="1" customWidth="1"/>
    <col min="170" max="170" width="8.7109375" bestFit="1" customWidth="1"/>
    <col min="171" max="171" width="7.7109375" bestFit="1" customWidth="1"/>
    <col min="172" max="172" width="8.28515625" bestFit="1" customWidth="1"/>
    <col min="173" max="173" width="9.28515625" bestFit="1" customWidth="1"/>
    <col min="174" max="174" width="8.28515625" bestFit="1" customWidth="1"/>
    <col min="175" max="175" width="9.28515625" bestFit="1" customWidth="1"/>
    <col min="176" max="177" width="8.28515625" bestFit="1" customWidth="1"/>
    <col min="178" max="178" width="7.7109375" bestFit="1" customWidth="1"/>
    <col min="179" max="181" width="8.28515625" bestFit="1" customWidth="1"/>
    <col min="182" max="185" width="7.7109375" bestFit="1" customWidth="1"/>
    <col min="186" max="186" width="8.28515625" bestFit="1" customWidth="1"/>
    <col min="187" max="187" width="8.7109375" bestFit="1" customWidth="1"/>
    <col min="188" max="193" width="8.28515625" bestFit="1" customWidth="1"/>
    <col min="194" max="194" width="8.7109375" bestFit="1" customWidth="1"/>
    <col min="195" max="195" width="7.7109375" bestFit="1" customWidth="1"/>
    <col min="196" max="196" width="9.28515625" bestFit="1" customWidth="1"/>
    <col min="197" max="197" width="8.7109375" bestFit="1" customWidth="1"/>
    <col min="198" max="198" width="9.28515625" bestFit="1" customWidth="1"/>
    <col min="199" max="199" width="8.28515625" bestFit="1" customWidth="1"/>
    <col min="200" max="200" width="7.7109375" bestFit="1" customWidth="1"/>
    <col min="201" max="201" width="8.28515625" bestFit="1" customWidth="1"/>
    <col min="202" max="202" width="12.85546875" bestFit="1" customWidth="1"/>
    <col min="203" max="284" width="18.140625" bestFit="1" customWidth="1"/>
    <col min="285" max="285" width="12.85546875" bestFit="1" customWidth="1"/>
  </cols>
  <sheetData>
    <row r="7" spans="4:44" x14ac:dyDescent="0.2">
      <c r="D7" s="311" t="s">
        <v>1184</v>
      </c>
    </row>
    <row r="8" spans="4:44" x14ac:dyDescent="0.2">
      <c r="W8" s="311" t="s">
        <v>1199</v>
      </c>
    </row>
    <row r="9" spans="4:44" x14ac:dyDescent="0.2">
      <c r="D9" s="314" t="s">
        <v>1176</v>
      </c>
      <c r="E9" t="s">
        <v>1182</v>
      </c>
      <c r="W9" s="314" t="s">
        <v>1176</v>
      </c>
      <c r="X9" t="s">
        <v>1182</v>
      </c>
    </row>
    <row r="10" spans="4:44" x14ac:dyDescent="0.2">
      <c r="D10" s="330">
        <v>44896</v>
      </c>
      <c r="E10">
        <v>-39.799999999999613</v>
      </c>
      <c r="W10" s="331">
        <v>6</v>
      </c>
      <c r="X10">
        <v>-51.456706000000707</v>
      </c>
    </row>
    <row r="11" spans="4:44" x14ac:dyDescent="0.2">
      <c r="D11" s="330">
        <v>44900</v>
      </c>
      <c r="E11">
        <v>-29.999999999999893</v>
      </c>
      <c r="W11" s="331">
        <v>7</v>
      </c>
      <c r="X11">
        <v>-1344.0285099999985</v>
      </c>
    </row>
    <row r="12" spans="4:44" x14ac:dyDescent="0.2">
      <c r="D12" s="330">
        <v>44901</v>
      </c>
      <c r="E12">
        <v>-32.939999999999884</v>
      </c>
      <c r="W12" s="331">
        <v>8</v>
      </c>
      <c r="X12">
        <v>-58.955003000000005</v>
      </c>
      <c r="AQ12" s="311" t="s">
        <v>1200</v>
      </c>
    </row>
    <row r="13" spans="4:44" x14ac:dyDescent="0.2">
      <c r="D13" s="330">
        <v>44903</v>
      </c>
      <c r="E13">
        <v>-12.71</v>
      </c>
      <c r="W13" s="331">
        <v>9</v>
      </c>
      <c r="X13">
        <v>-138.62499999999932</v>
      </c>
      <c r="AQ13" s="440" t="s">
        <v>1176</v>
      </c>
      <c r="AR13" s="441" t="s">
        <v>1182</v>
      </c>
    </row>
    <row r="14" spans="4:44" x14ac:dyDescent="0.2">
      <c r="D14" s="330">
        <v>44907</v>
      </c>
      <c r="E14">
        <v>-63.969999999999942</v>
      </c>
      <c r="W14" s="331">
        <v>10</v>
      </c>
      <c r="X14">
        <v>128.91999999999916</v>
      </c>
      <c r="AQ14" s="442" t="s">
        <v>480</v>
      </c>
      <c r="AR14" s="441">
        <v>-128.99999999999977</v>
      </c>
    </row>
    <row r="15" spans="4:44" x14ac:dyDescent="0.2">
      <c r="D15" s="330">
        <v>44909</v>
      </c>
      <c r="E15">
        <v>50.730000000000075</v>
      </c>
      <c r="W15" s="331">
        <v>11</v>
      </c>
      <c r="X15">
        <v>-116.33000999999976</v>
      </c>
      <c r="AQ15" s="442" t="s">
        <v>667</v>
      </c>
      <c r="AR15" s="441">
        <v>-163.44000000000005</v>
      </c>
    </row>
    <row r="16" spans="4:44" x14ac:dyDescent="0.2">
      <c r="D16" s="330">
        <v>44911</v>
      </c>
      <c r="E16">
        <v>38.489999999999952</v>
      </c>
      <c r="W16" s="331">
        <v>12</v>
      </c>
      <c r="X16">
        <v>-122.19496100000005</v>
      </c>
      <c r="AQ16" s="442" t="s">
        <v>597</v>
      </c>
      <c r="AR16" s="441">
        <v>-225.2699999999999</v>
      </c>
    </row>
    <row r="17" spans="3:44" x14ac:dyDescent="0.2">
      <c r="D17" s="330">
        <v>44914</v>
      </c>
      <c r="E17">
        <v>35.939999999999948</v>
      </c>
      <c r="W17" s="331" t="s">
        <v>1177</v>
      </c>
      <c r="X17">
        <v>-1702.6701899999991</v>
      </c>
      <c r="AQ17" s="442" t="s">
        <v>452</v>
      </c>
      <c r="AR17" s="441">
        <v>-166.50000000000009</v>
      </c>
    </row>
    <row r="18" spans="3:44" x14ac:dyDescent="0.2">
      <c r="D18" s="330">
        <v>44915</v>
      </c>
      <c r="E18">
        <v>-45.080000000000013</v>
      </c>
      <c r="AQ18" s="442" t="s">
        <v>484</v>
      </c>
      <c r="AR18" s="441">
        <v>-189.8900000000001</v>
      </c>
    </row>
    <row r="19" spans="3:44" x14ac:dyDescent="0.2">
      <c r="D19" s="330">
        <v>44916</v>
      </c>
      <c r="E19">
        <v>-13.500000000000046</v>
      </c>
      <c r="AQ19" s="442" t="s">
        <v>454</v>
      </c>
      <c r="AR19" s="441">
        <v>-129.99999999999989</v>
      </c>
    </row>
    <row r="20" spans="3:44" x14ac:dyDescent="0.2">
      <c r="D20" s="330">
        <v>44917</v>
      </c>
      <c r="E20">
        <v>-66.80000000000004</v>
      </c>
      <c r="AQ20" s="442" t="s">
        <v>591</v>
      </c>
      <c r="AR20" s="441">
        <v>-145.70000000000016</v>
      </c>
    </row>
    <row r="21" spans="3:44" x14ac:dyDescent="0.2">
      <c r="D21" s="330">
        <v>44918</v>
      </c>
      <c r="E21">
        <v>-8.2399999999999807</v>
      </c>
      <c r="AQ21" s="442" t="s">
        <v>128</v>
      </c>
      <c r="AR21" s="441">
        <v>-129.72000000000008</v>
      </c>
    </row>
    <row r="22" spans="3:44" x14ac:dyDescent="0.2">
      <c r="D22" s="330">
        <v>44922</v>
      </c>
      <c r="E22">
        <v>16.499999999999915</v>
      </c>
      <c r="AQ22" s="442" t="s">
        <v>384</v>
      </c>
      <c r="AR22" s="441">
        <v>-1589.9999999999998</v>
      </c>
    </row>
    <row r="23" spans="3:44" x14ac:dyDescent="0.2">
      <c r="D23" s="330">
        <v>44923</v>
      </c>
      <c r="E23">
        <v>-47.450000000000102</v>
      </c>
      <c r="AQ23" s="442" t="s">
        <v>462</v>
      </c>
      <c r="AR23" s="441">
        <v>-208.49999999999983</v>
      </c>
    </row>
    <row r="24" spans="3:44" x14ac:dyDescent="0.2">
      <c r="D24" s="330">
        <v>44925</v>
      </c>
      <c r="E24">
        <v>47.400000000000105</v>
      </c>
      <c r="AQ24" s="442" t="s">
        <v>1177</v>
      </c>
      <c r="AR24" s="441">
        <v>-3078.0199999999995</v>
      </c>
    </row>
    <row r="25" spans="3:44" x14ac:dyDescent="0.2">
      <c r="D25" s="331" t="s">
        <v>1177</v>
      </c>
      <c r="E25">
        <v>-171.42999999999955</v>
      </c>
    </row>
    <row r="28" spans="3:44" x14ac:dyDescent="0.2">
      <c r="C28" s="311" t="s">
        <v>1183</v>
      </c>
      <c r="AQ28" s="311" t="s">
        <v>1201</v>
      </c>
    </row>
    <row r="29" spans="3:44" x14ac:dyDescent="0.2">
      <c r="AQ29" s="443" t="s">
        <v>1176</v>
      </c>
      <c r="AR29" s="307" t="s">
        <v>1182</v>
      </c>
    </row>
    <row r="30" spans="3:44" x14ac:dyDescent="0.2">
      <c r="D30" s="314" t="s">
        <v>1176</v>
      </c>
      <c r="E30" t="s">
        <v>1182</v>
      </c>
      <c r="AQ30" s="444" t="s">
        <v>7</v>
      </c>
      <c r="AR30" s="307">
        <v>147.17500000000047</v>
      </c>
    </row>
    <row r="31" spans="3:44" x14ac:dyDescent="0.2">
      <c r="D31" s="331" t="s">
        <v>1181</v>
      </c>
      <c r="E31">
        <v>-70.559999999999903</v>
      </c>
      <c r="AQ31" s="444" t="s">
        <v>172</v>
      </c>
      <c r="AR31" s="307">
        <v>270.59999999999997</v>
      </c>
    </row>
    <row r="32" spans="3:44" x14ac:dyDescent="0.2">
      <c r="D32" s="332" t="s">
        <v>1180</v>
      </c>
      <c r="E32">
        <v>-70.559999999999903</v>
      </c>
      <c r="AQ32" s="444" t="s">
        <v>190</v>
      </c>
      <c r="AR32" s="307">
        <v>156.39000000000038</v>
      </c>
    </row>
    <row r="33" spans="4:44" x14ac:dyDescent="0.2">
      <c r="D33" s="331" t="s">
        <v>1177</v>
      </c>
      <c r="E33">
        <v>-70.559999999999903</v>
      </c>
      <c r="AQ33" s="444" t="s">
        <v>206</v>
      </c>
      <c r="AR33" s="307">
        <v>143.55000000000018</v>
      </c>
    </row>
    <row r="34" spans="4:44" x14ac:dyDescent="0.2">
      <c r="AQ34" s="444" t="s">
        <v>202</v>
      </c>
      <c r="AR34" s="307">
        <v>147.06999999999982</v>
      </c>
    </row>
    <row r="35" spans="4:44" x14ac:dyDescent="0.2">
      <c r="AQ35" s="444" t="s">
        <v>119</v>
      </c>
      <c r="AR35" s="307">
        <v>157.64999999999984</v>
      </c>
    </row>
    <row r="36" spans="4:44" x14ac:dyDescent="0.2">
      <c r="AQ36" s="444" t="s">
        <v>176</v>
      </c>
      <c r="AR36" s="307">
        <v>303.44999999999982</v>
      </c>
    </row>
    <row r="37" spans="4:44" x14ac:dyDescent="0.2">
      <c r="AQ37" s="444" t="s">
        <v>194</v>
      </c>
      <c r="AR37" s="307">
        <v>165.00000000000023</v>
      </c>
    </row>
    <row r="38" spans="4:44" x14ac:dyDescent="0.2">
      <c r="AQ38" s="444" t="s">
        <v>144</v>
      </c>
      <c r="AR38" s="307">
        <v>146.99999999999997</v>
      </c>
    </row>
    <row r="39" spans="4:44" x14ac:dyDescent="0.2">
      <c r="AQ39" s="444" t="s">
        <v>136</v>
      </c>
      <c r="AR39" s="307">
        <v>247.10000000000011</v>
      </c>
    </row>
    <row r="40" spans="4:44" x14ac:dyDescent="0.2">
      <c r="AQ40" s="444" t="s">
        <v>1177</v>
      </c>
      <c r="AR40" s="307">
        <v>1884.985000000001</v>
      </c>
    </row>
    <row r="50" spans="7:49" x14ac:dyDescent="0.2">
      <c r="AQ50" s="307"/>
      <c r="AR50" s="443" t="s">
        <v>1202</v>
      </c>
      <c r="AS50" s="307"/>
      <c r="AT50" s="307"/>
      <c r="AU50" s="307"/>
      <c r="AV50" s="307"/>
      <c r="AW50" s="307"/>
    </row>
    <row r="51" spans="7:49" x14ac:dyDescent="0.2">
      <c r="AQ51" s="307"/>
      <c r="AR51" s="307" t="s">
        <v>222</v>
      </c>
      <c r="AS51" s="307" t="s">
        <v>136</v>
      </c>
      <c r="AT51" s="307" t="s">
        <v>480</v>
      </c>
      <c r="AU51" s="307" t="s">
        <v>414</v>
      </c>
      <c r="AV51" s="307" t="s">
        <v>186</v>
      </c>
      <c r="AW51" s="307" t="s">
        <v>1177</v>
      </c>
    </row>
    <row r="52" spans="7:49" x14ac:dyDescent="0.2">
      <c r="AQ52" s="307" t="s">
        <v>1182</v>
      </c>
      <c r="AR52" s="307">
        <v>-12.369999999999948</v>
      </c>
      <c r="AS52" s="307">
        <v>247.10000000000011</v>
      </c>
      <c r="AT52" s="307">
        <v>-128.99999999999977</v>
      </c>
      <c r="AU52" s="307">
        <v>-38.560000000000016</v>
      </c>
      <c r="AV52" s="307">
        <v>68.570000000000249</v>
      </c>
      <c r="AW52" s="307">
        <v>135.74000000000063</v>
      </c>
    </row>
    <row r="58" spans="7:49" x14ac:dyDescent="0.2">
      <c r="G58" s="311" t="s">
        <v>1188</v>
      </c>
      <c r="L58" s="311" t="s">
        <v>1189</v>
      </c>
    </row>
    <row r="59" spans="7:49" x14ac:dyDescent="0.2">
      <c r="H59" s="311" t="s">
        <v>1186</v>
      </c>
      <c r="I59" s="311" t="s">
        <v>1185</v>
      </c>
    </row>
    <row r="60" spans="7:49" x14ac:dyDescent="0.2">
      <c r="H60" s="333">
        <f>'Clean final data table'!B9</f>
        <v>44579</v>
      </c>
      <c r="I60" s="307">
        <f>'Clean final data table'!Z9</f>
        <v>15.060000000000073</v>
      </c>
      <c r="M60" s="314" t="s">
        <v>1176</v>
      </c>
      <c r="N60" t="s">
        <v>1182</v>
      </c>
    </row>
    <row r="61" spans="7:49" x14ac:dyDescent="0.2">
      <c r="H61" s="333">
        <f>'Clean final data table'!B10</f>
        <v>44580</v>
      </c>
      <c r="I61" s="307">
        <f>'Clean final data table'!Z10</f>
        <v>9.4350000000001266</v>
      </c>
      <c r="M61" s="331" t="s">
        <v>1194</v>
      </c>
      <c r="N61" s="307">
        <v>621.70999700000027</v>
      </c>
    </row>
    <row r="62" spans="7:49" x14ac:dyDescent="0.2">
      <c r="H62" s="333">
        <f>'Clean final data table'!B11</f>
        <v>44581</v>
      </c>
      <c r="I62" s="307">
        <f>'Clean final data table'!Z11</f>
        <v>26.934999999999842</v>
      </c>
      <c r="M62" s="331" t="s">
        <v>1193</v>
      </c>
      <c r="N62" s="307">
        <v>139.77500000000083</v>
      </c>
    </row>
    <row r="63" spans="7:49" x14ac:dyDescent="0.2">
      <c r="H63" s="333">
        <f>'Clean final data table'!B12</f>
        <v>44585</v>
      </c>
      <c r="I63" s="307">
        <f>'Clean final data table'!Z12</f>
        <v>41.774499999999733</v>
      </c>
      <c r="M63" s="331" t="s">
        <v>1192</v>
      </c>
      <c r="N63" s="307">
        <v>-26.449217000001291</v>
      </c>
    </row>
    <row r="64" spans="7:49" x14ac:dyDescent="0.2">
      <c r="H64" s="333">
        <f>'Clean final data table'!B13</f>
        <v>44587</v>
      </c>
      <c r="I64" s="307">
        <f>'Clean final data table'!Z13</f>
        <v>78.274499999999492</v>
      </c>
      <c r="M64" s="331" t="s">
        <v>1191</v>
      </c>
      <c r="N64" s="307">
        <v>-2209.4504599999991</v>
      </c>
    </row>
    <row r="65" spans="8:14" x14ac:dyDescent="0.2">
      <c r="H65" s="333">
        <f>'Clean final data table'!B14</f>
        <v>44589</v>
      </c>
      <c r="I65" s="307">
        <f>'Clean final data table'!Z14</f>
        <v>108.27449999999939</v>
      </c>
      <c r="M65" s="331" t="s">
        <v>1190</v>
      </c>
      <c r="N65" s="307">
        <v>-228.25551000000041</v>
      </c>
    </row>
    <row r="66" spans="8:14" x14ac:dyDescent="0.2">
      <c r="H66" s="333">
        <f>'Clean final data table'!B15</f>
        <v>44592</v>
      </c>
      <c r="I66" s="307">
        <f>'Clean final data table'!Z15</f>
        <v>143.52449999999939</v>
      </c>
      <c r="M66" s="331" t="s">
        <v>1177</v>
      </c>
      <c r="N66" s="425">
        <v>-1702.6701899999998</v>
      </c>
    </row>
    <row r="67" spans="8:14" x14ac:dyDescent="0.2">
      <c r="H67" s="333">
        <f>'Clean final data table'!B16</f>
        <v>44593</v>
      </c>
      <c r="I67" s="307">
        <f>'Clean final data table'!Z16</f>
        <v>122.52449999999931</v>
      </c>
    </row>
    <row r="68" spans="8:14" x14ac:dyDescent="0.2">
      <c r="H68" s="333">
        <f>'Clean final data table'!B17</f>
        <v>44594</v>
      </c>
      <c r="I68" s="307">
        <f>'Clean final data table'!Z17</f>
        <v>164.02449999999939</v>
      </c>
    </row>
    <row r="69" spans="8:14" x14ac:dyDescent="0.2">
      <c r="H69" s="333">
        <f>'Clean final data table'!B18</f>
        <v>44599</v>
      </c>
      <c r="I69" s="307">
        <f>'Clean final data table'!Z18</f>
        <v>179.5244999999988</v>
      </c>
    </row>
    <row r="70" spans="8:14" x14ac:dyDescent="0.2">
      <c r="H70" s="333">
        <f>'Clean final data table'!B19</f>
        <v>44601</v>
      </c>
      <c r="I70" s="307">
        <f>'Clean final data table'!Z19</f>
        <v>225.52449999999851</v>
      </c>
    </row>
    <row r="71" spans="8:14" x14ac:dyDescent="0.2">
      <c r="H71" s="333">
        <f>'Clean final data table'!B20</f>
        <v>44606</v>
      </c>
      <c r="I71" s="307">
        <f>'Clean final data table'!Z20</f>
        <v>236.26449999999835</v>
      </c>
    </row>
    <row r="72" spans="8:14" x14ac:dyDescent="0.2">
      <c r="H72" s="333">
        <f>'Clean final data table'!B21</f>
        <v>44607</v>
      </c>
      <c r="I72" s="307">
        <f>'Clean final data table'!Z21</f>
        <v>207.76449999999843</v>
      </c>
    </row>
    <row r="73" spans="8:14" x14ac:dyDescent="0.2">
      <c r="H73" s="333">
        <f>'Clean final data table'!B22</f>
        <v>44608</v>
      </c>
      <c r="I73" s="307">
        <f>'Clean final data table'!Z22</f>
        <v>216.9394999999989</v>
      </c>
    </row>
    <row r="74" spans="8:14" x14ac:dyDescent="0.2">
      <c r="H74" s="333">
        <f>'Clean final data table'!B23</f>
        <v>44614</v>
      </c>
      <c r="I74" s="307">
        <f>'Clean final data table'!Z23</f>
        <v>344.81949999999892</v>
      </c>
    </row>
    <row r="75" spans="8:14" x14ac:dyDescent="0.2">
      <c r="H75" s="333">
        <f>'Clean final data table'!B24</f>
        <v>44615</v>
      </c>
      <c r="I75" s="307">
        <f>'Clean final data table'!Z24</f>
        <v>300.87149999999895</v>
      </c>
    </row>
    <row r="76" spans="8:14" x14ac:dyDescent="0.2">
      <c r="H76" s="333">
        <f>'Clean final data table'!B25</f>
        <v>44616</v>
      </c>
      <c r="I76" s="307">
        <f>'Clean final data table'!Z25</f>
        <v>542.97149999999885</v>
      </c>
    </row>
    <row r="77" spans="8:14" x14ac:dyDescent="0.2">
      <c r="H77" s="333">
        <f>'Clean final data table'!B26</f>
        <v>44620</v>
      </c>
      <c r="I77" s="307">
        <f>'Clean final data table'!Z26</f>
        <v>577.17149999999913</v>
      </c>
    </row>
    <row r="78" spans="8:14" x14ac:dyDescent="0.2">
      <c r="H78" s="333">
        <f>'Clean final data table'!B27</f>
        <v>44622</v>
      </c>
      <c r="I78" s="307">
        <f>'Clean final data table'!Z27</f>
        <v>575.17149999999845</v>
      </c>
    </row>
    <row r="79" spans="8:14" x14ac:dyDescent="0.2">
      <c r="H79" s="333">
        <f>'Clean final data table'!B28</f>
        <v>44624</v>
      </c>
      <c r="I79" s="307">
        <f>'Clean final data table'!Z28</f>
        <v>695.07149999999876</v>
      </c>
    </row>
    <row r="80" spans="8:14" x14ac:dyDescent="0.2">
      <c r="H80" s="333">
        <f>'Clean final data table'!B29</f>
        <v>44627</v>
      </c>
      <c r="I80" s="307">
        <f>'Clean final data table'!Z29</f>
        <v>541.89149999999881</v>
      </c>
    </row>
    <row r="81" spans="8:9" x14ac:dyDescent="0.2">
      <c r="H81" s="333">
        <f>'Clean final data table'!B30</f>
        <v>44628</v>
      </c>
      <c r="I81" s="307">
        <f>'Clean final data table'!Z30</f>
        <v>-1048.108500000001</v>
      </c>
    </row>
    <row r="82" spans="8:9" x14ac:dyDescent="0.2">
      <c r="H82" s="333">
        <f>'Clean final data table'!B31</f>
        <v>44629</v>
      </c>
      <c r="I82" s="307">
        <f>'Clean final data table'!Z31</f>
        <v>-1081.4085000000011</v>
      </c>
    </row>
    <row r="83" spans="8:9" x14ac:dyDescent="0.2">
      <c r="H83" s="333">
        <f>'Clean final data table'!B32</f>
        <v>44630</v>
      </c>
      <c r="I83" s="307">
        <f>'Clean final data table'!Z32</f>
        <v>-1023.183500000001</v>
      </c>
    </row>
    <row r="84" spans="8:9" x14ac:dyDescent="0.2">
      <c r="H84" s="333">
        <f>'Clean final data table'!B33</f>
        <v>44635</v>
      </c>
      <c r="I84" s="307">
        <f>'Clean final data table'!Z33</f>
        <v>-1017.083500000001</v>
      </c>
    </row>
    <row r="85" spans="8:9" x14ac:dyDescent="0.2">
      <c r="H85" s="333">
        <f>'Clean final data table'!B34</f>
        <v>44637</v>
      </c>
      <c r="I85" s="307">
        <f>'Clean final data table'!Z34</f>
        <v>-1030.8735000000008</v>
      </c>
    </row>
    <row r="86" spans="8:9" x14ac:dyDescent="0.2">
      <c r="H86" s="333">
        <f>'Clean final data table'!B35</f>
        <v>44641</v>
      </c>
      <c r="I86" s="307">
        <f>'Clean final data table'!Z35</f>
        <v>-999.89850000000058</v>
      </c>
    </row>
    <row r="87" spans="8:9" x14ac:dyDescent="0.2">
      <c r="H87" s="333">
        <f>'Clean final data table'!B36</f>
        <v>44643</v>
      </c>
      <c r="I87" s="307">
        <f>'Clean final data table'!Z36</f>
        <v>-1088.9585000000004</v>
      </c>
    </row>
    <row r="88" spans="8:9" x14ac:dyDescent="0.2">
      <c r="H88" s="333">
        <f>'Clean final data table'!B37</f>
        <v>44645</v>
      </c>
      <c r="I88" s="307">
        <f>'Clean final data table'!Z37</f>
        <v>-1022.6585000000003</v>
      </c>
    </row>
    <row r="89" spans="8:9" x14ac:dyDescent="0.2">
      <c r="H89" s="333">
        <f>'Clean final data table'!B38</f>
        <v>44649</v>
      </c>
      <c r="I89" s="307">
        <f>'Clean final data table'!Z38</f>
        <v>-1041.0590000000002</v>
      </c>
    </row>
    <row r="90" spans="8:9" x14ac:dyDescent="0.2">
      <c r="H90" s="333">
        <f>'Clean final data table'!B39</f>
        <v>44655</v>
      </c>
      <c r="I90" s="307">
        <f>'Clean final data table'!Z39</f>
        <v>-1013.0590000000001</v>
      </c>
    </row>
    <row r="91" spans="8:9" x14ac:dyDescent="0.2">
      <c r="H91" s="333">
        <f>'Clean final data table'!B40</f>
        <v>44663</v>
      </c>
      <c r="I91" s="307">
        <f>'Clean final data table'!Z40</f>
        <v>-855.40900000000022</v>
      </c>
    </row>
    <row r="92" spans="8:9" x14ac:dyDescent="0.2">
      <c r="H92" s="333">
        <f>'Clean final data table'!B41</f>
        <v>44664</v>
      </c>
      <c r="I92" s="307">
        <f>'Clean final data table'!Z41</f>
        <v>-895.16900000000032</v>
      </c>
    </row>
    <row r="93" spans="8:9" x14ac:dyDescent="0.2">
      <c r="H93" s="333">
        <f>'Clean final data table'!B42</f>
        <v>44665</v>
      </c>
      <c r="I93" s="307">
        <f>'Clean final data table'!Z42</f>
        <v>-958.66900000000032</v>
      </c>
    </row>
    <row r="94" spans="8:9" x14ac:dyDescent="0.2">
      <c r="H94" s="333">
        <f>'Clean final data table'!B43</f>
        <v>44670</v>
      </c>
      <c r="I94" s="307">
        <f>'Clean final data table'!Z43</f>
        <v>-843.6690000000001</v>
      </c>
    </row>
    <row r="95" spans="8:9" x14ac:dyDescent="0.2">
      <c r="H95" s="333">
        <f>'Clean final data table'!B44</f>
        <v>44672</v>
      </c>
      <c r="I95" s="307">
        <f>'Clean final data table'!Z44</f>
        <v>-795.06900000000007</v>
      </c>
    </row>
    <row r="96" spans="8:9" x14ac:dyDescent="0.2">
      <c r="H96" s="333">
        <f>'Clean final data table'!B45</f>
        <v>44672</v>
      </c>
      <c r="I96" s="307">
        <f>'Clean final data table'!Z45</f>
        <v>-973.38900000000012</v>
      </c>
    </row>
    <row r="97" spans="8:9" x14ac:dyDescent="0.2">
      <c r="H97" s="333">
        <f>'Clean final data table'!B46</f>
        <v>44676</v>
      </c>
      <c r="I97" s="307">
        <f>'Clean final data table'!Z46</f>
        <v>-874.1690000000001</v>
      </c>
    </row>
    <row r="98" spans="8:9" x14ac:dyDescent="0.2">
      <c r="H98" s="333">
        <f>'Clean final data table'!B47</f>
        <v>44678</v>
      </c>
      <c r="I98" s="307">
        <f>'Clean final data table'!Z47</f>
        <v>-627.06899999999996</v>
      </c>
    </row>
    <row r="99" spans="8:9" x14ac:dyDescent="0.2">
      <c r="H99" s="333">
        <f>'Clean final data table'!B48</f>
        <v>44683</v>
      </c>
      <c r="I99" s="307">
        <f>'Clean final data table'!Z48</f>
        <v>-727.06900000000007</v>
      </c>
    </row>
    <row r="100" spans="8:9" x14ac:dyDescent="0.2">
      <c r="H100" s="333">
        <f>'Clean final data table'!B49</f>
        <v>44685</v>
      </c>
      <c r="I100" s="307">
        <f>'Clean final data table'!Z49</f>
        <v>-687.26900000000001</v>
      </c>
    </row>
    <row r="101" spans="8:9" x14ac:dyDescent="0.2">
      <c r="H101" s="333">
        <f>'Clean final data table'!B50</f>
        <v>44686</v>
      </c>
      <c r="I101" s="307">
        <f>'Clean final data table'!Z50</f>
        <v>-709.26899999999989</v>
      </c>
    </row>
    <row r="102" spans="8:9" x14ac:dyDescent="0.2">
      <c r="H102" s="333">
        <f>'Clean final data table'!B51</f>
        <v>44690</v>
      </c>
      <c r="I102" s="307">
        <f>'Clean final data table'!Z51</f>
        <v>-804.96900000000028</v>
      </c>
    </row>
    <row r="103" spans="8:9" x14ac:dyDescent="0.2">
      <c r="H103" s="333">
        <f>'Clean final data table'!B52</f>
        <v>44691</v>
      </c>
      <c r="I103" s="307">
        <f>'Clean final data table'!Z52</f>
        <v>-843.52900000000034</v>
      </c>
    </row>
    <row r="104" spans="8:9" x14ac:dyDescent="0.2">
      <c r="H104" s="333">
        <f>'Clean final data table'!B53</f>
        <v>44692</v>
      </c>
      <c r="I104" s="307">
        <f>'Clean final data table'!Z53</f>
        <v>-696.52900000000034</v>
      </c>
    </row>
    <row r="105" spans="8:9" x14ac:dyDescent="0.2">
      <c r="H105" s="333">
        <f>'Clean final data table'!B54</f>
        <v>44697</v>
      </c>
      <c r="I105" s="307">
        <f>'Clean final data table'!Z54</f>
        <v>-752.52900000000034</v>
      </c>
    </row>
    <row r="106" spans="8:9" x14ac:dyDescent="0.2">
      <c r="H106" s="333">
        <f>'Clean final data table'!B55</f>
        <v>44699</v>
      </c>
      <c r="I106" s="307">
        <f>'Clean final data table'!Z55</f>
        <v>-684.72900000000072</v>
      </c>
    </row>
    <row r="107" spans="8:9" x14ac:dyDescent="0.2">
      <c r="H107" s="333">
        <f>'Clean final data table'!B56</f>
        <v>44701</v>
      </c>
      <c r="I107" s="307">
        <f>'Clean final data table'!Z56</f>
        <v>-553.52900000000045</v>
      </c>
    </row>
    <row r="108" spans="8:9" x14ac:dyDescent="0.2">
      <c r="H108" s="333">
        <f>'Clean final data table'!B57</f>
        <v>44706</v>
      </c>
      <c r="I108" s="307">
        <f>'Clean final data table'!Z57</f>
        <v>-598.82900000000052</v>
      </c>
    </row>
    <row r="109" spans="8:9" x14ac:dyDescent="0.2">
      <c r="H109" s="333">
        <f>'Clean final data table'!B58</f>
        <v>44706</v>
      </c>
      <c r="I109" s="307">
        <f>'Clean final data table'!Z58</f>
        <v>-623.82900000000041</v>
      </c>
    </row>
    <row r="110" spans="8:9" x14ac:dyDescent="0.2">
      <c r="H110" s="333">
        <f>'Clean final data table'!B59</f>
        <v>44708</v>
      </c>
      <c r="I110" s="307">
        <f>'Clean final data table'!Z59</f>
        <v>-522.62900000000047</v>
      </c>
    </row>
    <row r="111" spans="8:9" x14ac:dyDescent="0.2">
      <c r="H111" s="333">
        <f>'Clean final data table'!B60</f>
        <v>44719</v>
      </c>
      <c r="I111" s="307">
        <f>'Clean final data table'!Z60</f>
        <v>-484.47900000000055</v>
      </c>
    </row>
    <row r="112" spans="8:9" x14ac:dyDescent="0.2">
      <c r="H112" s="333">
        <f>'Clean final data table'!B61</f>
        <v>44720</v>
      </c>
      <c r="I112" s="307">
        <f>'Clean final data table'!Z61</f>
        <v>-509.17900000000071</v>
      </c>
    </row>
    <row r="113" spans="8:9" x14ac:dyDescent="0.2">
      <c r="H113" s="333">
        <f>'Clean final data table'!B62</f>
        <v>44721</v>
      </c>
      <c r="I113" s="307">
        <f>'Clean final data table'!Z62</f>
        <v>-414.07900000000029</v>
      </c>
    </row>
    <row r="114" spans="8:9" x14ac:dyDescent="0.2">
      <c r="H114" s="333">
        <f>'Clean final data table'!B63</f>
        <v>44725</v>
      </c>
      <c r="I114" s="307">
        <f>'Clean final data table'!Z63</f>
        <v>-469.14900000000046</v>
      </c>
    </row>
    <row r="115" spans="8:9" x14ac:dyDescent="0.2">
      <c r="H115" s="333">
        <f>'Clean final data table'!B64</f>
        <v>44725</v>
      </c>
      <c r="I115" s="307">
        <f>'Clean final data table'!Z64</f>
        <v>-534.54900000000055</v>
      </c>
    </row>
    <row r="116" spans="8:9" x14ac:dyDescent="0.2">
      <c r="H116" s="333">
        <f>'Clean final data table'!B65</f>
        <v>44727</v>
      </c>
      <c r="I116" s="307">
        <f>'Clean final data table'!Z65</f>
        <v>-373.59900000000061</v>
      </c>
    </row>
    <row r="117" spans="8:9" x14ac:dyDescent="0.2">
      <c r="H117" s="333">
        <f>'Clean final data table'!B66</f>
        <v>44733</v>
      </c>
      <c r="I117" s="307">
        <f>'Clean final data table'!Z66</f>
        <v>-102.99900000000065</v>
      </c>
    </row>
    <row r="118" spans="8:9" x14ac:dyDescent="0.2">
      <c r="H118" s="333">
        <f>'Clean final data table'!B67</f>
        <v>44734</v>
      </c>
      <c r="I118" s="307">
        <f>'Clean final data table'!Z67</f>
        <v>-226.63901000000095</v>
      </c>
    </row>
    <row r="119" spans="8:9" x14ac:dyDescent="0.2">
      <c r="H119" s="333">
        <f>'Clean final data table'!B68</f>
        <v>44735</v>
      </c>
      <c r="I119" s="307">
        <f>'Clean final data table'!Z68</f>
        <v>-26.589010000000883</v>
      </c>
    </row>
    <row r="120" spans="8:9" x14ac:dyDescent="0.2">
      <c r="H120" s="333">
        <f>'Clean final data table'!B69</f>
        <v>44735</v>
      </c>
      <c r="I120" s="307">
        <f>'Clean final data table'!Z69</f>
        <v>76.810989999998839</v>
      </c>
    </row>
    <row r="121" spans="8:9" x14ac:dyDescent="0.2">
      <c r="H121" s="333">
        <f>'Clean final data table'!B70</f>
        <v>44740</v>
      </c>
      <c r="I121" s="307">
        <f>'Clean final data table'!Z70</f>
        <v>-22.279010000000625</v>
      </c>
    </row>
    <row r="122" spans="8:9" x14ac:dyDescent="0.2">
      <c r="H122" s="333">
        <f>'Clean final data table'!B71</f>
        <v>44742</v>
      </c>
      <c r="I122" s="307">
        <f>'Clean final data table'!Z71</f>
        <v>-40.099010000000128</v>
      </c>
    </row>
    <row r="123" spans="8:9" x14ac:dyDescent="0.2">
      <c r="H123" s="333">
        <f>'Clean final data table'!B72</f>
        <v>44743</v>
      </c>
      <c r="I123" s="307">
        <f>'Clean final data table'!Z72</f>
        <v>-88.099010000000163</v>
      </c>
    </row>
    <row r="124" spans="8:9" x14ac:dyDescent="0.2">
      <c r="H124" s="333">
        <f>'Clean final data table'!B73</f>
        <v>44748</v>
      </c>
      <c r="I124" s="307">
        <f>'Clean final data table'!Z73</f>
        <v>-24.489005000000027</v>
      </c>
    </row>
    <row r="125" spans="8:9" x14ac:dyDescent="0.2">
      <c r="H125" s="333">
        <f>'Clean final data table'!B74</f>
        <v>44750</v>
      </c>
      <c r="I125" s="307">
        <f>'Clean final data table'!Z74</f>
        <v>-52.839004999999901</v>
      </c>
    </row>
    <row r="126" spans="8:9" x14ac:dyDescent="0.2">
      <c r="H126" s="333">
        <f>'Clean final data table'!B75</f>
        <v>44753</v>
      </c>
      <c r="I126" s="307">
        <f>'Clean final data table'!Z75</f>
        <v>-175.23900499999974</v>
      </c>
    </row>
    <row r="127" spans="8:9" x14ac:dyDescent="0.2">
      <c r="H127" s="333">
        <f>'Clean final data table'!B76</f>
        <v>44755</v>
      </c>
      <c r="I127" s="307">
        <f>'Clean final data table'!Z76</f>
        <v>-106.66900499999949</v>
      </c>
    </row>
    <row r="128" spans="8:9" x14ac:dyDescent="0.2">
      <c r="H128" s="333">
        <f>'Clean final data table'!B77</f>
        <v>44757</v>
      </c>
      <c r="I128" s="307">
        <f>'Clean final data table'!Z77</f>
        <v>-236.66900499999937</v>
      </c>
    </row>
    <row r="129" spans="8:9" x14ac:dyDescent="0.2">
      <c r="H129" s="333">
        <f>'Clean final data table'!B78</f>
        <v>44761</v>
      </c>
      <c r="I129" s="307">
        <f>'Clean final data table'!Z78</f>
        <v>-277.79900499999945</v>
      </c>
    </row>
    <row r="130" spans="8:9" x14ac:dyDescent="0.2">
      <c r="H130" s="333">
        <f>'Clean final data table'!B79</f>
        <v>44762</v>
      </c>
      <c r="I130" s="307">
        <f>'Clean final data table'!Z79</f>
        <v>-121.40900499999907</v>
      </c>
    </row>
    <row r="131" spans="8:9" x14ac:dyDescent="0.2">
      <c r="H131" s="333">
        <f>'Clean final data table'!B80</f>
        <v>44764</v>
      </c>
      <c r="I131" s="307">
        <f>'Clean final data table'!Z80</f>
        <v>43.590995000001158</v>
      </c>
    </row>
    <row r="132" spans="8:9" x14ac:dyDescent="0.2">
      <c r="H132" s="333">
        <f>'Clean final data table'!B81</f>
        <v>44768</v>
      </c>
      <c r="I132" s="307">
        <f>'Clean final data table'!Z81</f>
        <v>-68.909004999999112</v>
      </c>
    </row>
    <row r="133" spans="8:9" x14ac:dyDescent="0.2">
      <c r="H133" s="333">
        <f>'Clean final data table'!B82</f>
        <v>44769</v>
      </c>
      <c r="I133" s="307">
        <f>'Clean final data table'!Z82</f>
        <v>-158.30900499999905</v>
      </c>
    </row>
    <row r="134" spans="8:9" x14ac:dyDescent="0.2">
      <c r="H134" s="333">
        <f>'Clean final data table'!B83</f>
        <v>44771</v>
      </c>
      <c r="I134" s="307">
        <f>'Clean final data table'!Z83</f>
        <v>-158.15900499999941</v>
      </c>
    </row>
    <row r="135" spans="8:9" x14ac:dyDescent="0.2">
      <c r="H135" s="333">
        <f>'Clean final data table'!B84</f>
        <v>44775</v>
      </c>
      <c r="I135" s="307">
        <f>'Clean final data table'!Z84</f>
        <v>-180.41900499999923</v>
      </c>
    </row>
    <row r="136" spans="8:9" x14ac:dyDescent="0.2">
      <c r="H136" s="333">
        <f>'Clean final data table'!B85</f>
        <v>44776</v>
      </c>
      <c r="I136" s="307">
        <f>'Clean final data table'!Z85</f>
        <v>-224.51900499999948</v>
      </c>
    </row>
    <row r="137" spans="8:9" x14ac:dyDescent="0.2">
      <c r="H137" s="333">
        <f>'Clean final data table'!B86</f>
        <v>44778</v>
      </c>
      <c r="I137" s="307">
        <f>'Clean final data table'!Z86</f>
        <v>-77.449004999999659</v>
      </c>
    </row>
    <row r="138" spans="8:9" x14ac:dyDescent="0.2">
      <c r="H138" s="333">
        <f>'Clean final data table'!B87</f>
        <v>44782</v>
      </c>
      <c r="I138" s="307">
        <f>'Clean final data table'!Z87</f>
        <v>-179.99900499999958</v>
      </c>
    </row>
    <row r="139" spans="8:9" x14ac:dyDescent="0.2">
      <c r="H139" s="333">
        <f>'Clean final data table'!B88</f>
        <v>44783</v>
      </c>
      <c r="I139" s="307">
        <f>'Clean final data table'!Z88</f>
        <v>-182.99900499999993</v>
      </c>
    </row>
    <row r="140" spans="8:9" x14ac:dyDescent="0.2">
      <c r="H140" s="333">
        <f>'Clean final data table'!B89</f>
        <v>44785</v>
      </c>
      <c r="I140" s="307">
        <f>'Clean final data table'!Z89</f>
        <v>-311.99900499999967</v>
      </c>
    </row>
    <row r="141" spans="8:9" x14ac:dyDescent="0.2">
      <c r="H141" s="333">
        <f>'Clean final data table'!B90</f>
        <v>44789</v>
      </c>
      <c r="I141" s="307">
        <f>'Clean final data table'!Z90</f>
        <v>-501.88900499999977</v>
      </c>
    </row>
    <row r="142" spans="8:9" x14ac:dyDescent="0.2">
      <c r="H142" s="333">
        <f>'Clean final data table'!B91</f>
        <v>44790</v>
      </c>
      <c r="I142" s="307">
        <f>'Clean final data table'!Z91</f>
        <v>-554.78900499999952</v>
      </c>
    </row>
    <row r="143" spans="8:9" x14ac:dyDescent="0.2">
      <c r="H143" s="333">
        <f>'Clean final data table'!B92</f>
        <v>44792</v>
      </c>
      <c r="I143" s="307">
        <f>'Clean final data table'!Z92</f>
        <v>-609.38900499999977</v>
      </c>
    </row>
    <row r="144" spans="8:9" x14ac:dyDescent="0.2">
      <c r="H144" s="333">
        <f>'Clean final data table'!B93</f>
        <v>44796</v>
      </c>
      <c r="I144" s="307">
        <f>'Clean final data table'!Z93</f>
        <v>-669.23900499999968</v>
      </c>
    </row>
    <row r="145" spans="8:9" x14ac:dyDescent="0.2">
      <c r="H145" s="333">
        <f>'Clean final data table'!B94</f>
        <v>44797</v>
      </c>
      <c r="I145" s="307">
        <f>'Clean final data table'!Z94</f>
        <v>-717.03900499999963</v>
      </c>
    </row>
    <row r="146" spans="8:9" x14ac:dyDescent="0.2">
      <c r="H146" s="333">
        <f>'Clean final data table'!B95</f>
        <v>44802</v>
      </c>
      <c r="I146" s="307">
        <f>'Clean final data table'!Z95</f>
        <v>-762.53900499999952</v>
      </c>
    </row>
    <row r="147" spans="8:9" x14ac:dyDescent="0.2">
      <c r="H147" s="333">
        <f>'Clean final data table'!B96</f>
        <v>44803</v>
      </c>
      <c r="I147" s="307">
        <f>'Clean final data table'!Z96</f>
        <v>-651.73900499999922</v>
      </c>
    </row>
    <row r="148" spans="8:9" x14ac:dyDescent="0.2">
      <c r="H148" s="333">
        <f>'Clean final data table'!B97</f>
        <v>44806</v>
      </c>
      <c r="I148" s="307">
        <f>'Clean final data table'!Z97</f>
        <v>-701.03900499999941</v>
      </c>
    </row>
    <row r="149" spans="8:9" x14ac:dyDescent="0.2">
      <c r="H149" s="333">
        <f>'Clean final data table'!B98</f>
        <v>44810</v>
      </c>
      <c r="I149" s="307">
        <f>'Clean final data table'!Z98</f>
        <v>-752.43900499999904</v>
      </c>
    </row>
    <row r="150" spans="8:9" x14ac:dyDescent="0.2">
      <c r="H150" s="333">
        <f>'Clean final data table'!B99</f>
        <v>44811</v>
      </c>
      <c r="I150" s="307">
        <f>'Clean final data table'!Z99</f>
        <v>-740.13900499999943</v>
      </c>
    </row>
    <row r="151" spans="8:9" x14ac:dyDescent="0.2">
      <c r="H151" s="333">
        <f>'Clean final data table'!B100</f>
        <v>44816</v>
      </c>
      <c r="I151" s="307">
        <f>'Clean final data table'!Z100</f>
        <v>-670.13900499999909</v>
      </c>
    </row>
    <row r="152" spans="8:9" x14ac:dyDescent="0.2">
      <c r="H152" s="333">
        <f>'Clean final data table'!B101</f>
        <v>44817</v>
      </c>
      <c r="I152" s="307">
        <f>'Clean final data table'!Z101</f>
        <v>-729.73900499999922</v>
      </c>
    </row>
    <row r="153" spans="8:9" x14ac:dyDescent="0.2">
      <c r="H153" s="333">
        <f>'Clean final data table'!B102</f>
        <v>44818</v>
      </c>
      <c r="I153" s="307">
        <f>'Clean final data table'!Z102</f>
        <v>-774.73900499999911</v>
      </c>
    </row>
    <row r="154" spans="8:9" x14ac:dyDescent="0.2">
      <c r="H154" s="333">
        <f>'Clean final data table'!B103</f>
        <v>44823</v>
      </c>
      <c r="I154" s="307">
        <f>'Clean final data table'!Z103</f>
        <v>-798.30900499999916</v>
      </c>
    </row>
    <row r="155" spans="8:9" x14ac:dyDescent="0.2">
      <c r="H155" s="333">
        <f>'Clean final data table'!B104</f>
        <v>44824</v>
      </c>
      <c r="I155" s="307">
        <f>'Clean final data table'!Z104</f>
        <v>-713.30900499999939</v>
      </c>
    </row>
    <row r="156" spans="8:9" x14ac:dyDescent="0.2">
      <c r="H156" s="333">
        <f>'Clean final data table'!B105</f>
        <v>44825</v>
      </c>
      <c r="I156" s="307">
        <f>'Clean final data table'!Z105</f>
        <v>-761.80900499999916</v>
      </c>
    </row>
    <row r="157" spans="8:9" x14ac:dyDescent="0.2">
      <c r="H157" s="333">
        <f>'Clean final data table'!B106</f>
        <v>44830</v>
      </c>
      <c r="I157" s="307">
        <f>'Clean final data table'!Z106</f>
        <v>-739.60900499999912</v>
      </c>
    </row>
    <row r="158" spans="8:9" x14ac:dyDescent="0.2">
      <c r="H158" s="333">
        <f>'Clean final data table'!B107</f>
        <v>44831</v>
      </c>
      <c r="I158" s="307">
        <f>'Clean final data table'!Z107</f>
        <v>-814.42900499999905</v>
      </c>
    </row>
    <row r="159" spans="8:9" x14ac:dyDescent="0.2">
      <c r="H159" s="333">
        <f>'Clean final data table'!B108</f>
        <v>44832</v>
      </c>
      <c r="I159" s="307">
        <f>'Clean final data table'!Z108</f>
        <v>-759.58900499999891</v>
      </c>
    </row>
    <row r="160" spans="8:9" x14ac:dyDescent="0.2">
      <c r="H160" s="333">
        <f>'Clean final data table'!B109</f>
        <v>44837</v>
      </c>
      <c r="I160" s="307">
        <f>'Clean final data table'!Z109</f>
        <v>-700.08900499999902</v>
      </c>
    </row>
    <row r="161" spans="8:9" x14ac:dyDescent="0.2">
      <c r="H161" s="333">
        <f>'Clean final data table'!B110</f>
        <v>44837</v>
      </c>
      <c r="I161" s="307">
        <f>'Clean final data table'!Z110</f>
        <v>-748.08900499999879</v>
      </c>
    </row>
    <row r="162" spans="8:9" x14ac:dyDescent="0.2">
      <c r="H162" s="333">
        <f>'Clean final data table'!B111</f>
        <v>44839</v>
      </c>
      <c r="I162" s="307">
        <f>'Clean final data table'!Z111</f>
        <v>-671.28020599999877</v>
      </c>
    </row>
    <row r="163" spans="8:9" x14ac:dyDescent="0.2">
      <c r="H163" s="333">
        <f>'Clean final data table'!B112</f>
        <v>44839</v>
      </c>
      <c r="I163" s="307">
        <f>'Clean final data table'!Z112</f>
        <v>-699.78020599999866</v>
      </c>
    </row>
    <row r="164" spans="8:9" x14ac:dyDescent="0.2">
      <c r="H164" s="333">
        <f>'Clean final data table'!B113</f>
        <v>44839</v>
      </c>
      <c r="I164" s="307">
        <f>'Clean final data table'!Z113</f>
        <v>-801.12020599999857</v>
      </c>
    </row>
    <row r="165" spans="8:9" x14ac:dyDescent="0.2">
      <c r="H165" s="333">
        <f>'Clean final data table'!B114</f>
        <v>44841</v>
      </c>
      <c r="I165" s="307">
        <f>'Clean final data table'!Z114</f>
        <v>-757.12020599999857</v>
      </c>
    </row>
    <row r="166" spans="8:9" x14ac:dyDescent="0.2">
      <c r="H166" s="333">
        <f>'Clean final data table'!B115</f>
        <v>44841</v>
      </c>
      <c r="I166" s="307">
        <f>'Clean final data table'!Z115</f>
        <v>-832.24020899999869</v>
      </c>
    </row>
    <row r="167" spans="8:9" x14ac:dyDescent="0.2">
      <c r="H167" s="333">
        <f>'Clean final data table'!B116</f>
        <v>44841</v>
      </c>
      <c r="I167" s="307">
        <f>'Clean final data table'!Z116</f>
        <v>-867.94020899999873</v>
      </c>
    </row>
    <row r="168" spans="8:9" x14ac:dyDescent="0.2">
      <c r="H168" s="333">
        <f>'Clean final data table'!B117</f>
        <v>44846</v>
      </c>
      <c r="I168" s="307">
        <f>'Clean final data table'!Z117</f>
        <v>-861.9702089999987</v>
      </c>
    </row>
    <row r="169" spans="8:9" x14ac:dyDescent="0.2">
      <c r="H169" s="333">
        <f>'Clean final data table'!B118</f>
        <v>44847</v>
      </c>
      <c r="I169" s="307">
        <f>'Clean final data table'!Z118</f>
        <v>-894.94020899999862</v>
      </c>
    </row>
    <row r="170" spans="8:9" x14ac:dyDescent="0.2">
      <c r="H170" s="333">
        <f>'Clean final data table'!B119</f>
        <v>44847</v>
      </c>
      <c r="I170" s="307">
        <f>'Clean final data table'!Z119</f>
        <v>-913.94020899999873</v>
      </c>
    </row>
    <row r="171" spans="8:9" x14ac:dyDescent="0.2">
      <c r="H171" s="333">
        <f>'Clean final data table'!B120</f>
        <v>44848</v>
      </c>
      <c r="I171" s="307">
        <f>'Clean final data table'!Z120</f>
        <v>-881.96020899999871</v>
      </c>
    </row>
    <row r="172" spans="8:9" x14ac:dyDescent="0.2">
      <c r="H172" s="333">
        <f>'Clean final data table'!B121</f>
        <v>44851</v>
      </c>
      <c r="I172" s="307">
        <f>'Clean final data table'!Z121</f>
        <v>-847.37020899999868</v>
      </c>
    </row>
    <row r="173" spans="8:9" x14ac:dyDescent="0.2">
      <c r="H173" s="333">
        <f>'Clean final data table'!B122</f>
        <v>44852</v>
      </c>
      <c r="I173" s="307">
        <f>'Clean final data table'!Z122</f>
        <v>-880.37020899999868</v>
      </c>
    </row>
    <row r="174" spans="8:9" x14ac:dyDescent="0.2">
      <c r="H174" s="333">
        <f>'Clean final data table'!B123</f>
        <v>44852</v>
      </c>
      <c r="I174" s="307">
        <f>'Clean final data table'!Z123</f>
        <v>-884.37020899999868</v>
      </c>
    </row>
    <row r="175" spans="8:9" x14ac:dyDescent="0.2">
      <c r="H175" s="333">
        <f>'Clean final data table'!B124</f>
        <v>44853</v>
      </c>
      <c r="I175" s="307">
        <f>'Clean final data table'!Z124</f>
        <v>-864.47020899999882</v>
      </c>
    </row>
    <row r="176" spans="8:9" x14ac:dyDescent="0.2">
      <c r="H176" s="333">
        <f>'Clean final data table'!B125</f>
        <v>44854</v>
      </c>
      <c r="I176" s="307">
        <f>'Clean final data table'!Z125</f>
        <v>-895.97020899999893</v>
      </c>
    </row>
    <row r="177" spans="8:9" x14ac:dyDescent="0.2">
      <c r="H177" s="333">
        <f>'Clean final data table'!B126</f>
        <v>44855</v>
      </c>
      <c r="I177" s="307">
        <f>'Clean final data table'!Z126</f>
        <v>-883.33020899999894</v>
      </c>
    </row>
    <row r="178" spans="8:9" x14ac:dyDescent="0.2">
      <c r="H178" s="333">
        <f>'Clean final data table'!B127</f>
        <v>44858</v>
      </c>
      <c r="I178" s="307">
        <f>'Clean final data table'!Z127</f>
        <v>-817.93020899999908</v>
      </c>
    </row>
    <row r="179" spans="8:9" x14ac:dyDescent="0.2">
      <c r="H179" s="333">
        <f>'Clean final data table'!B128</f>
        <v>44859</v>
      </c>
      <c r="I179" s="307">
        <f>'Clean final data table'!Z128</f>
        <v>-864.32016899999894</v>
      </c>
    </row>
    <row r="180" spans="8:9" x14ac:dyDescent="0.2">
      <c r="H180" s="333">
        <f>'Clean final data table'!B129</f>
        <v>44862</v>
      </c>
      <c r="I180" s="307">
        <f>'Clean final data table'!Z129</f>
        <v>-777.32016899999917</v>
      </c>
    </row>
    <row r="181" spans="8:9" x14ac:dyDescent="0.2">
      <c r="H181" s="333">
        <f>'Clean final data table'!B130</f>
        <v>44865</v>
      </c>
      <c r="I181" s="307">
        <f>'Clean final data table'!Z130</f>
        <v>-787.32016899999917</v>
      </c>
    </row>
    <row r="182" spans="8:9" x14ac:dyDescent="0.2">
      <c r="H182" s="333">
        <f>'Clean final data table'!B131</f>
        <v>44866</v>
      </c>
      <c r="I182" s="307">
        <f>'Clean final data table'!Z131</f>
        <v>-721.62016899999912</v>
      </c>
    </row>
    <row r="183" spans="8:9" x14ac:dyDescent="0.2">
      <c r="H183" s="333">
        <f>'Clean final data table'!B132</f>
        <v>44867</v>
      </c>
      <c r="I183" s="307">
        <f>'Clean final data table'!Z132</f>
        <v>-741.58016899999916</v>
      </c>
    </row>
    <row r="184" spans="8:9" x14ac:dyDescent="0.2">
      <c r="H184" s="333">
        <f>'Clean final data table'!B133</f>
        <v>44868</v>
      </c>
      <c r="I184" s="307">
        <f>'Clean final data table'!Z133</f>
        <v>-821.58016899999905</v>
      </c>
    </row>
    <row r="185" spans="8:9" x14ac:dyDescent="0.2">
      <c r="H185" s="333">
        <f>'Clean final data table'!B134</f>
        <v>44869</v>
      </c>
      <c r="I185" s="307">
        <f>'Clean final data table'!Z134</f>
        <v>-820.50016899999912</v>
      </c>
    </row>
    <row r="186" spans="8:9" x14ac:dyDescent="0.2">
      <c r="H186" s="333">
        <f>'Clean final data table'!B135</f>
        <v>44872</v>
      </c>
      <c r="I186" s="307">
        <f>'Clean final data table'!Z135</f>
        <v>-794.60016899999914</v>
      </c>
    </row>
    <row r="187" spans="8:9" x14ac:dyDescent="0.2">
      <c r="H187" s="333">
        <f>'Clean final data table'!B136</f>
        <v>44874</v>
      </c>
      <c r="I187" s="307">
        <f>'Clean final data table'!Z136</f>
        <v>-806.6501689999991</v>
      </c>
    </row>
    <row r="188" spans="8:9" x14ac:dyDescent="0.2">
      <c r="H188" s="333">
        <f>'Clean final data table'!B137</f>
        <v>44874</v>
      </c>
      <c r="I188" s="307">
        <f>'Clean final data table'!Z137</f>
        <v>-846.250168999999</v>
      </c>
    </row>
    <row r="189" spans="8:9" x14ac:dyDescent="0.2">
      <c r="H189" s="333">
        <f>'Clean final data table'!B138</f>
        <v>44874</v>
      </c>
      <c r="I189" s="307">
        <f>'Clean final data table'!Z138</f>
        <v>-865.750168999999</v>
      </c>
    </row>
    <row r="190" spans="8:9" x14ac:dyDescent="0.2">
      <c r="H190" s="333">
        <f>'Clean final data table'!B139</f>
        <v>44879</v>
      </c>
      <c r="I190" s="307">
        <f>'Clean final data table'!Z139</f>
        <v>-870.75016899999889</v>
      </c>
    </row>
    <row r="191" spans="8:9" x14ac:dyDescent="0.2">
      <c r="H191" s="333">
        <f>'Clean final data table'!B140</f>
        <v>44879</v>
      </c>
      <c r="I191" s="307">
        <f>'Clean final data table'!Z140</f>
        <v>-892.71016899999881</v>
      </c>
    </row>
    <row r="192" spans="8:9" x14ac:dyDescent="0.2">
      <c r="H192" s="333">
        <f>'Clean final data table'!B141</f>
        <v>44879</v>
      </c>
      <c r="I192" s="307">
        <f>'Clean final data table'!Z141</f>
        <v>-913.4701689999988</v>
      </c>
    </row>
    <row r="193" spans="8:9" x14ac:dyDescent="0.2">
      <c r="H193" s="333">
        <f>'Clean final data table'!B142</f>
        <v>44881</v>
      </c>
      <c r="I193" s="307">
        <f>'Clean final data table'!Z142</f>
        <v>-1059.1701689999991</v>
      </c>
    </row>
    <row r="194" spans="8:9" x14ac:dyDescent="0.2">
      <c r="H194" s="333">
        <f>'Clean final data table'!B143</f>
        <v>44883</v>
      </c>
      <c r="I194" s="307">
        <f>'Clean final data table'!Z143</f>
        <v>-1081.6701689999991</v>
      </c>
    </row>
    <row r="195" spans="8:9" x14ac:dyDescent="0.2">
      <c r="H195" s="333">
        <f>'Clean final data table'!B144</f>
        <v>44886</v>
      </c>
      <c r="I195" s="307">
        <f>'Clean final data table'!Z144</f>
        <v>-1006.6701689999991</v>
      </c>
    </row>
    <row r="196" spans="8:9" x14ac:dyDescent="0.2">
      <c r="H196" s="333">
        <f>'Clean final data table'!B145</f>
        <v>44887</v>
      </c>
      <c r="I196" s="307">
        <f>'Clean final data table'!Z145</f>
        <v>-1231.9401689999991</v>
      </c>
    </row>
    <row r="197" spans="8:9" x14ac:dyDescent="0.2">
      <c r="H197" s="333">
        <f>'Clean final data table'!B146</f>
        <v>44893</v>
      </c>
      <c r="I197" s="307">
        <f>'Clean final data table'!Z146</f>
        <v>-1245.6201689999991</v>
      </c>
    </row>
    <row r="198" spans="8:9" x14ac:dyDescent="0.2">
      <c r="H198" s="333">
        <f>'Clean final data table'!B147</f>
        <v>44894</v>
      </c>
      <c r="I198" s="307">
        <f>'Clean final data table'!Z147</f>
        <v>-1275.6001689999989</v>
      </c>
    </row>
    <row r="199" spans="8:9" x14ac:dyDescent="0.2">
      <c r="H199" s="333">
        <f>'Clean final data table'!B148</f>
        <v>44896</v>
      </c>
      <c r="I199" s="307">
        <f>'Clean final data table'!Z148</f>
        <v>-1315.4001689999986</v>
      </c>
    </row>
    <row r="200" spans="8:9" x14ac:dyDescent="0.2">
      <c r="H200" s="333">
        <f>'Clean final data table'!B149</f>
        <v>44900</v>
      </c>
      <c r="I200" s="307">
        <f>'Clean final data table'!Z149</f>
        <v>-1345.4001689999986</v>
      </c>
    </row>
    <row r="201" spans="8:9" x14ac:dyDescent="0.2">
      <c r="H201" s="333">
        <f>'Clean final data table'!B150</f>
        <v>44901</v>
      </c>
      <c r="I201" s="307">
        <f>'Clean final data table'!Z150</f>
        <v>-1355.8401689999985</v>
      </c>
    </row>
    <row r="202" spans="8:9" x14ac:dyDescent="0.2">
      <c r="H202" s="333">
        <f>'Clean final data table'!B151</f>
        <v>44901</v>
      </c>
      <c r="I202" s="307">
        <f>'Clean final data table'!Z151</f>
        <v>-1378.3401689999985</v>
      </c>
    </row>
    <row r="203" spans="8:9" x14ac:dyDescent="0.2">
      <c r="H203" s="333">
        <f>'Clean final data table'!B152</f>
        <v>44903</v>
      </c>
      <c r="I203" s="307">
        <f>'Clean final data table'!Z152</f>
        <v>-1350.4901689999983</v>
      </c>
    </row>
    <row r="204" spans="8:9" x14ac:dyDescent="0.2">
      <c r="H204" s="333">
        <f>'Clean final data table'!B153</f>
        <v>44903</v>
      </c>
      <c r="I204" s="307">
        <f>'Clean final data table'!Z153</f>
        <v>-1370.0501689999985</v>
      </c>
    </row>
    <row r="205" spans="8:9" x14ac:dyDescent="0.2">
      <c r="H205" s="333">
        <f>'Clean final data table'!B154</f>
        <v>44903</v>
      </c>
      <c r="I205" s="307">
        <f>'Clean final data table'!Z154</f>
        <v>-1391.0501689999985</v>
      </c>
    </row>
    <row r="206" spans="8:9" x14ac:dyDescent="0.2">
      <c r="H206" s="333">
        <f>'Clean final data table'!B155</f>
        <v>44907</v>
      </c>
      <c r="I206" s="307">
        <f>'Clean final data table'!Z155</f>
        <v>-1362.5201689999985</v>
      </c>
    </row>
    <row r="207" spans="8:9" x14ac:dyDescent="0.2">
      <c r="H207" s="333">
        <f>'Clean final data table'!B156</f>
        <v>44907</v>
      </c>
      <c r="I207" s="307">
        <f>'Clean final data table'!Z156</f>
        <v>-1375.9901689999986</v>
      </c>
    </row>
    <row r="208" spans="8:9" x14ac:dyDescent="0.2">
      <c r="H208" s="333">
        <f>'Clean final data table'!B157</f>
        <v>44907</v>
      </c>
      <c r="I208" s="307">
        <f>'Clean final data table'!Z157</f>
        <v>-1404.4901689999986</v>
      </c>
    </row>
    <row r="209" spans="8:9" x14ac:dyDescent="0.2">
      <c r="H209" s="333">
        <f>'Clean final data table'!B158</f>
        <v>44907</v>
      </c>
      <c r="I209" s="307">
        <f>'Clean final data table'!Z158</f>
        <v>-1433.0201689999985</v>
      </c>
    </row>
    <row r="210" spans="8:9" x14ac:dyDescent="0.2">
      <c r="H210" s="333">
        <f>'Clean final data table'!B159</f>
        <v>44907</v>
      </c>
      <c r="I210" s="307">
        <f>'Clean final data table'!Z159</f>
        <v>-1455.0201689999985</v>
      </c>
    </row>
    <row r="211" spans="8:9" x14ac:dyDescent="0.2">
      <c r="H211" s="333">
        <f>'Clean final data table'!B160</f>
        <v>44909</v>
      </c>
      <c r="I211" s="307">
        <f>'Clean final data table'!Z160</f>
        <v>-1404.2901689999985</v>
      </c>
    </row>
    <row r="212" spans="8:9" x14ac:dyDescent="0.2">
      <c r="H212" s="333">
        <f>'Clean final data table'!B161</f>
        <v>44911</v>
      </c>
      <c r="I212" s="307">
        <f>'Clean final data table'!Z161</f>
        <v>-1379.3901689999987</v>
      </c>
    </row>
    <row r="213" spans="8:9" x14ac:dyDescent="0.2">
      <c r="H213" s="333">
        <f>'Clean final data table'!B162</f>
        <v>44911</v>
      </c>
      <c r="I213" s="307">
        <f>'Clean final data table'!Z162</f>
        <v>-1365.8001689999985</v>
      </c>
    </row>
    <row r="214" spans="8:9" x14ac:dyDescent="0.2">
      <c r="H214" s="333">
        <f>'Clean final data table'!B163</f>
        <v>44914</v>
      </c>
      <c r="I214" s="307">
        <f>'Clean final data table'!Z163</f>
        <v>-1316.1501689999986</v>
      </c>
    </row>
    <row r="215" spans="8:9" x14ac:dyDescent="0.2">
      <c r="H215" s="333">
        <f>'Clean final data table'!B164</f>
        <v>44914</v>
      </c>
      <c r="I215" s="307">
        <f>'Clean final data table'!Z164</f>
        <v>-1329.8601689999987</v>
      </c>
    </row>
    <row r="216" spans="8:9" x14ac:dyDescent="0.2">
      <c r="H216" s="333">
        <f>'Clean final data table'!B165</f>
        <v>44915</v>
      </c>
      <c r="I216" s="307">
        <f>'Clean final data table'!Z165</f>
        <v>-1349.6401689999987</v>
      </c>
    </row>
    <row r="217" spans="8:9" x14ac:dyDescent="0.2">
      <c r="H217" s="333">
        <f>'Clean final data table'!B166</f>
        <v>44915</v>
      </c>
      <c r="I217" s="307">
        <f>'Clean final data table'!Z166</f>
        <v>-1374.9401689999986</v>
      </c>
    </row>
    <row r="218" spans="8:9" x14ac:dyDescent="0.2">
      <c r="H218" s="333">
        <f>'Clean final data table'!B167</f>
        <v>44916</v>
      </c>
      <c r="I218" s="307">
        <f>'Clean final data table'!Z167</f>
        <v>-1388.4401689999986</v>
      </c>
    </row>
    <row r="219" spans="8:9" x14ac:dyDescent="0.2">
      <c r="H219" s="333">
        <f>'Clean final data table'!B168</f>
        <v>44917</v>
      </c>
      <c r="I219" s="307">
        <f>'Clean final data table'!Z168</f>
        <v>-1407.4401689999986</v>
      </c>
    </row>
    <row r="220" spans="8:9" x14ac:dyDescent="0.2">
      <c r="H220" s="333">
        <f>'Clean final data table'!B169</f>
        <v>44917</v>
      </c>
      <c r="I220" s="307">
        <f>'Clean final data table'!Z169</f>
        <v>-1430.2401689999986</v>
      </c>
    </row>
    <row r="221" spans="8:9" x14ac:dyDescent="0.2">
      <c r="H221" s="333">
        <f>'Clean final data table'!B170</f>
        <v>44917</v>
      </c>
      <c r="I221" s="307">
        <f>'Clean final data table'!Z170</f>
        <v>-1455.2401689999986</v>
      </c>
    </row>
    <row r="222" spans="8:9" x14ac:dyDescent="0.2">
      <c r="H222" s="333">
        <f>'Clean final data table'!B171</f>
        <v>44918</v>
      </c>
      <c r="I222" s="307">
        <f>'Clean final data table'!Z171</f>
        <v>-1463.4801689999986</v>
      </c>
    </row>
    <row r="223" spans="8:9" x14ac:dyDescent="0.2">
      <c r="H223" s="333">
        <f>'Clean final data table'!B172</f>
        <v>44922</v>
      </c>
      <c r="I223" s="307">
        <f>'Clean final data table'!Z172</f>
        <v>-1446.9801689999986</v>
      </c>
    </row>
    <row r="224" spans="8:9" x14ac:dyDescent="0.2">
      <c r="H224" s="333">
        <f>'Clean final data table'!B173</f>
        <v>44923</v>
      </c>
      <c r="I224" s="307">
        <f>'Clean final data table'!Z173</f>
        <v>-1446.9801689999986</v>
      </c>
    </row>
    <row r="225" spans="8:9" x14ac:dyDescent="0.2">
      <c r="H225" s="333">
        <f>'Clean final data table'!B174</f>
        <v>44923</v>
      </c>
      <c r="I225" s="307">
        <f>'Clean final data table'!Z174</f>
        <v>-1466.9301689999986</v>
      </c>
    </row>
    <row r="226" spans="8:9" x14ac:dyDescent="0.2">
      <c r="H226" s="333">
        <f>'Clean final data table'!B175</f>
        <v>44923</v>
      </c>
      <c r="I226" s="307">
        <f>'Clean final data table'!Z175</f>
        <v>-1494.4301689999986</v>
      </c>
    </row>
    <row r="227" spans="8:9" x14ac:dyDescent="0.2">
      <c r="H227" s="333">
        <f>'Clean final data table'!B176</f>
        <v>44925</v>
      </c>
      <c r="I227" s="307">
        <f>'Clean final data table'!Z176</f>
        <v>-1447.0301689999985</v>
      </c>
    </row>
    <row r="228" spans="8:9" x14ac:dyDescent="0.2">
      <c r="H228" s="333">
        <f>'Clean final data table'!B177</f>
        <v>44929</v>
      </c>
      <c r="I228" s="307">
        <f>'Clean final data table'!Z177</f>
        <v>-1457.2501689999988</v>
      </c>
    </row>
    <row r="229" spans="8:9" x14ac:dyDescent="0.2">
      <c r="H229" s="333">
        <f>'Clean final data table'!B178</f>
        <v>44930</v>
      </c>
      <c r="I229" s="307">
        <f>'Clean final data table'!Z178</f>
        <v>-1489.8201699999988</v>
      </c>
    </row>
    <row r="230" spans="8:9" x14ac:dyDescent="0.2">
      <c r="H230" s="333">
        <f>'Clean final data table'!B179</f>
        <v>44931</v>
      </c>
      <c r="I230" s="307">
        <f>'Clean final data table'!Z179</f>
        <v>-1520.3001699999988</v>
      </c>
    </row>
    <row r="231" spans="8:9" x14ac:dyDescent="0.2">
      <c r="H231" s="333">
        <f>'Clean final data table'!B180</f>
        <v>44932</v>
      </c>
      <c r="I231" s="307">
        <f>'Clean final data table'!Z180</f>
        <v>-1530.8501699999988</v>
      </c>
    </row>
    <row r="232" spans="8:9" x14ac:dyDescent="0.2">
      <c r="H232" s="333">
        <f>'Clean final data table'!B181</f>
        <v>44935</v>
      </c>
      <c r="I232" s="307">
        <f>'Clean final data table'!Z181</f>
        <v>-1530.6101699999988</v>
      </c>
    </row>
    <row r="233" spans="8:9" x14ac:dyDescent="0.2">
      <c r="H233" s="333">
        <f>'Clean final data table'!B182</f>
        <v>44935</v>
      </c>
      <c r="I233" s="307">
        <f>'Clean final data table'!Z182</f>
        <v>-1500.6401699999988</v>
      </c>
    </row>
    <row r="234" spans="8:9" x14ac:dyDescent="0.2">
      <c r="H234" s="333">
        <f>'Clean final data table'!B183</f>
        <v>44936</v>
      </c>
      <c r="I234" s="307">
        <f>'Clean final data table'!Z183</f>
        <v>-1530.6001699999988</v>
      </c>
    </row>
    <row r="235" spans="8:9" x14ac:dyDescent="0.2">
      <c r="H235" s="333">
        <f>'Clean final data table'!B184</f>
        <v>44936</v>
      </c>
      <c r="I235" s="307">
        <f>'Clean final data table'!Z184</f>
        <v>-1542.7801699999989</v>
      </c>
    </row>
    <row r="236" spans="8:9" x14ac:dyDescent="0.2">
      <c r="H236" s="333">
        <f>'Clean final data table'!B185</f>
        <v>44937</v>
      </c>
      <c r="I236" s="307">
        <f>'Clean final data table'!Z185</f>
        <v>-1507.2601699999989</v>
      </c>
    </row>
    <row r="237" spans="8:9" x14ac:dyDescent="0.2">
      <c r="H237" s="333">
        <f>'Clean final data table'!B186</f>
        <v>44938</v>
      </c>
      <c r="I237" s="307">
        <f>'Clean final data table'!Z186</f>
        <v>-1529.400169999999</v>
      </c>
    </row>
    <row r="238" spans="8:9" x14ac:dyDescent="0.2">
      <c r="H238" s="333">
        <f>'Clean final data table'!B187</f>
        <v>44939</v>
      </c>
      <c r="I238" s="307">
        <f>'Clean final data table'!Z187</f>
        <v>-1547.1201699999988</v>
      </c>
    </row>
    <row r="239" spans="8:9" x14ac:dyDescent="0.2">
      <c r="H239" s="333">
        <f>'Clean final data table'!B188</f>
        <v>44943</v>
      </c>
      <c r="I239" s="307">
        <f>'Clean final data table'!Z188</f>
        <v>-1528.6901699999987</v>
      </c>
    </row>
    <row r="240" spans="8:9" x14ac:dyDescent="0.2">
      <c r="H240" s="333">
        <f>'Clean final data table'!B189</f>
        <v>44943</v>
      </c>
      <c r="I240" s="307">
        <f>'Clean final data table'!Z189</f>
        <v>-1533.1001699999988</v>
      </c>
    </row>
    <row r="241" spans="8:9" x14ac:dyDescent="0.2">
      <c r="H241" s="333">
        <f>'Clean final data table'!B190</f>
        <v>44943</v>
      </c>
      <c r="I241" s="307">
        <f>'Clean final data table'!Z190</f>
        <v>-1537.8001699999988</v>
      </c>
    </row>
    <row r="242" spans="8:9" x14ac:dyDescent="0.2">
      <c r="H242" s="333">
        <f>'Clean final data table'!B191</f>
        <v>44944</v>
      </c>
      <c r="I242" s="307">
        <f>'Clean final data table'!Z191</f>
        <v>-1523.7601699999989</v>
      </c>
    </row>
    <row r="243" spans="8:9" x14ac:dyDescent="0.2">
      <c r="H243" s="333">
        <f>'Clean final data table'!B192</f>
        <v>44944</v>
      </c>
      <c r="I243" s="307">
        <f>'Clean final data table'!Z192</f>
        <v>-1529.7401699999989</v>
      </c>
    </row>
    <row r="244" spans="8:9" x14ac:dyDescent="0.2">
      <c r="H244" s="333">
        <f>'Clean final data table'!B193</f>
        <v>44944</v>
      </c>
      <c r="I244" s="307">
        <f>'Clean final data table'!Z193</f>
        <v>-1547.5801699999988</v>
      </c>
    </row>
    <row r="245" spans="8:9" x14ac:dyDescent="0.2">
      <c r="H245" s="333">
        <f>'Clean final data table'!B194</f>
        <v>44945</v>
      </c>
      <c r="I245" s="307">
        <f>'Clean final data table'!Z194</f>
        <v>-1536.6901699999989</v>
      </c>
    </row>
    <row r="246" spans="8:9" x14ac:dyDescent="0.2">
      <c r="H246" s="333">
        <f>'Clean final data table'!B195</f>
        <v>44945</v>
      </c>
      <c r="I246" s="307">
        <f>'Clean final data table'!Z195</f>
        <v>-1544.670169999999</v>
      </c>
    </row>
    <row r="247" spans="8:9" x14ac:dyDescent="0.2">
      <c r="H247" s="333">
        <f>'Clean final data table'!B196</f>
        <v>44946</v>
      </c>
      <c r="I247" s="307">
        <f>'Clean final data table'!Z196</f>
        <v>-1561.660169999999</v>
      </c>
    </row>
    <row r="248" spans="8:9" x14ac:dyDescent="0.2">
      <c r="H248" s="333">
        <f>'Clean final data table'!B197</f>
        <v>44946</v>
      </c>
      <c r="I248" s="307">
        <f>'Clean final data table'!Z197</f>
        <v>-1579.620169999999</v>
      </c>
    </row>
    <row r="249" spans="8:9" x14ac:dyDescent="0.2">
      <c r="H249" s="333">
        <f>'Clean final data table'!B198</f>
        <v>44963</v>
      </c>
      <c r="I249" s="307">
        <f>'Clean final data table'!Z198</f>
        <v>-1601.340169999999</v>
      </c>
    </row>
    <row r="250" spans="8:9" x14ac:dyDescent="0.2">
      <c r="H250" s="333">
        <f>'Clean final data table'!B199</f>
        <v>44963</v>
      </c>
      <c r="I250" s="307">
        <f>'Clean final data table'!Z199</f>
        <v>-1620.9601699999992</v>
      </c>
    </row>
    <row r="251" spans="8:9" x14ac:dyDescent="0.2">
      <c r="H251" s="333">
        <f>'Clean final data table'!B200</f>
        <v>44963</v>
      </c>
      <c r="I251" s="307">
        <f>'Clean final data table'!Z200</f>
        <v>-1640.4801699999991</v>
      </c>
    </row>
    <row r="252" spans="8:9" x14ac:dyDescent="0.2">
      <c r="H252" s="333">
        <f>'Clean final data table'!B201</f>
        <v>44965</v>
      </c>
      <c r="I252" s="307">
        <f>'Clean final data table'!Z201</f>
        <v>-1605.5801699999993</v>
      </c>
    </row>
    <row r="253" spans="8:9" x14ac:dyDescent="0.2">
      <c r="H253" s="333">
        <f>'Clean final data table'!B202</f>
        <v>44965</v>
      </c>
      <c r="I253" s="307">
        <f>'Clean final data table'!Z202</f>
        <v>-1616.3501699999993</v>
      </c>
    </row>
    <row r="254" spans="8:9" x14ac:dyDescent="0.2">
      <c r="H254" s="333">
        <f>'Clean final data table'!B203</f>
        <v>44965</v>
      </c>
      <c r="I254" s="307">
        <f>'Clean final data table'!Z203</f>
        <v>-1635.6401699999992</v>
      </c>
    </row>
    <row r="255" spans="8:9" x14ac:dyDescent="0.2">
      <c r="H255" s="333">
        <f>'Clean final data table'!B204</f>
        <v>44967</v>
      </c>
      <c r="I255" s="307">
        <f>'Clean final data table'!Z204</f>
        <v>-1557.6401699999992</v>
      </c>
    </row>
    <row r="256" spans="8:9" x14ac:dyDescent="0.2">
      <c r="H256" s="333">
        <f>'Clean final data table'!B205</f>
        <v>44970</v>
      </c>
      <c r="I256" s="307">
        <f>'Clean final data table'!Z205</f>
        <v>-1540.2401699999994</v>
      </c>
    </row>
    <row r="257" spans="8:9" x14ac:dyDescent="0.2">
      <c r="H257" s="333">
        <f>'Clean final data table'!B206</f>
        <v>44971</v>
      </c>
      <c r="I257" s="307">
        <f>'Clean final data table'!Z206</f>
        <v>-1520.2401699999994</v>
      </c>
    </row>
    <row r="258" spans="8:9" x14ac:dyDescent="0.2">
      <c r="H258" s="333">
        <f>'Clean final data table'!B207</f>
        <v>44971</v>
      </c>
      <c r="I258" s="307">
        <f>'Clean final data table'!Z207</f>
        <v>-1531.8401699999993</v>
      </c>
    </row>
    <row r="259" spans="8:9" x14ac:dyDescent="0.2">
      <c r="H259" s="333">
        <f>'Clean final data table'!B208</f>
        <v>44972</v>
      </c>
      <c r="I259" s="307">
        <f>'Clean final data table'!Z208</f>
        <v>-1545.5201699999993</v>
      </c>
    </row>
    <row r="260" spans="8:9" x14ac:dyDescent="0.2">
      <c r="H260" s="333">
        <f>'Clean final data table'!B209</f>
        <v>44972</v>
      </c>
      <c r="I260" s="307">
        <f>'Clean final data table'!Z209</f>
        <v>-1557.6501699999992</v>
      </c>
    </row>
    <row r="261" spans="8:9" x14ac:dyDescent="0.2">
      <c r="H261" s="333">
        <f>'Clean final data table'!B210</f>
        <v>44974</v>
      </c>
      <c r="I261" s="307">
        <f>'Clean final data table'!Z210</f>
        <v>-1495.0001699999991</v>
      </c>
    </row>
    <row r="262" spans="8:9" x14ac:dyDescent="0.2">
      <c r="H262" s="333">
        <f>'Clean final data table'!B211</f>
        <v>44978</v>
      </c>
      <c r="I262" s="307">
        <f>'Clean final data table'!Z211</f>
        <v>-1517.5501699999991</v>
      </c>
    </row>
    <row r="263" spans="8:9" x14ac:dyDescent="0.2">
      <c r="H263" s="333">
        <f>'Clean final data table'!B212</f>
        <v>44978</v>
      </c>
      <c r="I263" s="307">
        <f>'Clean final data table'!Z212</f>
        <v>-1532.2501699999991</v>
      </c>
    </row>
    <row r="264" spans="8:9" x14ac:dyDescent="0.2">
      <c r="H264" s="333">
        <f>'Clean final data table'!B213</f>
        <v>44979</v>
      </c>
      <c r="I264" s="307">
        <f>'Clean final data table'!Z213</f>
        <v>-1519.9801699999991</v>
      </c>
    </row>
    <row r="265" spans="8:9" x14ac:dyDescent="0.2">
      <c r="H265" s="333">
        <f>'Clean final data table'!B214</f>
        <v>44980</v>
      </c>
      <c r="I265" s="307">
        <f>'Clean final data table'!Z214</f>
        <v>-1514.2401699999991</v>
      </c>
    </row>
    <row r="266" spans="8:9" x14ac:dyDescent="0.2">
      <c r="H266" s="333">
        <f>'Clean final data table'!B215</f>
        <v>44984</v>
      </c>
      <c r="I266" s="307">
        <f>'Clean final data table'!Z215</f>
        <v>-1488.3001699999991</v>
      </c>
    </row>
    <row r="267" spans="8:9" x14ac:dyDescent="0.2">
      <c r="H267" s="333">
        <f>'Clean final data table'!B216</f>
        <v>44984</v>
      </c>
      <c r="I267" s="307">
        <f>'Clean final data table'!Z216</f>
        <v>-1500.830179999999</v>
      </c>
    </row>
    <row r="268" spans="8:9" x14ac:dyDescent="0.2">
      <c r="H268" s="333">
        <f>'Clean final data table'!B217</f>
        <v>44986</v>
      </c>
      <c r="I268" s="307">
        <f>'Clean final data table'!Z217</f>
        <v>-1441.2301799999989</v>
      </c>
    </row>
    <row r="269" spans="8:9" x14ac:dyDescent="0.2">
      <c r="H269" s="333">
        <f>'Clean final data table'!B218</f>
        <v>44986</v>
      </c>
      <c r="I269" s="307">
        <f>'Clean final data table'!Z218</f>
        <v>-1474.630179999999</v>
      </c>
    </row>
    <row r="270" spans="8:9" x14ac:dyDescent="0.2">
      <c r="H270" s="333">
        <f>'Clean final data table'!B219</f>
        <v>44988</v>
      </c>
      <c r="I270" s="307">
        <f>'Clean final data table'!Z219</f>
        <v>-1488.9801799999989</v>
      </c>
    </row>
    <row r="271" spans="8:9" x14ac:dyDescent="0.2">
      <c r="H271" s="333">
        <f>'Clean final data table'!B220</f>
        <v>44988</v>
      </c>
      <c r="I271" s="307">
        <f>'Clean final data table'!Z220</f>
        <v>-1499.0801799999988</v>
      </c>
    </row>
    <row r="272" spans="8:9" x14ac:dyDescent="0.2">
      <c r="H272" s="333">
        <f>'Clean final data table'!B221</f>
        <v>44992</v>
      </c>
      <c r="I272" s="307">
        <f>'Clean final data table'!Z221</f>
        <v>-1458.2801799999988</v>
      </c>
    </row>
    <row r="273" spans="8:9" x14ac:dyDescent="0.2">
      <c r="H273" s="333">
        <f>'Clean final data table'!B222</f>
        <v>44993</v>
      </c>
      <c r="I273" s="307">
        <f>'Clean final data table'!Z222</f>
        <v>-1473.2501799999989</v>
      </c>
    </row>
    <row r="274" spans="8:9" x14ac:dyDescent="0.2">
      <c r="H274" s="333">
        <f>'Clean final data table'!B223</f>
        <v>44994</v>
      </c>
      <c r="I274" s="307">
        <f>'Clean final data table'!Z223</f>
        <v>-1482.0001799999989</v>
      </c>
    </row>
    <row r="275" spans="8:9" x14ac:dyDescent="0.2">
      <c r="H275" s="333">
        <f>'Clean final data table'!B224</f>
        <v>44994</v>
      </c>
      <c r="I275" s="307">
        <f>'Clean final data table'!Z224</f>
        <v>-1504.300179999999</v>
      </c>
    </row>
    <row r="276" spans="8:9" x14ac:dyDescent="0.2">
      <c r="H276" s="333">
        <f>'Clean final data table'!B225</f>
        <v>44994</v>
      </c>
      <c r="I276" s="307">
        <f>'Clean final data table'!Z225</f>
        <v>-1510.860179999999</v>
      </c>
    </row>
    <row r="277" spans="8:9" x14ac:dyDescent="0.2">
      <c r="H277" s="333">
        <f>'Clean final data table'!B226</f>
        <v>44998</v>
      </c>
      <c r="I277" s="307">
        <f>'Clean final data table'!Z226</f>
        <v>-1574.560179999999</v>
      </c>
    </row>
    <row r="278" spans="8:9" x14ac:dyDescent="0.2">
      <c r="H278" s="333">
        <f>'Clean final data table'!B227</f>
        <v>44999</v>
      </c>
      <c r="I278" s="307">
        <f>'Clean final data table'!Z227</f>
        <v>-1597.1101799999992</v>
      </c>
    </row>
    <row r="279" spans="8:9" x14ac:dyDescent="0.2">
      <c r="H279" s="333">
        <f>'Clean final data table'!B228</f>
        <v>45009</v>
      </c>
      <c r="I279" s="307">
        <f>'Clean final data table'!Z228</f>
        <v>-1611.330179999999</v>
      </c>
    </row>
    <row r="280" spans="8:9" x14ac:dyDescent="0.2">
      <c r="H280" s="333">
        <f>'Clean final data table'!B229</f>
        <v>45009</v>
      </c>
      <c r="I280" s="307">
        <f>'Clean final data table'!Z229</f>
        <v>-1645.0001799999991</v>
      </c>
    </row>
    <row r="281" spans="8:9" x14ac:dyDescent="0.2">
      <c r="H281" s="333">
        <f>'Clean final data table'!B230</f>
        <v>45014</v>
      </c>
      <c r="I281" s="307">
        <f>'Clean final data table'!Z230</f>
        <v>-1668.6601899999991</v>
      </c>
    </row>
    <row r="282" spans="8:9" x14ac:dyDescent="0.2">
      <c r="H282" s="333">
        <f>'Clean final data table'!B231</f>
        <v>45014</v>
      </c>
      <c r="I282" s="307">
        <f>'Clean final data table'!Z231</f>
        <v>-1686.9401899999991</v>
      </c>
    </row>
    <row r="283" spans="8:9" x14ac:dyDescent="0.2">
      <c r="H283" s="333">
        <f>'Clean final data table'!B232</f>
        <v>45016</v>
      </c>
      <c r="I283" s="307">
        <f>'Clean final data table'!Z232</f>
        <v>-1626.550189999999</v>
      </c>
    </row>
    <row r="284" spans="8:9" x14ac:dyDescent="0.2">
      <c r="H284" s="333">
        <f>'Clean final data table'!B233</f>
        <v>45020</v>
      </c>
      <c r="I284" s="307">
        <f>'Clean final data table'!Z233</f>
        <v>-1674.4001899999992</v>
      </c>
    </row>
    <row r="285" spans="8:9" x14ac:dyDescent="0.2">
      <c r="H285" s="333">
        <f>'Clean final data table'!B234</f>
        <v>45020</v>
      </c>
      <c r="I285" s="307">
        <f>'Clean final data table'!Z234</f>
        <v>-1725.8501899999992</v>
      </c>
    </row>
    <row r="286" spans="8:9" x14ac:dyDescent="0.2">
      <c r="H286" s="333">
        <f>'Clean final data table'!B235</f>
        <v>45022</v>
      </c>
      <c r="I286" s="307">
        <f>'Clean final data table'!Z235</f>
        <v>-1734.8501899999992</v>
      </c>
    </row>
    <row r="287" spans="8:9" x14ac:dyDescent="0.2">
      <c r="H287" s="333">
        <f>'Clean final data table'!B236</f>
        <v>45022</v>
      </c>
      <c r="I287" s="307">
        <f>'Clean final data table'!Z236</f>
        <v>-1779.8501899999992</v>
      </c>
    </row>
    <row r="288" spans="8:9" x14ac:dyDescent="0.2">
      <c r="H288" s="333">
        <f>'Clean final data table'!B237</f>
        <v>45022</v>
      </c>
      <c r="I288" s="307">
        <f>'Clean final data table'!Z237</f>
        <v>-1798.9901899999991</v>
      </c>
    </row>
    <row r="289" spans="8:9" x14ac:dyDescent="0.2">
      <c r="H289" s="333">
        <f>'Clean final data table'!B238</f>
        <v>45027</v>
      </c>
      <c r="I289" s="307">
        <f>'Clean final data table'!Z238</f>
        <v>-1842.9901899999991</v>
      </c>
    </row>
    <row r="290" spans="8:9" x14ac:dyDescent="0.2">
      <c r="H290" s="333">
        <f>'Clean final data table'!B239</f>
        <v>45029</v>
      </c>
      <c r="I290" s="307">
        <f>'Clean final data table'!Z239</f>
        <v>-1800.6401899999989</v>
      </c>
    </row>
    <row r="291" spans="8:9" x14ac:dyDescent="0.2">
      <c r="H291" s="333">
        <f>'Clean final data table'!B240</f>
        <v>45033</v>
      </c>
      <c r="I291" s="307">
        <f>'Clean final data table'!Z240</f>
        <v>-1704.4401899999989</v>
      </c>
    </row>
    <row r="292" spans="8:9" x14ac:dyDescent="0.2">
      <c r="H292" s="333">
        <f>'Clean final data table'!B241</f>
        <v>45035</v>
      </c>
      <c r="I292" s="307">
        <f>'Clean final data table'!Z241</f>
        <v>-1682.340189999999</v>
      </c>
    </row>
    <row r="293" spans="8:9" x14ac:dyDescent="0.2">
      <c r="H293" s="333">
        <f>'Clean final data table'!B242</f>
        <v>45036</v>
      </c>
      <c r="I293" s="307">
        <f>'Clean final data table'!Z242</f>
        <v>-1722.8801899999989</v>
      </c>
    </row>
    <row r="294" spans="8:9" x14ac:dyDescent="0.2">
      <c r="H294" s="333">
        <f>'Clean final data table'!B243</f>
        <v>45037</v>
      </c>
      <c r="I294" s="307">
        <f>'Clean final data table'!Z243</f>
        <v>-1667.8001899999988</v>
      </c>
    </row>
    <row r="295" spans="8:9" x14ac:dyDescent="0.2">
      <c r="H295" s="333">
        <f>'Clean final data table'!B244</f>
        <v>45040</v>
      </c>
      <c r="I295" s="307">
        <f>'Clean final data table'!Z244</f>
        <v>-1635.0501899999988</v>
      </c>
    </row>
    <row r="296" spans="8:9" x14ac:dyDescent="0.2">
      <c r="H296" s="333">
        <f>'Clean final data table'!B245</f>
        <v>45042</v>
      </c>
      <c r="I296" s="307">
        <f>'Clean final data table'!Z245</f>
        <v>-1664.9801899999989</v>
      </c>
    </row>
    <row r="297" spans="8:9" x14ac:dyDescent="0.2">
      <c r="H297" s="333">
        <f>'Clean final data table'!B246</f>
        <v>45043</v>
      </c>
      <c r="I297" s="307">
        <f>'Clean final data table'!Z246</f>
        <v>-1646.2601899999988</v>
      </c>
    </row>
    <row r="298" spans="8:9" x14ac:dyDescent="0.2">
      <c r="H298" s="333">
        <f>'Clean final data table'!B247</f>
        <v>45043</v>
      </c>
      <c r="I298" s="307">
        <f>'Clean final data table'!Z247</f>
        <v>-1670.5101899999988</v>
      </c>
    </row>
    <row r="299" spans="8:9" x14ac:dyDescent="0.2">
      <c r="H299" s="333">
        <f>'Clean final data table'!B248</f>
        <v>45044</v>
      </c>
      <c r="I299" s="307">
        <f>'Clean final data table'!Z248</f>
        <v>-1689.9801899999989</v>
      </c>
    </row>
    <row r="300" spans="8:9" x14ac:dyDescent="0.2">
      <c r="H300" s="333">
        <f>'Clean final data table'!B249</f>
        <v>45044</v>
      </c>
      <c r="I300" s="307">
        <f>'Clean final data table'!Z249</f>
        <v>-1697.110189999999</v>
      </c>
    </row>
    <row r="301" spans="8:9" x14ac:dyDescent="0.2">
      <c r="H301" s="333">
        <f>'Clean final data table'!B250</f>
        <v>45047</v>
      </c>
      <c r="I301" s="307">
        <f>'Clean final data table'!Z250</f>
        <v>-1722.0701899999988</v>
      </c>
    </row>
    <row r="302" spans="8:9" x14ac:dyDescent="0.2">
      <c r="H302" s="333">
        <f>'Clean final data table'!B251</f>
        <v>45048</v>
      </c>
      <c r="I302" s="307">
        <f>'Clean final data table'!Z251</f>
        <v>-1747.0701899999988</v>
      </c>
    </row>
    <row r="303" spans="8:9" x14ac:dyDescent="0.2">
      <c r="H303" s="333">
        <f>'Clean final data table'!B252</f>
        <v>45049</v>
      </c>
      <c r="I303" s="307">
        <f>'Clean final data table'!Z252</f>
        <v>-1799.5201899999988</v>
      </c>
    </row>
    <row r="304" spans="8:9" x14ac:dyDescent="0.2">
      <c r="H304" s="333">
        <f>'Clean final data table'!B253</f>
        <v>45050</v>
      </c>
      <c r="I304" s="307">
        <f>'Clean final data table'!Z253</f>
        <v>-1756.5701899999988</v>
      </c>
    </row>
    <row r="305" spans="8:9" x14ac:dyDescent="0.2">
      <c r="H305" s="333">
        <f>'Clean final data table'!B254</f>
        <v>45050</v>
      </c>
      <c r="I305" s="307">
        <f>'Clean final data table'!Z254</f>
        <v>-1798.0701899999988</v>
      </c>
    </row>
    <row r="306" spans="8:9" x14ac:dyDescent="0.2">
      <c r="H306" s="333">
        <f>'Clean final data table'!B255</f>
        <v>45054</v>
      </c>
      <c r="I306" s="307">
        <f>'Clean final data table'!Z255</f>
        <v>-1849.3701899999987</v>
      </c>
    </row>
    <row r="307" spans="8:9" x14ac:dyDescent="0.2">
      <c r="H307" s="333">
        <f>'Clean final data table'!B256</f>
        <v>45054</v>
      </c>
      <c r="I307" s="307">
        <f>'Clean final data table'!Z256</f>
        <v>-1863.7701899999988</v>
      </c>
    </row>
    <row r="308" spans="8:9" x14ac:dyDescent="0.2">
      <c r="H308" s="333">
        <f>'Clean final data table'!B257</f>
        <v>45056</v>
      </c>
      <c r="I308" s="307">
        <f>'Clean final data table'!Z257</f>
        <v>-1898.0101899999988</v>
      </c>
    </row>
    <row r="309" spans="8:9" x14ac:dyDescent="0.2">
      <c r="H309" s="333">
        <f>'Clean final data table'!B258</f>
        <v>45058</v>
      </c>
      <c r="I309" s="307">
        <f>'Clean final data table'!Z258</f>
        <v>-1812.860189999999</v>
      </c>
    </row>
    <row r="310" spans="8:9" x14ac:dyDescent="0.2">
      <c r="H310" s="333">
        <f>'Clean final data table'!B259</f>
        <v>45062</v>
      </c>
      <c r="I310" s="307">
        <f>'Clean final data table'!Z259</f>
        <v>-1862.860189999999</v>
      </c>
    </row>
    <row r="311" spans="8:9" x14ac:dyDescent="0.2">
      <c r="H311" s="333">
        <f>'Clean final data table'!B260</f>
        <v>45062</v>
      </c>
      <c r="I311" s="307">
        <f>'Clean final data table'!Z260</f>
        <v>-1882.600189999999</v>
      </c>
    </row>
    <row r="312" spans="8:9" x14ac:dyDescent="0.2">
      <c r="H312" s="333">
        <f>'Clean final data table'!B261</f>
        <v>45064</v>
      </c>
      <c r="I312" s="307">
        <f>'Clean final data table'!Z261</f>
        <v>-1772.600189999999</v>
      </c>
    </row>
    <row r="313" spans="8:9" x14ac:dyDescent="0.2">
      <c r="H313" s="333">
        <f>'Clean final data table'!B262</f>
        <v>45068</v>
      </c>
      <c r="I313" s="307">
        <f>'Clean final data table'!Z262</f>
        <v>-1702.6701899999989</v>
      </c>
    </row>
    <row r="314" spans="8:9" x14ac:dyDescent="0.2">
      <c r="H314" s="333"/>
      <c r="I314" s="307"/>
    </row>
    <row r="315" spans="8:9" x14ac:dyDescent="0.2">
      <c r="H315" s="333"/>
      <c r="I315" s="307"/>
    </row>
  </sheetData>
  <autoFilter ref="H59:I314" xr:uid="{918027C0-F3E5-4D1D-BE44-6D338366F4C7}"/>
  <pageMargins left="0.7" right="0.7" top="0.75" bottom="0.75" header="0.3" footer="0.3"/>
  <drawing r:id="rId8"/>
  <extLst>
    <ext xmlns:x14="http://schemas.microsoft.com/office/spreadsheetml/2009/9/main" uri="{A8765BA9-456A-4dab-B4F3-ACF838C121DE}">
      <x14:slicerList>
        <x14:slicer r:id="rId9"/>
      </x14:slicerList>
    </ext>
    <ext xmlns:x15="http://schemas.microsoft.com/office/spreadsheetml/2010/11/main" uri="{7E03D99C-DC04-49d9-9315-930204A7B6E9}">
      <x15:timelineRefs>
        <x15:timelineRef r:id="rId10"/>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180FC-C45D-48B9-B8DB-4C78E9ADFB43}">
  <sheetPr codeName="Sheet3"/>
  <dimension ref="A1:AB1391"/>
  <sheetViews>
    <sheetView showGridLines="0" zoomScale="106" zoomScaleNormal="106" workbookViewId="0"/>
  </sheetViews>
  <sheetFormatPr defaultColWidth="17" defaultRowHeight="12.75" x14ac:dyDescent="0.2"/>
  <cols>
    <col min="1" max="1" width="17.42578125" customWidth="1"/>
    <col min="2" max="2" width="12.85546875" customWidth="1"/>
    <col min="3" max="3" width="21" customWidth="1"/>
    <col min="4" max="4" width="13" customWidth="1"/>
    <col min="5" max="5" width="14.7109375" customWidth="1"/>
    <col min="6" max="6" width="14.28515625" customWidth="1"/>
    <col min="7" max="7" width="12.5703125" customWidth="1"/>
    <col min="8" max="8" width="45.7109375" customWidth="1"/>
    <col min="9" max="9" width="11" bestFit="1" customWidth="1"/>
    <col min="10" max="10" width="12" customWidth="1"/>
    <col min="11" max="11" width="10.42578125" customWidth="1"/>
    <col min="12" max="12" width="11.28515625" customWidth="1"/>
    <col min="13" max="13" width="118" customWidth="1"/>
    <col min="14" max="14" width="15.85546875" customWidth="1"/>
    <col min="15" max="15" width="11.85546875" customWidth="1"/>
    <col min="16" max="16" width="8.7109375" customWidth="1"/>
    <col min="17" max="17" width="9.5703125" customWidth="1"/>
    <col min="18" max="18" width="14.28515625" customWidth="1"/>
    <col min="19" max="19" width="9" customWidth="1"/>
    <col min="20" max="20" width="12.5703125" customWidth="1"/>
    <col min="21" max="21" width="16.42578125" customWidth="1"/>
    <col min="22" max="22" width="11" customWidth="1"/>
    <col min="23" max="23" width="12" customWidth="1"/>
    <col min="24" max="24" width="10.42578125" customWidth="1"/>
    <col min="25" max="25" width="11.28515625" customWidth="1"/>
    <col min="26" max="26" width="15.5703125" customWidth="1"/>
  </cols>
  <sheetData>
    <row r="1" spans="1:28" ht="15" customHeight="1" x14ac:dyDescent="0.25">
      <c r="A1" s="322" t="s">
        <v>893</v>
      </c>
      <c r="B1" s="321">
        <f>SUM($J$9:$J$263)+3401.28</f>
        <v>1698.6098100000013</v>
      </c>
      <c r="C1" s="223" t="s">
        <v>1160</v>
      </c>
      <c r="D1" s="301">
        <f>SUMIF(J9:J263, "&gt;0")</f>
        <v>5931.1233040000006</v>
      </c>
      <c r="E1" s="457" t="s">
        <v>1168</v>
      </c>
      <c r="F1" s="214" t="s">
        <v>888</v>
      </c>
      <c r="G1" s="215">
        <f>SUM(X9:X265)/COUNTIF(M9:M263, "*DIP*")</f>
        <v>0.32307692307692309</v>
      </c>
      <c r="H1" s="453" t="s">
        <v>909</v>
      </c>
      <c r="I1" s="453"/>
      <c r="J1" s="453"/>
      <c r="K1" s="453"/>
      <c r="L1" s="453"/>
      <c r="M1" s="454"/>
      <c r="N1" s="299"/>
      <c r="O1" s="299"/>
      <c r="P1" s="299"/>
      <c r="Q1" s="299"/>
      <c r="R1" s="299"/>
      <c r="S1" s="299"/>
      <c r="T1" s="299"/>
    </row>
    <row r="2" spans="1:28" ht="15" customHeight="1" x14ac:dyDescent="0.25">
      <c r="A2" s="216" t="s">
        <v>1174</v>
      </c>
      <c r="B2" s="217">
        <f>AVERAGEIF($J$9:$J$263,"&gt;0")</f>
        <v>61.145601072164958</v>
      </c>
      <c r="C2" s="236" t="s">
        <v>1161</v>
      </c>
      <c r="D2" s="305">
        <f>AVERAGEIF(K9:K263, "&gt;0")</f>
        <v>3.7083880368417477E-2</v>
      </c>
      <c r="E2" s="457"/>
      <c r="F2" s="219" t="s">
        <v>1175</v>
      </c>
      <c r="G2" s="220">
        <f>SUM(T9:T265)/COUNTIF(M9:M263, "*Flat top*")</f>
        <v>0.5</v>
      </c>
      <c r="H2" s="453"/>
      <c r="I2" s="453"/>
      <c r="J2" s="453"/>
      <c r="K2" s="453"/>
      <c r="L2" s="453"/>
      <c r="M2" s="454"/>
      <c r="O2" s="299"/>
      <c r="P2" s="299"/>
      <c r="Q2" s="299"/>
      <c r="R2" s="299"/>
      <c r="S2" s="299"/>
      <c r="T2" s="299"/>
    </row>
    <row r="3" spans="1:28" ht="15" customHeight="1" x14ac:dyDescent="0.25">
      <c r="A3" s="221" t="s">
        <v>1173</v>
      </c>
      <c r="B3" s="222">
        <f>AVERAGEIF($J$9:$J$263,"&lt;0")</f>
        <v>-48.934573679487208</v>
      </c>
      <c r="C3" s="216" t="s">
        <v>1066</v>
      </c>
      <c r="D3" s="309">
        <f>AVERAGE(P9:P263)</f>
        <v>1.682416953035509E-3</v>
      </c>
      <c r="E3" s="457"/>
      <c r="F3" s="223" t="s">
        <v>55</v>
      </c>
      <c r="G3" s="224">
        <f>SUM(W9:W265)/COUNTIF(M9:M263, "*KL*")</f>
        <v>0.42857142857142855</v>
      </c>
      <c r="H3" s="453"/>
      <c r="I3" s="453"/>
      <c r="J3" s="453"/>
      <c r="K3" s="453"/>
      <c r="L3" s="453"/>
      <c r="M3" s="454"/>
      <c r="N3" s="299"/>
      <c r="O3" s="299"/>
      <c r="P3" s="299"/>
      <c r="Q3" s="299"/>
      <c r="R3" s="299"/>
      <c r="S3" s="299"/>
      <c r="T3" s="299"/>
    </row>
    <row r="4" spans="1:28" ht="15" customHeight="1" x14ac:dyDescent="0.25">
      <c r="A4" s="223" t="s">
        <v>29</v>
      </c>
      <c r="B4" s="234">
        <f>COUNTIF($J$9:$J$263,"&gt;0")</f>
        <v>97</v>
      </c>
      <c r="C4" s="238" t="s">
        <v>1159</v>
      </c>
      <c r="D4" s="302">
        <f>SUMIF(J9:J263, "&lt;0")</f>
        <v>-7633.7934940000041</v>
      </c>
      <c r="E4" s="457"/>
      <c r="F4" s="225" t="s">
        <v>889</v>
      </c>
      <c r="G4" s="226">
        <f>SUM(U9:U265)/COUNTIF(M9:M263, "*pivot point*")</f>
        <v>0.25</v>
      </c>
      <c r="H4" s="453"/>
      <c r="I4" s="453"/>
      <c r="J4" s="453"/>
      <c r="K4" s="453"/>
      <c r="L4" s="453"/>
      <c r="M4" s="454"/>
      <c r="O4" s="299"/>
      <c r="P4" s="299"/>
      <c r="Q4" s="299"/>
      <c r="R4" s="299"/>
      <c r="S4" s="299"/>
      <c r="T4" s="299"/>
    </row>
    <row r="5" spans="1:28" ht="15" customHeight="1" x14ac:dyDescent="0.25">
      <c r="A5" s="227" t="s">
        <v>35</v>
      </c>
      <c r="B5" s="235">
        <f>COUNTIF($J$9:$J$263, "&lt;0")</f>
        <v>156</v>
      </c>
      <c r="C5" s="238" t="s">
        <v>1162</v>
      </c>
      <c r="D5" s="304">
        <f>AVERAGEIF(K9:K263, "&lt;0")</f>
        <v>-3.3413506206415602E-2</v>
      </c>
      <c r="E5" s="457"/>
      <c r="F5" s="228" t="s">
        <v>890</v>
      </c>
      <c r="G5" s="229">
        <f>SUM(V9:V265)/COUNTIF(M9:M263, "*other*")</f>
        <v>0.29090909090909089</v>
      </c>
      <c r="H5" s="453"/>
      <c r="I5" s="453"/>
      <c r="J5" s="453"/>
      <c r="K5" s="453"/>
      <c r="L5" s="453"/>
      <c r="M5" s="454"/>
      <c r="N5" s="299"/>
      <c r="O5" s="299"/>
      <c r="P5" s="299"/>
      <c r="Q5" s="299"/>
      <c r="R5" s="299"/>
      <c r="S5" s="299"/>
      <c r="T5" s="299"/>
    </row>
    <row r="6" spans="1:28" ht="15" customHeight="1" x14ac:dyDescent="0.25">
      <c r="A6" s="284" t="s">
        <v>1172</v>
      </c>
      <c r="B6" s="286">
        <f>SUM(B4:B5)</f>
        <v>253</v>
      </c>
      <c r="C6" s="227" t="s">
        <v>1065</v>
      </c>
      <c r="D6" s="310">
        <f>AVERAGE(Q9:Q263)</f>
        <v>2.0076566951566983E-3</v>
      </c>
      <c r="E6" s="457"/>
      <c r="F6" s="140" t="s">
        <v>51</v>
      </c>
      <c r="G6" s="141">
        <f>SUM(S9:S265)/COUNTIF(M9:M263, "*bull flag*")</f>
        <v>0.4</v>
      </c>
      <c r="H6" s="453"/>
      <c r="I6" s="453"/>
      <c r="J6" s="453"/>
      <c r="K6" s="453"/>
      <c r="L6" s="453"/>
      <c r="M6" s="454"/>
      <c r="N6" s="299"/>
      <c r="O6" s="299"/>
      <c r="P6" s="299"/>
      <c r="Q6" s="299"/>
      <c r="R6" s="299"/>
      <c r="S6" s="299"/>
      <c r="T6" s="299"/>
    </row>
    <row r="7" spans="1:28" ht="15" customHeight="1" x14ac:dyDescent="0.25">
      <c r="A7" s="312" t="s">
        <v>41</v>
      </c>
      <c r="B7" s="313">
        <f>B4/B6</f>
        <v>0.38339920948616601</v>
      </c>
      <c r="C7" s="284" t="s">
        <v>1163</v>
      </c>
      <c r="D7" s="303">
        <f>D1+D4</f>
        <v>-1702.6701900000035</v>
      </c>
      <c r="E7" s="458"/>
      <c r="F7" s="218" t="s">
        <v>11</v>
      </c>
      <c r="G7" s="231">
        <f>SUM(Y9:Y265)/COUNTIF(M9:M263, "*FOMO*")</f>
        <v>6.6666666666666666E-2</v>
      </c>
      <c r="H7" s="455"/>
      <c r="I7" s="455"/>
      <c r="J7" s="455"/>
      <c r="K7" s="455"/>
      <c r="L7" s="455"/>
      <c r="M7" s="456"/>
      <c r="N7" s="299"/>
      <c r="O7" s="299"/>
      <c r="P7" s="299"/>
      <c r="Q7" s="299"/>
      <c r="R7" s="299"/>
      <c r="S7" s="299"/>
      <c r="T7" s="299"/>
    </row>
    <row r="8" spans="1:28" x14ac:dyDescent="0.2">
      <c r="A8" s="154" t="s">
        <v>901</v>
      </c>
      <c r="B8" s="154" t="s">
        <v>0</v>
      </c>
      <c r="C8" s="154" t="s">
        <v>1</v>
      </c>
      <c r="D8" s="154" t="s">
        <v>900</v>
      </c>
      <c r="E8" s="154" t="s">
        <v>899</v>
      </c>
      <c r="F8" s="154" t="s">
        <v>1164</v>
      </c>
      <c r="G8" s="154" t="s">
        <v>3</v>
      </c>
      <c r="H8" s="154" t="s">
        <v>4</v>
      </c>
      <c r="I8" s="154" t="s">
        <v>757</v>
      </c>
      <c r="J8" s="154" t="s">
        <v>1167</v>
      </c>
      <c r="K8" s="154" t="s">
        <v>1166</v>
      </c>
      <c r="L8" s="154" t="s">
        <v>1165</v>
      </c>
      <c r="M8" s="334" t="s">
        <v>908</v>
      </c>
      <c r="N8" s="402">
        <v>1</v>
      </c>
      <c r="O8" s="403">
        <v>2</v>
      </c>
      <c r="P8" s="403">
        <v>3</v>
      </c>
      <c r="Q8" s="403">
        <v>4</v>
      </c>
      <c r="R8" s="403">
        <v>5</v>
      </c>
      <c r="S8" s="404" t="s">
        <v>368</v>
      </c>
      <c r="T8" s="404" t="s">
        <v>26</v>
      </c>
      <c r="U8" s="404" t="s">
        <v>1169</v>
      </c>
      <c r="V8" s="404" t="s">
        <v>1170</v>
      </c>
      <c r="W8" s="404" t="s">
        <v>55</v>
      </c>
      <c r="X8" s="404" t="s">
        <v>633</v>
      </c>
      <c r="Y8" s="404" t="s">
        <v>11</v>
      </c>
      <c r="Z8" s="404" t="s">
        <v>1185</v>
      </c>
      <c r="AA8" s="437" t="s">
        <v>1187</v>
      </c>
      <c r="AB8" s="404" t="s">
        <v>1198</v>
      </c>
    </row>
    <row r="9" spans="1:28" x14ac:dyDescent="0.2">
      <c r="A9" s="323" t="s">
        <v>7</v>
      </c>
      <c r="B9" s="155">
        <v>44579</v>
      </c>
      <c r="C9" s="148">
        <v>0.28611111111111115</v>
      </c>
      <c r="D9" s="148">
        <v>0.28680555555555554</v>
      </c>
      <c r="E9" s="148">
        <f t="shared" ref="E9:E72" si="0">D9-C9</f>
        <v>6.9444444444438647E-4</v>
      </c>
      <c r="F9" s="149">
        <v>300</v>
      </c>
      <c r="G9" s="315">
        <v>13.7698</v>
      </c>
      <c r="H9" s="150" t="s">
        <v>758</v>
      </c>
      <c r="I9" s="315">
        <v>13.82</v>
      </c>
      <c r="J9" s="157">
        <f t="shared" ref="J9:J40" si="1">L9*F9</f>
        <v>15.060000000000073</v>
      </c>
      <c r="K9" s="152">
        <f t="shared" ref="K9:K72" si="2">I9/G9-1</f>
        <v>3.6456593414573302E-3</v>
      </c>
      <c r="L9" s="150">
        <f t="shared" ref="L9:L72" si="3">I9-G9</f>
        <v>5.0200000000000244E-2</v>
      </c>
      <c r="M9" s="335" t="s">
        <v>51</v>
      </c>
      <c r="N9" s="405">
        <f>MAX(J9,0)</f>
        <v>15.060000000000073</v>
      </c>
      <c r="O9" s="406">
        <f>MIN(J9,0)</f>
        <v>0</v>
      </c>
      <c r="P9" s="407">
        <f>IF(N9 &gt;0,E9)</f>
        <v>6.9444444444438647E-4</v>
      </c>
      <c r="Q9" s="407" t="b">
        <f>IF(O9 &lt;0,E9)</f>
        <v>0</v>
      </c>
      <c r="R9" s="404"/>
      <c r="S9" s="403">
        <f>IF(AND(ISNUMBER(SEARCH("bull flag",M9)),J9 &gt;0),1)</f>
        <v>1</v>
      </c>
      <c r="T9" s="403" t="b">
        <f>IF(AND(ISNUMBER(SEARCH("flat top",M9)),J9 &gt;0),1)</f>
        <v>0</v>
      </c>
      <c r="U9" s="403" t="b">
        <f>IF(AND(ISNUMBER(SEARCH("pivot point",M9)),J9 &gt;0),1)</f>
        <v>0</v>
      </c>
      <c r="V9" s="403" t="b">
        <f>IF(AND(ISNUMBER(SEARCH("other",M9)),J9 &gt;0),1)</f>
        <v>0</v>
      </c>
      <c r="W9" s="403" t="b">
        <f>IF(AND(ISNUMBER(SEARCH("KL",M9)),J9 &gt;0),1)</f>
        <v>0</v>
      </c>
      <c r="X9" s="403" t="b">
        <f>IF(AND(ISNUMBER(SEARCH("Dip",M9)),J9 &gt;0),1)</f>
        <v>0</v>
      </c>
      <c r="Y9" s="403" t="b">
        <f>IF(AND(ISNUMBER(SEARCH("FOMO",M9)),J9 &gt;0),1)</f>
        <v>0</v>
      </c>
      <c r="Z9" s="406">
        <f>SUM($J$9:J9)</f>
        <v>15.060000000000073</v>
      </c>
      <c r="AA9" s="438" t="str">
        <f>TEXT(B9,"dddd")</f>
        <v>Tuesday</v>
      </c>
      <c r="AB9" s="403">
        <f>HOUR(C9)</f>
        <v>6</v>
      </c>
    </row>
    <row r="10" spans="1:28" x14ac:dyDescent="0.2">
      <c r="A10" s="324" t="s">
        <v>367</v>
      </c>
      <c r="B10" s="109">
        <v>44580</v>
      </c>
      <c r="C10" s="144">
        <v>0.50486111111111109</v>
      </c>
      <c r="D10" s="144">
        <v>0.51111111111111118</v>
      </c>
      <c r="E10" s="144">
        <f t="shared" si="0"/>
        <v>6.2500000000000888E-3</v>
      </c>
      <c r="F10" s="111">
        <v>150</v>
      </c>
      <c r="G10" s="316">
        <v>4.4082999999999997</v>
      </c>
      <c r="H10" s="51" t="s">
        <v>911</v>
      </c>
      <c r="I10" s="316">
        <v>4.3708</v>
      </c>
      <c r="J10" s="142">
        <f t="shared" si="1"/>
        <v>-5.6249999999999467</v>
      </c>
      <c r="K10" s="55">
        <f t="shared" si="2"/>
        <v>-8.5066805798152956E-3</v>
      </c>
      <c r="L10" s="51">
        <f t="shared" si="3"/>
        <v>-3.7499999999999645E-2</v>
      </c>
      <c r="M10" s="336" t="s">
        <v>368</v>
      </c>
      <c r="N10" s="405">
        <f t="shared" ref="N10:N73" si="4">MAX(J10,0)</f>
        <v>0</v>
      </c>
      <c r="O10" s="406">
        <f t="shared" ref="O10:O73" si="5">MIN(J10,0)</f>
        <v>-5.6249999999999467</v>
      </c>
      <c r="P10" s="407" t="b">
        <f t="shared" ref="P10:P73" si="6">IF(N10 &gt;0,E10)</f>
        <v>0</v>
      </c>
      <c r="Q10" s="407">
        <f t="shared" ref="Q10:Q73" si="7">IF(O10 &lt;0,E10)</f>
        <v>6.2500000000000888E-3</v>
      </c>
      <c r="R10" s="403">
        <f t="shared" ref="R10:R73" si="8">IF(M10 = "bull flag",1)</f>
        <v>1</v>
      </c>
      <c r="S10" s="403" t="b">
        <f t="shared" ref="S10:S73" si="9">IF(AND(ISNUMBER(SEARCH("bull flag",M10)),J10 &gt;0),1)</f>
        <v>0</v>
      </c>
      <c r="T10" s="403" t="b">
        <f t="shared" ref="T10:T73" si="10">IF(AND(ISNUMBER(SEARCH("flat top",M10)),J10 &gt;0),1)</f>
        <v>0</v>
      </c>
      <c r="U10" s="403" t="b">
        <f t="shared" ref="U10:U73" si="11">IF(AND(ISNUMBER(SEARCH("pivot point",M10)),J10 &gt;0),1)</f>
        <v>0</v>
      </c>
      <c r="V10" s="403" t="b">
        <f t="shared" ref="V10:V73" si="12">IF(AND(ISNUMBER(SEARCH("other",M10)),J10 &gt;0),1)</f>
        <v>0</v>
      </c>
      <c r="W10" s="403" t="b">
        <f t="shared" ref="W10:W73" si="13">IF(AND(ISNUMBER(SEARCH("KL",M10)),J10 &gt;0),1)</f>
        <v>0</v>
      </c>
      <c r="X10" s="403" t="b">
        <f t="shared" ref="X10:X73" si="14">IF(AND(ISNUMBER(SEARCH("Dip",M10)),J10 &gt;0),1)</f>
        <v>0</v>
      </c>
      <c r="Y10" s="403" t="b">
        <f t="shared" ref="Y10:Y73" si="15">IF(AND(ISNUMBER(SEARCH("FOMO",M10)),J10 &gt;0),1)</f>
        <v>0</v>
      </c>
      <c r="Z10" s="406">
        <f>SUM($J$9:J10)</f>
        <v>9.4350000000001266</v>
      </c>
      <c r="AA10" s="438" t="str">
        <f t="shared" ref="AA10:AA73" si="16">TEXT(B10,"dddd")</f>
        <v>Wednesday</v>
      </c>
      <c r="AB10" s="403">
        <f t="shared" ref="AB10:AB73" si="17">HOUR(C10)</f>
        <v>12</v>
      </c>
    </row>
    <row r="11" spans="1:28" x14ac:dyDescent="0.2">
      <c r="A11" s="324" t="s">
        <v>53</v>
      </c>
      <c r="B11" s="109">
        <v>44581</v>
      </c>
      <c r="C11" s="144">
        <v>0.27986111111111112</v>
      </c>
      <c r="D11" s="144">
        <v>0.27986111111111112</v>
      </c>
      <c r="E11" s="144">
        <f t="shared" si="0"/>
        <v>0</v>
      </c>
      <c r="F11" s="111">
        <v>200</v>
      </c>
      <c r="G11" s="316">
        <v>14.657500000000001</v>
      </c>
      <c r="H11" s="51" t="s">
        <v>759</v>
      </c>
      <c r="I11" s="316">
        <v>14.744999999999999</v>
      </c>
      <c r="J11" s="52">
        <f t="shared" si="1"/>
        <v>17.499999999999716</v>
      </c>
      <c r="K11" s="55">
        <f t="shared" si="2"/>
        <v>5.9696401159814449E-3</v>
      </c>
      <c r="L11" s="51">
        <f t="shared" si="3"/>
        <v>8.7499999999998579E-2</v>
      </c>
      <c r="M11" s="337" t="s">
        <v>55</v>
      </c>
      <c r="N11" s="405">
        <f t="shared" si="4"/>
        <v>17.499999999999716</v>
      </c>
      <c r="O11" s="406">
        <f t="shared" si="5"/>
        <v>0</v>
      </c>
      <c r="P11" s="407">
        <f t="shared" si="6"/>
        <v>0</v>
      </c>
      <c r="Q11" s="407" t="b">
        <f t="shared" si="7"/>
        <v>0</v>
      </c>
      <c r="R11" s="403" t="b">
        <f t="shared" si="8"/>
        <v>0</v>
      </c>
      <c r="S11" s="403" t="b">
        <f t="shared" si="9"/>
        <v>0</v>
      </c>
      <c r="T11" s="403" t="b">
        <f t="shared" si="10"/>
        <v>0</v>
      </c>
      <c r="U11" s="403" t="b">
        <f t="shared" si="11"/>
        <v>0</v>
      </c>
      <c r="V11" s="403" t="b">
        <f t="shared" si="12"/>
        <v>0</v>
      </c>
      <c r="W11" s="403">
        <f t="shared" si="13"/>
        <v>1</v>
      </c>
      <c r="X11" s="403" t="b">
        <f t="shared" si="14"/>
        <v>0</v>
      </c>
      <c r="Y11" s="403" t="b">
        <f t="shared" si="15"/>
        <v>0</v>
      </c>
      <c r="Z11" s="406">
        <f>SUM($J$9:J11)</f>
        <v>26.934999999999842</v>
      </c>
      <c r="AA11" s="438" t="str">
        <f t="shared" si="16"/>
        <v>Thursday</v>
      </c>
      <c r="AB11" s="403">
        <f t="shared" si="17"/>
        <v>6</v>
      </c>
    </row>
    <row r="12" spans="1:28" x14ac:dyDescent="0.2">
      <c r="A12" s="324" t="s">
        <v>57</v>
      </c>
      <c r="B12" s="109">
        <v>44585</v>
      </c>
      <c r="C12" s="144">
        <v>0.28819444444444448</v>
      </c>
      <c r="D12" s="144">
        <v>0.28819444444444448</v>
      </c>
      <c r="E12" s="144">
        <f t="shared" si="0"/>
        <v>0</v>
      </c>
      <c r="F12" s="111">
        <v>150</v>
      </c>
      <c r="G12" s="316">
        <v>29.241070000000001</v>
      </c>
      <c r="H12" s="104" t="s">
        <v>769</v>
      </c>
      <c r="I12" s="316">
        <v>29.34</v>
      </c>
      <c r="J12" s="52">
        <f t="shared" si="1"/>
        <v>14.839499999999894</v>
      </c>
      <c r="K12" s="55">
        <f t="shared" si="2"/>
        <v>3.3832551271208988E-3</v>
      </c>
      <c r="L12" s="51">
        <f t="shared" si="3"/>
        <v>9.8929999999999296E-2</v>
      </c>
      <c r="M12" s="338" t="s">
        <v>854</v>
      </c>
      <c r="N12" s="405">
        <f t="shared" si="4"/>
        <v>14.839499999999894</v>
      </c>
      <c r="O12" s="406">
        <f t="shared" si="5"/>
        <v>0</v>
      </c>
      <c r="P12" s="407">
        <f t="shared" si="6"/>
        <v>0</v>
      </c>
      <c r="Q12" s="407" t="b">
        <f t="shared" si="7"/>
        <v>0</v>
      </c>
      <c r="R12" s="403" t="b">
        <f t="shared" si="8"/>
        <v>0</v>
      </c>
      <c r="S12" s="403" t="b">
        <f t="shared" si="9"/>
        <v>0</v>
      </c>
      <c r="T12" s="403" t="b">
        <f t="shared" si="10"/>
        <v>0</v>
      </c>
      <c r="U12" s="403" t="b">
        <f t="shared" si="11"/>
        <v>0</v>
      </c>
      <c r="V12" s="403">
        <f t="shared" si="12"/>
        <v>1</v>
      </c>
      <c r="W12" s="403" t="b">
        <f t="shared" si="13"/>
        <v>0</v>
      </c>
      <c r="X12" s="403" t="b">
        <f t="shared" si="14"/>
        <v>0</v>
      </c>
      <c r="Y12" s="403" t="b">
        <f t="shared" si="15"/>
        <v>0</v>
      </c>
      <c r="Z12" s="406">
        <f>SUM($J$9:J12)</f>
        <v>41.774499999999733</v>
      </c>
      <c r="AA12" s="438" t="str">
        <f t="shared" si="16"/>
        <v>Monday</v>
      </c>
      <c r="AB12" s="403">
        <f t="shared" si="17"/>
        <v>6</v>
      </c>
    </row>
    <row r="13" spans="1:28" x14ac:dyDescent="0.2">
      <c r="A13" s="324" t="s">
        <v>7</v>
      </c>
      <c r="B13" s="109">
        <v>44587</v>
      </c>
      <c r="C13" s="144">
        <v>0.27777777777777779</v>
      </c>
      <c r="D13" s="144">
        <v>0.27986111111111112</v>
      </c>
      <c r="E13" s="144">
        <f t="shared" si="0"/>
        <v>2.0833333333333259E-3</v>
      </c>
      <c r="F13" s="111">
        <v>250</v>
      </c>
      <c r="G13" s="316">
        <v>11.595000000000001</v>
      </c>
      <c r="H13" s="51" t="s">
        <v>770</v>
      </c>
      <c r="I13" s="316">
        <v>11.741</v>
      </c>
      <c r="J13" s="52">
        <f t="shared" si="1"/>
        <v>36.499999999999758</v>
      </c>
      <c r="K13" s="55">
        <f t="shared" si="2"/>
        <v>1.2591634325139989E-2</v>
      </c>
      <c r="L13" s="51">
        <f t="shared" si="3"/>
        <v>0.14599999999999902</v>
      </c>
      <c r="M13" s="339" t="s">
        <v>883</v>
      </c>
      <c r="N13" s="405">
        <f t="shared" si="4"/>
        <v>36.499999999999758</v>
      </c>
      <c r="O13" s="406">
        <f t="shared" si="5"/>
        <v>0</v>
      </c>
      <c r="P13" s="407">
        <f t="shared" si="6"/>
        <v>2.0833333333333259E-3</v>
      </c>
      <c r="Q13" s="407" t="b">
        <f>IF(O13 &lt;0,E13)</f>
        <v>0</v>
      </c>
      <c r="R13" s="403" t="b">
        <f t="shared" si="8"/>
        <v>0</v>
      </c>
      <c r="S13" s="403" t="b">
        <f t="shared" si="9"/>
        <v>0</v>
      </c>
      <c r="T13" s="403">
        <f t="shared" si="10"/>
        <v>1</v>
      </c>
      <c r="U13" s="403" t="b">
        <f t="shared" si="11"/>
        <v>0</v>
      </c>
      <c r="V13" s="403" t="b">
        <f t="shared" si="12"/>
        <v>0</v>
      </c>
      <c r="W13" s="403" t="b">
        <f t="shared" si="13"/>
        <v>0</v>
      </c>
      <c r="X13" s="403" t="b">
        <f t="shared" si="14"/>
        <v>0</v>
      </c>
      <c r="Y13" s="403" t="b">
        <f t="shared" si="15"/>
        <v>0</v>
      </c>
      <c r="Z13" s="406">
        <f>SUM($J$9:J13)</f>
        <v>78.274499999999492</v>
      </c>
      <c r="AA13" s="438" t="str">
        <f t="shared" si="16"/>
        <v>Wednesday</v>
      </c>
      <c r="AB13" s="403">
        <f t="shared" si="17"/>
        <v>6</v>
      </c>
    </row>
    <row r="14" spans="1:28" x14ac:dyDescent="0.2">
      <c r="A14" s="324" t="s">
        <v>62</v>
      </c>
      <c r="B14" s="109">
        <v>44589</v>
      </c>
      <c r="C14" s="144">
        <v>0.31388888888888888</v>
      </c>
      <c r="D14" s="144">
        <v>0.31388888888888888</v>
      </c>
      <c r="E14" s="144">
        <f t="shared" si="0"/>
        <v>0</v>
      </c>
      <c r="F14" s="111">
        <v>300</v>
      </c>
      <c r="G14" s="316">
        <v>6.95</v>
      </c>
      <c r="H14" s="51" t="s">
        <v>771</v>
      </c>
      <c r="I14" s="316">
        <v>7.05</v>
      </c>
      <c r="J14" s="52">
        <f t="shared" si="1"/>
        <v>29.999999999999893</v>
      </c>
      <c r="K14" s="55">
        <f t="shared" si="2"/>
        <v>1.4388489208633004E-2</v>
      </c>
      <c r="L14" s="51">
        <f t="shared" si="3"/>
        <v>9.9999999999999645E-2</v>
      </c>
      <c r="M14" s="339" t="s">
        <v>63</v>
      </c>
      <c r="N14" s="405">
        <f t="shared" si="4"/>
        <v>29.999999999999893</v>
      </c>
      <c r="O14" s="406">
        <f t="shared" si="5"/>
        <v>0</v>
      </c>
      <c r="P14" s="407">
        <f t="shared" si="6"/>
        <v>0</v>
      </c>
      <c r="Q14" s="407" t="b">
        <f t="shared" si="7"/>
        <v>0</v>
      </c>
      <c r="R14" s="403" t="b">
        <f t="shared" si="8"/>
        <v>0</v>
      </c>
      <c r="S14" s="403" t="b">
        <f t="shared" si="9"/>
        <v>0</v>
      </c>
      <c r="T14" s="403">
        <f t="shared" si="10"/>
        <v>1</v>
      </c>
      <c r="U14" s="403" t="b">
        <f t="shared" si="11"/>
        <v>0</v>
      </c>
      <c r="V14" s="403" t="b">
        <f t="shared" si="12"/>
        <v>0</v>
      </c>
      <c r="W14" s="403" t="b">
        <f t="shared" si="13"/>
        <v>0</v>
      </c>
      <c r="X14" s="403" t="b">
        <f t="shared" si="14"/>
        <v>0</v>
      </c>
      <c r="Y14" s="403" t="b">
        <f t="shared" si="15"/>
        <v>0</v>
      </c>
      <c r="Z14" s="406">
        <f>SUM($J$9:J14)</f>
        <v>108.27449999999939</v>
      </c>
      <c r="AA14" s="438" t="str">
        <f t="shared" si="16"/>
        <v>Friday</v>
      </c>
      <c r="AB14" s="403">
        <f t="shared" si="17"/>
        <v>7</v>
      </c>
    </row>
    <row r="15" spans="1:28" x14ac:dyDescent="0.2">
      <c r="A15" s="324" t="s">
        <v>53</v>
      </c>
      <c r="B15" s="109">
        <v>44592</v>
      </c>
      <c r="C15" s="144">
        <v>0.28194444444444444</v>
      </c>
      <c r="D15" s="144">
        <v>0.28194444444444444</v>
      </c>
      <c r="E15" s="144">
        <f t="shared" si="0"/>
        <v>0</v>
      </c>
      <c r="F15" s="111">
        <v>250</v>
      </c>
      <c r="G15" s="316">
        <v>11.425000000000001</v>
      </c>
      <c r="H15" s="51" t="s">
        <v>760</v>
      </c>
      <c r="I15" s="316">
        <v>11.566000000000001</v>
      </c>
      <c r="J15" s="52">
        <f t="shared" si="1"/>
        <v>35.25</v>
      </c>
      <c r="K15" s="55">
        <f t="shared" si="2"/>
        <v>1.2341356673960524E-2</v>
      </c>
      <c r="L15" s="51">
        <f t="shared" si="3"/>
        <v>0.14100000000000001</v>
      </c>
      <c r="M15" s="340" t="s">
        <v>66</v>
      </c>
      <c r="N15" s="405">
        <f t="shared" si="4"/>
        <v>35.25</v>
      </c>
      <c r="O15" s="406">
        <f t="shared" si="5"/>
        <v>0</v>
      </c>
      <c r="P15" s="407">
        <f t="shared" si="6"/>
        <v>0</v>
      </c>
      <c r="Q15" s="407" t="b">
        <f t="shared" si="7"/>
        <v>0</v>
      </c>
      <c r="R15" s="403" t="b">
        <f t="shared" si="8"/>
        <v>0</v>
      </c>
      <c r="S15" s="403" t="b">
        <f t="shared" si="9"/>
        <v>0</v>
      </c>
      <c r="T15" s="403" t="b">
        <f t="shared" si="10"/>
        <v>0</v>
      </c>
      <c r="U15" s="403" t="b">
        <f t="shared" si="11"/>
        <v>0</v>
      </c>
      <c r="V15" s="403" t="b">
        <f t="shared" si="12"/>
        <v>0</v>
      </c>
      <c r="W15" s="403">
        <f t="shared" si="13"/>
        <v>1</v>
      </c>
      <c r="X15" s="403" t="b">
        <f t="shared" si="14"/>
        <v>0</v>
      </c>
      <c r="Y15" s="403" t="b">
        <f t="shared" si="15"/>
        <v>0</v>
      </c>
      <c r="Z15" s="406">
        <f>SUM($J$9:J15)</f>
        <v>143.52449999999939</v>
      </c>
      <c r="AA15" s="438" t="str">
        <f t="shared" si="16"/>
        <v>Monday</v>
      </c>
      <c r="AB15" s="403">
        <f t="shared" si="17"/>
        <v>6</v>
      </c>
    </row>
    <row r="16" spans="1:28" x14ac:dyDescent="0.2">
      <c r="A16" s="325" t="s">
        <v>53</v>
      </c>
      <c r="B16" s="293">
        <v>44593</v>
      </c>
      <c r="C16" s="294">
        <v>0.27638888888888885</v>
      </c>
      <c r="D16" s="294">
        <v>0.27708333333333335</v>
      </c>
      <c r="E16" s="144">
        <f t="shared" si="0"/>
        <v>6.9444444444449749E-4</v>
      </c>
      <c r="F16" s="296">
        <v>150</v>
      </c>
      <c r="G16" s="317">
        <v>12.96</v>
      </c>
      <c r="H16" s="298" t="s">
        <v>912</v>
      </c>
      <c r="I16" s="317">
        <v>12.82</v>
      </c>
      <c r="J16" s="142">
        <f t="shared" si="1"/>
        <v>-21.000000000000085</v>
      </c>
      <c r="K16" s="55">
        <f t="shared" si="2"/>
        <v>-1.0802469135802517E-2</v>
      </c>
      <c r="L16" s="51">
        <f t="shared" si="3"/>
        <v>-0.14000000000000057</v>
      </c>
      <c r="M16" s="341" t="s">
        <v>11</v>
      </c>
      <c r="N16" s="405">
        <f t="shared" si="4"/>
        <v>0</v>
      </c>
      <c r="O16" s="406">
        <f t="shared" si="5"/>
        <v>-21.000000000000085</v>
      </c>
      <c r="P16" s="407" t="b">
        <f t="shared" si="6"/>
        <v>0</v>
      </c>
      <c r="Q16" s="407">
        <f t="shared" si="7"/>
        <v>6.9444444444449749E-4</v>
      </c>
      <c r="R16" s="403" t="b">
        <f t="shared" si="8"/>
        <v>0</v>
      </c>
      <c r="S16" s="403" t="b">
        <f t="shared" si="9"/>
        <v>0</v>
      </c>
      <c r="T16" s="403" t="b">
        <f t="shared" si="10"/>
        <v>0</v>
      </c>
      <c r="U16" s="403" t="b">
        <f t="shared" si="11"/>
        <v>0</v>
      </c>
      <c r="V16" s="403" t="b">
        <f t="shared" si="12"/>
        <v>0</v>
      </c>
      <c r="W16" s="403" t="b">
        <f t="shared" si="13"/>
        <v>0</v>
      </c>
      <c r="X16" s="403" t="b">
        <f t="shared" si="14"/>
        <v>0</v>
      </c>
      <c r="Y16" s="403" t="b">
        <f t="shared" si="15"/>
        <v>0</v>
      </c>
      <c r="Z16" s="406">
        <f>SUM($J$9:J16)</f>
        <v>122.52449999999931</v>
      </c>
      <c r="AA16" s="438" t="str">
        <f t="shared" si="16"/>
        <v>Tuesday</v>
      </c>
      <c r="AB16" s="403">
        <f t="shared" si="17"/>
        <v>6</v>
      </c>
    </row>
    <row r="17" spans="1:28" x14ac:dyDescent="0.2">
      <c r="A17" s="326" t="s">
        <v>7</v>
      </c>
      <c r="B17" s="100">
        <v>44594</v>
      </c>
      <c r="C17" s="144">
        <v>0.27986111111111112</v>
      </c>
      <c r="D17" s="144">
        <v>0.28402777777777777</v>
      </c>
      <c r="E17" s="144">
        <f t="shared" si="0"/>
        <v>4.1666666666666519E-3</v>
      </c>
      <c r="F17" s="111">
        <v>250</v>
      </c>
      <c r="G17" s="316">
        <v>12.025</v>
      </c>
      <c r="H17" s="51" t="s">
        <v>761</v>
      </c>
      <c r="I17" s="316">
        <v>12.191000000000001</v>
      </c>
      <c r="J17" s="52">
        <f t="shared" si="1"/>
        <v>41.500000000000092</v>
      </c>
      <c r="K17" s="55">
        <f t="shared" si="2"/>
        <v>1.3804573804573783E-2</v>
      </c>
      <c r="L17" s="51">
        <f t="shared" si="3"/>
        <v>0.16600000000000037</v>
      </c>
      <c r="M17" s="339" t="s">
        <v>69</v>
      </c>
      <c r="N17" s="405">
        <f t="shared" si="4"/>
        <v>41.500000000000092</v>
      </c>
      <c r="O17" s="406">
        <f t="shared" si="5"/>
        <v>0</v>
      </c>
      <c r="P17" s="407">
        <f t="shared" si="6"/>
        <v>4.1666666666666519E-3</v>
      </c>
      <c r="Q17" s="407" t="b">
        <f t="shared" si="7"/>
        <v>0</v>
      </c>
      <c r="R17" s="403" t="b">
        <f t="shared" si="8"/>
        <v>0</v>
      </c>
      <c r="S17" s="403" t="b">
        <f t="shared" si="9"/>
        <v>0</v>
      </c>
      <c r="T17" s="403">
        <f t="shared" si="10"/>
        <v>1</v>
      </c>
      <c r="U17" s="403" t="b">
        <f t="shared" si="11"/>
        <v>0</v>
      </c>
      <c r="V17" s="403" t="b">
        <f t="shared" si="12"/>
        <v>0</v>
      </c>
      <c r="W17" s="403" t="b">
        <f t="shared" si="13"/>
        <v>0</v>
      </c>
      <c r="X17" s="403" t="b">
        <f t="shared" si="14"/>
        <v>0</v>
      </c>
      <c r="Y17" s="403" t="b">
        <f t="shared" si="15"/>
        <v>0</v>
      </c>
      <c r="Z17" s="406">
        <f>SUM($J$9:J17)</f>
        <v>164.02449999999939</v>
      </c>
      <c r="AA17" s="438" t="str">
        <f t="shared" si="16"/>
        <v>Wednesday</v>
      </c>
      <c r="AB17" s="403">
        <f t="shared" si="17"/>
        <v>6</v>
      </c>
    </row>
    <row r="18" spans="1:28" x14ac:dyDescent="0.2">
      <c r="A18" s="326" t="s">
        <v>8</v>
      </c>
      <c r="B18" s="100">
        <v>44599</v>
      </c>
      <c r="C18" s="144">
        <v>0.27708333333333335</v>
      </c>
      <c r="D18" s="144">
        <v>0.28055555555555556</v>
      </c>
      <c r="E18" s="144">
        <f t="shared" si="0"/>
        <v>3.4722222222222099E-3</v>
      </c>
      <c r="F18" s="111">
        <v>200</v>
      </c>
      <c r="G18" s="316">
        <v>18.315000000000001</v>
      </c>
      <c r="H18" s="51" t="s">
        <v>762</v>
      </c>
      <c r="I18" s="316">
        <v>18.392499999999998</v>
      </c>
      <c r="J18" s="52">
        <f t="shared" si="1"/>
        <v>15.499999999999403</v>
      </c>
      <c r="K18" s="55">
        <f t="shared" si="2"/>
        <v>4.2315042315039797E-3</v>
      </c>
      <c r="L18" s="51">
        <f t="shared" si="3"/>
        <v>7.7499999999997016E-2</v>
      </c>
      <c r="M18" s="340" t="s">
        <v>72</v>
      </c>
      <c r="N18" s="405">
        <f t="shared" si="4"/>
        <v>15.499999999999403</v>
      </c>
      <c r="O18" s="406">
        <f t="shared" si="5"/>
        <v>0</v>
      </c>
      <c r="P18" s="407">
        <f t="shared" si="6"/>
        <v>3.4722222222222099E-3</v>
      </c>
      <c r="Q18" s="407" t="b">
        <f t="shared" si="7"/>
        <v>0</v>
      </c>
      <c r="R18" s="403" t="b">
        <f>IF(M18 = "bull flag",1)</f>
        <v>0</v>
      </c>
      <c r="S18" s="403" t="b">
        <f t="shared" si="9"/>
        <v>0</v>
      </c>
      <c r="T18" s="403" t="b">
        <f t="shared" si="10"/>
        <v>0</v>
      </c>
      <c r="U18" s="403" t="b">
        <f t="shared" si="11"/>
        <v>0</v>
      </c>
      <c r="V18" s="403" t="b">
        <f t="shared" si="12"/>
        <v>0</v>
      </c>
      <c r="W18" s="403">
        <f t="shared" si="13"/>
        <v>1</v>
      </c>
      <c r="X18" s="403" t="b">
        <f t="shared" si="14"/>
        <v>0</v>
      </c>
      <c r="Y18" s="403" t="b">
        <f t="shared" si="15"/>
        <v>0</v>
      </c>
      <c r="Z18" s="406">
        <f>SUM($J$9:J18)</f>
        <v>179.5244999999988</v>
      </c>
      <c r="AA18" s="438" t="str">
        <f t="shared" si="16"/>
        <v>Monday</v>
      </c>
      <c r="AB18" s="403">
        <f t="shared" si="17"/>
        <v>6</v>
      </c>
    </row>
    <row r="19" spans="1:28" x14ac:dyDescent="0.2">
      <c r="A19" s="326" t="s">
        <v>74</v>
      </c>
      <c r="B19" s="100">
        <v>44601</v>
      </c>
      <c r="C19" s="144">
        <v>0.27430555555555558</v>
      </c>
      <c r="D19" s="144">
        <v>0.27499999999999997</v>
      </c>
      <c r="E19" s="144">
        <f t="shared" si="0"/>
        <v>6.9444444444438647E-4</v>
      </c>
      <c r="F19" s="111">
        <v>200</v>
      </c>
      <c r="G19" s="316">
        <v>13.13</v>
      </c>
      <c r="H19" s="51" t="s">
        <v>763</v>
      </c>
      <c r="I19" s="316">
        <v>13.36</v>
      </c>
      <c r="J19" s="52">
        <f t="shared" si="1"/>
        <v>45.99999999999973</v>
      </c>
      <c r="K19" s="55">
        <f t="shared" si="2"/>
        <v>1.7517136329017413E-2</v>
      </c>
      <c r="L19" s="51">
        <f t="shared" si="3"/>
        <v>0.22999999999999865</v>
      </c>
      <c r="M19" s="340" t="s">
        <v>76</v>
      </c>
      <c r="N19" s="405">
        <f t="shared" si="4"/>
        <v>45.99999999999973</v>
      </c>
      <c r="O19" s="406">
        <f t="shared" si="5"/>
        <v>0</v>
      </c>
      <c r="P19" s="407">
        <f t="shared" si="6"/>
        <v>6.9444444444438647E-4</v>
      </c>
      <c r="Q19" s="407" t="b">
        <f t="shared" si="7"/>
        <v>0</v>
      </c>
      <c r="R19" s="403" t="b">
        <f t="shared" si="8"/>
        <v>0</v>
      </c>
      <c r="S19" s="403" t="b">
        <f t="shared" si="9"/>
        <v>0</v>
      </c>
      <c r="T19" s="403" t="b">
        <f t="shared" si="10"/>
        <v>0</v>
      </c>
      <c r="U19" s="403" t="b">
        <f t="shared" si="11"/>
        <v>0</v>
      </c>
      <c r="V19" s="403" t="b">
        <f t="shared" si="12"/>
        <v>0</v>
      </c>
      <c r="W19" s="403">
        <f t="shared" si="13"/>
        <v>1</v>
      </c>
      <c r="X19" s="403" t="b">
        <f t="shared" si="14"/>
        <v>0</v>
      </c>
      <c r="Y19" s="403" t="b">
        <f t="shared" si="15"/>
        <v>0</v>
      </c>
      <c r="Z19" s="406">
        <f>SUM($J$9:J19)</f>
        <v>225.52449999999851</v>
      </c>
      <c r="AA19" s="438" t="str">
        <f t="shared" si="16"/>
        <v>Wednesday</v>
      </c>
      <c r="AB19" s="403">
        <f t="shared" si="17"/>
        <v>6</v>
      </c>
    </row>
    <row r="20" spans="1:28" x14ac:dyDescent="0.2">
      <c r="A20" s="326" t="s">
        <v>7</v>
      </c>
      <c r="B20" s="100">
        <v>44606</v>
      </c>
      <c r="C20" s="144">
        <v>0.29791666666666666</v>
      </c>
      <c r="D20" s="144">
        <v>0.30138888888888887</v>
      </c>
      <c r="E20" s="144">
        <f t="shared" si="0"/>
        <v>3.4722222222222099E-3</v>
      </c>
      <c r="F20" s="111">
        <v>200</v>
      </c>
      <c r="G20" s="316">
        <v>17.175000000000001</v>
      </c>
      <c r="H20" s="51" t="s">
        <v>764</v>
      </c>
      <c r="I20" s="316">
        <v>17.2287</v>
      </c>
      <c r="J20" s="52">
        <f t="shared" si="1"/>
        <v>10.739999999999839</v>
      </c>
      <c r="K20" s="55">
        <f t="shared" si="2"/>
        <v>3.1266375545850877E-3</v>
      </c>
      <c r="L20" s="51">
        <f t="shared" si="3"/>
        <v>5.3699999999999193E-2</v>
      </c>
      <c r="M20" s="342" t="s">
        <v>1109</v>
      </c>
      <c r="N20" s="405">
        <f t="shared" si="4"/>
        <v>10.739999999999839</v>
      </c>
      <c r="O20" s="406">
        <f t="shared" si="5"/>
        <v>0</v>
      </c>
      <c r="P20" s="407">
        <f t="shared" si="6"/>
        <v>3.4722222222222099E-3</v>
      </c>
      <c r="Q20" s="407" t="b">
        <f t="shared" si="7"/>
        <v>0</v>
      </c>
      <c r="R20" s="403" t="b">
        <f t="shared" si="8"/>
        <v>0</v>
      </c>
      <c r="S20" s="403" t="b">
        <f t="shared" si="9"/>
        <v>0</v>
      </c>
      <c r="T20" s="403" t="b">
        <f t="shared" si="10"/>
        <v>0</v>
      </c>
      <c r="U20" s="403">
        <f t="shared" si="11"/>
        <v>1</v>
      </c>
      <c r="V20" s="403" t="b">
        <f t="shared" si="12"/>
        <v>0</v>
      </c>
      <c r="W20" s="403" t="b">
        <f t="shared" si="13"/>
        <v>0</v>
      </c>
      <c r="X20" s="403" t="b">
        <f t="shared" si="14"/>
        <v>0</v>
      </c>
      <c r="Y20" s="403" t="b">
        <f t="shared" si="15"/>
        <v>0</v>
      </c>
      <c r="Z20" s="406">
        <f>SUM($J$9:J20)</f>
        <v>236.26449999999835</v>
      </c>
      <c r="AA20" s="438" t="str">
        <f t="shared" si="16"/>
        <v>Monday</v>
      </c>
      <c r="AB20" s="403">
        <f t="shared" si="17"/>
        <v>7</v>
      </c>
    </row>
    <row r="21" spans="1:28" x14ac:dyDescent="0.2">
      <c r="A21" s="326" t="s">
        <v>370</v>
      </c>
      <c r="B21" s="100">
        <v>44607</v>
      </c>
      <c r="C21" s="144">
        <v>0.27569444444444446</v>
      </c>
      <c r="D21" s="144">
        <v>0.27569444444444446</v>
      </c>
      <c r="E21" s="144">
        <f t="shared" si="0"/>
        <v>0</v>
      </c>
      <c r="F21" s="111">
        <v>300</v>
      </c>
      <c r="G21" s="316">
        <v>3.1749999999999998</v>
      </c>
      <c r="H21" s="51" t="s">
        <v>913</v>
      </c>
      <c r="I21" s="316">
        <v>3.08</v>
      </c>
      <c r="J21" s="142">
        <f t="shared" si="1"/>
        <v>-28.499999999999925</v>
      </c>
      <c r="K21" s="55">
        <f t="shared" si="2"/>
        <v>-2.9921259842519587E-2</v>
      </c>
      <c r="L21" s="51">
        <f t="shared" si="3"/>
        <v>-9.4999999999999751E-2</v>
      </c>
      <c r="M21" s="339" t="s">
        <v>1067</v>
      </c>
      <c r="N21" s="405">
        <f t="shared" si="4"/>
        <v>0</v>
      </c>
      <c r="O21" s="406">
        <f t="shared" si="5"/>
        <v>-28.499999999999925</v>
      </c>
      <c r="P21" s="407" t="b">
        <f t="shared" si="6"/>
        <v>0</v>
      </c>
      <c r="Q21" s="407">
        <f t="shared" si="7"/>
        <v>0</v>
      </c>
      <c r="R21" s="403" t="b">
        <f t="shared" si="8"/>
        <v>0</v>
      </c>
      <c r="S21" s="403" t="b">
        <f t="shared" si="9"/>
        <v>0</v>
      </c>
      <c r="T21" s="403" t="b">
        <f t="shared" si="10"/>
        <v>0</v>
      </c>
      <c r="U21" s="403" t="b">
        <f t="shared" si="11"/>
        <v>0</v>
      </c>
      <c r="V21" s="403" t="b">
        <f t="shared" si="12"/>
        <v>0</v>
      </c>
      <c r="W21" s="403" t="b">
        <f t="shared" si="13"/>
        <v>0</v>
      </c>
      <c r="X21" s="403" t="b">
        <f t="shared" si="14"/>
        <v>0</v>
      </c>
      <c r="Y21" s="403" t="b">
        <f t="shared" si="15"/>
        <v>0</v>
      </c>
      <c r="Z21" s="406">
        <f>SUM($J$9:J21)</f>
        <v>207.76449999999843</v>
      </c>
      <c r="AA21" s="438" t="str">
        <f t="shared" si="16"/>
        <v>Tuesday</v>
      </c>
      <c r="AB21" s="403">
        <f t="shared" si="17"/>
        <v>6</v>
      </c>
    </row>
    <row r="22" spans="1:28" x14ac:dyDescent="0.2">
      <c r="A22" s="326" t="s">
        <v>7</v>
      </c>
      <c r="B22" s="100">
        <v>44608</v>
      </c>
      <c r="C22" s="144">
        <v>0.27430555555555558</v>
      </c>
      <c r="D22" s="144">
        <v>0.27638888888888885</v>
      </c>
      <c r="E22" s="144">
        <f t="shared" si="0"/>
        <v>2.0833333333332704E-3</v>
      </c>
      <c r="F22" s="111">
        <v>200</v>
      </c>
      <c r="G22" s="316">
        <v>17.629899999999999</v>
      </c>
      <c r="H22" s="51" t="s">
        <v>765</v>
      </c>
      <c r="I22" s="316">
        <v>17.675775000000002</v>
      </c>
      <c r="J22" s="52">
        <f t="shared" si="1"/>
        <v>9.1750000000004661</v>
      </c>
      <c r="K22" s="55">
        <f t="shared" si="2"/>
        <v>2.6021134549829572E-3</v>
      </c>
      <c r="L22" s="51">
        <f t="shared" si="3"/>
        <v>4.5875000000002331E-2</v>
      </c>
      <c r="M22" s="340" t="s">
        <v>82</v>
      </c>
      <c r="N22" s="405">
        <f t="shared" si="4"/>
        <v>9.1750000000004661</v>
      </c>
      <c r="O22" s="406">
        <f t="shared" si="5"/>
        <v>0</v>
      </c>
      <c r="P22" s="407">
        <f t="shared" si="6"/>
        <v>2.0833333333332704E-3</v>
      </c>
      <c r="Q22" s="407" t="b">
        <f t="shared" si="7"/>
        <v>0</v>
      </c>
      <c r="R22" s="403" t="b">
        <f t="shared" si="8"/>
        <v>0</v>
      </c>
      <c r="S22" s="403" t="b">
        <f t="shared" si="9"/>
        <v>0</v>
      </c>
      <c r="T22" s="403" t="b">
        <f t="shared" si="10"/>
        <v>0</v>
      </c>
      <c r="U22" s="403" t="b">
        <f t="shared" si="11"/>
        <v>0</v>
      </c>
      <c r="V22" s="403" t="b">
        <f t="shared" si="12"/>
        <v>0</v>
      </c>
      <c r="W22" s="403">
        <f t="shared" si="13"/>
        <v>1</v>
      </c>
      <c r="X22" s="403" t="b">
        <f t="shared" si="14"/>
        <v>0</v>
      </c>
      <c r="Y22" s="403" t="b">
        <f t="shared" si="15"/>
        <v>0</v>
      </c>
      <c r="Z22" s="406">
        <f>SUM($J$9:J22)</f>
        <v>216.9394999999989</v>
      </c>
      <c r="AA22" s="438" t="str">
        <f t="shared" si="16"/>
        <v>Wednesday</v>
      </c>
      <c r="AB22" s="403">
        <f t="shared" si="17"/>
        <v>6</v>
      </c>
    </row>
    <row r="23" spans="1:28" x14ac:dyDescent="0.2">
      <c r="A23" s="326" t="s">
        <v>62</v>
      </c>
      <c r="B23" s="100">
        <v>44614</v>
      </c>
      <c r="C23" s="144">
        <v>0.30486111111111114</v>
      </c>
      <c r="D23" s="144">
        <v>0.30486111111111108</v>
      </c>
      <c r="E23" s="144">
        <f t="shared" si="0"/>
        <v>0</v>
      </c>
      <c r="F23" s="111">
        <v>400</v>
      </c>
      <c r="G23" s="316">
        <v>7.6162000000000001</v>
      </c>
      <c r="H23" s="51" t="s">
        <v>767</v>
      </c>
      <c r="I23" s="316">
        <v>7.9359000000000002</v>
      </c>
      <c r="J23" s="52">
        <f t="shared" si="1"/>
        <v>127.88000000000004</v>
      </c>
      <c r="K23" s="55">
        <f t="shared" si="2"/>
        <v>4.197631364722576E-2</v>
      </c>
      <c r="L23" s="51">
        <f t="shared" si="3"/>
        <v>0.3197000000000001</v>
      </c>
      <c r="M23" s="340" t="s">
        <v>86</v>
      </c>
      <c r="N23" s="405">
        <f t="shared" si="4"/>
        <v>127.88000000000004</v>
      </c>
      <c r="O23" s="406">
        <f t="shared" si="5"/>
        <v>0</v>
      </c>
      <c r="P23" s="407">
        <f t="shared" si="6"/>
        <v>0</v>
      </c>
      <c r="Q23" s="407" t="b">
        <f t="shared" si="7"/>
        <v>0</v>
      </c>
      <c r="R23" s="403" t="b">
        <f t="shared" si="8"/>
        <v>0</v>
      </c>
      <c r="S23" s="403" t="b">
        <f t="shared" si="9"/>
        <v>0</v>
      </c>
      <c r="T23" s="403" t="b">
        <f t="shared" si="10"/>
        <v>0</v>
      </c>
      <c r="U23" s="403" t="b">
        <f t="shared" si="11"/>
        <v>0</v>
      </c>
      <c r="V23" s="403" t="b">
        <f t="shared" si="12"/>
        <v>0</v>
      </c>
      <c r="W23" s="403">
        <f t="shared" si="13"/>
        <v>1</v>
      </c>
      <c r="X23" s="403" t="b">
        <f t="shared" si="14"/>
        <v>0</v>
      </c>
      <c r="Y23" s="403" t="b">
        <f t="shared" si="15"/>
        <v>0</v>
      </c>
      <c r="Z23" s="406">
        <f>SUM($J$9:J23)</f>
        <v>344.81949999999892</v>
      </c>
      <c r="AA23" s="438" t="str">
        <f t="shared" si="16"/>
        <v>Tuesday</v>
      </c>
      <c r="AB23" s="403">
        <f t="shared" si="17"/>
        <v>7</v>
      </c>
    </row>
    <row r="24" spans="1:28" x14ac:dyDescent="0.2">
      <c r="A24" s="326" t="s">
        <v>62</v>
      </c>
      <c r="B24" s="100">
        <v>44615</v>
      </c>
      <c r="C24" s="144">
        <v>0.30833333333333335</v>
      </c>
      <c r="D24" s="144">
        <v>0.30833333333333335</v>
      </c>
      <c r="E24" s="144">
        <f t="shared" si="0"/>
        <v>0</v>
      </c>
      <c r="F24" s="111">
        <v>200</v>
      </c>
      <c r="G24" s="316">
        <v>8.1397399999999998</v>
      </c>
      <c r="H24" s="51" t="s">
        <v>914</v>
      </c>
      <c r="I24" s="316">
        <v>7.92</v>
      </c>
      <c r="J24" s="142">
        <f t="shared" si="1"/>
        <v>-43.947999999999965</v>
      </c>
      <c r="K24" s="55">
        <f t="shared" si="2"/>
        <v>-2.6995948273532022E-2</v>
      </c>
      <c r="L24" s="51">
        <f t="shared" si="3"/>
        <v>-0.21973999999999982</v>
      </c>
      <c r="M24" s="337" t="s">
        <v>374</v>
      </c>
      <c r="N24" s="405">
        <f t="shared" si="4"/>
        <v>0</v>
      </c>
      <c r="O24" s="406">
        <f t="shared" si="5"/>
        <v>-43.947999999999965</v>
      </c>
      <c r="P24" s="407" t="b">
        <f t="shared" si="6"/>
        <v>0</v>
      </c>
      <c r="Q24" s="407">
        <f t="shared" si="7"/>
        <v>0</v>
      </c>
      <c r="R24" s="403" t="b">
        <f t="shared" si="8"/>
        <v>0</v>
      </c>
      <c r="S24" s="403" t="b">
        <f t="shared" si="9"/>
        <v>0</v>
      </c>
      <c r="T24" s="403" t="b">
        <f t="shared" si="10"/>
        <v>0</v>
      </c>
      <c r="U24" s="403" t="b">
        <f t="shared" si="11"/>
        <v>0</v>
      </c>
      <c r="V24" s="403" t="b">
        <f t="shared" si="12"/>
        <v>0</v>
      </c>
      <c r="W24" s="403" t="b">
        <f t="shared" si="13"/>
        <v>0</v>
      </c>
      <c r="X24" s="403" t="b">
        <f t="shared" si="14"/>
        <v>0</v>
      </c>
      <c r="Y24" s="403" t="b">
        <f t="shared" si="15"/>
        <v>0</v>
      </c>
      <c r="Z24" s="406">
        <f>SUM($J$9:J24)</f>
        <v>300.87149999999895</v>
      </c>
      <c r="AA24" s="438" t="str">
        <f t="shared" si="16"/>
        <v>Wednesday</v>
      </c>
      <c r="AB24" s="403">
        <f t="shared" si="17"/>
        <v>7</v>
      </c>
    </row>
    <row r="25" spans="1:28" x14ac:dyDescent="0.2">
      <c r="A25" s="326" t="s">
        <v>62</v>
      </c>
      <c r="B25" s="100">
        <v>44616</v>
      </c>
      <c r="C25" s="144">
        <v>0.29583333333333334</v>
      </c>
      <c r="D25" s="144">
        <v>0.2986111111111111</v>
      </c>
      <c r="E25" s="144">
        <f t="shared" si="0"/>
        <v>2.7777777777777679E-3</v>
      </c>
      <c r="F25" s="111">
        <v>200</v>
      </c>
      <c r="G25" s="316">
        <v>12.6995</v>
      </c>
      <c r="H25" s="51" t="s">
        <v>768</v>
      </c>
      <c r="I25" s="316">
        <v>13.91</v>
      </c>
      <c r="J25" s="52">
        <f t="shared" si="1"/>
        <v>242.09999999999994</v>
      </c>
      <c r="K25" s="55">
        <f t="shared" si="2"/>
        <v>9.5318713335170724E-2</v>
      </c>
      <c r="L25" s="51">
        <f t="shared" si="3"/>
        <v>1.2104999999999997</v>
      </c>
      <c r="M25" s="340" t="s">
        <v>89</v>
      </c>
      <c r="N25" s="405">
        <f t="shared" si="4"/>
        <v>242.09999999999994</v>
      </c>
      <c r="O25" s="406">
        <f t="shared" si="5"/>
        <v>0</v>
      </c>
      <c r="P25" s="407">
        <f t="shared" si="6"/>
        <v>2.7777777777777679E-3</v>
      </c>
      <c r="Q25" s="407" t="b">
        <f t="shared" si="7"/>
        <v>0</v>
      </c>
      <c r="R25" s="403" t="b">
        <f t="shared" si="8"/>
        <v>0</v>
      </c>
      <c r="S25" s="403" t="b">
        <f t="shared" si="9"/>
        <v>0</v>
      </c>
      <c r="T25" s="403" t="b">
        <f t="shared" si="10"/>
        <v>0</v>
      </c>
      <c r="U25" s="403" t="b">
        <f t="shared" si="11"/>
        <v>0</v>
      </c>
      <c r="V25" s="403" t="b">
        <f t="shared" si="12"/>
        <v>0</v>
      </c>
      <c r="W25" s="403">
        <f t="shared" si="13"/>
        <v>1</v>
      </c>
      <c r="X25" s="403" t="b">
        <f t="shared" si="14"/>
        <v>0</v>
      </c>
      <c r="Y25" s="403" t="b">
        <f t="shared" si="15"/>
        <v>0</v>
      </c>
      <c r="Z25" s="406">
        <f>SUM($J$9:J25)</f>
        <v>542.97149999999885</v>
      </c>
      <c r="AA25" s="438" t="str">
        <f t="shared" si="16"/>
        <v>Thursday</v>
      </c>
      <c r="AB25" s="403">
        <f t="shared" si="17"/>
        <v>7</v>
      </c>
    </row>
    <row r="26" spans="1:28" x14ac:dyDescent="0.2">
      <c r="A26" s="326" t="s">
        <v>7</v>
      </c>
      <c r="B26" s="100">
        <v>44620</v>
      </c>
      <c r="C26" s="144">
        <v>0.30208333333333331</v>
      </c>
      <c r="D26" s="144">
        <v>0.30416666666666664</v>
      </c>
      <c r="E26" s="144">
        <f t="shared" si="0"/>
        <v>2.0833333333333259E-3</v>
      </c>
      <c r="F26" s="111">
        <v>250</v>
      </c>
      <c r="G26" s="316">
        <v>17.498200000000001</v>
      </c>
      <c r="H26" s="205" t="s">
        <v>766</v>
      </c>
      <c r="I26" s="316">
        <v>17.635000000000002</v>
      </c>
      <c r="J26" s="52">
        <f t="shared" si="1"/>
        <v>34.20000000000023</v>
      </c>
      <c r="K26" s="55">
        <f t="shared" si="2"/>
        <v>7.817946988833091E-3</v>
      </c>
      <c r="L26" s="51">
        <f t="shared" si="3"/>
        <v>0.13680000000000092</v>
      </c>
      <c r="M26" s="338" t="s">
        <v>855</v>
      </c>
      <c r="N26" s="405">
        <f t="shared" si="4"/>
        <v>34.20000000000023</v>
      </c>
      <c r="O26" s="406">
        <f t="shared" si="5"/>
        <v>0</v>
      </c>
      <c r="P26" s="407">
        <f t="shared" si="6"/>
        <v>2.0833333333333259E-3</v>
      </c>
      <c r="Q26" s="407" t="b">
        <f t="shared" si="7"/>
        <v>0</v>
      </c>
      <c r="R26" s="403" t="b">
        <f t="shared" si="8"/>
        <v>0</v>
      </c>
      <c r="S26" s="403" t="b">
        <f t="shared" si="9"/>
        <v>0</v>
      </c>
      <c r="T26" s="403" t="b">
        <f t="shared" si="10"/>
        <v>0</v>
      </c>
      <c r="U26" s="403" t="b">
        <f t="shared" si="11"/>
        <v>0</v>
      </c>
      <c r="V26" s="403">
        <f t="shared" si="12"/>
        <v>1</v>
      </c>
      <c r="W26" s="403" t="b">
        <f t="shared" si="13"/>
        <v>0</v>
      </c>
      <c r="X26" s="403" t="b">
        <f t="shared" si="14"/>
        <v>0</v>
      </c>
      <c r="Y26" s="403" t="b">
        <f t="shared" si="15"/>
        <v>0</v>
      </c>
      <c r="Z26" s="406">
        <f>SUM($J$9:J26)</f>
        <v>577.17149999999913</v>
      </c>
      <c r="AA26" s="438" t="str">
        <f t="shared" si="16"/>
        <v>Monday</v>
      </c>
      <c r="AB26" s="403">
        <f t="shared" si="17"/>
        <v>7</v>
      </c>
    </row>
    <row r="27" spans="1:28" x14ac:dyDescent="0.2">
      <c r="A27" s="326" t="s">
        <v>370</v>
      </c>
      <c r="B27" s="100">
        <v>44622</v>
      </c>
      <c r="C27" s="144">
        <v>0.28263888888888888</v>
      </c>
      <c r="D27" s="144">
        <v>0.3125</v>
      </c>
      <c r="E27" s="144">
        <f t="shared" si="0"/>
        <v>2.9861111111111116E-2</v>
      </c>
      <c r="F27" s="111">
        <v>2000</v>
      </c>
      <c r="G27" s="316">
        <v>2.7926000000000002</v>
      </c>
      <c r="H27" s="51" t="s">
        <v>915</v>
      </c>
      <c r="I27" s="316">
        <v>2.7915999999999999</v>
      </c>
      <c r="J27" s="142">
        <f t="shared" si="1"/>
        <v>-2.0000000000006679</v>
      </c>
      <c r="K27" s="55">
        <f t="shared" si="2"/>
        <v>-3.5808923583768859E-4</v>
      </c>
      <c r="L27" s="51">
        <f t="shared" si="3"/>
        <v>-1.000000000000334E-3</v>
      </c>
      <c r="M27" s="343" t="s">
        <v>377</v>
      </c>
      <c r="N27" s="405">
        <f t="shared" si="4"/>
        <v>0</v>
      </c>
      <c r="O27" s="406">
        <f t="shared" si="5"/>
        <v>-2.0000000000006679</v>
      </c>
      <c r="P27" s="407" t="b">
        <f t="shared" si="6"/>
        <v>0</v>
      </c>
      <c r="Q27" s="407">
        <f t="shared" si="7"/>
        <v>2.9861111111111116E-2</v>
      </c>
      <c r="R27" s="403" t="b">
        <f t="shared" si="8"/>
        <v>0</v>
      </c>
      <c r="S27" s="403" t="b">
        <f t="shared" si="9"/>
        <v>0</v>
      </c>
      <c r="T27" s="403" t="b">
        <f t="shared" si="10"/>
        <v>0</v>
      </c>
      <c r="U27" s="403" t="b">
        <f t="shared" si="11"/>
        <v>0</v>
      </c>
      <c r="V27" s="403" t="b">
        <f t="shared" si="12"/>
        <v>0</v>
      </c>
      <c r="W27" s="403" t="b">
        <f t="shared" si="13"/>
        <v>0</v>
      </c>
      <c r="X27" s="403" t="b">
        <f t="shared" si="14"/>
        <v>0</v>
      </c>
      <c r="Y27" s="403" t="b">
        <f t="shared" si="15"/>
        <v>0</v>
      </c>
      <c r="Z27" s="406">
        <f>SUM($J$9:J27)</f>
        <v>575.17149999999845</v>
      </c>
      <c r="AA27" s="438" t="str">
        <f t="shared" si="16"/>
        <v>Wednesday</v>
      </c>
      <c r="AB27" s="403">
        <f t="shared" si="17"/>
        <v>6</v>
      </c>
    </row>
    <row r="28" spans="1:28" x14ac:dyDescent="0.2">
      <c r="A28" s="326" t="s">
        <v>96</v>
      </c>
      <c r="B28" s="100">
        <v>44624</v>
      </c>
      <c r="C28" s="144">
        <v>0.27430555555555558</v>
      </c>
      <c r="D28" s="144">
        <v>0.27986111111111112</v>
      </c>
      <c r="E28" s="144">
        <f t="shared" si="0"/>
        <v>5.5555555555555358E-3</v>
      </c>
      <c r="F28" s="111">
        <v>2000</v>
      </c>
      <c r="G28" s="316">
        <v>2.2549999999999999</v>
      </c>
      <c r="H28" s="51" t="s">
        <v>775</v>
      </c>
      <c r="I28" s="316">
        <v>2.3149500000000001</v>
      </c>
      <c r="J28" s="52">
        <f t="shared" si="1"/>
        <v>119.90000000000035</v>
      </c>
      <c r="K28" s="55">
        <f t="shared" si="2"/>
        <v>2.658536585365856E-2</v>
      </c>
      <c r="L28" s="51">
        <f t="shared" si="3"/>
        <v>5.995000000000017E-2</v>
      </c>
      <c r="M28" s="340" t="s">
        <v>98</v>
      </c>
      <c r="N28" s="405">
        <f t="shared" si="4"/>
        <v>119.90000000000035</v>
      </c>
      <c r="O28" s="406">
        <f t="shared" si="5"/>
        <v>0</v>
      </c>
      <c r="P28" s="407">
        <f t="shared" si="6"/>
        <v>5.5555555555555358E-3</v>
      </c>
      <c r="Q28" s="407" t="b">
        <f t="shared" si="7"/>
        <v>0</v>
      </c>
      <c r="R28" s="403" t="b">
        <f t="shared" si="8"/>
        <v>0</v>
      </c>
      <c r="S28" s="403" t="b">
        <f t="shared" si="9"/>
        <v>0</v>
      </c>
      <c r="T28" s="403" t="b">
        <f t="shared" si="10"/>
        <v>0</v>
      </c>
      <c r="U28" s="403" t="b">
        <f t="shared" si="11"/>
        <v>0</v>
      </c>
      <c r="V28" s="403" t="b">
        <f t="shared" si="12"/>
        <v>0</v>
      </c>
      <c r="W28" s="403">
        <f t="shared" si="13"/>
        <v>1</v>
      </c>
      <c r="X28" s="403" t="b">
        <f t="shared" si="14"/>
        <v>0</v>
      </c>
      <c r="Y28" s="403" t="b">
        <f t="shared" si="15"/>
        <v>0</v>
      </c>
      <c r="Z28" s="406">
        <f>SUM($J$9:J28)</f>
        <v>695.07149999999876</v>
      </c>
      <c r="AA28" s="438" t="str">
        <f t="shared" si="16"/>
        <v>Friday</v>
      </c>
      <c r="AB28" s="403">
        <f t="shared" si="17"/>
        <v>6</v>
      </c>
    </row>
    <row r="29" spans="1:28" x14ac:dyDescent="0.2">
      <c r="A29" s="326" t="s">
        <v>62</v>
      </c>
      <c r="B29" s="100">
        <v>44627</v>
      </c>
      <c r="C29" s="144">
        <v>0.27430555555555558</v>
      </c>
      <c r="D29" s="144">
        <v>0.28263888888888888</v>
      </c>
      <c r="E29" s="144">
        <f t="shared" si="0"/>
        <v>8.3333333333333037E-3</v>
      </c>
      <c r="F29" s="111">
        <v>20</v>
      </c>
      <c r="G29" s="316">
        <v>50.484999999999999</v>
      </c>
      <c r="H29" s="51" t="s">
        <v>916</v>
      </c>
      <c r="I29" s="316">
        <v>42.826000000000001</v>
      </c>
      <c r="J29" s="142">
        <f t="shared" si="1"/>
        <v>-153.17999999999998</v>
      </c>
      <c r="K29" s="55">
        <f t="shared" si="2"/>
        <v>-0.1517084282460136</v>
      </c>
      <c r="L29" s="51">
        <f t="shared" si="3"/>
        <v>-7.6589999999999989</v>
      </c>
      <c r="M29" s="343" t="s">
        <v>380</v>
      </c>
      <c r="N29" s="405">
        <f t="shared" si="4"/>
        <v>0</v>
      </c>
      <c r="O29" s="406">
        <f t="shared" si="5"/>
        <v>-153.17999999999998</v>
      </c>
      <c r="P29" s="407" t="b">
        <f t="shared" si="6"/>
        <v>0</v>
      </c>
      <c r="Q29" s="407">
        <f t="shared" si="7"/>
        <v>8.3333333333333037E-3</v>
      </c>
      <c r="R29" s="403" t="b">
        <f t="shared" si="8"/>
        <v>0</v>
      </c>
      <c r="S29" s="403" t="b">
        <f t="shared" si="9"/>
        <v>0</v>
      </c>
      <c r="T29" s="403" t="b">
        <f t="shared" si="10"/>
        <v>0</v>
      </c>
      <c r="U29" s="403" t="b">
        <f t="shared" si="11"/>
        <v>0</v>
      </c>
      <c r="V29" s="403" t="b">
        <f t="shared" si="12"/>
        <v>0</v>
      </c>
      <c r="W29" s="403" t="b">
        <f t="shared" si="13"/>
        <v>0</v>
      </c>
      <c r="X29" s="403" t="b">
        <f t="shared" si="14"/>
        <v>0</v>
      </c>
      <c r="Y29" s="403" t="b">
        <f t="shared" si="15"/>
        <v>0</v>
      </c>
      <c r="Z29" s="406">
        <f>SUM($J$9:J29)</f>
        <v>541.89149999999881</v>
      </c>
      <c r="AA29" s="438" t="str">
        <f t="shared" si="16"/>
        <v>Monday</v>
      </c>
      <c r="AB29" s="403">
        <f t="shared" si="17"/>
        <v>6</v>
      </c>
    </row>
    <row r="30" spans="1:28" x14ac:dyDescent="0.2">
      <c r="A30" s="326" t="s">
        <v>384</v>
      </c>
      <c r="B30" s="100">
        <v>44628</v>
      </c>
      <c r="C30" s="144">
        <v>0.3034722222222222</v>
      </c>
      <c r="D30" s="144">
        <v>0.3444444444444445</v>
      </c>
      <c r="E30" s="144">
        <f t="shared" si="0"/>
        <v>4.0972222222222299E-2</v>
      </c>
      <c r="F30" s="111">
        <v>2000</v>
      </c>
      <c r="G30" s="316">
        <v>1.93</v>
      </c>
      <c r="H30" s="51" t="s">
        <v>917</v>
      </c>
      <c r="I30" s="316">
        <v>1.135</v>
      </c>
      <c r="J30" s="142">
        <f t="shared" si="1"/>
        <v>-1589.9999999999998</v>
      </c>
      <c r="K30" s="55">
        <f t="shared" si="2"/>
        <v>-0.41191709844559588</v>
      </c>
      <c r="L30" s="51">
        <f t="shared" si="3"/>
        <v>-0.79499999999999993</v>
      </c>
      <c r="M30" s="344" t="s">
        <v>11</v>
      </c>
      <c r="N30" s="405">
        <f t="shared" si="4"/>
        <v>0</v>
      </c>
      <c r="O30" s="406">
        <f t="shared" si="5"/>
        <v>-1589.9999999999998</v>
      </c>
      <c r="P30" s="407" t="b">
        <f t="shared" si="6"/>
        <v>0</v>
      </c>
      <c r="Q30" s="407">
        <f t="shared" si="7"/>
        <v>4.0972222222222299E-2</v>
      </c>
      <c r="R30" s="403" t="b">
        <f t="shared" si="8"/>
        <v>0</v>
      </c>
      <c r="S30" s="403" t="b">
        <f t="shared" si="9"/>
        <v>0</v>
      </c>
      <c r="T30" s="403" t="b">
        <f t="shared" si="10"/>
        <v>0</v>
      </c>
      <c r="U30" s="403" t="b">
        <f t="shared" si="11"/>
        <v>0</v>
      </c>
      <c r="V30" s="403" t="b">
        <f t="shared" si="12"/>
        <v>0</v>
      </c>
      <c r="W30" s="403" t="b">
        <f t="shared" si="13"/>
        <v>0</v>
      </c>
      <c r="X30" s="403" t="b">
        <f t="shared" si="14"/>
        <v>0</v>
      </c>
      <c r="Y30" s="403" t="b">
        <f t="shared" si="15"/>
        <v>0</v>
      </c>
      <c r="Z30" s="406">
        <f>SUM($J$9:J30)</f>
        <v>-1048.108500000001</v>
      </c>
      <c r="AA30" s="438" t="str">
        <f t="shared" si="16"/>
        <v>Tuesday</v>
      </c>
      <c r="AB30" s="403">
        <f t="shared" si="17"/>
        <v>7</v>
      </c>
    </row>
    <row r="31" spans="1:28" x14ac:dyDescent="0.2">
      <c r="A31" s="326" t="s">
        <v>383</v>
      </c>
      <c r="B31" s="100">
        <v>44629</v>
      </c>
      <c r="C31" s="144">
        <v>0.4770833333333333</v>
      </c>
      <c r="D31" s="144">
        <v>0.47916666666666669</v>
      </c>
      <c r="E31" s="144">
        <f t="shared" si="0"/>
        <v>2.0833333333333814E-3</v>
      </c>
      <c r="F31" s="111">
        <v>300</v>
      </c>
      <c r="G31" s="316">
        <v>4.2350000000000003</v>
      </c>
      <c r="H31" s="51" t="s">
        <v>918</v>
      </c>
      <c r="I31" s="316">
        <v>4.1239999999999997</v>
      </c>
      <c r="J31" s="142">
        <f t="shared" si="1"/>
        <v>-33.300000000000196</v>
      </c>
      <c r="K31" s="55">
        <f t="shared" si="2"/>
        <v>-2.6210153482880916E-2</v>
      </c>
      <c r="L31" s="51">
        <f t="shared" si="3"/>
        <v>-0.11100000000000065</v>
      </c>
      <c r="M31" s="345" t="s">
        <v>919</v>
      </c>
      <c r="N31" s="405">
        <f t="shared" si="4"/>
        <v>0</v>
      </c>
      <c r="O31" s="406">
        <f t="shared" si="5"/>
        <v>-33.300000000000196</v>
      </c>
      <c r="P31" s="407" t="b">
        <f t="shared" si="6"/>
        <v>0</v>
      </c>
      <c r="Q31" s="407">
        <f t="shared" si="7"/>
        <v>2.0833333333333814E-3</v>
      </c>
      <c r="R31" s="403" t="b">
        <f t="shared" si="8"/>
        <v>0</v>
      </c>
      <c r="S31" s="403" t="b">
        <f t="shared" si="9"/>
        <v>0</v>
      </c>
      <c r="T31" s="403" t="b">
        <f t="shared" si="10"/>
        <v>0</v>
      </c>
      <c r="U31" s="403" t="b">
        <f t="shared" si="11"/>
        <v>0</v>
      </c>
      <c r="V31" s="403" t="b">
        <f t="shared" si="12"/>
        <v>0</v>
      </c>
      <c r="W31" s="403" t="b">
        <f t="shared" si="13"/>
        <v>0</v>
      </c>
      <c r="X31" s="403" t="b">
        <f t="shared" si="14"/>
        <v>0</v>
      </c>
      <c r="Y31" s="403" t="b">
        <f t="shared" si="15"/>
        <v>0</v>
      </c>
      <c r="Z31" s="406">
        <f>SUM($J$9:J31)</f>
        <v>-1081.4085000000011</v>
      </c>
      <c r="AA31" s="438" t="str">
        <f t="shared" si="16"/>
        <v>Wednesday</v>
      </c>
      <c r="AB31" s="403">
        <f t="shared" si="17"/>
        <v>11</v>
      </c>
    </row>
    <row r="32" spans="1:28" x14ac:dyDescent="0.2">
      <c r="A32" s="326" t="s">
        <v>100</v>
      </c>
      <c r="B32" s="100">
        <v>44630</v>
      </c>
      <c r="C32" s="144">
        <v>0.3527777777777778</v>
      </c>
      <c r="D32" s="144">
        <v>0.35555555555555557</v>
      </c>
      <c r="E32" s="144">
        <f t="shared" si="0"/>
        <v>2.7777777777777679E-3</v>
      </c>
      <c r="F32" s="111">
        <v>500</v>
      </c>
      <c r="G32" s="316">
        <v>3.8</v>
      </c>
      <c r="H32" s="51" t="s">
        <v>772</v>
      </c>
      <c r="I32" s="316">
        <v>3.9164500000000002</v>
      </c>
      <c r="J32" s="52">
        <f t="shared" si="1"/>
        <v>58.225000000000193</v>
      </c>
      <c r="K32" s="55">
        <f t="shared" si="2"/>
        <v>3.0644736842105447E-2</v>
      </c>
      <c r="L32" s="51">
        <f t="shared" si="3"/>
        <v>0.11645000000000039</v>
      </c>
      <c r="M32" s="339" t="s">
        <v>102</v>
      </c>
      <c r="N32" s="405">
        <f t="shared" si="4"/>
        <v>58.225000000000193</v>
      </c>
      <c r="O32" s="406">
        <f t="shared" si="5"/>
        <v>0</v>
      </c>
      <c r="P32" s="407">
        <f t="shared" si="6"/>
        <v>2.7777777777777679E-3</v>
      </c>
      <c r="Q32" s="407" t="b">
        <f t="shared" si="7"/>
        <v>0</v>
      </c>
      <c r="R32" s="403" t="b">
        <f t="shared" si="8"/>
        <v>0</v>
      </c>
      <c r="S32" s="403" t="b">
        <f t="shared" si="9"/>
        <v>0</v>
      </c>
      <c r="T32" s="403">
        <f t="shared" si="10"/>
        <v>1</v>
      </c>
      <c r="U32" s="403" t="b">
        <f t="shared" si="11"/>
        <v>0</v>
      </c>
      <c r="V32" s="403" t="b">
        <f t="shared" si="12"/>
        <v>0</v>
      </c>
      <c r="W32" s="403" t="b">
        <f t="shared" si="13"/>
        <v>0</v>
      </c>
      <c r="X32" s="403" t="b">
        <f t="shared" si="14"/>
        <v>0</v>
      </c>
      <c r="Y32" s="403" t="b">
        <f t="shared" si="15"/>
        <v>0</v>
      </c>
      <c r="Z32" s="406">
        <f>SUM($J$9:J32)</f>
        <v>-1023.183500000001</v>
      </c>
      <c r="AA32" s="438" t="str">
        <f t="shared" si="16"/>
        <v>Thursday</v>
      </c>
      <c r="AB32" s="403">
        <f t="shared" si="17"/>
        <v>8</v>
      </c>
    </row>
    <row r="33" spans="1:28" x14ac:dyDescent="0.2">
      <c r="A33" s="326" t="s">
        <v>104</v>
      </c>
      <c r="B33" s="100">
        <v>44635</v>
      </c>
      <c r="C33" s="144">
        <v>0.52638888888888891</v>
      </c>
      <c r="D33" s="144">
        <v>0.52916666666666667</v>
      </c>
      <c r="E33" s="144">
        <f t="shared" si="0"/>
        <v>2.7777777777777679E-3</v>
      </c>
      <c r="F33" s="111">
        <v>2000</v>
      </c>
      <c r="G33" s="316">
        <v>1.165</v>
      </c>
      <c r="H33" s="51" t="s">
        <v>773</v>
      </c>
      <c r="I33" s="316">
        <v>1.16805</v>
      </c>
      <c r="J33" s="52">
        <f t="shared" si="1"/>
        <v>6.0999999999999943</v>
      </c>
      <c r="K33" s="55">
        <f t="shared" si="2"/>
        <v>2.6180257510730609E-3</v>
      </c>
      <c r="L33" s="113">
        <f t="shared" si="3"/>
        <v>3.0499999999999972E-3</v>
      </c>
      <c r="M33" s="346" t="s">
        <v>9</v>
      </c>
      <c r="N33" s="405">
        <f t="shared" si="4"/>
        <v>6.0999999999999943</v>
      </c>
      <c r="O33" s="406">
        <f t="shared" si="5"/>
        <v>0</v>
      </c>
      <c r="P33" s="407">
        <f t="shared" si="6"/>
        <v>2.7777777777777679E-3</v>
      </c>
      <c r="Q33" s="407" t="b">
        <f t="shared" si="7"/>
        <v>0</v>
      </c>
      <c r="R33" s="403" t="b">
        <f t="shared" si="8"/>
        <v>0</v>
      </c>
      <c r="S33" s="403" t="b">
        <f t="shared" si="9"/>
        <v>0</v>
      </c>
      <c r="T33" s="403">
        <f t="shared" si="10"/>
        <v>1</v>
      </c>
      <c r="U33" s="403" t="b">
        <f t="shared" si="11"/>
        <v>0</v>
      </c>
      <c r="V33" s="403" t="b">
        <f t="shared" si="12"/>
        <v>0</v>
      </c>
      <c r="W33" s="403" t="b">
        <f t="shared" si="13"/>
        <v>0</v>
      </c>
      <c r="X33" s="403" t="b">
        <f t="shared" si="14"/>
        <v>0</v>
      </c>
      <c r="Y33" s="403" t="b">
        <f t="shared" si="15"/>
        <v>0</v>
      </c>
      <c r="Z33" s="406">
        <f>SUM($J$9:J33)</f>
        <v>-1017.083500000001</v>
      </c>
      <c r="AA33" s="438" t="str">
        <f t="shared" si="16"/>
        <v>Tuesday</v>
      </c>
      <c r="AB33" s="403">
        <f t="shared" si="17"/>
        <v>12</v>
      </c>
    </row>
    <row r="34" spans="1:28" x14ac:dyDescent="0.2">
      <c r="A34" s="326" t="s">
        <v>62</v>
      </c>
      <c r="B34" s="100">
        <v>44637</v>
      </c>
      <c r="C34" s="144">
        <v>0.3034722222222222</v>
      </c>
      <c r="D34" s="144">
        <v>0.31041666666666667</v>
      </c>
      <c r="E34" s="144">
        <f t="shared" si="0"/>
        <v>6.9444444444444753E-3</v>
      </c>
      <c r="F34" s="111">
        <v>100</v>
      </c>
      <c r="G34" s="316">
        <v>31.465</v>
      </c>
      <c r="H34" s="51" t="s">
        <v>920</v>
      </c>
      <c r="I34" s="316">
        <v>31.327100000000002</v>
      </c>
      <c r="J34" s="142">
        <f t="shared" si="1"/>
        <v>-13.789999999999836</v>
      </c>
      <c r="K34" s="55">
        <f t="shared" si="2"/>
        <v>-4.3826473859843729E-3</v>
      </c>
      <c r="L34" s="51">
        <f t="shared" si="3"/>
        <v>-0.13789999999999836</v>
      </c>
      <c r="M34" s="347" t="s">
        <v>1068</v>
      </c>
      <c r="N34" s="405">
        <f t="shared" si="4"/>
        <v>0</v>
      </c>
      <c r="O34" s="406">
        <f t="shared" si="5"/>
        <v>-13.789999999999836</v>
      </c>
      <c r="P34" s="407" t="b">
        <f t="shared" si="6"/>
        <v>0</v>
      </c>
      <c r="Q34" s="407">
        <f t="shared" si="7"/>
        <v>6.9444444444444753E-3</v>
      </c>
      <c r="R34" s="403" t="b">
        <f t="shared" si="8"/>
        <v>0</v>
      </c>
      <c r="S34" s="403" t="b">
        <f t="shared" si="9"/>
        <v>0</v>
      </c>
      <c r="T34" s="403" t="b">
        <f t="shared" si="10"/>
        <v>0</v>
      </c>
      <c r="U34" s="403" t="b">
        <f t="shared" si="11"/>
        <v>0</v>
      </c>
      <c r="V34" s="403" t="b">
        <f t="shared" si="12"/>
        <v>0</v>
      </c>
      <c r="W34" s="403" t="b">
        <f t="shared" si="13"/>
        <v>0</v>
      </c>
      <c r="X34" s="403" t="b">
        <f t="shared" si="14"/>
        <v>0</v>
      </c>
      <c r="Y34" s="403" t="b">
        <f t="shared" si="15"/>
        <v>0</v>
      </c>
      <c r="Z34" s="406">
        <f>SUM($J$9:J34)</f>
        <v>-1030.8735000000008</v>
      </c>
      <c r="AA34" s="438" t="str">
        <f t="shared" si="16"/>
        <v>Thursday</v>
      </c>
      <c r="AB34" s="403">
        <f t="shared" si="17"/>
        <v>7</v>
      </c>
    </row>
    <row r="35" spans="1:28" x14ac:dyDescent="0.2">
      <c r="A35" s="326" t="s">
        <v>107</v>
      </c>
      <c r="B35" s="100">
        <v>44641</v>
      </c>
      <c r="C35" s="144">
        <v>0.38819444444444445</v>
      </c>
      <c r="D35" s="144">
        <v>0.3923611111111111</v>
      </c>
      <c r="E35" s="144">
        <f t="shared" si="0"/>
        <v>4.1666666666666519E-3</v>
      </c>
      <c r="F35" s="111">
        <v>500</v>
      </c>
      <c r="G35" s="316">
        <v>7.7584999999999997</v>
      </c>
      <c r="H35" s="51" t="s">
        <v>774</v>
      </c>
      <c r="I35" s="316">
        <v>7.8204500000000001</v>
      </c>
      <c r="J35" s="52">
        <f t="shared" si="1"/>
        <v>30.975000000000197</v>
      </c>
      <c r="K35" s="55">
        <f t="shared" si="2"/>
        <v>7.9847908745247498E-3</v>
      </c>
      <c r="L35" s="51">
        <f t="shared" si="3"/>
        <v>6.1950000000000394E-2</v>
      </c>
      <c r="M35" s="339" t="s">
        <v>109</v>
      </c>
      <c r="N35" s="405">
        <f t="shared" si="4"/>
        <v>30.975000000000197</v>
      </c>
      <c r="O35" s="406">
        <f t="shared" si="5"/>
        <v>0</v>
      </c>
      <c r="P35" s="407">
        <f t="shared" si="6"/>
        <v>4.1666666666666519E-3</v>
      </c>
      <c r="Q35" s="407" t="b">
        <f t="shared" si="7"/>
        <v>0</v>
      </c>
      <c r="R35" s="403" t="b">
        <f t="shared" si="8"/>
        <v>0</v>
      </c>
      <c r="S35" s="403" t="b">
        <f t="shared" si="9"/>
        <v>0</v>
      </c>
      <c r="T35" s="403">
        <f t="shared" si="10"/>
        <v>1</v>
      </c>
      <c r="U35" s="403" t="b">
        <f t="shared" si="11"/>
        <v>0</v>
      </c>
      <c r="V35" s="403" t="b">
        <f t="shared" si="12"/>
        <v>0</v>
      </c>
      <c r="W35" s="403" t="b">
        <f t="shared" si="13"/>
        <v>0</v>
      </c>
      <c r="X35" s="403" t="b">
        <f t="shared" si="14"/>
        <v>0</v>
      </c>
      <c r="Y35" s="403" t="b">
        <f t="shared" si="15"/>
        <v>0</v>
      </c>
      <c r="Z35" s="406">
        <f>SUM($J$9:J35)</f>
        <v>-999.89850000000058</v>
      </c>
      <c r="AA35" s="438" t="str">
        <f t="shared" si="16"/>
        <v>Monday</v>
      </c>
      <c r="AB35" s="403">
        <f t="shared" si="17"/>
        <v>9</v>
      </c>
    </row>
    <row r="36" spans="1:28" x14ac:dyDescent="0.2">
      <c r="A36" s="326" t="s">
        <v>107</v>
      </c>
      <c r="B36" s="100">
        <v>44643</v>
      </c>
      <c r="C36" s="144">
        <v>0.29444444444444445</v>
      </c>
      <c r="D36" s="144">
        <v>0.29722222222222222</v>
      </c>
      <c r="E36" s="144">
        <f t="shared" si="0"/>
        <v>2.7777777777777679E-3</v>
      </c>
      <c r="F36" s="111">
        <v>400</v>
      </c>
      <c r="G36" s="316">
        <v>6.66</v>
      </c>
      <c r="H36" s="51" t="s">
        <v>921</v>
      </c>
      <c r="I36" s="316">
        <v>6.4373500000000003</v>
      </c>
      <c r="J36" s="142">
        <f t="shared" si="1"/>
        <v>-89.059999999999917</v>
      </c>
      <c r="K36" s="55">
        <f t="shared" si="2"/>
        <v>-3.3430930930930858E-2</v>
      </c>
      <c r="L36" s="51">
        <f t="shared" si="3"/>
        <v>-0.22264999999999979</v>
      </c>
      <c r="M36" s="348" t="s">
        <v>1069</v>
      </c>
      <c r="N36" s="405">
        <f t="shared" si="4"/>
        <v>0</v>
      </c>
      <c r="O36" s="406">
        <f t="shared" si="5"/>
        <v>-89.059999999999917</v>
      </c>
      <c r="P36" s="407" t="b">
        <f t="shared" si="6"/>
        <v>0</v>
      </c>
      <c r="Q36" s="407">
        <f t="shared" si="7"/>
        <v>2.7777777777777679E-3</v>
      </c>
      <c r="R36" s="403" t="b">
        <f t="shared" si="8"/>
        <v>0</v>
      </c>
      <c r="S36" s="403" t="b">
        <f t="shared" si="9"/>
        <v>0</v>
      </c>
      <c r="T36" s="403" t="b">
        <f t="shared" si="10"/>
        <v>0</v>
      </c>
      <c r="U36" s="403" t="b">
        <f t="shared" si="11"/>
        <v>0</v>
      </c>
      <c r="V36" s="403" t="b">
        <f t="shared" si="12"/>
        <v>0</v>
      </c>
      <c r="W36" s="403" t="b">
        <f t="shared" si="13"/>
        <v>0</v>
      </c>
      <c r="X36" s="403" t="b">
        <f t="shared" si="14"/>
        <v>0</v>
      </c>
      <c r="Y36" s="403" t="b">
        <f t="shared" si="15"/>
        <v>0</v>
      </c>
      <c r="Z36" s="406">
        <f>SUM($J$9:J36)</f>
        <v>-1088.9585000000004</v>
      </c>
      <c r="AA36" s="438" t="str">
        <f t="shared" si="16"/>
        <v>Wednesday</v>
      </c>
      <c r="AB36" s="403">
        <f t="shared" si="17"/>
        <v>7</v>
      </c>
    </row>
    <row r="37" spans="1:28" x14ac:dyDescent="0.2">
      <c r="A37" s="326" t="s">
        <v>112</v>
      </c>
      <c r="B37" s="100">
        <v>44645</v>
      </c>
      <c r="C37" s="144">
        <v>0.50486111111111109</v>
      </c>
      <c r="D37" s="144">
        <v>0.50486111111111109</v>
      </c>
      <c r="E37" s="144">
        <f t="shared" si="0"/>
        <v>0</v>
      </c>
      <c r="F37" s="111">
        <v>1000</v>
      </c>
      <c r="G37" s="316">
        <v>2.5379</v>
      </c>
      <c r="H37" s="51" t="s">
        <v>776</v>
      </c>
      <c r="I37" s="316">
        <v>2.6042000000000001</v>
      </c>
      <c r="J37" s="52">
        <f t="shared" si="1"/>
        <v>66.300000000000026</v>
      </c>
      <c r="K37" s="55">
        <f t="shared" si="2"/>
        <v>2.6123960754954823E-2</v>
      </c>
      <c r="L37" s="51">
        <f t="shared" si="3"/>
        <v>6.6300000000000026E-2</v>
      </c>
      <c r="M37" s="339" t="s">
        <v>113</v>
      </c>
      <c r="N37" s="405">
        <f t="shared" si="4"/>
        <v>66.300000000000026</v>
      </c>
      <c r="O37" s="406">
        <f t="shared" si="5"/>
        <v>0</v>
      </c>
      <c r="P37" s="407">
        <f t="shared" si="6"/>
        <v>0</v>
      </c>
      <c r="Q37" s="407" t="b">
        <f t="shared" si="7"/>
        <v>0</v>
      </c>
      <c r="R37" s="403" t="b">
        <f t="shared" si="8"/>
        <v>0</v>
      </c>
      <c r="S37" s="403" t="b">
        <f t="shared" si="9"/>
        <v>0</v>
      </c>
      <c r="T37" s="403">
        <f t="shared" si="10"/>
        <v>1</v>
      </c>
      <c r="U37" s="403" t="b">
        <f t="shared" si="11"/>
        <v>0</v>
      </c>
      <c r="V37" s="403" t="b">
        <f t="shared" si="12"/>
        <v>0</v>
      </c>
      <c r="W37" s="403" t="b">
        <f t="shared" si="13"/>
        <v>0</v>
      </c>
      <c r="X37" s="403" t="b">
        <f t="shared" si="14"/>
        <v>0</v>
      </c>
      <c r="Y37" s="403" t="b">
        <f t="shared" si="15"/>
        <v>0</v>
      </c>
      <c r="Z37" s="406">
        <f>SUM($J$9:J37)</f>
        <v>-1022.6585000000003</v>
      </c>
      <c r="AA37" s="438" t="str">
        <f t="shared" si="16"/>
        <v>Friday</v>
      </c>
      <c r="AB37" s="403">
        <f t="shared" si="17"/>
        <v>12</v>
      </c>
    </row>
    <row r="38" spans="1:28" x14ac:dyDescent="0.2">
      <c r="A38" s="326" t="s">
        <v>393</v>
      </c>
      <c r="B38" s="100">
        <v>44649</v>
      </c>
      <c r="C38" s="144">
        <v>0.3034722222222222</v>
      </c>
      <c r="D38" s="144">
        <v>0.30416666666666664</v>
      </c>
      <c r="E38" s="144">
        <f t="shared" si="0"/>
        <v>6.9444444444444198E-4</v>
      </c>
      <c r="F38" s="111">
        <v>150</v>
      </c>
      <c r="G38" s="316">
        <v>22.322669999999999</v>
      </c>
      <c r="H38" s="51" t="s">
        <v>922</v>
      </c>
      <c r="I38" s="316">
        <v>22.2</v>
      </c>
      <c r="J38" s="142">
        <f t="shared" si="1"/>
        <v>-18.400499999999909</v>
      </c>
      <c r="K38" s="55">
        <f t="shared" si="2"/>
        <v>-5.4953103728182517E-3</v>
      </c>
      <c r="L38" s="51">
        <f t="shared" si="3"/>
        <v>-0.12266999999999939</v>
      </c>
      <c r="M38" s="339" t="s">
        <v>116</v>
      </c>
      <c r="N38" s="405">
        <f t="shared" si="4"/>
        <v>0</v>
      </c>
      <c r="O38" s="406">
        <f t="shared" si="5"/>
        <v>-18.400499999999909</v>
      </c>
      <c r="P38" s="407" t="b">
        <f t="shared" si="6"/>
        <v>0</v>
      </c>
      <c r="Q38" s="407">
        <f t="shared" si="7"/>
        <v>6.9444444444444198E-4</v>
      </c>
      <c r="R38" s="403" t="b">
        <f t="shared" si="8"/>
        <v>0</v>
      </c>
      <c r="S38" s="403" t="b">
        <f t="shared" si="9"/>
        <v>0</v>
      </c>
      <c r="T38" s="403" t="b">
        <f t="shared" si="10"/>
        <v>0</v>
      </c>
      <c r="U38" s="403" t="b">
        <f t="shared" si="11"/>
        <v>0</v>
      </c>
      <c r="V38" s="403" t="b">
        <f t="shared" si="12"/>
        <v>0</v>
      </c>
      <c r="W38" s="403" t="b">
        <f t="shared" si="13"/>
        <v>0</v>
      </c>
      <c r="X38" s="403" t="b">
        <f t="shared" si="14"/>
        <v>0</v>
      </c>
      <c r="Y38" s="403" t="b">
        <f t="shared" si="15"/>
        <v>0</v>
      </c>
      <c r="Z38" s="406">
        <f>SUM($J$9:J38)</f>
        <v>-1041.0590000000002</v>
      </c>
      <c r="AA38" s="438" t="str">
        <f t="shared" si="16"/>
        <v>Tuesday</v>
      </c>
      <c r="AB38" s="403">
        <f t="shared" si="17"/>
        <v>7</v>
      </c>
    </row>
    <row r="39" spans="1:28" x14ac:dyDescent="0.2">
      <c r="A39" s="326" t="s">
        <v>115</v>
      </c>
      <c r="B39" s="100">
        <v>44655</v>
      </c>
      <c r="C39" s="144">
        <v>0.28472222222222221</v>
      </c>
      <c r="D39" s="144">
        <v>0.29166666666666669</v>
      </c>
      <c r="E39" s="144">
        <f t="shared" si="0"/>
        <v>6.9444444444444753E-3</v>
      </c>
      <c r="F39" s="111">
        <v>800</v>
      </c>
      <c r="G39" s="316">
        <v>1.7849999999999999</v>
      </c>
      <c r="H39" s="51" t="s">
        <v>777</v>
      </c>
      <c r="I39" s="316">
        <v>1.82</v>
      </c>
      <c r="J39" s="52">
        <f t="shared" si="1"/>
        <v>28.000000000000114</v>
      </c>
      <c r="K39" s="55">
        <f t="shared" si="2"/>
        <v>1.9607843137255054E-2</v>
      </c>
      <c r="L39" s="51">
        <f t="shared" si="3"/>
        <v>3.5000000000000142E-2</v>
      </c>
      <c r="M39" s="339" t="s">
        <v>116</v>
      </c>
      <c r="N39" s="405">
        <f t="shared" si="4"/>
        <v>28.000000000000114</v>
      </c>
      <c r="O39" s="406">
        <f t="shared" si="5"/>
        <v>0</v>
      </c>
      <c r="P39" s="407">
        <f t="shared" si="6"/>
        <v>6.9444444444444753E-3</v>
      </c>
      <c r="Q39" s="407" t="b">
        <f t="shared" si="7"/>
        <v>0</v>
      </c>
      <c r="R39" s="403" t="b">
        <f t="shared" si="8"/>
        <v>0</v>
      </c>
      <c r="S39" s="403" t="b">
        <f t="shared" si="9"/>
        <v>0</v>
      </c>
      <c r="T39" s="403">
        <f t="shared" si="10"/>
        <v>1</v>
      </c>
      <c r="U39" s="403" t="b">
        <f t="shared" si="11"/>
        <v>0</v>
      </c>
      <c r="V39" s="403" t="b">
        <f t="shared" si="12"/>
        <v>0</v>
      </c>
      <c r="W39" s="403" t="b">
        <f t="shared" si="13"/>
        <v>0</v>
      </c>
      <c r="X39" s="403" t="b">
        <f t="shared" si="14"/>
        <v>0</v>
      </c>
      <c r="Y39" s="403" t="b">
        <f t="shared" si="15"/>
        <v>0</v>
      </c>
      <c r="Z39" s="406">
        <f>SUM($J$9:J39)</f>
        <v>-1013.0590000000001</v>
      </c>
      <c r="AA39" s="438" t="str">
        <f t="shared" si="16"/>
        <v>Monday</v>
      </c>
      <c r="AB39" s="403">
        <f t="shared" si="17"/>
        <v>6</v>
      </c>
    </row>
    <row r="40" spans="1:28" x14ac:dyDescent="0.2">
      <c r="A40" s="326" t="s">
        <v>119</v>
      </c>
      <c r="B40" s="100">
        <v>44663</v>
      </c>
      <c r="C40" s="144">
        <v>0.27500000000000002</v>
      </c>
      <c r="D40" s="144">
        <v>0.27499999999999997</v>
      </c>
      <c r="E40" s="144">
        <f t="shared" si="0"/>
        <v>0</v>
      </c>
      <c r="F40" s="111">
        <v>500</v>
      </c>
      <c r="G40" s="316">
        <v>2.9557000000000002</v>
      </c>
      <c r="H40" s="51" t="s">
        <v>778</v>
      </c>
      <c r="I40" s="316">
        <v>3.2709999999999999</v>
      </c>
      <c r="J40" s="52">
        <f t="shared" si="1"/>
        <v>157.64999999999984</v>
      </c>
      <c r="K40" s="55">
        <f t="shared" si="2"/>
        <v>0.10667523767635401</v>
      </c>
      <c r="L40" s="51">
        <f t="shared" si="3"/>
        <v>0.31529999999999969</v>
      </c>
      <c r="M40" s="338" t="s">
        <v>856</v>
      </c>
      <c r="N40" s="405">
        <f t="shared" si="4"/>
        <v>157.64999999999984</v>
      </c>
      <c r="O40" s="406">
        <f t="shared" si="5"/>
        <v>0</v>
      </c>
      <c r="P40" s="407">
        <f t="shared" si="6"/>
        <v>0</v>
      </c>
      <c r="Q40" s="407" t="b">
        <f t="shared" si="7"/>
        <v>0</v>
      </c>
      <c r="R40" s="403" t="b">
        <f t="shared" si="8"/>
        <v>0</v>
      </c>
      <c r="S40" s="403" t="b">
        <f t="shared" si="9"/>
        <v>0</v>
      </c>
      <c r="T40" s="403" t="b">
        <f t="shared" si="10"/>
        <v>0</v>
      </c>
      <c r="U40" s="403" t="b">
        <f t="shared" si="11"/>
        <v>0</v>
      </c>
      <c r="V40" s="403">
        <f t="shared" si="12"/>
        <v>1</v>
      </c>
      <c r="W40" s="403" t="b">
        <f t="shared" si="13"/>
        <v>0</v>
      </c>
      <c r="X40" s="403" t="b">
        <f t="shared" si="14"/>
        <v>0</v>
      </c>
      <c r="Y40" s="403" t="b">
        <f t="shared" si="15"/>
        <v>0</v>
      </c>
      <c r="Z40" s="406">
        <f>SUM($J$9:J40)</f>
        <v>-855.40900000000022</v>
      </c>
      <c r="AA40" s="438" t="str">
        <f t="shared" si="16"/>
        <v>Tuesday</v>
      </c>
      <c r="AB40" s="403">
        <f t="shared" si="17"/>
        <v>6</v>
      </c>
    </row>
    <row r="41" spans="1:28" x14ac:dyDescent="0.2">
      <c r="A41" s="326" t="s">
        <v>396</v>
      </c>
      <c r="B41" s="100">
        <v>44664</v>
      </c>
      <c r="C41" s="144">
        <v>0.27916666666666667</v>
      </c>
      <c r="D41" s="144">
        <v>0.27986111111111112</v>
      </c>
      <c r="E41" s="144">
        <f t="shared" si="0"/>
        <v>6.9444444444444198E-4</v>
      </c>
      <c r="F41" s="111">
        <v>400</v>
      </c>
      <c r="G41" s="316">
        <v>5.2194000000000003</v>
      </c>
      <c r="H41" s="51" t="s">
        <v>923</v>
      </c>
      <c r="I41" s="316">
        <v>5.12</v>
      </c>
      <c r="J41" s="142">
        <f t="shared" ref="J41:J72" si="18">L41*F41</f>
        <v>-39.760000000000062</v>
      </c>
      <c r="K41" s="55">
        <f t="shared" si="2"/>
        <v>-1.9044334597846491E-2</v>
      </c>
      <c r="L41" s="51">
        <f t="shared" si="3"/>
        <v>-9.9400000000000155E-2</v>
      </c>
      <c r="M41" s="339" t="s">
        <v>397</v>
      </c>
      <c r="N41" s="405">
        <f t="shared" si="4"/>
        <v>0</v>
      </c>
      <c r="O41" s="406">
        <f t="shared" si="5"/>
        <v>-39.760000000000062</v>
      </c>
      <c r="P41" s="407" t="b">
        <f t="shared" si="6"/>
        <v>0</v>
      </c>
      <c r="Q41" s="407">
        <f t="shared" si="7"/>
        <v>6.9444444444444198E-4</v>
      </c>
      <c r="R41" s="403" t="b">
        <f t="shared" si="8"/>
        <v>0</v>
      </c>
      <c r="S41" s="403" t="b">
        <f t="shared" si="9"/>
        <v>0</v>
      </c>
      <c r="T41" s="403" t="b">
        <f t="shared" si="10"/>
        <v>0</v>
      </c>
      <c r="U41" s="403" t="b">
        <f t="shared" si="11"/>
        <v>0</v>
      </c>
      <c r="V41" s="403" t="b">
        <f t="shared" si="12"/>
        <v>0</v>
      </c>
      <c r="W41" s="403" t="b">
        <f t="shared" si="13"/>
        <v>0</v>
      </c>
      <c r="X41" s="403" t="b">
        <f t="shared" si="14"/>
        <v>0</v>
      </c>
      <c r="Y41" s="403" t="b">
        <f t="shared" si="15"/>
        <v>0</v>
      </c>
      <c r="Z41" s="406">
        <f>SUM($J$9:J41)</f>
        <v>-895.16900000000032</v>
      </c>
      <c r="AA41" s="438" t="str">
        <f t="shared" si="16"/>
        <v>Wednesday</v>
      </c>
      <c r="AB41" s="403">
        <f t="shared" si="17"/>
        <v>6</v>
      </c>
    </row>
    <row r="42" spans="1:28" x14ac:dyDescent="0.2">
      <c r="A42" s="326" t="s">
        <v>62</v>
      </c>
      <c r="B42" s="100">
        <v>44665</v>
      </c>
      <c r="C42" s="144">
        <v>0.5</v>
      </c>
      <c r="D42" s="144">
        <v>0.50069444444444444</v>
      </c>
      <c r="E42" s="144">
        <f t="shared" si="0"/>
        <v>6.9444444444444198E-4</v>
      </c>
      <c r="F42" s="111">
        <v>50</v>
      </c>
      <c r="G42" s="316">
        <v>25.29</v>
      </c>
      <c r="H42" s="51" t="s">
        <v>924</v>
      </c>
      <c r="I42" s="316">
        <v>24.02</v>
      </c>
      <c r="J42" s="142">
        <f t="shared" si="18"/>
        <v>-63.499999999999979</v>
      </c>
      <c r="K42" s="55">
        <f t="shared" si="2"/>
        <v>-5.0217477263740595E-2</v>
      </c>
      <c r="L42" s="51">
        <f t="shared" si="3"/>
        <v>-1.2699999999999996</v>
      </c>
      <c r="M42" s="349" t="s">
        <v>116</v>
      </c>
      <c r="N42" s="405">
        <f t="shared" si="4"/>
        <v>0</v>
      </c>
      <c r="O42" s="406">
        <f t="shared" si="5"/>
        <v>-63.499999999999979</v>
      </c>
      <c r="P42" s="407" t="b">
        <f t="shared" si="6"/>
        <v>0</v>
      </c>
      <c r="Q42" s="407">
        <f t="shared" si="7"/>
        <v>6.9444444444444198E-4</v>
      </c>
      <c r="R42" s="403" t="b">
        <f t="shared" si="8"/>
        <v>0</v>
      </c>
      <c r="S42" s="403" t="b">
        <f t="shared" si="9"/>
        <v>0</v>
      </c>
      <c r="T42" s="403" t="b">
        <f t="shared" si="10"/>
        <v>0</v>
      </c>
      <c r="U42" s="403" t="b">
        <f t="shared" si="11"/>
        <v>0</v>
      </c>
      <c r="V42" s="403" t="b">
        <f t="shared" si="12"/>
        <v>0</v>
      </c>
      <c r="W42" s="403" t="b">
        <f t="shared" si="13"/>
        <v>0</v>
      </c>
      <c r="X42" s="403" t="b">
        <f t="shared" si="14"/>
        <v>0</v>
      </c>
      <c r="Y42" s="403" t="b">
        <f t="shared" si="15"/>
        <v>0</v>
      </c>
      <c r="Z42" s="406">
        <f>SUM($J$9:J42)</f>
        <v>-958.66900000000032</v>
      </c>
      <c r="AA42" s="438" t="str">
        <f t="shared" si="16"/>
        <v>Thursday</v>
      </c>
      <c r="AB42" s="403">
        <f t="shared" si="17"/>
        <v>12</v>
      </c>
    </row>
    <row r="43" spans="1:28" x14ac:dyDescent="0.2">
      <c r="A43" s="326" t="s">
        <v>123</v>
      </c>
      <c r="B43" s="100">
        <v>44670</v>
      </c>
      <c r="C43" s="144">
        <v>0.27361111111111114</v>
      </c>
      <c r="D43" s="144">
        <v>0.27708333333333335</v>
      </c>
      <c r="E43" s="144">
        <f t="shared" si="0"/>
        <v>3.4722222222222099E-3</v>
      </c>
      <c r="F43" s="111">
        <v>1000</v>
      </c>
      <c r="G43" s="316">
        <v>2.855</v>
      </c>
      <c r="H43" s="51" t="s">
        <v>779</v>
      </c>
      <c r="I43" s="316">
        <v>2.97</v>
      </c>
      <c r="J43" s="52">
        <f t="shared" si="18"/>
        <v>115.00000000000021</v>
      </c>
      <c r="K43" s="55">
        <f t="shared" si="2"/>
        <v>4.028021015761829E-2</v>
      </c>
      <c r="L43" s="51">
        <f t="shared" si="3"/>
        <v>0.11500000000000021</v>
      </c>
      <c r="M43" s="342" t="s">
        <v>125</v>
      </c>
      <c r="N43" s="405">
        <f t="shared" si="4"/>
        <v>115.00000000000021</v>
      </c>
      <c r="O43" s="406">
        <f t="shared" si="5"/>
        <v>0</v>
      </c>
      <c r="P43" s="407">
        <f t="shared" si="6"/>
        <v>3.4722222222222099E-3</v>
      </c>
      <c r="Q43" s="407" t="b">
        <f t="shared" si="7"/>
        <v>0</v>
      </c>
      <c r="R43" s="403" t="b">
        <f t="shared" si="8"/>
        <v>0</v>
      </c>
      <c r="S43" s="403" t="b">
        <f t="shared" si="9"/>
        <v>0</v>
      </c>
      <c r="T43" s="403" t="b">
        <f t="shared" si="10"/>
        <v>0</v>
      </c>
      <c r="U43" s="403">
        <f t="shared" si="11"/>
        <v>1</v>
      </c>
      <c r="V43" s="403" t="b">
        <f t="shared" si="12"/>
        <v>0</v>
      </c>
      <c r="W43" s="403" t="b">
        <f t="shared" si="13"/>
        <v>0</v>
      </c>
      <c r="X43" s="403" t="b">
        <f t="shared" si="14"/>
        <v>0</v>
      </c>
      <c r="Y43" s="403" t="b">
        <f t="shared" si="15"/>
        <v>0</v>
      </c>
      <c r="Z43" s="406">
        <f>SUM($J$9:J43)</f>
        <v>-843.6690000000001</v>
      </c>
      <c r="AA43" s="438" t="str">
        <f t="shared" si="16"/>
        <v>Tuesday</v>
      </c>
      <c r="AB43" s="403">
        <f t="shared" si="17"/>
        <v>6</v>
      </c>
    </row>
    <row r="44" spans="1:28" x14ac:dyDescent="0.2">
      <c r="A44" s="326" t="s">
        <v>128</v>
      </c>
      <c r="B44" s="100">
        <v>44672</v>
      </c>
      <c r="C44" s="144">
        <v>0.27638888888888891</v>
      </c>
      <c r="D44" s="144">
        <v>0.27847222222222223</v>
      </c>
      <c r="E44" s="144">
        <f t="shared" si="0"/>
        <v>2.0833333333333259E-3</v>
      </c>
      <c r="F44" s="111">
        <v>1000</v>
      </c>
      <c r="G44" s="316">
        <v>2.0476000000000001</v>
      </c>
      <c r="H44" s="51" t="s">
        <v>129</v>
      </c>
      <c r="I44" s="316">
        <v>2.0962000000000001</v>
      </c>
      <c r="J44" s="52">
        <f t="shared" si="18"/>
        <v>48.59999999999998</v>
      </c>
      <c r="K44" s="55">
        <f t="shared" si="2"/>
        <v>2.3735104512600191E-2</v>
      </c>
      <c r="L44" s="51">
        <f t="shared" si="3"/>
        <v>4.8599999999999977E-2</v>
      </c>
      <c r="M44" s="338" t="s">
        <v>857</v>
      </c>
      <c r="N44" s="405">
        <f t="shared" si="4"/>
        <v>48.59999999999998</v>
      </c>
      <c r="O44" s="406">
        <f t="shared" si="5"/>
        <v>0</v>
      </c>
      <c r="P44" s="407">
        <f t="shared" si="6"/>
        <v>2.0833333333333259E-3</v>
      </c>
      <c r="Q44" s="407" t="b">
        <f t="shared" si="7"/>
        <v>0</v>
      </c>
      <c r="R44" s="403" t="b">
        <f t="shared" si="8"/>
        <v>0</v>
      </c>
      <c r="S44" s="403" t="b">
        <f t="shared" si="9"/>
        <v>0</v>
      </c>
      <c r="T44" s="403" t="b">
        <f t="shared" si="10"/>
        <v>0</v>
      </c>
      <c r="U44" s="403" t="b">
        <f t="shared" si="11"/>
        <v>0</v>
      </c>
      <c r="V44" s="403">
        <f t="shared" si="12"/>
        <v>1</v>
      </c>
      <c r="W44" s="403" t="b">
        <f t="shared" si="13"/>
        <v>0</v>
      </c>
      <c r="X44" s="403" t="b">
        <f t="shared" si="14"/>
        <v>0</v>
      </c>
      <c r="Y44" s="403" t="b">
        <f t="shared" si="15"/>
        <v>0</v>
      </c>
      <c r="Z44" s="406">
        <f>SUM($J$9:J44)</f>
        <v>-795.06900000000007</v>
      </c>
      <c r="AA44" s="438" t="str">
        <f t="shared" si="16"/>
        <v>Thursday</v>
      </c>
      <c r="AB44" s="403">
        <f t="shared" si="17"/>
        <v>6</v>
      </c>
    </row>
    <row r="45" spans="1:28" x14ac:dyDescent="0.2">
      <c r="A45" s="326" t="s">
        <v>128</v>
      </c>
      <c r="B45" s="100">
        <v>44672</v>
      </c>
      <c r="C45" s="144">
        <v>0.28472222222222221</v>
      </c>
      <c r="D45" s="144">
        <v>0.28541666666666665</v>
      </c>
      <c r="E45" s="144">
        <f t="shared" si="0"/>
        <v>6.9444444444444198E-4</v>
      </c>
      <c r="F45" s="111">
        <v>800</v>
      </c>
      <c r="G45" s="316">
        <v>2.395</v>
      </c>
      <c r="H45" s="51" t="s">
        <v>925</v>
      </c>
      <c r="I45" s="316">
        <v>2.1720999999999999</v>
      </c>
      <c r="J45" s="142">
        <f t="shared" si="18"/>
        <v>-178.32000000000008</v>
      </c>
      <c r="K45" s="55">
        <f t="shared" si="2"/>
        <v>-9.3068893528183705E-2</v>
      </c>
      <c r="L45" s="51">
        <f t="shared" si="3"/>
        <v>-0.2229000000000001</v>
      </c>
      <c r="M45" s="347" t="s">
        <v>1070</v>
      </c>
      <c r="N45" s="405">
        <f t="shared" si="4"/>
        <v>0</v>
      </c>
      <c r="O45" s="406">
        <f t="shared" si="5"/>
        <v>-178.32000000000008</v>
      </c>
      <c r="P45" s="407" t="b">
        <f t="shared" si="6"/>
        <v>0</v>
      </c>
      <c r="Q45" s="407">
        <f t="shared" si="7"/>
        <v>6.9444444444444198E-4</v>
      </c>
      <c r="R45" s="403" t="b">
        <f t="shared" si="8"/>
        <v>0</v>
      </c>
      <c r="S45" s="403" t="b">
        <f t="shared" si="9"/>
        <v>0</v>
      </c>
      <c r="T45" s="403" t="b">
        <f t="shared" si="10"/>
        <v>0</v>
      </c>
      <c r="U45" s="403" t="b">
        <f t="shared" si="11"/>
        <v>0</v>
      </c>
      <c r="V45" s="403" t="b">
        <f t="shared" si="12"/>
        <v>0</v>
      </c>
      <c r="W45" s="403" t="b">
        <f t="shared" si="13"/>
        <v>0</v>
      </c>
      <c r="X45" s="403" t="b">
        <f t="shared" si="14"/>
        <v>0</v>
      </c>
      <c r="Y45" s="403" t="b">
        <f t="shared" si="15"/>
        <v>0</v>
      </c>
      <c r="Z45" s="406">
        <f>SUM($J$9:J45)</f>
        <v>-973.38900000000012</v>
      </c>
      <c r="AA45" s="438" t="str">
        <f t="shared" si="16"/>
        <v>Thursday</v>
      </c>
      <c r="AB45" s="403">
        <f t="shared" si="17"/>
        <v>6</v>
      </c>
    </row>
    <row r="46" spans="1:28" x14ac:dyDescent="0.2">
      <c r="A46" s="326" t="s">
        <v>132</v>
      </c>
      <c r="B46" s="100">
        <v>44676</v>
      </c>
      <c r="C46" s="144">
        <v>0.27708333333333335</v>
      </c>
      <c r="D46" s="144">
        <v>0.27847222222222223</v>
      </c>
      <c r="E46" s="144">
        <f t="shared" si="0"/>
        <v>1.388888888888884E-3</v>
      </c>
      <c r="F46" s="111">
        <v>1000</v>
      </c>
      <c r="G46" s="316">
        <v>1.9399</v>
      </c>
      <c r="H46" s="51" t="s">
        <v>780</v>
      </c>
      <c r="I46" s="316">
        <v>2.03912</v>
      </c>
      <c r="J46" s="52">
        <f t="shared" si="18"/>
        <v>99.220000000000084</v>
      </c>
      <c r="K46" s="55">
        <f t="shared" si="2"/>
        <v>5.1146966338471156E-2</v>
      </c>
      <c r="L46" s="51">
        <f t="shared" si="3"/>
        <v>9.9220000000000086E-2</v>
      </c>
      <c r="M46" s="340" t="s">
        <v>133</v>
      </c>
      <c r="N46" s="405">
        <f t="shared" si="4"/>
        <v>99.220000000000084</v>
      </c>
      <c r="O46" s="406">
        <f t="shared" si="5"/>
        <v>0</v>
      </c>
      <c r="P46" s="407">
        <f t="shared" si="6"/>
        <v>1.388888888888884E-3</v>
      </c>
      <c r="Q46" s="407" t="b">
        <f t="shared" si="7"/>
        <v>0</v>
      </c>
      <c r="R46" s="403" t="b">
        <f t="shared" si="8"/>
        <v>0</v>
      </c>
      <c r="S46" s="403" t="b">
        <f t="shared" si="9"/>
        <v>0</v>
      </c>
      <c r="T46" s="403" t="b">
        <f t="shared" si="10"/>
        <v>0</v>
      </c>
      <c r="U46" s="403" t="b">
        <f t="shared" si="11"/>
        <v>0</v>
      </c>
      <c r="V46" s="403" t="b">
        <f t="shared" si="12"/>
        <v>0</v>
      </c>
      <c r="W46" s="403">
        <f t="shared" si="13"/>
        <v>1</v>
      </c>
      <c r="X46" s="403" t="b">
        <f t="shared" si="14"/>
        <v>0</v>
      </c>
      <c r="Y46" s="403" t="b">
        <f t="shared" si="15"/>
        <v>0</v>
      </c>
      <c r="Z46" s="406">
        <f>SUM($J$9:J46)</f>
        <v>-874.1690000000001</v>
      </c>
      <c r="AA46" s="438" t="str">
        <f t="shared" si="16"/>
        <v>Monday</v>
      </c>
      <c r="AB46" s="403">
        <f t="shared" si="17"/>
        <v>6</v>
      </c>
    </row>
    <row r="47" spans="1:28" x14ac:dyDescent="0.2">
      <c r="A47" s="326" t="s">
        <v>136</v>
      </c>
      <c r="B47" s="100">
        <v>44678</v>
      </c>
      <c r="C47" s="144">
        <v>0.28194444444444444</v>
      </c>
      <c r="D47" s="144">
        <v>0.28263888888888888</v>
      </c>
      <c r="E47" s="144">
        <f t="shared" si="0"/>
        <v>6.9444444444444198E-4</v>
      </c>
      <c r="F47" s="111">
        <v>1000</v>
      </c>
      <c r="G47" s="316">
        <v>3.73</v>
      </c>
      <c r="H47" s="51" t="s">
        <v>781</v>
      </c>
      <c r="I47" s="316">
        <v>3.9771000000000001</v>
      </c>
      <c r="J47" s="52">
        <f t="shared" si="18"/>
        <v>247.10000000000011</v>
      </c>
      <c r="K47" s="55">
        <f t="shared" si="2"/>
        <v>6.6246648793565788E-2</v>
      </c>
      <c r="L47" s="51">
        <f t="shared" si="3"/>
        <v>0.2471000000000001</v>
      </c>
      <c r="M47" s="339" t="s">
        <v>858</v>
      </c>
      <c r="N47" s="405">
        <f t="shared" si="4"/>
        <v>247.10000000000011</v>
      </c>
      <c r="O47" s="406">
        <f t="shared" si="5"/>
        <v>0</v>
      </c>
      <c r="P47" s="407">
        <f t="shared" si="6"/>
        <v>6.9444444444444198E-4</v>
      </c>
      <c r="Q47" s="407" t="b">
        <f t="shared" si="7"/>
        <v>0</v>
      </c>
      <c r="R47" s="403" t="b">
        <f t="shared" si="8"/>
        <v>0</v>
      </c>
      <c r="S47" s="403" t="b">
        <f t="shared" si="9"/>
        <v>0</v>
      </c>
      <c r="T47" s="403">
        <f t="shared" si="10"/>
        <v>1</v>
      </c>
      <c r="U47" s="403" t="b">
        <f t="shared" si="11"/>
        <v>0</v>
      </c>
      <c r="V47" s="403" t="b">
        <f t="shared" si="12"/>
        <v>0</v>
      </c>
      <c r="W47" s="403" t="b">
        <f t="shared" si="13"/>
        <v>0</v>
      </c>
      <c r="X47" s="403" t="b">
        <f t="shared" si="14"/>
        <v>0</v>
      </c>
      <c r="Y47" s="403" t="b">
        <f t="shared" si="15"/>
        <v>0</v>
      </c>
      <c r="Z47" s="406">
        <f>SUM($J$9:J47)</f>
        <v>-627.06899999999996</v>
      </c>
      <c r="AA47" s="438" t="str">
        <f t="shared" si="16"/>
        <v>Wednesday</v>
      </c>
      <c r="AB47" s="403">
        <f t="shared" si="17"/>
        <v>6</v>
      </c>
    </row>
    <row r="48" spans="1:28" x14ac:dyDescent="0.2">
      <c r="A48" s="326" t="s">
        <v>403</v>
      </c>
      <c r="B48" s="100">
        <v>44683</v>
      </c>
      <c r="C48" s="144">
        <v>0.2951388888888889</v>
      </c>
      <c r="D48" s="144">
        <v>0.29722222222222222</v>
      </c>
      <c r="E48" s="144">
        <f t="shared" si="0"/>
        <v>2.0833333333333259E-3</v>
      </c>
      <c r="F48" s="111">
        <v>1000</v>
      </c>
      <c r="G48" s="316">
        <v>4.08</v>
      </c>
      <c r="H48" s="51" t="s">
        <v>926</v>
      </c>
      <c r="I48" s="316">
        <v>3.98</v>
      </c>
      <c r="J48" s="142">
        <f t="shared" si="18"/>
        <v>-100.00000000000009</v>
      </c>
      <c r="K48" s="55">
        <f t="shared" si="2"/>
        <v>-2.4509803921568651E-2</v>
      </c>
      <c r="L48" s="51">
        <f t="shared" si="3"/>
        <v>-0.10000000000000009</v>
      </c>
      <c r="M48" s="340" t="s">
        <v>404</v>
      </c>
      <c r="N48" s="405">
        <f t="shared" si="4"/>
        <v>0</v>
      </c>
      <c r="O48" s="406">
        <f t="shared" si="5"/>
        <v>-100.00000000000009</v>
      </c>
      <c r="P48" s="407" t="b">
        <f t="shared" si="6"/>
        <v>0</v>
      </c>
      <c r="Q48" s="407">
        <f t="shared" si="7"/>
        <v>2.0833333333333259E-3</v>
      </c>
      <c r="R48" s="403" t="b">
        <f t="shared" si="8"/>
        <v>0</v>
      </c>
      <c r="S48" s="403" t="b">
        <f t="shared" si="9"/>
        <v>0</v>
      </c>
      <c r="T48" s="403" t="b">
        <f t="shared" si="10"/>
        <v>0</v>
      </c>
      <c r="U48" s="403" t="b">
        <f t="shared" si="11"/>
        <v>0</v>
      </c>
      <c r="V48" s="403" t="b">
        <f t="shared" si="12"/>
        <v>0</v>
      </c>
      <c r="W48" s="403" t="b">
        <f t="shared" si="13"/>
        <v>0</v>
      </c>
      <c r="X48" s="403" t="b">
        <f t="shared" si="14"/>
        <v>0</v>
      </c>
      <c r="Y48" s="403" t="b">
        <f t="shared" si="15"/>
        <v>0</v>
      </c>
      <c r="Z48" s="406">
        <f>SUM($J$9:J48)</f>
        <v>-727.06900000000007</v>
      </c>
      <c r="AA48" s="438" t="str">
        <f t="shared" si="16"/>
        <v>Monday</v>
      </c>
      <c r="AB48" s="403">
        <f t="shared" si="17"/>
        <v>7</v>
      </c>
    </row>
    <row r="49" spans="1:28" x14ac:dyDescent="0.2">
      <c r="A49" s="326" t="s">
        <v>140</v>
      </c>
      <c r="B49" s="100">
        <v>44685</v>
      </c>
      <c r="C49" s="144">
        <v>0.33263888888888887</v>
      </c>
      <c r="D49" s="144">
        <v>0.33333333333333331</v>
      </c>
      <c r="E49" s="144">
        <f t="shared" si="0"/>
        <v>6.9444444444444198E-4</v>
      </c>
      <c r="F49" s="111">
        <v>1000</v>
      </c>
      <c r="G49" s="316">
        <v>2.355</v>
      </c>
      <c r="H49" s="51" t="s">
        <v>782</v>
      </c>
      <c r="I49" s="316">
        <v>2.3948</v>
      </c>
      <c r="J49" s="52">
        <f t="shared" si="18"/>
        <v>39.800000000000054</v>
      </c>
      <c r="K49" s="55">
        <f t="shared" si="2"/>
        <v>1.6900212314225005E-2</v>
      </c>
      <c r="L49" s="51">
        <f t="shared" si="3"/>
        <v>3.9800000000000058E-2</v>
      </c>
      <c r="M49" s="350" t="s">
        <v>859</v>
      </c>
      <c r="N49" s="405">
        <f t="shared" si="4"/>
        <v>39.800000000000054</v>
      </c>
      <c r="O49" s="406">
        <f t="shared" si="5"/>
        <v>0</v>
      </c>
      <c r="P49" s="407">
        <f t="shared" si="6"/>
        <v>6.9444444444444198E-4</v>
      </c>
      <c r="Q49" s="407" t="b">
        <f t="shared" si="7"/>
        <v>0</v>
      </c>
      <c r="R49" s="403" t="b">
        <f t="shared" si="8"/>
        <v>0</v>
      </c>
      <c r="S49" s="403" t="b">
        <f t="shared" si="9"/>
        <v>0</v>
      </c>
      <c r="T49" s="403" t="b">
        <f t="shared" si="10"/>
        <v>0</v>
      </c>
      <c r="U49" s="403" t="b">
        <f t="shared" si="11"/>
        <v>0</v>
      </c>
      <c r="V49" s="403">
        <f t="shared" si="12"/>
        <v>1</v>
      </c>
      <c r="W49" s="403" t="b">
        <f t="shared" si="13"/>
        <v>0</v>
      </c>
      <c r="X49" s="403" t="b">
        <f t="shared" si="14"/>
        <v>0</v>
      </c>
      <c r="Y49" s="403" t="b">
        <f t="shared" si="15"/>
        <v>0</v>
      </c>
      <c r="Z49" s="406">
        <f>SUM($J$9:J49)</f>
        <v>-687.26900000000001</v>
      </c>
      <c r="AA49" s="438" t="str">
        <f t="shared" si="16"/>
        <v>Wednesday</v>
      </c>
      <c r="AB49" s="403">
        <f t="shared" si="17"/>
        <v>7</v>
      </c>
    </row>
    <row r="50" spans="1:28" x14ac:dyDescent="0.2">
      <c r="A50" s="326" t="s">
        <v>407</v>
      </c>
      <c r="B50" s="100">
        <v>44686</v>
      </c>
      <c r="C50" s="144">
        <v>0.46666666666666667</v>
      </c>
      <c r="D50" s="144">
        <v>0.47083333333333338</v>
      </c>
      <c r="E50" s="144">
        <f t="shared" si="0"/>
        <v>4.1666666666667074E-3</v>
      </c>
      <c r="F50" s="111">
        <v>400</v>
      </c>
      <c r="G50" s="316">
        <v>4.1749999999999998</v>
      </c>
      <c r="H50" s="51" t="s">
        <v>927</v>
      </c>
      <c r="I50" s="316">
        <v>4.12</v>
      </c>
      <c r="J50" s="142">
        <f t="shared" si="18"/>
        <v>-21.999999999999886</v>
      </c>
      <c r="K50" s="55">
        <f t="shared" si="2"/>
        <v>-1.3173652694610682E-2</v>
      </c>
      <c r="L50" s="117">
        <f t="shared" si="3"/>
        <v>-5.4999999999999716E-2</v>
      </c>
      <c r="M50" s="351" t="s">
        <v>408</v>
      </c>
      <c r="N50" s="405">
        <f t="shared" si="4"/>
        <v>0</v>
      </c>
      <c r="O50" s="406">
        <f t="shared" si="5"/>
        <v>-21.999999999999886</v>
      </c>
      <c r="P50" s="407" t="b">
        <f t="shared" si="6"/>
        <v>0</v>
      </c>
      <c r="Q50" s="407">
        <f t="shared" si="7"/>
        <v>4.1666666666667074E-3</v>
      </c>
      <c r="R50" s="403" t="b">
        <f t="shared" si="8"/>
        <v>0</v>
      </c>
      <c r="S50" s="403" t="b">
        <f t="shared" si="9"/>
        <v>0</v>
      </c>
      <c r="T50" s="403" t="b">
        <f t="shared" si="10"/>
        <v>0</v>
      </c>
      <c r="U50" s="403" t="b">
        <f t="shared" si="11"/>
        <v>0</v>
      </c>
      <c r="V50" s="403" t="b">
        <f t="shared" si="12"/>
        <v>0</v>
      </c>
      <c r="W50" s="403" t="b">
        <f t="shared" si="13"/>
        <v>0</v>
      </c>
      <c r="X50" s="403" t="b">
        <f t="shared" si="14"/>
        <v>0</v>
      </c>
      <c r="Y50" s="403" t="b">
        <f t="shared" si="15"/>
        <v>0</v>
      </c>
      <c r="Z50" s="406">
        <f>SUM($J$9:J50)</f>
        <v>-709.26899999999989</v>
      </c>
      <c r="AA50" s="438" t="str">
        <f t="shared" si="16"/>
        <v>Thursday</v>
      </c>
      <c r="AB50" s="403">
        <f t="shared" si="17"/>
        <v>11</v>
      </c>
    </row>
    <row r="51" spans="1:28" x14ac:dyDescent="0.2">
      <c r="A51" s="326" t="s">
        <v>411</v>
      </c>
      <c r="B51" s="100">
        <v>44690</v>
      </c>
      <c r="C51" s="144">
        <v>0.29375000000000001</v>
      </c>
      <c r="D51" s="144">
        <v>0.29583333333333334</v>
      </c>
      <c r="E51" s="144">
        <f t="shared" si="0"/>
        <v>2.0833333333333259E-3</v>
      </c>
      <c r="F51" s="111">
        <v>1000</v>
      </c>
      <c r="G51" s="316">
        <v>2.6657000000000002</v>
      </c>
      <c r="H51" s="51" t="s">
        <v>928</v>
      </c>
      <c r="I51" s="316">
        <v>2.57</v>
      </c>
      <c r="J51" s="142">
        <f t="shared" si="18"/>
        <v>-95.700000000000344</v>
      </c>
      <c r="K51" s="55">
        <f t="shared" si="2"/>
        <v>-3.5900513936302003E-2</v>
      </c>
      <c r="L51" s="117">
        <f t="shared" si="3"/>
        <v>-9.570000000000034E-2</v>
      </c>
      <c r="M51" s="352" t="s">
        <v>412</v>
      </c>
      <c r="N51" s="405">
        <f t="shared" si="4"/>
        <v>0</v>
      </c>
      <c r="O51" s="406">
        <f t="shared" si="5"/>
        <v>-95.700000000000344</v>
      </c>
      <c r="P51" s="407" t="b">
        <f t="shared" si="6"/>
        <v>0</v>
      </c>
      <c r="Q51" s="407">
        <f t="shared" si="7"/>
        <v>2.0833333333333259E-3</v>
      </c>
      <c r="R51" s="403" t="b">
        <f t="shared" si="8"/>
        <v>0</v>
      </c>
      <c r="S51" s="403" t="b">
        <f t="shared" si="9"/>
        <v>0</v>
      </c>
      <c r="T51" s="403" t="b">
        <f t="shared" si="10"/>
        <v>0</v>
      </c>
      <c r="U51" s="403" t="b">
        <f t="shared" si="11"/>
        <v>0</v>
      </c>
      <c r="V51" s="403" t="b">
        <f t="shared" si="12"/>
        <v>0</v>
      </c>
      <c r="W51" s="403" t="b">
        <f t="shared" si="13"/>
        <v>0</v>
      </c>
      <c r="X51" s="403" t="b">
        <f t="shared" si="14"/>
        <v>0</v>
      </c>
      <c r="Y51" s="403" t="b">
        <f t="shared" si="15"/>
        <v>0</v>
      </c>
      <c r="Z51" s="406">
        <f>SUM($J$9:J51)</f>
        <v>-804.96900000000028</v>
      </c>
      <c r="AA51" s="438" t="str">
        <f t="shared" si="16"/>
        <v>Monday</v>
      </c>
      <c r="AB51" s="403">
        <f t="shared" si="17"/>
        <v>7</v>
      </c>
    </row>
    <row r="52" spans="1:28" x14ac:dyDescent="0.2">
      <c r="A52" s="326" t="s">
        <v>414</v>
      </c>
      <c r="B52" s="100">
        <v>44691</v>
      </c>
      <c r="C52" s="144">
        <v>0.27777777777777779</v>
      </c>
      <c r="D52" s="144">
        <v>0.27777777777777779</v>
      </c>
      <c r="E52" s="144">
        <f t="shared" si="0"/>
        <v>0</v>
      </c>
      <c r="F52" s="111">
        <v>800</v>
      </c>
      <c r="G52" s="316">
        <v>1.8682000000000001</v>
      </c>
      <c r="H52" s="51" t="s">
        <v>777</v>
      </c>
      <c r="I52" s="316">
        <v>1.82</v>
      </c>
      <c r="J52" s="142">
        <f t="shared" si="18"/>
        <v>-38.560000000000016</v>
      </c>
      <c r="K52" s="55">
        <f t="shared" si="2"/>
        <v>-2.5800235520822223E-2</v>
      </c>
      <c r="L52" s="117">
        <f t="shared" si="3"/>
        <v>-4.8200000000000021E-2</v>
      </c>
      <c r="M52" s="353" t="s">
        <v>1071</v>
      </c>
      <c r="N52" s="405">
        <f t="shared" si="4"/>
        <v>0</v>
      </c>
      <c r="O52" s="406">
        <f t="shared" si="5"/>
        <v>-38.560000000000016</v>
      </c>
      <c r="P52" s="407" t="b">
        <f t="shared" si="6"/>
        <v>0</v>
      </c>
      <c r="Q52" s="407">
        <f t="shared" si="7"/>
        <v>0</v>
      </c>
      <c r="R52" s="403" t="b">
        <f t="shared" si="8"/>
        <v>0</v>
      </c>
      <c r="S52" s="403" t="b">
        <f t="shared" si="9"/>
        <v>0</v>
      </c>
      <c r="T52" s="403" t="b">
        <f t="shared" si="10"/>
        <v>0</v>
      </c>
      <c r="U52" s="403" t="b">
        <f t="shared" si="11"/>
        <v>0</v>
      </c>
      <c r="V52" s="403" t="b">
        <f t="shared" si="12"/>
        <v>0</v>
      </c>
      <c r="W52" s="403" t="b">
        <f t="shared" si="13"/>
        <v>0</v>
      </c>
      <c r="X52" s="403" t="b">
        <f t="shared" si="14"/>
        <v>0</v>
      </c>
      <c r="Y52" s="403" t="b">
        <f t="shared" si="15"/>
        <v>0</v>
      </c>
      <c r="Z52" s="406">
        <f>SUM($J$9:J52)</f>
        <v>-843.52900000000034</v>
      </c>
      <c r="AA52" s="438" t="str">
        <f t="shared" si="16"/>
        <v>Tuesday</v>
      </c>
      <c r="AB52" s="403">
        <f t="shared" si="17"/>
        <v>6</v>
      </c>
    </row>
    <row r="53" spans="1:28" x14ac:dyDescent="0.2">
      <c r="A53" s="326" t="s">
        <v>144</v>
      </c>
      <c r="B53" s="100">
        <v>44692</v>
      </c>
      <c r="C53" s="144">
        <v>0.28125</v>
      </c>
      <c r="D53" s="144">
        <v>0.28194444444444444</v>
      </c>
      <c r="E53" s="144">
        <f t="shared" si="0"/>
        <v>6.9444444444444198E-4</v>
      </c>
      <c r="F53" s="111">
        <v>700</v>
      </c>
      <c r="G53" s="316">
        <v>3.66</v>
      </c>
      <c r="H53" s="51" t="s">
        <v>783</v>
      </c>
      <c r="I53" s="316">
        <v>3.87</v>
      </c>
      <c r="J53" s="52">
        <f t="shared" si="18"/>
        <v>146.99999999999997</v>
      </c>
      <c r="K53" s="55">
        <f t="shared" si="2"/>
        <v>5.7377049180327822E-2</v>
      </c>
      <c r="L53" s="117">
        <f t="shared" si="3"/>
        <v>0.20999999999999996</v>
      </c>
      <c r="M53" s="353" t="s">
        <v>1110</v>
      </c>
      <c r="N53" s="405">
        <f t="shared" si="4"/>
        <v>146.99999999999997</v>
      </c>
      <c r="O53" s="406">
        <f t="shared" si="5"/>
        <v>0</v>
      </c>
      <c r="P53" s="407">
        <f t="shared" si="6"/>
        <v>6.9444444444444198E-4</v>
      </c>
      <c r="Q53" s="407" t="b">
        <f t="shared" si="7"/>
        <v>0</v>
      </c>
      <c r="R53" s="403" t="b">
        <f t="shared" si="8"/>
        <v>0</v>
      </c>
      <c r="S53" s="403" t="b">
        <f t="shared" si="9"/>
        <v>0</v>
      </c>
      <c r="T53" s="403" t="b">
        <f t="shared" si="10"/>
        <v>0</v>
      </c>
      <c r="U53" s="403" t="b">
        <f t="shared" si="11"/>
        <v>0</v>
      </c>
      <c r="V53" s="403">
        <f t="shared" si="12"/>
        <v>1</v>
      </c>
      <c r="W53" s="403" t="b">
        <f t="shared" si="13"/>
        <v>0</v>
      </c>
      <c r="X53" s="403" t="b">
        <f t="shared" si="14"/>
        <v>0</v>
      </c>
      <c r="Y53" s="403" t="b">
        <f t="shared" si="15"/>
        <v>0</v>
      </c>
      <c r="Z53" s="406">
        <f>SUM($J$9:J53)</f>
        <v>-696.52900000000034</v>
      </c>
      <c r="AA53" s="438" t="str">
        <f t="shared" si="16"/>
        <v>Wednesday</v>
      </c>
      <c r="AB53" s="403">
        <f t="shared" si="17"/>
        <v>6</v>
      </c>
    </row>
    <row r="54" spans="1:28" x14ac:dyDescent="0.2">
      <c r="A54" s="326" t="s">
        <v>418</v>
      </c>
      <c r="B54" s="100">
        <v>44697</v>
      </c>
      <c r="C54" s="144">
        <v>0.27291666666666664</v>
      </c>
      <c r="D54" s="144">
        <v>0.27291666666666664</v>
      </c>
      <c r="E54" s="144">
        <f t="shared" si="0"/>
        <v>0</v>
      </c>
      <c r="F54" s="111">
        <v>1000</v>
      </c>
      <c r="G54" s="316">
        <v>3.6059999999999999</v>
      </c>
      <c r="H54" s="51" t="s">
        <v>792</v>
      </c>
      <c r="I54" s="316">
        <v>3.55</v>
      </c>
      <c r="J54" s="142">
        <f t="shared" si="18"/>
        <v>-56.00000000000005</v>
      </c>
      <c r="K54" s="55">
        <f t="shared" si="2"/>
        <v>-1.5529672767609526E-2</v>
      </c>
      <c r="L54" s="117">
        <f t="shared" si="3"/>
        <v>-5.600000000000005E-2</v>
      </c>
      <c r="M54" s="353" t="s">
        <v>1072</v>
      </c>
      <c r="N54" s="405">
        <f t="shared" si="4"/>
        <v>0</v>
      </c>
      <c r="O54" s="406">
        <f t="shared" si="5"/>
        <v>-56.00000000000005</v>
      </c>
      <c r="P54" s="407" t="b">
        <f t="shared" si="6"/>
        <v>0</v>
      </c>
      <c r="Q54" s="407">
        <f t="shared" si="7"/>
        <v>0</v>
      </c>
      <c r="R54" s="403" t="b">
        <f t="shared" si="8"/>
        <v>0</v>
      </c>
      <c r="S54" s="403" t="b">
        <f t="shared" si="9"/>
        <v>0</v>
      </c>
      <c r="T54" s="403" t="b">
        <f t="shared" si="10"/>
        <v>0</v>
      </c>
      <c r="U54" s="403" t="b">
        <f t="shared" si="11"/>
        <v>0</v>
      </c>
      <c r="V54" s="403" t="b">
        <f t="shared" si="12"/>
        <v>0</v>
      </c>
      <c r="W54" s="403" t="b">
        <f t="shared" si="13"/>
        <v>0</v>
      </c>
      <c r="X54" s="403" t="b">
        <f t="shared" si="14"/>
        <v>0</v>
      </c>
      <c r="Y54" s="403" t="b">
        <f t="shared" si="15"/>
        <v>0</v>
      </c>
      <c r="Z54" s="406">
        <f>SUM($J$9:J54)</f>
        <v>-752.52900000000034</v>
      </c>
      <c r="AA54" s="438" t="str">
        <f t="shared" si="16"/>
        <v>Monday</v>
      </c>
      <c r="AB54" s="403">
        <f t="shared" si="17"/>
        <v>6</v>
      </c>
    </row>
    <row r="55" spans="1:28" x14ac:dyDescent="0.2">
      <c r="A55" s="326" t="s">
        <v>148</v>
      </c>
      <c r="B55" s="100">
        <v>44699</v>
      </c>
      <c r="C55" s="144">
        <v>0.27638888888888891</v>
      </c>
      <c r="D55" s="144">
        <v>0.27986111111111112</v>
      </c>
      <c r="E55" s="144">
        <f t="shared" si="0"/>
        <v>3.4722222222222099E-3</v>
      </c>
      <c r="F55" s="111">
        <v>1000</v>
      </c>
      <c r="G55" s="316">
        <v>2.4422000000000001</v>
      </c>
      <c r="H55" s="51" t="s">
        <v>784</v>
      </c>
      <c r="I55" s="316">
        <v>2.5099999999999998</v>
      </c>
      <c r="J55" s="52">
        <f t="shared" si="18"/>
        <v>67.799999999999642</v>
      </c>
      <c r="K55" s="55">
        <f t="shared" si="2"/>
        <v>2.7761854066005842E-2</v>
      </c>
      <c r="L55" s="117">
        <f t="shared" si="3"/>
        <v>6.7799999999999638E-2</v>
      </c>
      <c r="M55" s="351" t="s">
        <v>1111</v>
      </c>
      <c r="N55" s="405">
        <f t="shared" si="4"/>
        <v>67.799999999999642</v>
      </c>
      <c r="O55" s="406">
        <f t="shared" si="5"/>
        <v>0</v>
      </c>
      <c r="P55" s="407">
        <f t="shared" si="6"/>
        <v>3.4722222222222099E-3</v>
      </c>
      <c r="Q55" s="407" t="b">
        <f t="shared" si="7"/>
        <v>0</v>
      </c>
      <c r="R55" s="403" t="b">
        <f t="shared" si="8"/>
        <v>0</v>
      </c>
      <c r="S55" s="403" t="b">
        <f t="shared" si="9"/>
        <v>0</v>
      </c>
      <c r="T55" s="403">
        <f t="shared" si="10"/>
        <v>1</v>
      </c>
      <c r="U55" s="403" t="b">
        <f t="shared" si="11"/>
        <v>0</v>
      </c>
      <c r="V55" s="403" t="b">
        <f t="shared" si="12"/>
        <v>0</v>
      </c>
      <c r="W55" s="403" t="b">
        <f t="shared" si="13"/>
        <v>0</v>
      </c>
      <c r="X55" s="403" t="b">
        <f t="shared" si="14"/>
        <v>0</v>
      </c>
      <c r="Y55" s="403" t="b">
        <f t="shared" si="15"/>
        <v>0</v>
      </c>
      <c r="Z55" s="406">
        <f>SUM($J$9:J55)</f>
        <v>-684.72900000000072</v>
      </c>
      <c r="AA55" s="438" t="str">
        <f t="shared" si="16"/>
        <v>Wednesday</v>
      </c>
      <c r="AB55" s="403">
        <f t="shared" si="17"/>
        <v>6</v>
      </c>
    </row>
    <row r="56" spans="1:28" x14ac:dyDescent="0.2">
      <c r="A56" s="326" t="s">
        <v>152</v>
      </c>
      <c r="B56" s="100">
        <v>44701</v>
      </c>
      <c r="C56" s="144">
        <v>0.2902777777777778</v>
      </c>
      <c r="D56" s="144">
        <v>0.29097222222222224</v>
      </c>
      <c r="E56" s="144">
        <f t="shared" si="0"/>
        <v>6.9444444444444198E-4</v>
      </c>
      <c r="F56" s="111">
        <v>1000</v>
      </c>
      <c r="G56" s="316">
        <v>3.0249999999999999</v>
      </c>
      <c r="H56" s="51" t="s">
        <v>785</v>
      </c>
      <c r="I56" s="316">
        <v>3.1562000000000001</v>
      </c>
      <c r="J56" s="52">
        <f t="shared" si="18"/>
        <v>131.20000000000022</v>
      </c>
      <c r="K56" s="55">
        <f t="shared" si="2"/>
        <v>4.3371900826446375E-2</v>
      </c>
      <c r="L56" s="117">
        <f t="shared" si="3"/>
        <v>0.13120000000000021</v>
      </c>
      <c r="M56" s="353" t="s">
        <v>860</v>
      </c>
      <c r="N56" s="405">
        <f t="shared" si="4"/>
        <v>131.20000000000022</v>
      </c>
      <c r="O56" s="406">
        <f t="shared" si="5"/>
        <v>0</v>
      </c>
      <c r="P56" s="407">
        <f t="shared" si="6"/>
        <v>6.9444444444444198E-4</v>
      </c>
      <c r="Q56" s="407" t="b">
        <f t="shared" si="7"/>
        <v>0</v>
      </c>
      <c r="R56" s="403" t="b">
        <f t="shared" si="8"/>
        <v>0</v>
      </c>
      <c r="S56" s="403" t="b">
        <f t="shared" si="9"/>
        <v>0</v>
      </c>
      <c r="T56" s="403" t="b">
        <f t="shared" si="10"/>
        <v>0</v>
      </c>
      <c r="U56" s="403" t="b">
        <f t="shared" si="11"/>
        <v>0</v>
      </c>
      <c r="V56" s="403">
        <f t="shared" si="12"/>
        <v>1</v>
      </c>
      <c r="W56" s="403" t="b">
        <f t="shared" si="13"/>
        <v>0</v>
      </c>
      <c r="X56" s="403" t="b">
        <f t="shared" si="14"/>
        <v>0</v>
      </c>
      <c r="Y56" s="403" t="b">
        <f t="shared" si="15"/>
        <v>0</v>
      </c>
      <c r="Z56" s="406">
        <f>SUM($J$9:J56)</f>
        <v>-553.52900000000045</v>
      </c>
      <c r="AA56" s="438" t="str">
        <f t="shared" si="16"/>
        <v>Friday</v>
      </c>
      <c r="AB56" s="403">
        <f t="shared" si="17"/>
        <v>6</v>
      </c>
    </row>
    <row r="57" spans="1:28" x14ac:dyDescent="0.2">
      <c r="A57" s="326" t="s">
        <v>198</v>
      </c>
      <c r="B57" s="100">
        <v>44706</v>
      </c>
      <c r="C57" s="144">
        <v>0.2902777777777778</v>
      </c>
      <c r="D57" s="144">
        <v>0.29166666666666669</v>
      </c>
      <c r="E57" s="144">
        <f t="shared" si="0"/>
        <v>1.388888888888884E-3</v>
      </c>
      <c r="F57" s="111">
        <v>1000</v>
      </c>
      <c r="G57" s="316">
        <v>2.5853000000000002</v>
      </c>
      <c r="H57" s="51" t="s">
        <v>929</v>
      </c>
      <c r="I57" s="316">
        <v>2.54</v>
      </c>
      <c r="J57" s="142">
        <f t="shared" si="18"/>
        <v>-45.300000000000118</v>
      </c>
      <c r="K57" s="55">
        <f t="shared" si="2"/>
        <v>-1.7522144431980857E-2</v>
      </c>
      <c r="L57" s="117">
        <f t="shared" si="3"/>
        <v>-4.5300000000000118E-2</v>
      </c>
      <c r="M57" s="351" t="s">
        <v>421</v>
      </c>
      <c r="N57" s="405">
        <f t="shared" si="4"/>
        <v>0</v>
      </c>
      <c r="O57" s="406">
        <f t="shared" si="5"/>
        <v>-45.300000000000118</v>
      </c>
      <c r="P57" s="407" t="b">
        <f t="shared" si="6"/>
        <v>0</v>
      </c>
      <c r="Q57" s="407">
        <f t="shared" si="7"/>
        <v>1.388888888888884E-3</v>
      </c>
      <c r="R57" s="403" t="b">
        <f t="shared" si="8"/>
        <v>0</v>
      </c>
      <c r="S57" s="403" t="b">
        <f t="shared" si="9"/>
        <v>0</v>
      </c>
      <c r="T57" s="403" t="b">
        <f t="shared" si="10"/>
        <v>0</v>
      </c>
      <c r="U57" s="403" t="b">
        <f t="shared" si="11"/>
        <v>0</v>
      </c>
      <c r="V57" s="403" t="b">
        <f t="shared" si="12"/>
        <v>0</v>
      </c>
      <c r="W57" s="403" t="b">
        <f t="shared" si="13"/>
        <v>0</v>
      </c>
      <c r="X57" s="403" t="b">
        <f t="shared" si="14"/>
        <v>0</v>
      </c>
      <c r="Y57" s="403" t="b">
        <f t="shared" si="15"/>
        <v>0</v>
      </c>
      <c r="Z57" s="406">
        <f>SUM($J$9:J57)</f>
        <v>-598.82900000000052</v>
      </c>
      <c r="AA57" s="438" t="str">
        <f t="shared" si="16"/>
        <v>Wednesday</v>
      </c>
      <c r="AB57" s="403">
        <f t="shared" si="17"/>
        <v>6</v>
      </c>
    </row>
    <row r="58" spans="1:28" x14ac:dyDescent="0.2">
      <c r="A58" s="326" t="s">
        <v>198</v>
      </c>
      <c r="B58" s="100">
        <v>44706</v>
      </c>
      <c r="C58" s="144">
        <v>0.29583333333333334</v>
      </c>
      <c r="D58" s="144">
        <v>0.29652777777777778</v>
      </c>
      <c r="E58" s="144">
        <f t="shared" si="0"/>
        <v>6.9444444444444198E-4</v>
      </c>
      <c r="F58" s="111">
        <v>500</v>
      </c>
      <c r="G58" s="316">
        <v>2.61</v>
      </c>
      <c r="H58" s="51" t="s">
        <v>930</v>
      </c>
      <c r="I58" s="316">
        <v>2.56</v>
      </c>
      <c r="J58" s="142">
        <f t="shared" si="18"/>
        <v>-24.999999999999911</v>
      </c>
      <c r="K58" s="55">
        <f t="shared" si="2"/>
        <v>-1.9157088122605304E-2</v>
      </c>
      <c r="L58" s="117">
        <f t="shared" si="3"/>
        <v>-4.9999999999999822E-2</v>
      </c>
      <c r="M58" s="351" t="s">
        <v>116</v>
      </c>
      <c r="N58" s="405">
        <f t="shared" si="4"/>
        <v>0</v>
      </c>
      <c r="O58" s="406">
        <f t="shared" si="5"/>
        <v>-24.999999999999911</v>
      </c>
      <c r="P58" s="407" t="b">
        <f t="shared" si="6"/>
        <v>0</v>
      </c>
      <c r="Q58" s="407">
        <f t="shared" si="7"/>
        <v>6.9444444444444198E-4</v>
      </c>
      <c r="R58" s="403" t="b">
        <f t="shared" si="8"/>
        <v>0</v>
      </c>
      <c r="S58" s="403" t="b">
        <f t="shared" si="9"/>
        <v>0</v>
      </c>
      <c r="T58" s="403" t="b">
        <f t="shared" si="10"/>
        <v>0</v>
      </c>
      <c r="U58" s="403" t="b">
        <f t="shared" si="11"/>
        <v>0</v>
      </c>
      <c r="V58" s="403" t="b">
        <f t="shared" si="12"/>
        <v>0</v>
      </c>
      <c r="W58" s="403" t="b">
        <f t="shared" si="13"/>
        <v>0</v>
      </c>
      <c r="X58" s="403" t="b">
        <f t="shared" si="14"/>
        <v>0</v>
      </c>
      <c r="Y58" s="403" t="b">
        <f t="shared" si="15"/>
        <v>0</v>
      </c>
      <c r="Z58" s="406">
        <f>SUM($J$9:J58)</f>
        <v>-623.82900000000041</v>
      </c>
      <c r="AA58" s="438" t="str">
        <f t="shared" si="16"/>
        <v>Wednesday</v>
      </c>
      <c r="AB58" s="403">
        <f t="shared" si="17"/>
        <v>7</v>
      </c>
    </row>
    <row r="59" spans="1:28" ht="14.25" customHeight="1" x14ac:dyDescent="0.2">
      <c r="A59" s="326" t="s">
        <v>156</v>
      </c>
      <c r="B59" s="100">
        <v>44708</v>
      </c>
      <c r="C59" s="144">
        <v>0.29375000000000001</v>
      </c>
      <c r="D59" s="144">
        <v>0.29375000000000001</v>
      </c>
      <c r="E59" s="144">
        <f t="shared" si="0"/>
        <v>0</v>
      </c>
      <c r="F59" s="111">
        <v>2000</v>
      </c>
      <c r="G59" s="316">
        <v>1.8501000000000001</v>
      </c>
      <c r="H59" s="51" t="s">
        <v>788</v>
      </c>
      <c r="I59" s="316">
        <v>1.9007000000000001</v>
      </c>
      <c r="J59" s="52">
        <f t="shared" si="18"/>
        <v>101.19999999999996</v>
      </c>
      <c r="K59" s="55">
        <f t="shared" si="2"/>
        <v>2.734987297983893E-2</v>
      </c>
      <c r="L59" s="117">
        <f t="shared" si="3"/>
        <v>5.0599999999999978E-2</v>
      </c>
      <c r="M59" s="351" t="s">
        <v>861</v>
      </c>
      <c r="N59" s="405">
        <f t="shared" si="4"/>
        <v>101.19999999999996</v>
      </c>
      <c r="O59" s="406">
        <f t="shared" si="5"/>
        <v>0</v>
      </c>
      <c r="P59" s="407">
        <f t="shared" si="6"/>
        <v>0</v>
      </c>
      <c r="Q59" s="407" t="b">
        <f t="shared" si="7"/>
        <v>0</v>
      </c>
      <c r="R59" s="403" t="b">
        <f t="shared" si="8"/>
        <v>0</v>
      </c>
      <c r="S59" s="403" t="b">
        <f t="shared" si="9"/>
        <v>0</v>
      </c>
      <c r="T59" s="403">
        <f t="shared" si="10"/>
        <v>1</v>
      </c>
      <c r="U59" s="403" t="b">
        <f t="shared" si="11"/>
        <v>0</v>
      </c>
      <c r="V59" s="403" t="b">
        <f t="shared" si="12"/>
        <v>0</v>
      </c>
      <c r="W59" s="403" t="b">
        <f t="shared" si="13"/>
        <v>0</v>
      </c>
      <c r="X59" s="403" t="b">
        <f t="shared" si="14"/>
        <v>0</v>
      </c>
      <c r="Y59" s="403" t="b">
        <f t="shared" si="15"/>
        <v>0</v>
      </c>
      <c r="Z59" s="406">
        <f>SUM($J$9:J59)</f>
        <v>-522.62900000000047</v>
      </c>
      <c r="AA59" s="438" t="str">
        <f t="shared" si="16"/>
        <v>Friday</v>
      </c>
      <c r="AB59" s="403">
        <f t="shared" si="17"/>
        <v>7</v>
      </c>
    </row>
    <row r="60" spans="1:28" ht="14.25" customHeight="1" x14ac:dyDescent="0.2">
      <c r="A60" s="326" t="s">
        <v>160</v>
      </c>
      <c r="B60" s="100">
        <v>44719</v>
      </c>
      <c r="C60" s="144">
        <v>0.29583333333333334</v>
      </c>
      <c r="D60" s="144">
        <v>0.29583333333333334</v>
      </c>
      <c r="E60" s="144">
        <f t="shared" si="0"/>
        <v>0</v>
      </c>
      <c r="F60" s="111">
        <v>500</v>
      </c>
      <c r="G60" s="316">
        <v>5.8787000000000003</v>
      </c>
      <c r="H60" s="51" t="s">
        <v>787</v>
      </c>
      <c r="I60" s="316">
        <v>5.9550000000000001</v>
      </c>
      <c r="J60" s="52">
        <f t="shared" si="18"/>
        <v>38.149999999999906</v>
      </c>
      <c r="K60" s="55">
        <f t="shared" si="2"/>
        <v>1.2979059996257591E-2</v>
      </c>
      <c r="L60" s="117">
        <f t="shared" si="3"/>
        <v>7.6299999999999812E-2</v>
      </c>
      <c r="M60" s="351" t="s">
        <v>161</v>
      </c>
      <c r="N60" s="405">
        <f t="shared" si="4"/>
        <v>38.149999999999906</v>
      </c>
      <c r="O60" s="406">
        <f t="shared" si="5"/>
        <v>0</v>
      </c>
      <c r="P60" s="407">
        <f t="shared" si="6"/>
        <v>0</v>
      </c>
      <c r="Q60" s="407" t="b">
        <f t="shared" si="7"/>
        <v>0</v>
      </c>
      <c r="R60" s="403" t="b">
        <f t="shared" si="8"/>
        <v>0</v>
      </c>
      <c r="S60" s="403" t="b">
        <f t="shared" si="9"/>
        <v>0</v>
      </c>
      <c r="T60" s="403">
        <f t="shared" si="10"/>
        <v>1</v>
      </c>
      <c r="U60" s="403" t="b">
        <f t="shared" si="11"/>
        <v>0</v>
      </c>
      <c r="V60" s="403" t="b">
        <f t="shared" si="12"/>
        <v>0</v>
      </c>
      <c r="W60" s="403" t="b">
        <f t="shared" si="13"/>
        <v>0</v>
      </c>
      <c r="X60" s="403" t="b">
        <f t="shared" si="14"/>
        <v>0</v>
      </c>
      <c r="Y60" s="403" t="b">
        <f t="shared" si="15"/>
        <v>0</v>
      </c>
      <c r="Z60" s="406">
        <f>SUM($J$9:J60)</f>
        <v>-484.47900000000055</v>
      </c>
      <c r="AA60" s="438" t="str">
        <f t="shared" si="16"/>
        <v>Tuesday</v>
      </c>
      <c r="AB60" s="403">
        <f t="shared" si="17"/>
        <v>7</v>
      </c>
    </row>
    <row r="61" spans="1:28" ht="14.25" customHeight="1" x14ac:dyDescent="0.2">
      <c r="A61" s="326" t="s">
        <v>427</v>
      </c>
      <c r="B61" s="100">
        <v>44720</v>
      </c>
      <c r="C61" s="144">
        <v>0.27500000000000002</v>
      </c>
      <c r="D61" s="144">
        <v>0.27777777777777779</v>
      </c>
      <c r="E61" s="144">
        <f t="shared" si="0"/>
        <v>2.7777777777777679E-3</v>
      </c>
      <c r="F61" s="111">
        <v>500</v>
      </c>
      <c r="G61" s="316">
        <v>2.4599000000000002</v>
      </c>
      <c r="H61" s="51" t="s">
        <v>931</v>
      </c>
      <c r="I61" s="316">
        <v>2.4104999999999999</v>
      </c>
      <c r="J61" s="142">
        <f t="shared" si="18"/>
        <v>-24.700000000000166</v>
      </c>
      <c r="K61" s="55">
        <f t="shared" si="2"/>
        <v>-2.0082117159234247E-2</v>
      </c>
      <c r="L61" s="117">
        <f t="shared" si="3"/>
        <v>-4.9400000000000333E-2</v>
      </c>
      <c r="M61" s="351" t="s">
        <v>428</v>
      </c>
      <c r="N61" s="405">
        <f t="shared" si="4"/>
        <v>0</v>
      </c>
      <c r="O61" s="406">
        <f t="shared" si="5"/>
        <v>-24.700000000000166</v>
      </c>
      <c r="P61" s="407" t="b">
        <f t="shared" si="6"/>
        <v>0</v>
      </c>
      <c r="Q61" s="407">
        <f t="shared" si="7"/>
        <v>2.7777777777777679E-3</v>
      </c>
      <c r="R61" s="403" t="b">
        <f t="shared" si="8"/>
        <v>0</v>
      </c>
      <c r="S61" s="403" t="b">
        <f t="shared" si="9"/>
        <v>0</v>
      </c>
      <c r="T61" s="403" t="b">
        <f t="shared" si="10"/>
        <v>0</v>
      </c>
      <c r="U61" s="403" t="b">
        <f t="shared" si="11"/>
        <v>0</v>
      </c>
      <c r="V61" s="403" t="b">
        <f t="shared" si="12"/>
        <v>0</v>
      </c>
      <c r="W61" s="403" t="b">
        <f t="shared" si="13"/>
        <v>0</v>
      </c>
      <c r="X61" s="403" t="b">
        <f t="shared" si="14"/>
        <v>0</v>
      </c>
      <c r="Y61" s="403" t="b">
        <f t="shared" si="15"/>
        <v>0</v>
      </c>
      <c r="Z61" s="406">
        <f>SUM($J$9:J61)</f>
        <v>-509.17900000000071</v>
      </c>
      <c r="AA61" s="438" t="str">
        <f t="shared" si="16"/>
        <v>Wednesday</v>
      </c>
      <c r="AB61" s="403">
        <f t="shared" si="17"/>
        <v>6</v>
      </c>
    </row>
    <row r="62" spans="1:28" ht="14.25" customHeight="1" x14ac:dyDescent="0.2">
      <c r="A62" s="326" t="s">
        <v>164</v>
      </c>
      <c r="B62" s="100">
        <v>44721</v>
      </c>
      <c r="C62" s="144">
        <v>0.28402777777777777</v>
      </c>
      <c r="D62" s="144">
        <v>0.28472222222222221</v>
      </c>
      <c r="E62" s="144">
        <f t="shared" si="0"/>
        <v>6.9444444444444198E-4</v>
      </c>
      <c r="F62" s="111">
        <v>1000</v>
      </c>
      <c r="G62" s="316">
        <v>3.0198999999999998</v>
      </c>
      <c r="H62" s="51" t="s">
        <v>786</v>
      </c>
      <c r="I62" s="316">
        <v>3.1150000000000002</v>
      </c>
      <c r="J62" s="52">
        <f t="shared" si="18"/>
        <v>95.100000000000406</v>
      </c>
      <c r="K62" s="55">
        <f t="shared" si="2"/>
        <v>3.1491108977118598E-2</v>
      </c>
      <c r="L62" s="117">
        <f t="shared" si="3"/>
        <v>9.5100000000000406E-2</v>
      </c>
      <c r="M62" s="351" t="s">
        <v>165</v>
      </c>
      <c r="N62" s="405">
        <f t="shared" si="4"/>
        <v>95.100000000000406</v>
      </c>
      <c r="O62" s="406">
        <f t="shared" si="5"/>
        <v>0</v>
      </c>
      <c r="P62" s="407">
        <f t="shared" si="6"/>
        <v>6.9444444444444198E-4</v>
      </c>
      <c r="Q62" s="407" t="b">
        <f t="shared" si="7"/>
        <v>0</v>
      </c>
      <c r="R62" s="403" t="b">
        <f t="shared" si="8"/>
        <v>0</v>
      </c>
      <c r="S62" s="403" t="b">
        <f t="shared" si="9"/>
        <v>0</v>
      </c>
      <c r="T62" s="403">
        <f t="shared" si="10"/>
        <v>1</v>
      </c>
      <c r="U62" s="403" t="b">
        <f t="shared" si="11"/>
        <v>0</v>
      </c>
      <c r="V62" s="403" t="b">
        <f t="shared" si="12"/>
        <v>0</v>
      </c>
      <c r="W62" s="403" t="b">
        <f t="shared" si="13"/>
        <v>0</v>
      </c>
      <c r="X62" s="403" t="b">
        <f t="shared" si="14"/>
        <v>0</v>
      </c>
      <c r="Y62" s="403" t="b">
        <f t="shared" si="15"/>
        <v>0</v>
      </c>
      <c r="Z62" s="406">
        <f>SUM($J$9:J62)</f>
        <v>-414.07900000000029</v>
      </c>
      <c r="AA62" s="438" t="str">
        <f t="shared" si="16"/>
        <v>Thursday</v>
      </c>
      <c r="AB62" s="403">
        <f t="shared" si="17"/>
        <v>6</v>
      </c>
    </row>
    <row r="63" spans="1:28" ht="14.25" customHeight="1" x14ac:dyDescent="0.2">
      <c r="A63" s="326" t="s">
        <v>433</v>
      </c>
      <c r="B63" s="100">
        <v>44725</v>
      </c>
      <c r="C63" s="144">
        <v>0.34791666666666665</v>
      </c>
      <c r="D63" s="144">
        <v>0.34930555555555554</v>
      </c>
      <c r="E63" s="144">
        <f t="shared" si="0"/>
        <v>1.388888888888884E-3</v>
      </c>
      <c r="F63" s="111">
        <v>1000</v>
      </c>
      <c r="G63" s="316">
        <v>2.64507</v>
      </c>
      <c r="H63" s="51" t="s">
        <v>933</v>
      </c>
      <c r="I63" s="316">
        <v>2.59</v>
      </c>
      <c r="J63" s="142">
        <f t="shared" si="18"/>
        <v>-55.070000000000178</v>
      </c>
      <c r="K63" s="55">
        <f t="shared" si="2"/>
        <v>-2.0819864880702643E-2</v>
      </c>
      <c r="L63" s="117">
        <f t="shared" si="3"/>
        <v>-5.5070000000000174E-2</v>
      </c>
      <c r="M63" s="351" t="s">
        <v>102</v>
      </c>
      <c r="N63" s="405">
        <f t="shared" si="4"/>
        <v>0</v>
      </c>
      <c r="O63" s="406">
        <f t="shared" si="5"/>
        <v>-55.070000000000178</v>
      </c>
      <c r="P63" s="407" t="b">
        <f t="shared" si="6"/>
        <v>0</v>
      </c>
      <c r="Q63" s="407">
        <f t="shared" si="7"/>
        <v>1.388888888888884E-3</v>
      </c>
      <c r="R63" s="403" t="b">
        <f t="shared" si="8"/>
        <v>0</v>
      </c>
      <c r="S63" s="403" t="b">
        <f t="shared" si="9"/>
        <v>0</v>
      </c>
      <c r="T63" s="403" t="b">
        <f t="shared" si="10"/>
        <v>0</v>
      </c>
      <c r="U63" s="403" t="b">
        <f t="shared" si="11"/>
        <v>0</v>
      </c>
      <c r="V63" s="403" t="b">
        <f t="shared" si="12"/>
        <v>0</v>
      </c>
      <c r="W63" s="403" t="b">
        <f t="shared" si="13"/>
        <v>0</v>
      </c>
      <c r="X63" s="403" t="b">
        <f t="shared" si="14"/>
        <v>0</v>
      </c>
      <c r="Y63" s="403" t="b">
        <f t="shared" si="15"/>
        <v>0</v>
      </c>
      <c r="Z63" s="406">
        <f>SUM($J$9:J63)</f>
        <v>-469.14900000000046</v>
      </c>
      <c r="AA63" s="438" t="str">
        <f t="shared" si="16"/>
        <v>Monday</v>
      </c>
      <c r="AB63" s="403">
        <f t="shared" si="17"/>
        <v>8</v>
      </c>
    </row>
    <row r="64" spans="1:28" ht="14.25" customHeight="1" x14ac:dyDescent="0.2">
      <c r="A64" s="326" t="s">
        <v>359</v>
      </c>
      <c r="B64" s="100">
        <v>44725</v>
      </c>
      <c r="C64" s="144">
        <v>0.32430555555555557</v>
      </c>
      <c r="D64" s="144">
        <v>0.3263888888888889</v>
      </c>
      <c r="E64" s="144">
        <f t="shared" si="0"/>
        <v>2.0833333333333259E-3</v>
      </c>
      <c r="F64" s="111">
        <v>1000</v>
      </c>
      <c r="G64" s="316">
        <v>1.5154000000000001</v>
      </c>
      <c r="H64" s="51" t="s">
        <v>932</v>
      </c>
      <c r="I64" s="316">
        <v>1.45</v>
      </c>
      <c r="J64" s="142">
        <f t="shared" si="18"/>
        <v>-65.400000000000119</v>
      </c>
      <c r="K64" s="55">
        <f t="shared" si="2"/>
        <v>-4.3156922264748654E-2</v>
      </c>
      <c r="L64" s="117">
        <f t="shared" si="3"/>
        <v>-6.5400000000000125E-2</v>
      </c>
      <c r="M64" s="351" t="s">
        <v>431</v>
      </c>
      <c r="N64" s="405">
        <f t="shared" si="4"/>
        <v>0</v>
      </c>
      <c r="O64" s="406">
        <f t="shared" si="5"/>
        <v>-65.400000000000119</v>
      </c>
      <c r="P64" s="407" t="b">
        <f t="shared" si="6"/>
        <v>0</v>
      </c>
      <c r="Q64" s="407">
        <f t="shared" si="7"/>
        <v>2.0833333333333259E-3</v>
      </c>
      <c r="R64" s="403" t="b">
        <f t="shared" si="8"/>
        <v>0</v>
      </c>
      <c r="S64" s="403" t="b">
        <f t="shared" si="9"/>
        <v>0</v>
      </c>
      <c r="T64" s="403" t="b">
        <f t="shared" si="10"/>
        <v>0</v>
      </c>
      <c r="U64" s="403" t="b">
        <f t="shared" si="11"/>
        <v>0</v>
      </c>
      <c r="V64" s="403" t="b">
        <f t="shared" si="12"/>
        <v>0</v>
      </c>
      <c r="W64" s="403" t="b">
        <f t="shared" si="13"/>
        <v>0</v>
      </c>
      <c r="X64" s="403" t="b">
        <f t="shared" si="14"/>
        <v>0</v>
      </c>
      <c r="Y64" s="403" t="b">
        <f t="shared" si="15"/>
        <v>0</v>
      </c>
      <c r="Z64" s="406">
        <f>SUM($J$9:J64)</f>
        <v>-534.54900000000055</v>
      </c>
      <c r="AA64" s="438" t="str">
        <f t="shared" si="16"/>
        <v>Monday</v>
      </c>
      <c r="AB64" s="403">
        <f t="shared" si="17"/>
        <v>7</v>
      </c>
    </row>
    <row r="65" spans="1:28" ht="14.25" customHeight="1" x14ac:dyDescent="0.2">
      <c r="A65" s="326" t="s">
        <v>168</v>
      </c>
      <c r="B65" s="100">
        <v>44727</v>
      </c>
      <c r="C65" s="144">
        <v>0.29236111111111113</v>
      </c>
      <c r="D65" s="144">
        <v>0.29375000000000001</v>
      </c>
      <c r="E65" s="144">
        <f t="shared" si="0"/>
        <v>1.388888888888884E-3</v>
      </c>
      <c r="F65" s="111">
        <v>1500</v>
      </c>
      <c r="G65" s="316">
        <v>2.4056999999999999</v>
      </c>
      <c r="H65" s="51" t="s">
        <v>789</v>
      </c>
      <c r="I65" s="316">
        <v>2.5129999999999999</v>
      </c>
      <c r="J65" s="52">
        <f t="shared" si="18"/>
        <v>160.94999999999993</v>
      </c>
      <c r="K65" s="55">
        <f t="shared" si="2"/>
        <v>4.4602402627093918E-2</v>
      </c>
      <c r="L65" s="117">
        <f t="shared" si="3"/>
        <v>0.10729999999999995</v>
      </c>
      <c r="M65" s="354" t="s">
        <v>169</v>
      </c>
      <c r="N65" s="405">
        <f t="shared" si="4"/>
        <v>160.94999999999993</v>
      </c>
      <c r="O65" s="406">
        <f t="shared" si="5"/>
        <v>0</v>
      </c>
      <c r="P65" s="407">
        <f t="shared" si="6"/>
        <v>1.388888888888884E-3</v>
      </c>
      <c r="Q65" s="407" t="b">
        <f t="shared" si="7"/>
        <v>0</v>
      </c>
      <c r="R65" s="403" t="b">
        <f t="shared" si="8"/>
        <v>0</v>
      </c>
      <c r="S65" s="403" t="b">
        <f t="shared" si="9"/>
        <v>0</v>
      </c>
      <c r="T65" s="403" t="b">
        <f t="shared" si="10"/>
        <v>0</v>
      </c>
      <c r="U65" s="403" t="b">
        <f t="shared" si="11"/>
        <v>0</v>
      </c>
      <c r="V65" s="403" t="b">
        <f t="shared" si="12"/>
        <v>0</v>
      </c>
      <c r="W65" s="403" t="b">
        <f t="shared" si="13"/>
        <v>0</v>
      </c>
      <c r="X65" s="403" t="b">
        <f t="shared" si="14"/>
        <v>0</v>
      </c>
      <c r="Y65" s="403" t="b">
        <f t="shared" si="15"/>
        <v>0</v>
      </c>
      <c r="Z65" s="406">
        <f>SUM($J$9:J65)</f>
        <v>-373.59900000000061</v>
      </c>
      <c r="AA65" s="438" t="str">
        <f t="shared" si="16"/>
        <v>Wednesday</v>
      </c>
      <c r="AB65" s="403">
        <f t="shared" si="17"/>
        <v>7</v>
      </c>
    </row>
    <row r="66" spans="1:28" ht="14.25" customHeight="1" x14ac:dyDescent="0.2">
      <c r="A66" s="326" t="s">
        <v>172</v>
      </c>
      <c r="B66" s="100">
        <v>44733</v>
      </c>
      <c r="C66" s="144">
        <v>0.27847222222222223</v>
      </c>
      <c r="D66" s="144">
        <v>0.28125</v>
      </c>
      <c r="E66" s="144">
        <f t="shared" si="0"/>
        <v>2.7777777777777679E-3</v>
      </c>
      <c r="F66" s="111">
        <v>1000</v>
      </c>
      <c r="G66" s="316">
        <v>1.4294</v>
      </c>
      <c r="H66" s="51" t="s">
        <v>790</v>
      </c>
      <c r="I66" s="316">
        <v>1.7</v>
      </c>
      <c r="J66" s="52">
        <f t="shared" si="18"/>
        <v>270.59999999999997</v>
      </c>
      <c r="K66" s="55">
        <f t="shared" si="2"/>
        <v>0.18931020008395127</v>
      </c>
      <c r="L66" s="117">
        <f t="shared" si="3"/>
        <v>0.27059999999999995</v>
      </c>
      <c r="M66" s="353" t="s">
        <v>862</v>
      </c>
      <c r="N66" s="405">
        <f t="shared" si="4"/>
        <v>270.59999999999997</v>
      </c>
      <c r="O66" s="406">
        <f t="shared" si="5"/>
        <v>0</v>
      </c>
      <c r="P66" s="407">
        <f t="shared" si="6"/>
        <v>2.7777777777777679E-3</v>
      </c>
      <c r="Q66" s="407" t="b">
        <f t="shared" si="7"/>
        <v>0</v>
      </c>
      <c r="R66" s="403" t="b">
        <f t="shared" si="8"/>
        <v>0</v>
      </c>
      <c r="S66" s="403" t="b">
        <f t="shared" si="9"/>
        <v>0</v>
      </c>
      <c r="T66" s="403" t="b">
        <f t="shared" si="10"/>
        <v>0</v>
      </c>
      <c r="U66" s="403" t="b">
        <f t="shared" si="11"/>
        <v>0</v>
      </c>
      <c r="V66" s="403">
        <f t="shared" si="12"/>
        <v>1</v>
      </c>
      <c r="W66" s="403" t="b">
        <f t="shared" si="13"/>
        <v>0</v>
      </c>
      <c r="X66" s="403" t="b">
        <f t="shared" si="14"/>
        <v>0</v>
      </c>
      <c r="Y66" s="403" t="b">
        <f t="shared" si="15"/>
        <v>0</v>
      </c>
      <c r="Z66" s="406">
        <f>SUM($J$9:J66)</f>
        <v>-102.99900000000065</v>
      </c>
      <c r="AA66" s="438" t="str">
        <f t="shared" si="16"/>
        <v>Tuesday</v>
      </c>
      <c r="AB66" s="403">
        <f t="shared" si="17"/>
        <v>6</v>
      </c>
    </row>
    <row r="67" spans="1:28" ht="14.25" customHeight="1" x14ac:dyDescent="0.2">
      <c r="A67" s="326" t="s">
        <v>434</v>
      </c>
      <c r="B67" s="100">
        <v>44734</v>
      </c>
      <c r="C67" s="144">
        <v>0.28125</v>
      </c>
      <c r="D67" s="144">
        <v>0.28125</v>
      </c>
      <c r="E67" s="144">
        <f t="shared" si="0"/>
        <v>0</v>
      </c>
      <c r="F67" s="111">
        <v>1300</v>
      </c>
      <c r="G67" s="316">
        <v>2.1451077000000001</v>
      </c>
      <c r="H67" s="51" t="s">
        <v>934</v>
      </c>
      <c r="I67" s="316">
        <v>2.0499999999999998</v>
      </c>
      <c r="J67" s="142">
        <f t="shared" si="18"/>
        <v>-123.64001000000032</v>
      </c>
      <c r="K67" s="55">
        <f t="shared" si="2"/>
        <v>-4.4337027926383499E-2</v>
      </c>
      <c r="L67" s="117">
        <f t="shared" si="3"/>
        <v>-9.5107700000000239E-2</v>
      </c>
      <c r="M67" s="355" t="s">
        <v>435</v>
      </c>
      <c r="N67" s="405">
        <f t="shared" si="4"/>
        <v>0</v>
      </c>
      <c r="O67" s="406">
        <f t="shared" si="5"/>
        <v>-123.64001000000032</v>
      </c>
      <c r="P67" s="407" t="b">
        <f t="shared" si="6"/>
        <v>0</v>
      </c>
      <c r="Q67" s="407">
        <f t="shared" si="7"/>
        <v>0</v>
      </c>
      <c r="R67" s="403" t="b">
        <f t="shared" si="8"/>
        <v>0</v>
      </c>
      <c r="S67" s="403" t="b">
        <f t="shared" si="9"/>
        <v>0</v>
      </c>
      <c r="T67" s="403" t="b">
        <f t="shared" si="10"/>
        <v>0</v>
      </c>
      <c r="U67" s="403" t="b">
        <f t="shared" si="11"/>
        <v>0</v>
      </c>
      <c r="V67" s="403" t="b">
        <f t="shared" si="12"/>
        <v>0</v>
      </c>
      <c r="W67" s="403" t="b">
        <f t="shared" si="13"/>
        <v>0</v>
      </c>
      <c r="X67" s="403" t="b">
        <f t="shared" si="14"/>
        <v>0</v>
      </c>
      <c r="Y67" s="403" t="b">
        <f t="shared" si="15"/>
        <v>0</v>
      </c>
      <c r="Z67" s="406">
        <f>SUM($J$9:J67)</f>
        <v>-226.63901000000095</v>
      </c>
      <c r="AA67" s="438" t="str">
        <f t="shared" si="16"/>
        <v>Wednesday</v>
      </c>
      <c r="AB67" s="403">
        <f t="shared" si="17"/>
        <v>6</v>
      </c>
    </row>
    <row r="68" spans="1:28" ht="14.25" customHeight="1" x14ac:dyDescent="0.2">
      <c r="A68" s="326" t="s">
        <v>176</v>
      </c>
      <c r="B68" s="100">
        <v>44735</v>
      </c>
      <c r="C68" s="144">
        <v>0.43194444444444446</v>
      </c>
      <c r="D68" s="144">
        <v>0.43194444444444446</v>
      </c>
      <c r="E68" s="144">
        <f t="shared" si="0"/>
        <v>0</v>
      </c>
      <c r="F68" s="111">
        <v>1000</v>
      </c>
      <c r="G68" s="316">
        <v>3.1999499999999999</v>
      </c>
      <c r="H68" s="51" t="s">
        <v>791</v>
      </c>
      <c r="I68" s="316">
        <v>3.4</v>
      </c>
      <c r="J68" s="52">
        <f t="shared" si="18"/>
        <v>200.05000000000007</v>
      </c>
      <c r="K68" s="55">
        <f t="shared" si="2"/>
        <v>6.2516601821903439E-2</v>
      </c>
      <c r="L68" s="117">
        <f t="shared" si="3"/>
        <v>0.20005000000000006</v>
      </c>
      <c r="M68" s="351" t="s">
        <v>26</v>
      </c>
      <c r="N68" s="405">
        <f t="shared" si="4"/>
        <v>200.05000000000007</v>
      </c>
      <c r="O68" s="406">
        <f t="shared" si="5"/>
        <v>0</v>
      </c>
      <c r="P68" s="407">
        <f t="shared" si="6"/>
        <v>0</v>
      </c>
      <c r="Q68" s="407" t="b">
        <f t="shared" si="7"/>
        <v>0</v>
      </c>
      <c r="R68" s="403" t="b">
        <f t="shared" si="8"/>
        <v>0</v>
      </c>
      <c r="S68" s="403" t="b">
        <f t="shared" si="9"/>
        <v>0</v>
      </c>
      <c r="T68" s="403">
        <f t="shared" si="10"/>
        <v>1</v>
      </c>
      <c r="U68" s="403" t="b">
        <f t="shared" si="11"/>
        <v>0</v>
      </c>
      <c r="V68" s="403" t="b">
        <f t="shared" si="12"/>
        <v>0</v>
      </c>
      <c r="W68" s="403" t="b">
        <f t="shared" si="13"/>
        <v>0</v>
      </c>
      <c r="X68" s="403" t="b">
        <f t="shared" si="14"/>
        <v>0</v>
      </c>
      <c r="Y68" s="403" t="b">
        <f t="shared" si="15"/>
        <v>0</v>
      </c>
      <c r="Z68" s="406">
        <f>SUM($J$9:J68)</f>
        <v>-26.589010000000883</v>
      </c>
      <c r="AA68" s="438" t="str">
        <f t="shared" si="16"/>
        <v>Thursday</v>
      </c>
      <c r="AB68" s="403">
        <f t="shared" si="17"/>
        <v>10</v>
      </c>
    </row>
    <row r="69" spans="1:28" ht="14.25" customHeight="1" x14ac:dyDescent="0.2">
      <c r="A69" s="326" t="s">
        <v>176</v>
      </c>
      <c r="B69" s="100">
        <v>44735</v>
      </c>
      <c r="C69" s="144">
        <v>0.44027777777777777</v>
      </c>
      <c r="D69" s="144">
        <v>0.44097222222222227</v>
      </c>
      <c r="E69" s="144">
        <f t="shared" si="0"/>
        <v>6.9444444444449749E-4</v>
      </c>
      <c r="F69" s="111">
        <v>1000</v>
      </c>
      <c r="G69" s="316">
        <v>3.4466000000000001</v>
      </c>
      <c r="H69" s="51" t="s">
        <v>792</v>
      </c>
      <c r="I69" s="316">
        <v>3.55</v>
      </c>
      <c r="J69" s="52">
        <f t="shared" si="18"/>
        <v>103.39999999999972</v>
      </c>
      <c r="K69" s="55">
        <f t="shared" si="2"/>
        <v>3.0000580282016909E-2</v>
      </c>
      <c r="L69" s="117">
        <f t="shared" si="3"/>
        <v>0.10339999999999971</v>
      </c>
      <c r="M69" s="351" t="s">
        <v>1112</v>
      </c>
      <c r="N69" s="405">
        <f t="shared" si="4"/>
        <v>103.39999999999972</v>
      </c>
      <c r="O69" s="406">
        <f t="shared" si="5"/>
        <v>0</v>
      </c>
      <c r="P69" s="407">
        <f t="shared" si="6"/>
        <v>6.9444444444449749E-4</v>
      </c>
      <c r="Q69" s="407" t="b">
        <f t="shared" si="7"/>
        <v>0</v>
      </c>
      <c r="R69" s="403" t="b">
        <f t="shared" si="8"/>
        <v>0</v>
      </c>
      <c r="S69" s="403" t="b">
        <f t="shared" si="9"/>
        <v>0</v>
      </c>
      <c r="T69" s="403">
        <f t="shared" si="10"/>
        <v>1</v>
      </c>
      <c r="U69" s="403" t="b">
        <f t="shared" si="11"/>
        <v>0</v>
      </c>
      <c r="V69" s="403" t="b">
        <f t="shared" si="12"/>
        <v>0</v>
      </c>
      <c r="W69" s="403" t="b">
        <f t="shared" si="13"/>
        <v>0</v>
      </c>
      <c r="X69" s="403" t="b">
        <f t="shared" si="14"/>
        <v>0</v>
      </c>
      <c r="Y69" s="403" t="b">
        <f t="shared" si="15"/>
        <v>0</v>
      </c>
      <c r="Z69" s="406">
        <f>SUM($J$9:J69)</f>
        <v>76.810989999998839</v>
      </c>
      <c r="AA69" s="438" t="str">
        <f t="shared" si="16"/>
        <v>Thursday</v>
      </c>
      <c r="AB69" s="403">
        <f t="shared" si="17"/>
        <v>10</v>
      </c>
    </row>
    <row r="70" spans="1:28" ht="14.25" customHeight="1" x14ac:dyDescent="0.2">
      <c r="A70" s="326" t="s">
        <v>438</v>
      </c>
      <c r="B70" s="100">
        <v>44740</v>
      </c>
      <c r="C70" s="144">
        <v>0.29791666666666666</v>
      </c>
      <c r="D70" s="144">
        <v>0.30277777777777776</v>
      </c>
      <c r="E70" s="144">
        <f t="shared" si="0"/>
        <v>4.8611111111110938E-3</v>
      </c>
      <c r="F70" s="111">
        <v>2000</v>
      </c>
      <c r="G70" s="316">
        <v>2.2799999999999998</v>
      </c>
      <c r="H70" s="51" t="s">
        <v>935</v>
      </c>
      <c r="I70" s="316">
        <v>2.2304550000000001</v>
      </c>
      <c r="J70" s="142">
        <f t="shared" si="18"/>
        <v>-99.089999999999463</v>
      </c>
      <c r="K70" s="55">
        <f t="shared" si="2"/>
        <v>-2.1730263157894614E-2</v>
      </c>
      <c r="L70" s="117">
        <f t="shared" si="3"/>
        <v>-4.9544999999999728E-2</v>
      </c>
      <c r="M70" s="351" t="s">
        <v>439</v>
      </c>
      <c r="N70" s="405">
        <f t="shared" si="4"/>
        <v>0</v>
      </c>
      <c r="O70" s="406">
        <f t="shared" si="5"/>
        <v>-99.089999999999463</v>
      </c>
      <c r="P70" s="407" t="b">
        <f t="shared" si="6"/>
        <v>0</v>
      </c>
      <c r="Q70" s="407">
        <f t="shared" si="7"/>
        <v>4.8611111111110938E-3</v>
      </c>
      <c r="R70" s="403" t="b">
        <f t="shared" si="8"/>
        <v>0</v>
      </c>
      <c r="S70" s="403" t="b">
        <f t="shared" si="9"/>
        <v>0</v>
      </c>
      <c r="T70" s="403" t="b">
        <f t="shared" si="10"/>
        <v>0</v>
      </c>
      <c r="U70" s="403" t="b">
        <f t="shared" si="11"/>
        <v>0</v>
      </c>
      <c r="V70" s="403" t="b">
        <f t="shared" si="12"/>
        <v>0</v>
      </c>
      <c r="W70" s="403" t="b">
        <f t="shared" si="13"/>
        <v>0</v>
      </c>
      <c r="X70" s="403" t="b">
        <f t="shared" si="14"/>
        <v>0</v>
      </c>
      <c r="Y70" s="403" t="b">
        <f t="shared" si="15"/>
        <v>0</v>
      </c>
      <c r="Z70" s="406">
        <f>SUM($J$9:J70)</f>
        <v>-22.279010000000625</v>
      </c>
      <c r="AA70" s="438" t="str">
        <f t="shared" si="16"/>
        <v>Tuesday</v>
      </c>
      <c r="AB70" s="403">
        <f t="shared" si="17"/>
        <v>7</v>
      </c>
    </row>
    <row r="71" spans="1:28" ht="14.25" customHeight="1" x14ac:dyDescent="0.2">
      <c r="A71" s="326" t="s">
        <v>168</v>
      </c>
      <c r="B71" s="100">
        <v>44742</v>
      </c>
      <c r="C71" s="144">
        <v>0.30972222222222223</v>
      </c>
      <c r="D71" s="144">
        <v>0.31041666666666667</v>
      </c>
      <c r="E71" s="144">
        <f t="shared" si="0"/>
        <v>6.9444444444444198E-4</v>
      </c>
      <c r="F71" s="111">
        <v>1500</v>
      </c>
      <c r="G71" s="316">
        <v>5.4638799999999996</v>
      </c>
      <c r="H71" s="51" t="s">
        <v>936</v>
      </c>
      <c r="I71" s="316">
        <v>5.452</v>
      </c>
      <c r="J71" s="142">
        <f t="shared" si="18"/>
        <v>-17.819999999999503</v>
      </c>
      <c r="K71" s="55">
        <f t="shared" si="2"/>
        <v>-2.1742790837280257E-3</v>
      </c>
      <c r="L71" s="117">
        <f t="shared" si="3"/>
        <v>-1.1879999999999669E-2</v>
      </c>
      <c r="M71" s="351" t="s">
        <v>26</v>
      </c>
      <c r="N71" s="405">
        <f t="shared" si="4"/>
        <v>0</v>
      </c>
      <c r="O71" s="406">
        <f t="shared" si="5"/>
        <v>-17.819999999999503</v>
      </c>
      <c r="P71" s="407" t="b">
        <f t="shared" si="6"/>
        <v>0</v>
      </c>
      <c r="Q71" s="407">
        <f t="shared" si="7"/>
        <v>6.9444444444444198E-4</v>
      </c>
      <c r="R71" s="403" t="b">
        <f t="shared" si="8"/>
        <v>0</v>
      </c>
      <c r="S71" s="403" t="b">
        <f t="shared" si="9"/>
        <v>0</v>
      </c>
      <c r="T71" s="403" t="b">
        <f t="shared" si="10"/>
        <v>0</v>
      </c>
      <c r="U71" s="403" t="b">
        <f t="shared" si="11"/>
        <v>0</v>
      </c>
      <c r="V71" s="403" t="b">
        <f t="shared" si="12"/>
        <v>0</v>
      </c>
      <c r="W71" s="403" t="b">
        <f t="shared" si="13"/>
        <v>0</v>
      </c>
      <c r="X71" s="403" t="b">
        <f t="shared" si="14"/>
        <v>0</v>
      </c>
      <c r="Y71" s="403" t="b">
        <f t="shared" si="15"/>
        <v>0</v>
      </c>
      <c r="Z71" s="406">
        <f>SUM($J$9:J71)</f>
        <v>-40.099010000000128</v>
      </c>
      <c r="AA71" s="438" t="str">
        <f t="shared" si="16"/>
        <v>Thursday</v>
      </c>
      <c r="AB71" s="403">
        <f t="shared" si="17"/>
        <v>7</v>
      </c>
    </row>
    <row r="72" spans="1:28" ht="14.25" customHeight="1" x14ac:dyDescent="0.2">
      <c r="A72" s="326" t="s">
        <v>444</v>
      </c>
      <c r="B72" s="100">
        <v>44743</v>
      </c>
      <c r="C72" s="144">
        <v>0.28194444444444444</v>
      </c>
      <c r="D72" s="144">
        <v>0.28472222222222221</v>
      </c>
      <c r="E72" s="144">
        <f t="shared" si="0"/>
        <v>2.7777777777777679E-3</v>
      </c>
      <c r="F72" s="111">
        <v>2000</v>
      </c>
      <c r="G72" s="316">
        <v>1.9650000000000001</v>
      </c>
      <c r="H72" s="51" t="s">
        <v>937</v>
      </c>
      <c r="I72" s="316">
        <v>1.9410000000000001</v>
      </c>
      <c r="J72" s="142">
        <f t="shared" si="18"/>
        <v>-48.000000000000043</v>
      </c>
      <c r="K72" s="55">
        <f t="shared" si="2"/>
        <v>-1.2213740458015265E-2</v>
      </c>
      <c r="L72" s="117">
        <f t="shared" si="3"/>
        <v>-2.4000000000000021E-2</v>
      </c>
      <c r="M72" s="353" t="s">
        <v>1073</v>
      </c>
      <c r="N72" s="405">
        <f t="shared" si="4"/>
        <v>0</v>
      </c>
      <c r="O72" s="406">
        <f t="shared" si="5"/>
        <v>-48.000000000000043</v>
      </c>
      <c r="P72" s="407" t="b">
        <f t="shared" si="6"/>
        <v>0</v>
      </c>
      <c r="Q72" s="407">
        <f t="shared" si="7"/>
        <v>2.7777777777777679E-3</v>
      </c>
      <c r="R72" s="403" t="b">
        <f t="shared" si="8"/>
        <v>0</v>
      </c>
      <c r="S72" s="403" t="b">
        <f t="shared" si="9"/>
        <v>0</v>
      </c>
      <c r="T72" s="403" t="b">
        <f t="shared" si="10"/>
        <v>0</v>
      </c>
      <c r="U72" s="403" t="b">
        <f t="shared" si="11"/>
        <v>0</v>
      </c>
      <c r="V72" s="403" t="b">
        <f t="shared" si="12"/>
        <v>0</v>
      </c>
      <c r="W72" s="403" t="b">
        <f t="shared" si="13"/>
        <v>0</v>
      </c>
      <c r="X72" s="403" t="b">
        <f t="shared" si="14"/>
        <v>0</v>
      </c>
      <c r="Y72" s="403" t="b">
        <f t="shared" si="15"/>
        <v>0</v>
      </c>
      <c r="Z72" s="406">
        <f>SUM($J$9:J72)</f>
        <v>-88.099010000000163</v>
      </c>
      <c r="AA72" s="438" t="str">
        <f t="shared" si="16"/>
        <v>Friday</v>
      </c>
      <c r="AB72" s="403">
        <f t="shared" si="17"/>
        <v>6</v>
      </c>
    </row>
    <row r="73" spans="1:28" ht="14.25" customHeight="1" x14ac:dyDescent="0.2">
      <c r="A73" s="326" t="s">
        <v>182</v>
      </c>
      <c r="B73" s="100">
        <v>44748</v>
      </c>
      <c r="C73" s="144">
        <v>0.27569444444444446</v>
      </c>
      <c r="D73" s="144">
        <v>0.27638888888888885</v>
      </c>
      <c r="E73" s="144">
        <f t="shared" ref="E73:E136" si="19">D73-C73</f>
        <v>6.9444444444438647E-4</v>
      </c>
      <c r="F73" s="111">
        <v>1500</v>
      </c>
      <c r="G73" s="316">
        <v>2.52766</v>
      </c>
      <c r="H73" s="51" t="s">
        <v>793</v>
      </c>
      <c r="I73" s="316">
        <v>2.5700666700000001</v>
      </c>
      <c r="J73" s="52">
        <f t="shared" ref="J73:J104" si="20">L73*F73</f>
        <v>63.610005000000136</v>
      </c>
      <c r="K73" s="55">
        <f t="shared" ref="K73:K136" si="21">I73/G73-1</f>
        <v>1.6777046754705927E-2</v>
      </c>
      <c r="L73" s="117">
        <f t="shared" ref="L73:L136" si="22">I73-G73</f>
        <v>4.2406670000000091E-2</v>
      </c>
      <c r="M73" s="354" t="s">
        <v>183</v>
      </c>
      <c r="N73" s="405">
        <f t="shared" si="4"/>
        <v>63.610005000000136</v>
      </c>
      <c r="O73" s="406">
        <f t="shared" si="5"/>
        <v>0</v>
      </c>
      <c r="P73" s="407">
        <f t="shared" si="6"/>
        <v>6.9444444444438647E-4</v>
      </c>
      <c r="Q73" s="407" t="b">
        <f t="shared" si="7"/>
        <v>0</v>
      </c>
      <c r="R73" s="403" t="b">
        <f t="shared" si="8"/>
        <v>0</v>
      </c>
      <c r="S73" s="403" t="b">
        <f t="shared" si="9"/>
        <v>0</v>
      </c>
      <c r="T73" s="403" t="b">
        <f t="shared" si="10"/>
        <v>0</v>
      </c>
      <c r="U73" s="403" t="b">
        <f t="shared" si="11"/>
        <v>0</v>
      </c>
      <c r="V73" s="403" t="b">
        <f t="shared" si="12"/>
        <v>0</v>
      </c>
      <c r="W73" s="403" t="b">
        <f t="shared" si="13"/>
        <v>0</v>
      </c>
      <c r="X73" s="403" t="b">
        <f t="shared" si="14"/>
        <v>0</v>
      </c>
      <c r="Y73" s="403" t="b">
        <f t="shared" si="15"/>
        <v>0</v>
      </c>
      <c r="Z73" s="406">
        <f>SUM($J$9:J73)</f>
        <v>-24.489005000000027</v>
      </c>
      <c r="AA73" s="438" t="str">
        <f t="shared" si="16"/>
        <v>Wednesday</v>
      </c>
      <c r="AB73" s="403">
        <f t="shared" si="17"/>
        <v>6</v>
      </c>
    </row>
    <row r="74" spans="1:28" ht="14.25" customHeight="1" x14ac:dyDescent="0.2">
      <c r="A74" s="326" t="s">
        <v>448</v>
      </c>
      <c r="B74" s="100">
        <v>44750</v>
      </c>
      <c r="C74" s="144">
        <v>0.29444444444444445</v>
      </c>
      <c r="D74" s="144">
        <v>0.29583333333333334</v>
      </c>
      <c r="E74" s="144">
        <f t="shared" si="19"/>
        <v>1.388888888888884E-3</v>
      </c>
      <c r="F74" s="111">
        <v>1500</v>
      </c>
      <c r="G74" s="316">
        <v>2.7688999999999999</v>
      </c>
      <c r="H74" s="51" t="s">
        <v>938</v>
      </c>
      <c r="I74" s="316">
        <v>2.75</v>
      </c>
      <c r="J74" s="142">
        <f t="shared" si="20"/>
        <v>-28.349999999999874</v>
      </c>
      <c r="K74" s="55">
        <f t="shared" si="21"/>
        <v>-6.8258153057170201E-3</v>
      </c>
      <c r="L74" s="117">
        <f t="shared" si="22"/>
        <v>-1.8899999999999917E-2</v>
      </c>
      <c r="M74" s="356" t="s">
        <v>449</v>
      </c>
      <c r="N74" s="405">
        <f t="shared" ref="N74:N137" si="23">MAX(J74,0)</f>
        <v>0</v>
      </c>
      <c r="O74" s="406">
        <f t="shared" ref="O74:O137" si="24">MIN(J74,0)</f>
        <v>-28.349999999999874</v>
      </c>
      <c r="P74" s="407" t="b">
        <f t="shared" ref="P74:P137" si="25">IF(N74 &gt;0,E74)</f>
        <v>0</v>
      </c>
      <c r="Q74" s="407">
        <f t="shared" ref="Q74:Q137" si="26">IF(O74 &lt;0,E74)</f>
        <v>1.388888888888884E-3</v>
      </c>
      <c r="R74" s="403" t="b">
        <f t="shared" ref="R74:R137" si="27">IF(M74 = "bull flag",1)</f>
        <v>0</v>
      </c>
      <c r="S74" s="403" t="b">
        <f t="shared" ref="S74:S137" si="28">IF(AND(ISNUMBER(SEARCH("bull flag",M74)),J74 &gt;0),1)</f>
        <v>0</v>
      </c>
      <c r="T74" s="403" t="b">
        <f t="shared" ref="T74:T137" si="29">IF(AND(ISNUMBER(SEARCH("flat top",M74)),J74 &gt;0),1)</f>
        <v>0</v>
      </c>
      <c r="U74" s="403" t="b">
        <f t="shared" ref="U74:U137" si="30">IF(AND(ISNUMBER(SEARCH("pivot point",M74)),J74 &gt;0),1)</f>
        <v>0</v>
      </c>
      <c r="V74" s="403" t="b">
        <f t="shared" ref="V74:V137" si="31">IF(AND(ISNUMBER(SEARCH("other",M74)),J74 &gt;0),1)</f>
        <v>0</v>
      </c>
      <c r="W74" s="403" t="b">
        <f t="shared" ref="W74:W137" si="32">IF(AND(ISNUMBER(SEARCH("KL",M74)),J74 &gt;0),1)</f>
        <v>0</v>
      </c>
      <c r="X74" s="403" t="b">
        <f t="shared" ref="X74:X137" si="33">IF(AND(ISNUMBER(SEARCH("Dip",M74)),J74 &gt;0),1)</f>
        <v>0</v>
      </c>
      <c r="Y74" s="403" t="b">
        <f t="shared" ref="Y74:Y137" si="34">IF(AND(ISNUMBER(SEARCH("FOMO",M74)),J74 &gt;0),1)</f>
        <v>0</v>
      </c>
      <c r="Z74" s="406">
        <f>SUM($J$9:J74)</f>
        <v>-52.839004999999901</v>
      </c>
      <c r="AA74" s="438" t="str">
        <f t="shared" ref="AA74:AA137" si="35">TEXT(B74,"dddd")</f>
        <v>Friday</v>
      </c>
      <c r="AB74" s="403">
        <f t="shared" ref="AB74:AB137" si="36">HOUR(C74)</f>
        <v>7</v>
      </c>
    </row>
    <row r="75" spans="1:28" ht="14.25" customHeight="1" x14ac:dyDescent="0.2">
      <c r="A75" s="326" t="s">
        <v>452</v>
      </c>
      <c r="B75" s="100">
        <v>44753</v>
      </c>
      <c r="C75" s="144">
        <v>0.5229166666666667</v>
      </c>
      <c r="D75" s="144">
        <v>0.5229166666666667</v>
      </c>
      <c r="E75" s="144">
        <f t="shared" si="19"/>
        <v>0</v>
      </c>
      <c r="F75" s="111">
        <v>600</v>
      </c>
      <c r="G75" s="316">
        <v>6.4340000000000002</v>
      </c>
      <c r="H75" s="51" t="s">
        <v>939</v>
      </c>
      <c r="I75" s="316">
        <v>6.23</v>
      </c>
      <c r="J75" s="142">
        <f t="shared" si="20"/>
        <v>-122.39999999999984</v>
      </c>
      <c r="K75" s="55">
        <f t="shared" si="21"/>
        <v>-3.1706558905812865E-2</v>
      </c>
      <c r="L75" s="117">
        <f t="shared" si="22"/>
        <v>-0.20399999999999974</v>
      </c>
      <c r="M75" s="357" t="s">
        <v>1077</v>
      </c>
      <c r="N75" s="405">
        <f t="shared" si="23"/>
        <v>0</v>
      </c>
      <c r="O75" s="406">
        <f t="shared" si="24"/>
        <v>-122.39999999999984</v>
      </c>
      <c r="P75" s="407" t="b">
        <f t="shared" si="25"/>
        <v>0</v>
      </c>
      <c r="Q75" s="407">
        <f t="shared" si="26"/>
        <v>0</v>
      </c>
      <c r="R75" s="403" t="b">
        <f t="shared" si="27"/>
        <v>0</v>
      </c>
      <c r="S75" s="403" t="b">
        <f t="shared" si="28"/>
        <v>0</v>
      </c>
      <c r="T75" s="403" t="b">
        <f t="shared" si="29"/>
        <v>0</v>
      </c>
      <c r="U75" s="403" t="b">
        <f t="shared" si="30"/>
        <v>0</v>
      </c>
      <c r="V75" s="403" t="b">
        <f t="shared" si="31"/>
        <v>0</v>
      </c>
      <c r="W75" s="403" t="b">
        <f t="shared" si="32"/>
        <v>0</v>
      </c>
      <c r="X75" s="403" t="b">
        <f t="shared" si="33"/>
        <v>0</v>
      </c>
      <c r="Y75" s="403" t="b">
        <f t="shared" si="34"/>
        <v>0</v>
      </c>
      <c r="Z75" s="406">
        <f>SUM($J$9:J75)</f>
        <v>-175.23900499999974</v>
      </c>
      <c r="AA75" s="438" t="str">
        <f t="shared" si="35"/>
        <v>Monday</v>
      </c>
      <c r="AB75" s="403">
        <f t="shared" si="36"/>
        <v>12</v>
      </c>
    </row>
    <row r="76" spans="1:28" ht="14.25" customHeight="1" x14ac:dyDescent="0.2">
      <c r="A76" s="326" t="s">
        <v>186</v>
      </c>
      <c r="B76" s="100">
        <v>44755</v>
      </c>
      <c r="C76" s="144">
        <v>0.27291666666666664</v>
      </c>
      <c r="D76" s="144">
        <v>0.27361111111111108</v>
      </c>
      <c r="E76" s="144">
        <f t="shared" si="19"/>
        <v>6.9444444444444198E-4</v>
      </c>
      <c r="F76" s="111">
        <v>2000</v>
      </c>
      <c r="G76" s="316">
        <v>2.145715</v>
      </c>
      <c r="H76" s="51" t="s">
        <v>794</v>
      </c>
      <c r="I76" s="316">
        <v>2.1800000000000002</v>
      </c>
      <c r="J76" s="52">
        <f t="shared" si="20"/>
        <v>68.570000000000249</v>
      </c>
      <c r="K76" s="55">
        <f t="shared" si="21"/>
        <v>1.5978356864728038E-2</v>
      </c>
      <c r="L76" s="117">
        <f t="shared" si="22"/>
        <v>3.4285000000000121E-2</v>
      </c>
      <c r="M76" s="356" t="s">
        <v>187</v>
      </c>
      <c r="N76" s="405">
        <f t="shared" si="23"/>
        <v>68.570000000000249</v>
      </c>
      <c r="O76" s="406">
        <f t="shared" si="24"/>
        <v>0</v>
      </c>
      <c r="P76" s="407">
        <f t="shared" si="25"/>
        <v>6.9444444444444198E-4</v>
      </c>
      <c r="Q76" s="407" t="b">
        <f t="shared" si="26"/>
        <v>0</v>
      </c>
      <c r="R76" s="403" t="b">
        <f t="shared" si="27"/>
        <v>0</v>
      </c>
      <c r="S76" s="403" t="b">
        <f t="shared" si="28"/>
        <v>0</v>
      </c>
      <c r="T76" s="403" t="b">
        <f t="shared" si="29"/>
        <v>0</v>
      </c>
      <c r="U76" s="403" t="b">
        <f t="shared" si="30"/>
        <v>0</v>
      </c>
      <c r="V76" s="403" t="b">
        <f t="shared" si="31"/>
        <v>0</v>
      </c>
      <c r="W76" s="403">
        <f t="shared" si="32"/>
        <v>1</v>
      </c>
      <c r="X76" s="403" t="b">
        <f t="shared" si="33"/>
        <v>0</v>
      </c>
      <c r="Y76" s="403" t="b">
        <f t="shared" si="34"/>
        <v>0</v>
      </c>
      <c r="Z76" s="406">
        <f>SUM($J$9:J76)</f>
        <v>-106.66900499999949</v>
      </c>
      <c r="AA76" s="438" t="str">
        <f t="shared" si="35"/>
        <v>Wednesday</v>
      </c>
      <c r="AB76" s="403">
        <f t="shared" si="36"/>
        <v>6</v>
      </c>
    </row>
    <row r="77" spans="1:28" ht="14.25" customHeight="1" x14ac:dyDescent="0.2">
      <c r="A77" s="326" t="s">
        <v>454</v>
      </c>
      <c r="B77" s="100">
        <v>44757</v>
      </c>
      <c r="C77" s="144">
        <v>0.27638888888888891</v>
      </c>
      <c r="D77" s="144">
        <v>0.27708333333333335</v>
      </c>
      <c r="E77" s="144">
        <f t="shared" si="19"/>
        <v>6.9444444444444198E-4</v>
      </c>
      <c r="F77" s="111">
        <v>1000</v>
      </c>
      <c r="G77" s="316">
        <v>3.69</v>
      </c>
      <c r="H77" s="51" t="s">
        <v>940</v>
      </c>
      <c r="I77" s="316">
        <v>3.56</v>
      </c>
      <c r="J77" s="142">
        <f t="shared" si="20"/>
        <v>-129.99999999999989</v>
      </c>
      <c r="K77" s="55">
        <f t="shared" si="21"/>
        <v>-3.5230352303523005E-2</v>
      </c>
      <c r="L77" s="117">
        <f t="shared" si="22"/>
        <v>-0.12999999999999989</v>
      </c>
      <c r="M77" s="356" t="s">
        <v>455</v>
      </c>
      <c r="N77" s="405">
        <f t="shared" si="23"/>
        <v>0</v>
      </c>
      <c r="O77" s="406">
        <f t="shared" si="24"/>
        <v>-129.99999999999989</v>
      </c>
      <c r="P77" s="407" t="b">
        <f t="shared" si="25"/>
        <v>0</v>
      </c>
      <c r="Q77" s="407">
        <f t="shared" si="26"/>
        <v>6.9444444444444198E-4</v>
      </c>
      <c r="R77" s="403" t="b">
        <f t="shared" si="27"/>
        <v>0</v>
      </c>
      <c r="S77" s="403" t="b">
        <f t="shared" si="28"/>
        <v>0</v>
      </c>
      <c r="T77" s="403" t="b">
        <f t="shared" si="29"/>
        <v>0</v>
      </c>
      <c r="U77" s="403" t="b">
        <f t="shared" si="30"/>
        <v>0</v>
      </c>
      <c r="V77" s="403" t="b">
        <f t="shared" si="31"/>
        <v>0</v>
      </c>
      <c r="W77" s="403" t="b">
        <f t="shared" si="32"/>
        <v>0</v>
      </c>
      <c r="X77" s="403" t="b">
        <f t="shared" si="33"/>
        <v>0</v>
      </c>
      <c r="Y77" s="403" t="b">
        <f t="shared" si="34"/>
        <v>0</v>
      </c>
      <c r="Z77" s="406">
        <f>SUM($J$9:J77)</f>
        <v>-236.66900499999937</v>
      </c>
      <c r="AA77" s="438" t="str">
        <f t="shared" si="35"/>
        <v>Friday</v>
      </c>
      <c r="AB77" s="403">
        <f t="shared" si="36"/>
        <v>6</v>
      </c>
    </row>
    <row r="78" spans="1:28" ht="14.25" customHeight="1" x14ac:dyDescent="0.2">
      <c r="A78" s="326" t="s">
        <v>160</v>
      </c>
      <c r="B78" s="100">
        <v>44761</v>
      </c>
      <c r="C78" s="144">
        <v>0.42291666666666666</v>
      </c>
      <c r="D78" s="144">
        <v>0.42638888888888887</v>
      </c>
      <c r="E78" s="144">
        <f t="shared" si="19"/>
        <v>3.4722222222222099E-3</v>
      </c>
      <c r="F78" s="111">
        <v>900</v>
      </c>
      <c r="G78" s="316">
        <v>4.6157000000000004</v>
      </c>
      <c r="H78" s="51" t="s">
        <v>941</v>
      </c>
      <c r="I78" s="316">
        <v>4.57</v>
      </c>
      <c r="J78" s="142">
        <f t="shared" si="20"/>
        <v>-41.130000000000067</v>
      </c>
      <c r="K78" s="55">
        <f t="shared" si="21"/>
        <v>-9.9009900990099098E-3</v>
      </c>
      <c r="L78" s="117">
        <f t="shared" si="22"/>
        <v>-4.5700000000000074E-2</v>
      </c>
      <c r="M78" s="356" t="s">
        <v>1076</v>
      </c>
      <c r="N78" s="405">
        <f t="shared" si="23"/>
        <v>0</v>
      </c>
      <c r="O78" s="406">
        <f t="shared" si="24"/>
        <v>-41.130000000000067</v>
      </c>
      <c r="P78" s="407" t="b">
        <f t="shared" si="25"/>
        <v>0</v>
      </c>
      <c r="Q78" s="407">
        <f t="shared" si="26"/>
        <v>3.4722222222222099E-3</v>
      </c>
      <c r="R78" s="403" t="b">
        <f t="shared" si="27"/>
        <v>0</v>
      </c>
      <c r="S78" s="403" t="b">
        <f t="shared" si="28"/>
        <v>0</v>
      </c>
      <c r="T78" s="403" t="b">
        <f t="shared" si="29"/>
        <v>0</v>
      </c>
      <c r="U78" s="403" t="b">
        <f t="shared" si="30"/>
        <v>0</v>
      </c>
      <c r="V78" s="403" t="b">
        <f t="shared" si="31"/>
        <v>0</v>
      </c>
      <c r="W78" s="403" t="b">
        <f t="shared" si="32"/>
        <v>0</v>
      </c>
      <c r="X78" s="403" t="b">
        <f t="shared" si="33"/>
        <v>0</v>
      </c>
      <c r="Y78" s="403" t="b">
        <f t="shared" si="34"/>
        <v>0</v>
      </c>
      <c r="Z78" s="406">
        <f>SUM($J$9:J78)</f>
        <v>-277.79900499999945</v>
      </c>
      <c r="AA78" s="438" t="str">
        <f t="shared" si="35"/>
        <v>Tuesday</v>
      </c>
      <c r="AB78" s="403">
        <f t="shared" si="36"/>
        <v>10</v>
      </c>
    </row>
    <row r="79" spans="1:28" ht="14.25" customHeight="1" x14ac:dyDescent="0.2">
      <c r="A79" s="326" t="s">
        <v>190</v>
      </c>
      <c r="B79" s="100">
        <v>44762</v>
      </c>
      <c r="C79" s="144">
        <v>0.27291666666666664</v>
      </c>
      <c r="D79" s="144">
        <v>0.27569444444444446</v>
      </c>
      <c r="E79" s="144">
        <f t="shared" si="19"/>
        <v>2.7777777777778234E-3</v>
      </c>
      <c r="F79" s="111">
        <v>1300</v>
      </c>
      <c r="G79" s="316">
        <v>2.9714999999999998</v>
      </c>
      <c r="H79" s="51" t="s">
        <v>795</v>
      </c>
      <c r="I79" s="316">
        <v>3.0918000000000001</v>
      </c>
      <c r="J79" s="52">
        <f t="shared" si="20"/>
        <v>156.39000000000038</v>
      </c>
      <c r="K79" s="55">
        <f t="shared" si="21"/>
        <v>4.0484603735487124E-2</v>
      </c>
      <c r="L79" s="117">
        <f t="shared" si="22"/>
        <v>0.1203000000000003</v>
      </c>
      <c r="M79" s="351" t="s">
        <v>191</v>
      </c>
      <c r="N79" s="405">
        <f t="shared" si="23"/>
        <v>156.39000000000038</v>
      </c>
      <c r="O79" s="406">
        <f t="shared" si="24"/>
        <v>0</v>
      </c>
      <c r="P79" s="407">
        <f t="shared" si="25"/>
        <v>2.7777777777778234E-3</v>
      </c>
      <c r="Q79" s="407" t="b">
        <f t="shared" si="26"/>
        <v>0</v>
      </c>
      <c r="R79" s="403" t="b">
        <f t="shared" si="27"/>
        <v>0</v>
      </c>
      <c r="S79" s="403" t="b">
        <f t="shared" si="28"/>
        <v>0</v>
      </c>
      <c r="T79" s="403">
        <f t="shared" si="29"/>
        <v>1</v>
      </c>
      <c r="U79" s="403" t="b">
        <f t="shared" si="30"/>
        <v>0</v>
      </c>
      <c r="V79" s="403" t="b">
        <f t="shared" si="31"/>
        <v>0</v>
      </c>
      <c r="W79" s="403" t="b">
        <f t="shared" si="32"/>
        <v>0</v>
      </c>
      <c r="X79" s="403" t="b">
        <f t="shared" si="33"/>
        <v>0</v>
      </c>
      <c r="Y79" s="403" t="b">
        <f t="shared" si="34"/>
        <v>0</v>
      </c>
      <c r="Z79" s="406">
        <f>SUM($J$9:J79)</f>
        <v>-121.40900499999907</v>
      </c>
      <c r="AA79" s="438" t="str">
        <f t="shared" si="35"/>
        <v>Wednesday</v>
      </c>
      <c r="AB79" s="403">
        <f t="shared" si="36"/>
        <v>6</v>
      </c>
    </row>
    <row r="80" spans="1:28" ht="14.25" customHeight="1" x14ac:dyDescent="0.2">
      <c r="A80" s="326" t="s">
        <v>194</v>
      </c>
      <c r="B80" s="100">
        <v>44764</v>
      </c>
      <c r="C80" s="144">
        <v>0.27708333333333335</v>
      </c>
      <c r="D80" s="144">
        <v>0.27708333333333335</v>
      </c>
      <c r="E80" s="144">
        <f t="shared" si="19"/>
        <v>0</v>
      </c>
      <c r="F80" s="111">
        <v>600</v>
      </c>
      <c r="G80" s="316">
        <v>6.4349999999999996</v>
      </c>
      <c r="H80" s="51" t="s">
        <v>796</v>
      </c>
      <c r="I80" s="316">
        <v>6.71</v>
      </c>
      <c r="J80" s="52">
        <f t="shared" si="20"/>
        <v>165.00000000000023</v>
      </c>
      <c r="K80" s="55">
        <f t="shared" si="21"/>
        <v>4.2735042735042805E-2</v>
      </c>
      <c r="L80" s="117">
        <f t="shared" si="22"/>
        <v>0.27500000000000036</v>
      </c>
      <c r="M80" s="351" t="s">
        <v>863</v>
      </c>
      <c r="N80" s="405">
        <f t="shared" si="23"/>
        <v>165.00000000000023</v>
      </c>
      <c r="O80" s="406">
        <f t="shared" si="24"/>
        <v>0</v>
      </c>
      <c r="P80" s="407">
        <f t="shared" si="25"/>
        <v>0</v>
      </c>
      <c r="Q80" s="407" t="b">
        <f t="shared" si="26"/>
        <v>0</v>
      </c>
      <c r="R80" s="403" t="b">
        <f t="shared" si="27"/>
        <v>0</v>
      </c>
      <c r="S80" s="403" t="b">
        <f t="shared" si="28"/>
        <v>0</v>
      </c>
      <c r="T80" s="403">
        <f t="shared" si="29"/>
        <v>1</v>
      </c>
      <c r="U80" s="403" t="b">
        <f t="shared" si="30"/>
        <v>0</v>
      </c>
      <c r="V80" s="403" t="b">
        <f t="shared" si="31"/>
        <v>0</v>
      </c>
      <c r="W80" s="403" t="b">
        <f t="shared" si="32"/>
        <v>0</v>
      </c>
      <c r="X80" s="403" t="b">
        <f t="shared" si="33"/>
        <v>0</v>
      </c>
      <c r="Y80" s="403" t="b">
        <f t="shared" si="34"/>
        <v>0</v>
      </c>
      <c r="Z80" s="406">
        <f>SUM($J$9:J80)</f>
        <v>43.590995000001158</v>
      </c>
      <c r="AA80" s="438" t="str">
        <f t="shared" si="35"/>
        <v>Friday</v>
      </c>
      <c r="AB80" s="403">
        <f t="shared" si="36"/>
        <v>6</v>
      </c>
    </row>
    <row r="81" spans="1:28" ht="14.25" customHeight="1" x14ac:dyDescent="0.2">
      <c r="A81" s="326" t="s">
        <v>461</v>
      </c>
      <c r="B81" s="100">
        <v>44768</v>
      </c>
      <c r="C81" s="144">
        <v>0.28472222222222221</v>
      </c>
      <c r="D81" s="144">
        <v>0.28680555555555554</v>
      </c>
      <c r="E81" s="144">
        <f t="shared" si="19"/>
        <v>2.0833333333333259E-3</v>
      </c>
      <c r="F81" s="111">
        <v>1500</v>
      </c>
      <c r="G81" s="316">
        <v>2.4350000000000001</v>
      </c>
      <c r="H81" s="51" t="s">
        <v>942</v>
      </c>
      <c r="I81" s="316">
        <v>2.36</v>
      </c>
      <c r="J81" s="142">
        <f t="shared" si="20"/>
        <v>-112.50000000000027</v>
      </c>
      <c r="K81" s="55">
        <f t="shared" si="21"/>
        <v>-3.0800821355236208E-2</v>
      </c>
      <c r="L81" s="117">
        <f t="shared" si="22"/>
        <v>-7.5000000000000178E-2</v>
      </c>
      <c r="M81" s="358" t="s">
        <v>1075</v>
      </c>
      <c r="N81" s="405">
        <f t="shared" si="23"/>
        <v>0</v>
      </c>
      <c r="O81" s="406">
        <f t="shared" si="24"/>
        <v>-112.50000000000027</v>
      </c>
      <c r="P81" s="407" t="b">
        <f t="shared" si="25"/>
        <v>0</v>
      </c>
      <c r="Q81" s="407">
        <f t="shared" si="26"/>
        <v>2.0833333333333259E-3</v>
      </c>
      <c r="R81" s="403" t="b">
        <f t="shared" si="27"/>
        <v>0</v>
      </c>
      <c r="S81" s="403" t="b">
        <f t="shared" si="28"/>
        <v>0</v>
      </c>
      <c r="T81" s="403" t="b">
        <f t="shared" si="29"/>
        <v>0</v>
      </c>
      <c r="U81" s="403" t="b">
        <f t="shared" si="30"/>
        <v>0</v>
      </c>
      <c r="V81" s="403" t="b">
        <f t="shared" si="31"/>
        <v>0</v>
      </c>
      <c r="W81" s="403" t="b">
        <f t="shared" si="32"/>
        <v>0</v>
      </c>
      <c r="X81" s="403" t="b">
        <f t="shared" si="33"/>
        <v>0</v>
      </c>
      <c r="Y81" s="403" t="b">
        <f t="shared" si="34"/>
        <v>0</v>
      </c>
      <c r="Z81" s="406">
        <f>SUM($J$9:J81)</f>
        <v>-68.909004999999112</v>
      </c>
      <c r="AA81" s="438" t="str">
        <f t="shared" si="35"/>
        <v>Tuesday</v>
      </c>
      <c r="AB81" s="403">
        <f t="shared" si="36"/>
        <v>6</v>
      </c>
    </row>
    <row r="82" spans="1:28" ht="14.25" customHeight="1" x14ac:dyDescent="0.2">
      <c r="A82" s="326" t="s">
        <v>462</v>
      </c>
      <c r="B82" s="100">
        <v>44769</v>
      </c>
      <c r="C82" s="144">
        <v>0.27430555555555558</v>
      </c>
      <c r="D82" s="144">
        <v>0.27430555555555552</v>
      </c>
      <c r="E82" s="144">
        <f t="shared" si="19"/>
        <v>0</v>
      </c>
      <c r="F82" s="111">
        <v>1000</v>
      </c>
      <c r="G82" s="316">
        <v>3.8258999999999999</v>
      </c>
      <c r="H82" s="51" t="s">
        <v>943</v>
      </c>
      <c r="I82" s="316">
        <v>3.7364999999999999</v>
      </c>
      <c r="J82" s="142">
        <f t="shared" si="20"/>
        <v>-89.39999999999992</v>
      </c>
      <c r="K82" s="55">
        <f t="shared" si="21"/>
        <v>-2.3367050889986696E-2</v>
      </c>
      <c r="L82" s="117">
        <f t="shared" si="22"/>
        <v>-8.9399999999999924E-2</v>
      </c>
      <c r="M82" s="351" t="s">
        <v>1074</v>
      </c>
      <c r="N82" s="405">
        <f t="shared" si="23"/>
        <v>0</v>
      </c>
      <c r="O82" s="406">
        <f t="shared" si="24"/>
        <v>-89.39999999999992</v>
      </c>
      <c r="P82" s="407" t="b">
        <f t="shared" si="25"/>
        <v>0</v>
      </c>
      <c r="Q82" s="407">
        <f t="shared" si="26"/>
        <v>0</v>
      </c>
      <c r="R82" s="403" t="b">
        <f t="shared" si="27"/>
        <v>0</v>
      </c>
      <c r="S82" s="403" t="b">
        <f t="shared" si="28"/>
        <v>0</v>
      </c>
      <c r="T82" s="403" t="b">
        <f t="shared" si="29"/>
        <v>0</v>
      </c>
      <c r="U82" s="403" t="b">
        <f t="shared" si="30"/>
        <v>0</v>
      </c>
      <c r="V82" s="403" t="b">
        <f t="shared" si="31"/>
        <v>0</v>
      </c>
      <c r="W82" s="403" t="b">
        <f t="shared" si="32"/>
        <v>0</v>
      </c>
      <c r="X82" s="403" t="b">
        <f t="shared" si="33"/>
        <v>0</v>
      </c>
      <c r="Y82" s="403" t="b">
        <f t="shared" si="34"/>
        <v>0</v>
      </c>
      <c r="Z82" s="406">
        <f>SUM($J$9:J82)</f>
        <v>-158.30900499999905</v>
      </c>
      <c r="AA82" s="438" t="str">
        <f t="shared" si="35"/>
        <v>Wednesday</v>
      </c>
      <c r="AB82" s="403">
        <f t="shared" si="36"/>
        <v>6</v>
      </c>
    </row>
    <row r="83" spans="1:28" ht="14.25" customHeight="1" x14ac:dyDescent="0.2">
      <c r="A83" s="326" t="s">
        <v>198</v>
      </c>
      <c r="B83" s="100">
        <v>44771</v>
      </c>
      <c r="C83" s="144">
        <v>0.27569444444444446</v>
      </c>
      <c r="D83" s="144">
        <v>0.27708333333333335</v>
      </c>
      <c r="E83" s="144">
        <f t="shared" si="19"/>
        <v>1.388888888888884E-3</v>
      </c>
      <c r="F83" s="111">
        <v>1500</v>
      </c>
      <c r="G83" s="316">
        <v>2.3799000000000001</v>
      </c>
      <c r="H83" s="51" t="s">
        <v>797</v>
      </c>
      <c r="I83" s="316">
        <v>2.38</v>
      </c>
      <c r="J83" s="52">
        <f t="shared" si="20"/>
        <v>0.14999999999965041</v>
      </c>
      <c r="K83" s="55">
        <f t="shared" si="21"/>
        <v>4.2018572208757377E-5</v>
      </c>
      <c r="L83" s="117">
        <f t="shared" si="22"/>
        <v>9.9999999999766942E-5</v>
      </c>
      <c r="M83" s="351" t="s">
        <v>199</v>
      </c>
      <c r="N83" s="405">
        <f t="shared" si="23"/>
        <v>0.14999999999965041</v>
      </c>
      <c r="O83" s="406">
        <f t="shared" si="24"/>
        <v>0</v>
      </c>
      <c r="P83" s="407">
        <f t="shared" si="25"/>
        <v>1.388888888888884E-3</v>
      </c>
      <c r="Q83" s="407" t="b">
        <f t="shared" si="26"/>
        <v>0</v>
      </c>
      <c r="R83" s="403" t="b">
        <f t="shared" si="27"/>
        <v>0</v>
      </c>
      <c r="S83" s="403" t="b">
        <f t="shared" si="28"/>
        <v>0</v>
      </c>
      <c r="T83" s="403">
        <f t="shared" si="29"/>
        <v>1</v>
      </c>
      <c r="U83" s="403" t="b">
        <f t="shared" si="30"/>
        <v>0</v>
      </c>
      <c r="V83" s="403" t="b">
        <f t="shared" si="31"/>
        <v>0</v>
      </c>
      <c r="W83" s="403" t="b">
        <f t="shared" si="32"/>
        <v>0</v>
      </c>
      <c r="X83" s="403" t="b">
        <f t="shared" si="33"/>
        <v>0</v>
      </c>
      <c r="Y83" s="403" t="b">
        <f t="shared" si="34"/>
        <v>0</v>
      </c>
      <c r="Z83" s="406">
        <f>SUM($J$9:J83)</f>
        <v>-158.15900499999941</v>
      </c>
      <c r="AA83" s="438" t="str">
        <f t="shared" si="35"/>
        <v>Friday</v>
      </c>
      <c r="AB83" s="403">
        <f t="shared" si="36"/>
        <v>6</v>
      </c>
    </row>
    <row r="84" spans="1:28" ht="14.25" customHeight="1" x14ac:dyDescent="0.2">
      <c r="A84" s="326" t="s">
        <v>466</v>
      </c>
      <c r="B84" s="100">
        <v>44775</v>
      </c>
      <c r="C84" s="144">
        <v>0.2722222222222222</v>
      </c>
      <c r="D84" s="144">
        <v>0.2722222222222222</v>
      </c>
      <c r="E84" s="144">
        <f t="shared" si="19"/>
        <v>0</v>
      </c>
      <c r="F84" s="111">
        <v>300</v>
      </c>
      <c r="G84" s="316">
        <v>12.664199999999999</v>
      </c>
      <c r="H84" s="51" t="s">
        <v>944</v>
      </c>
      <c r="I84" s="316">
        <v>12.59</v>
      </c>
      <c r="J84" s="142">
        <f t="shared" si="20"/>
        <v>-22.259999999999813</v>
      </c>
      <c r="K84" s="55">
        <f t="shared" si="21"/>
        <v>-5.8590357069534527E-3</v>
      </c>
      <c r="L84" s="117">
        <f t="shared" si="22"/>
        <v>-7.4199999999999378E-2</v>
      </c>
      <c r="M84" s="353" t="s">
        <v>1078</v>
      </c>
      <c r="N84" s="405">
        <f t="shared" si="23"/>
        <v>0</v>
      </c>
      <c r="O84" s="406">
        <f t="shared" si="24"/>
        <v>-22.259999999999813</v>
      </c>
      <c r="P84" s="407" t="b">
        <f t="shared" si="25"/>
        <v>0</v>
      </c>
      <c r="Q84" s="407">
        <f t="shared" si="26"/>
        <v>0</v>
      </c>
      <c r="R84" s="403" t="b">
        <f t="shared" si="27"/>
        <v>0</v>
      </c>
      <c r="S84" s="403" t="b">
        <f t="shared" si="28"/>
        <v>0</v>
      </c>
      <c r="T84" s="403" t="b">
        <f t="shared" si="29"/>
        <v>0</v>
      </c>
      <c r="U84" s="403" t="b">
        <f t="shared" si="30"/>
        <v>0</v>
      </c>
      <c r="V84" s="403" t="b">
        <f t="shared" si="31"/>
        <v>0</v>
      </c>
      <c r="W84" s="403" t="b">
        <f t="shared" si="32"/>
        <v>0</v>
      </c>
      <c r="X84" s="403" t="b">
        <f t="shared" si="33"/>
        <v>0</v>
      </c>
      <c r="Y84" s="403" t="b">
        <f t="shared" si="34"/>
        <v>0</v>
      </c>
      <c r="Z84" s="406">
        <f>SUM($J$9:J84)</f>
        <v>-180.41900499999923</v>
      </c>
      <c r="AA84" s="438" t="str">
        <f t="shared" si="35"/>
        <v>Tuesday</v>
      </c>
      <c r="AB84" s="403">
        <f t="shared" si="36"/>
        <v>6</v>
      </c>
    </row>
    <row r="85" spans="1:28" ht="14.25" customHeight="1" x14ac:dyDescent="0.2">
      <c r="A85" s="326" t="s">
        <v>452</v>
      </c>
      <c r="B85" s="100">
        <v>44776</v>
      </c>
      <c r="C85" s="144">
        <v>0.31111111111111112</v>
      </c>
      <c r="D85" s="144">
        <v>0.31180555555555556</v>
      </c>
      <c r="E85" s="144">
        <f t="shared" si="19"/>
        <v>6.9444444444444198E-4</v>
      </c>
      <c r="F85" s="111">
        <v>1000</v>
      </c>
      <c r="G85" s="316">
        <v>3.9241000000000001</v>
      </c>
      <c r="H85" s="51" t="s">
        <v>945</v>
      </c>
      <c r="I85" s="316">
        <v>3.88</v>
      </c>
      <c r="J85" s="142">
        <f t="shared" si="20"/>
        <v>-44.10000000000025</v>
      </c>
      <c r="K85" s="55">
        <f t="shared" si="21"/>
        <v>-1.1238245712392736E-2</v>
      </c>
      <c r="L85" s="117">
        <f t="shared" si="22"/>
        <v>-4.410000000000025E-2</v>
      </c>
      <c r="M85" s="353" t="s">
        <v>1079</v>
      </c>
      <c r="N85" s="405">
        <f t="shared" si="23"/>
        <v>0</v>
      </c>
      <c r="O85" s="406">
        <f t="shared" si="24"/>
        <v>-44.10000000000025</v>
      </c>
      <c r="P85" s="407" t="b">
        <f t="shared" si="25"/>
        <v>0</v>
      </c>
      <c r="Q85" s="407">
        <f t="shared" si="26"/>
        <v>6.9444444444444198E-4</v>
      </c>
      <c r="R85" s="403" t="b">
        <f t="shared" si="27"/>
        <v>0</v>
      </c>
      <c r="S85" s="403" t="b">
        <f t="shared" si="28"/>
        <v>0</v>
      </c>
      <c r="T85" s="403" t="b">
        <f t="shared" si="29"/>
        <v>0</v>
      </c>
      <c r="U85" s="403" t="b">
        <f t="shared" si="30"/>
        <v>0</v>
      </c>
      <c r="V85" s="403" t="b">
        <f t="shared" si="31"/>
        <v>0</v>
      </c>
      <c r="W85" s="403" t="b">
        <f t="shared" si="32"/>
        <v>0</v>
      </c>
      <c r="X85" s="403" t="b">
        <f t="shared" si="33"/>
        <v>0</v>
      </c>
      <c r="Y85" s="403" t="b">
        <f t="shared" si="34"/>
        <v>0</v>
      </c>
      <c r="Z85" s="406">
        <f>SUM($J$9:J85)</f>
        <v>-224.51900499999948</v>
      </c>
      <c r="AA85" s="438" t="str">
        <f t="shared" si="35"/>
        <v>Wednesday</v>
      </c>
      <c r="AB85" s="403">
        <f t="shared" si="36"/>
        <v>7</v>
      </c>
    </row>
    <row r="86" spans="1:28" ht="14.25" customHeight="1" x14ac:dyDescent="0.2">
      <c r="A86" s="326" t="s">
        <v>202</v>
      </c>
      <c r="B86" s="100">
        <v>44778</v>
      </c>
      <c r="C86" s="144">
        <v>0.27083333333333331</v>
      </c>
      <c r="D86" s="144">
        <v>0.27083333333333331</v>
      </c>
      <c r="E86" s="144">
        <f t="shared" si="19"/>
        <v>0</v>
      </c>
      <c r="F86" s="111">
        <v>700</v>
      </c>
      <c r="G86" s="316">
        <v>5.4298999999999999</v>
      </c>
      <c r="H86" s="51" t="s">
        <v>798</v>
      </c>
      <c r="I86" s="316">
        <v>5.64</v>
      </c>
      <c r="J86" s="52">
        <f t="shared" si="20"/>
        <v>147.06999999999982</v>
      </c>
      <c r="K86" s="55">
        <f t="shared" si="21"/>
        <v>3.8693161936683929E-2</v>
      </c>
      <c r="L86" s="117">
        <f t="shared" si="22"/>
        <v>0.21009999999999973</v>
      </c>
      <c r="M86" s="359" t="s">
        <v>864</v>
      </c>
      <c r="N86" s="405">
        <f t="shared" si="23"/>
        <v>147.06999999999982</v>
      </c>
      <c r="O86" s="406">
        <f t="shared" si="24"/>
        <v>0</v>
      </c>
      <c r="P86" s="407">
        <f t="shared" si="25"/>
        <v>0</v>
      </c>
      <c r="Q86" s="407" t="b">
        <f t="shared" si="26"/>
        <v>0</v>
      </c>
      <c r="R86" s="403" t="b">
        <f t="shared" si="27"/>
        <v>0</v>
      </c>
      <c r="S86" s="403">
        <f t="shared" si="28"/>
        <v>1</v>
      </c>
      <c r="T86" s="403" t="b">
        <f t="shared" si="29"/>
        <v>0</v>
      </c>
      <c r="U86" s="403" t="b">
        <f t="shared" si="30"/>
        <v>0</v>
      </c>
      <c r="V86" s="403" t="b">
        <f t="shared" si="31"/>
        <v>0</v>
      </c>
      <c r="W86" s="403" t="b">
        <f t="shared" si="32"/>
        <v>0</v>
      </c>
      <c r="X86" s="403" t="b">
        <f t="shared" si="33"/>
        <v>0</v>
      </c>
      <c r="Y86" s="403" t="b">
        <f t="shared" si="34"/>
        <v>0</v>
      </c>
      <c r="Z86" s="406">
        <f>SUM($J$9:J86)</f>
        <v>-77.449004999999659</v>
      </c>
      <c r="AA86" s="438" t="str">
        <f t="shared" si="35"/>
        <v>Friday</v>
      </c>
      <c r="AB86" s="403">
        <f t="shared" si="36"/>
        <v>6</v>
      </c>
    </row>
    <row r="87" spans="1:28" ht="14.25" customHeight="1" x14ac:dyDescent="0.2">
      <c r="A87" s="326" t="s">
        <v>473</v>
      </c>
      <c r="B87" s="100">
        <v>44782</v>
      </c>
      <c r="C87" s="144">
        <v>0.29236111111111113</v>
      </c>
      <c r="D87" s="144">
        <v>0.29236111111111113</v>
      </c>
      <c r="E87" s="144">
        <f t="shared" si="19"/>
        <v>0</v>
      </c>
      <c r="F87" s="111">
        <v>500</v>
      </c>
      <c r="G87" s="316">
        <v>7.4351000000000003</v>
      </c>
      <c r="H87" s="51" t="s">
        <v>946</v>
      </c>
      <c r="I87" s="316">
        <v>7.23</v>
      </c>
      <c r="J87" s="142">
        <f t="shared" si="20"/>
        <v>-102.54999999999993</v>
      </c>
      <c r="K87" s="55">
        <f t="shared" si="21"/>
        <v>-2.7585372086454729E-2</v>
      </c>
      <c r="L87" s="117">
        <f t="shared" si="22"/>
        <v>-0.20509999999999984</v>
      </c>
      <c r="M87" s="351" t="s">
        <v>12</v>
      </c>
      <c r="N87" s="405">
        <f t="shared" si="23"/>
        <v>0</v>
      </c>
      <c r="O87" s="406">
        <f t="shared" si="24"/>
        <v>-102.54999999999993</v>
      </c>
      <c r="P87" s="407" t="b">
        <f t="shared" si="25"/>
        <v>0</v>
      </c>
      <c r="Q87" s="407">
        <f t="shared" si="26"/>
        <v>0</v>
      </c>
      <c r="R87" s="403" t="b">
        <f t="shared" si="27"/>
        <v>0</v>
      </c>
      <c r="S87" s="403" t="b">
        <f t="shared" si="28"/>
        <v>0</v>
      </c>
      <c r="T87" s="403" t="b">
        <f t="shared" si="29"/>
        <v>0</v>
      </c>
      <c r="U87" s="403" t="b">
        <f t="shared" si="30"/>
        <v>0</v>
      </c>
      <c r="V87" s="403" t="b">
        <f t="shared" si="31"/>
        <v>0</v>
      </c>
      <c r="W87" s="403" t="b">
        <f t="shared" si="32"/>
        <v>0</v>
      </c>
      <c r="X87" s="403" t="b">
        <f t="shared" si="33"/>
        <v>0</v>
      </c>
      <c r="Y87" s="403" t="b">
        <f t="shared" si="34"/>
        <v>0</v>
      </c>
      <c r="Z87" s="406">
        <f>SUM($J$9:J87)</f>
        <v>-179.99900499999958</v>
      </c>
      <c r="AA87" s="438" t="str">
        <f t="shared" si="35"/>
        <v>Tuesday</v>
      </c>
      <c r="AB87" s="403">
        <f t="shared" si="36"/>
        <v>7</v>
      </c>
    </row>
    <row r="88" spans="1:28" ht="14.25" customHeight="1" x14ac:dyDescent="0.2">
      <c r="A88" s="326" t="s">
        <v>476</v>
      </c>
      <c r="B88" s="100">
        <v>44783</v>
      </c>
      <c r="C88" s="144">
        <v>0.27083333333333331</v>
      </c>
      <c r="D88" s="144">
        <v>0.27083333333333331</v>
      </c>
      <c r="E88" s="144">
        <f t="shared" si="19"/>
        <v>0</v>
      </c>
      <c r="F88" s="111">
        <v>1500</v>
      </c>
      <c r="G88" s="316">
        <v>2.2320000000000002</v>
      </c>
      <c r="H88" s="51" t="s">
        <v>947</v>
      </c>
      <c r="I88" s="316">
        <v>2.23</v>
      </c>
      <c r="J88" s="142">
        <f t="shared" si="20"/>
        <v>-3.0000000000003357</v>
      </c>
      <c r="K88" s="55">
        <f t="shared" si="21"/>
        <v>-8.9605734767039813E-4</v>
      </c>
      <c r="L88" s="117">
        <f t="shared" si="22"/>
        <v>-2.0000000000002238E-3</v>
      </c>
      <c r="M88" s="354" t="s">
        <v>477</v>
      </c>
      <c r="N88" s="405">
        <f t="shared" si="23"/>
        <v>0</v>
      </c>
      <c r="O88" s="406">
        <f t="shared" si="24"/>
        <v>-3.0000000000003357</v>
      </c>
      <c r="P88" s="407" t="b">
        <f t="shared" si="25"/>
        <v>0</v>
      </c>
      <c r="Q88" s="407">
        <f t="shared" si="26"/>
        <v>0</v>
      </c>
      <c r="R88" s="403" t="b">
        <f t="shared" si="27"/>
        <v>0</v>
      </c>
      <c r="S88" s="403" t="b">
        <f t="shared" si="28"/>
        <v>0</v>
      </c>
      <c r="T88" s="403" t="b">
        <f t="shared" si="29"/>
        <v>0</v>
      </c>
      <c r="U88" s="403" t="b">
        <f t="shared" si="30"/>
        <v>0</v>
      </c>
      <c r="V88" s="403" t="b">
        <f t="shared" si="31"/>
        <v>0</v>
      </c>
      <c r="W88" s="403" t="b">
        <f t="shared" si="32"/>
        <v>0</v>
      </c>
      <c r="X88" s="403" t="b">
        <f t="shared" si="33"/>
        <v>0</v>
      </c>
      <c r="Y88" s="403" t="b">
        <f t="shared" si="34"/>
        <v>0</v>
      </c>
      <c r="Z88" s="406">
        <f>SUM($J$9:J88)</f>
        <v>-182.99900499999993</v>
      </c>
      <c r="AA88" s="438" t="str">
        <f t="shared" si="35"/>
        <v>Wednesday</v>
      </c>
      <c r="AB88" s="403">
        <f t="shared" si="36"/>
        <v>6</v>
      </c>
    </row>
    <row r="89" spans="1:28" ht="14.25" customHeight="1" x14ac:dyDescent="0.2">
      <c r="A89" s="326" t="s">
        <v>480</v>
      </c>
      <c r="B89" s="100">
        <v>44785</v>
      </c>
      <c r="C89" s="144">
        <v>0.2722222222222222</v>
      </c>
      <c r="D89" s="144">
        <v>0.27291666666666664</v>
      </c>
      <c r="E89" s="144">
        <f t="shared" si="19"/>
        <v>6.9444444444444198E-4</v>
      </c>
      <c r="F89" s="111">
        <v>1500</v>
      </c>
      <c r="G89" s="316">
        <v>2.476</v>
      </c>
      <c r="H89" s="51" t="s">
        <v>948</v>
      </c>
      <c r="I89" s="316">
        <v>2.39</v>
      </c>
      <c r="J89" s="142">
        <f t="shared" si="20"/>
        <v>-128.99999999999977</v>
      </c>
      <c r="K89" s="55">
        <f t="shared" si="21"/>
        <v>-3.4733441033925616E-2</v>
      </c>
      <c r="L89" s="117">
        <f t="shared" si="22"/>
        <v>-8.5999999999999854E-2</v>
      </c>
      <c r="M89" s="356" t="s">
        <v>481</v>
      </c>
      <c r="N89" s="405">
        <f t="shared" si="23"/>
        <v>0</v>
      </c>
      <c r="O89" s="406">
        <f t="shared" si="24"/>
        <v>-128.99999999999977</v>
      </c>
      <c r="P89" s="407" t="b">
        <f t="shared" si="25"/>
        <v>0</v>
      </c>
      <c r="Q89" s="407">
        <f t="shared" si="26"/>
        <v>6.9444444444444198E-4</v>
      </c>
      <c r="R89" s="403" t="b">
        <f t="shared" si="27"/>
        <v>0</v>
      </c>
      <c r="S89" s="403" t="b">
        <f t="shared" si="28"/>
        <v>0</v>
      </c>
      <c r="T89" s="403" t="b">
        <f t="shared" si="29"/>
        <v>0</v>
      </c>
      <c r="U89" s="403" t="b">
        <f t="shared" si="30"/>
        <v>0</v>
      </c>
      <c r="V89" s="403" t="b">
        <f t="shared" si="31"/>
        <v>0</v>
      </c>
      <c r="W89" s="403" t="b">
        <f t="shared" si="32"/>
        <v>0</v>
      </c>
      <c r="X89" s="403" t="b">
        <f t="shared" si="33"/>
        <v>0</v>
      </c>
      <c r="Y89" s="403" t="b">
        <f t="shared" si="34"/>
        <v>0</v>
      </c>
      <c r="Z89" s="406">
        <f>SUM($J$9:J89)</f>
        <v>-311.99900499999967</v>
      </c>
      <c r="AA89" s="438" t="str">
        <f t="shared" si="35"/>
        <v>Friday</v>
      </c>
      <c r="AB89" s="403">
        <f t="shared" si="36"/>
        <v>6</v>
      </c>
    </row>
    <row r="90" spans="1:28" ht="14.25" customHeight="1" x14ac:dyDescent="0.2">
      <c r="A90" s="326" t="s">
        <v>484</v>
      </c>
      <c r="B90" s="100">
        <v>44789</v>
      </c>
      <c r="C90" s="144">
        <v>0.28680555555555554</v>
      </c>
      <c r="D90" s="144">
        <v>0.28680555555555554</v>
      </c>
      <c r="E90" s="144">
        <f t="shared" si="19"/>
        <v>0</v>
      </c>
      <c r="F90" s="111">
        <v>2000</v>
      </c>
      <c r="G90" s="316">
        <v>1.915</v>
      </c>
      <c r="H90" s="51" t="s">
        <v>949</v>
      </c>
      <c r="I90" s="316">
        <v>1.820055</v>
      </c>
      <c r="J90" s="142">
        <f t="shared" si="20"/>
        <v>-189.8900000000001</v>
      </c>
      <c r="K90" s="55">
        <f t="shared" si="21"/>
        <v>-4.9579634464751998E-2</v>
      </c>
      <c r="L90" s="117">
        <f t="shared" si="22"/>
        <v>-9.4945000000000057E-2</v>
      </c>
      <c r="M90" s="353" t="s">
        <v>1080</v>
      </c>
      <c r="N90" s="405">
        <f t="shared" si="23"/>
        <v>0</v>
      </c>
      <c r="O90" s="406">
        <f t="shared" si="24"/>
        <v>-189.8900000000001</v>
      </c>
      <c r="P90" s="407" t="b">
        <f t="shared" si="25"/>
        <v>0</v>
      </c>
      <c r="Q90" s="407">
        <f t="shared" si="26"/>
        <v>0</v>
      </c>
      <c r="R90" s="403" t="b">
        <f t="shared" si="27"/>
        <v>0</v>
      </c>
      <c r="S90" s="403" t="b">
        <f t="shared" si="28"/>
        <v>0</v>
      </c>
      <c r="T90" s="403" t="b">
        <f t="shared" si="29"/>
        <v>0</v>
      </c>
      <c r="U90" s="403" t="b">
        <f t="shared" si="30"/>
        <v>0</v>
      </c>
      <c r="V90" s="403" t="b">
        <f t="shared" si="31"/>
        <v>0</v>
      </c>
      <c r="W90" s="403" t="b">
        <f t="shared" si="32"/>
        <v>0</v>
      </c>
      <c r="X90" s="403" t="b">
        <f t="shared" si="33"/>
        <v>0</v>
      </c>
      <c r="Y90" s="403" t="b">
        <f t="shared" si="34"/>
        <v>0</v>
      </c>
      <c r="Z90" s="406">
        <f>SUM($J$9:J90)</f>
        <v>-501.88900499999977</v>
      </c>
      <c r="AA90" s="438" t="str">
        <f t="shared" si="35"/>
        <v>Tuesday</v>
      </c>
      <c r="AB90" s="403">
        <f t="shared" si="36"/>
        <v>6</v>
      </c>
    </row>
    <row r="91" spans="1:28" ht="14.25" customHeight="1" x14ac:dyDescent="0.2">
      <c r="A91" s="326" t="s">
        <v>462</v>
      </c>
      <c r="B91" s="100">
        <v>44790</v>
      </c>
      <c r="C91" s="144">
        <v>0.27361111111111114</v>
      </c>
      <c r="D91" s="144">
        <v>0.27361111111111108</v>
      </c>
      <c r="E91" s="144">
        <f t="shared" si="19"/>
        <v>0</v>
      </c>
      <c r="F91" s="111">
        <v>500</v>
      </c>
      <c r="G91" s="316">
        <v>4.4757999999999996</v>
      </c>
      <c r="H91" s="51" t="s">
        <v>950</v>
      </c>
      <c r="I91" s="316">
        <v>4.37</v>
      </c>
      <c r="J91" s="142">
        <f t="shared" si="20"/>
        <v>-52.899999999999721</v>
      </c>
      <c r="K91" s="55">
        <f t="shared" si="21"/>
        <v>-2.3638232271325665E-2</v>
      </c>
      <c r="L91" s="117">
        <f t="shared" si="22"/>
        <v>-0.10579999999999945</v>
      </c>
      <c r="M91" s="351" t="s">
        <v>12</v>
      </c>
      <c r="N91" s="405">
        <f t="shared" si="23"/>
        <v>0</v>
      </c>
      <c r="O91" s="406">
        <f t="shared" si="24"/>
        <v>-52.899999999999721</v>
      </c>
      <c r="P91" s="407" t="b">
        <f t="shared" si="25"/>
        <v>0</v>
      </c>
      <c r="Q91" s="407">
        <f t="shared" si="26"/>
        <v>0</v>
      </c>
      <c r="R91" s="403" t="b">
        <f t="shared" si="27"/>
        <v>0</v>
      </c>
      <c r="S91" s="403" t="b">
        <f t="shared" si="28"/>
        <v>0</v>
      </c>
      <c r="T91" s="403" t="b">
        <f t="shared" si="29"/>
        <v>0</v>
      </c>
      <c r="U91" s="403" t="b">
        <f t="shared" si="30"/>
        <v>0</v>
      </c>
      <c r="V91" s="403" t="b">
        <f t="shared" si="31"/>
        <v>0</v>
      </c>
      <c r="W91" s="403" t="b">
        <f t="shared" si="32"/>
        <v>0</v>
      </c>
      <c r="X91" s="403" t="b">
        <f t="shared" si="33"/>
        <v>0</v>
      </c>
      <c r="Y91" s="403" t="b">
        <f t="shared" si="34"/>
        <v>0</v>
      </c>
      <c r="Z91" s="406">
        <f>SUM($J$9:J91)</f>
        <v>-554.78900499999952</v>
      </c>
      <c r="AA91" s="438" t="str">
        <f t="shared" si="35"/>
        <v>Wednesday</v>
      </c>
      <c r="AB91" s="403">
        <f t="shared" si="36"/>
        <v>6</v>
      </c>
    </row>
    <row r="92" spans="1:28" ht="14.25" customHeight="1" x14ac:dyDescent="0.2">
      <c r="A92" s="326" t="s">
        <v>462</v>
      </c>
      <c r="B92" s="100">
        <v>44792</v>
      </c>
      <c r="C92" s="144">
        <v>0.27361111111111114</v>
      </c>
      <c r="D92" s="144">
        <v>0.27361111111111108</v>
      </c>
      <c r="E92" s="144">
        <f t="shared" si="19"/>
        <v>0</v>
      </c>
      <c r="F92" s="111">
        <v>500</v>
      </c>
      <c r="G92" s="316">
        <v>4.5792000000000002</v>
      </c>
      <c r="H92" s="51" t="s">
        <v>951</v>
      </c>
      <c r="I92" s="316">
        <v>4.47</v>
      </c>
      <c r="J92" s="142">
        <f t="shared" si="20"/>
        <v>-54.600000000000207</v>
      </c>
      <c r="K92" s="55">
        <f t="shared" si="21"/>
        <v>-2.3846960167714926E-2</v>
      </c>
      <c r="L92" s="117">
        <f t="shared" si="22"/>
        <v>-0.10920000000000041</v>
      </c>
      <c r="M92" s="351" t="s">
        <v>488</v>
      </c>
      <c r="N92" s="405">
        <f t="shared" si="23"/>
        <v>0</v>
      </c>
      <c r="O92" s="406">
        <f t="shared" si="24"/>
        <v>-54.600000000000207</v>
      </c>
      <c r="P92" s="407" t="b">
        <f t="shared" si="25"/>
        <v>0</v>
      </c>
      <c r="Q92" s="407">
        <f t="shared" si="26"/>
        <v>0</v>
      </c>
      <c r="R92" s="403" t="b">
        <f t="shared" si="27"/>
        <v>0</v>
      </c>
      <c r="S92" s="403" t="b">
        <f t="shared" si="28"/>
        <v>0</v>
      </c>
      <c r="T92" s="403" t="b">
        <f t="shared" si="29"/>
        <v>0</v>
      </c>
      <c r="U92" s="403" t="b">
        <f t="shared" si="30"/>
        <v>0</v>
      </c>
      <c r="V92" s="403" t="b">
        <f t="shared" si="31"/>
        <v>0</v>
      </c>
      <c r="W92" s="403" t="b">
        <f t="shared" si="32"/>
        <v>0</v>
      </c>
      <c r="X92" s="403" t="b">
        <f t="shared" si="33"/>
        <v>0</v>
      </c>
      <c r="Y92" s="403" t="b">
        <f t="shared" si="34"/>
        <v>0</v>
      </c>
      <c r="Z92" s="406">
        <f>SUM($J$9:J92)</f>
        <v>-609.38900499999977</v>
      </c>
      <c r="AA92" s="438" t="str">
        <f t="shared" si="35"/>
        <v>Friday</v>
      </c>
      <c r="AB92" s="403">
        <f t="shared" si="36"/>
        <v>6</v>
      </c>
    </row>
    <row r="93" spans="1:28" ht="14.25" customHeight="1" x14ac:dyDescent="0.2">
      <c r="A93" s="326" t="s">
        <v>491</v>
      </c>
      <c r="B93" s="100">
        <v>44796</v>
      </c>
      <c r="C93" s="144">
        <v>0.28263888888888888</v>
      </c>
      <c r="D93" s="144">
        <v>0.28333333333333333</v>
      </c>
      <c r="E93" s="144">
        <f t="shared" si="19"/>
        <v>6.9444444444444198E-4</v>
      </c>
      <c r="F93" s="111">
        <v>500</v>
      </c>
      <c r="G93" s="316">
        <v>7.3696999999999999</v>
      </c>
      <c r="H93" s="51" t="s">
        <v>952</v>
      </c>
      <c r="I93" s="316">
        <v>7.25</v>
      </c>
      <c r="J93" s="142">
        <f t="shared" si="20"/>
        <v>-59.849999999999959</v>
      </c>
      <c r="K93" s="55">
        <f t="shared" si="21"/>
        <v>-1.6242180821471663E-2</v>
      </c>
      <c r="L93" s="117">
        <f t="shared" si="22"/>
        <v>-0.11969999999999992</v>
      </c>
      <c r="M93" s="352" t="s">
        <v>11</v>
      </c>
      <c r="N93" s="405">
        <f t="shared" si="23"/>
        <v>0</v>
      </c>
      <c r="O93" s="406">
        <f t="shared" si="24"/>
        <v>-59.849999999999959</v>
      </c>
      <c r="P93" s="407" t="b">
        <f t="shared" si="25"/>
        <v>0</v>
      </c>
      <c r="Q93" s="407">
        <f t="shared" si="26"/>
        <v>6.9444444444444198E-4</v>
      </c>
      <c r="R93" s="403" t="b">
        <f t="shared" si="27"/>
        <v>0</v>
      </c>
      <c r="S93" s="403" t="b">
        <f t="shared" si="28"/>
        <v>0</v>
      </c>
      <c r="T93" s="403" t="b">
        <f t="shared" si="29"/>
        <v>0</v>
      </c>
      <c r="U93" s="403" t="b">
        <f t="shared" si="30"/>
        <v>0</v>
      </c>
      <c r="V93" s="403" t="b">
        <f t="shared" si="31"/>
        <v>0</v>
      </c>
      <c r="W93" s="403" t="b">
        <f t="shared" si="32"/>
        <v>0</v>
      </c>
      <c r="X93" s="403" t="b">
        <f t="shared" si="33"/>
        <v>0</v>
      </c>
      <c r="Y93" s="403" t="b">
        <f t="shared" si="34"/>
        <v>0</v>
      </c>
      <c r="Z93" s="406">
        <f>SUM($J$9:J93)</f>
        <v>-669.23900499999968</v>
      </c>
      <c r="AA93" s="438" t="str">
        <f t="shared" si="35"/>
        <v>Tuesday</v>
      </c>
      <c r="AB93" s="403">
        <f t="shared" si="36"/>
        <v>6</v>
      </c>
    </row>
    <row r="94" spans="1:28" ht="14.25" customHeight="1" x14ac:dyDescent="0.2">
      <c r="A94" s="326" t="s">
        <v>494</v>
      </c>
      <c r="B94" s="100">
        <v>44797</v>
      </c>
      <c r="C94" s="144">
        <v>0.27430555555555558</v>
      </c>
      <c r="D94" s="144">
        <v>0.27638888888888885</v>
      </c>
      <c r="E94" s="144">
        <f t="shared" si="19"/>
        <v>2.0833333333332704E-3</v>
      </c>
      <c r="F94" s="111">
        <v>500</v>
      </c>
      <c r="G94" s="316">
        <v>1.9757</v>
      </c>
      <c r="H94" s="51" t="s">
        <v>953</v>
      </c>
      <c r="I94" s="316">
        <v>1.8801000000000001</v>
      </c>
      <c r="J94" s="142">
        <f t="shared" si="20"/>
        <v>-47.799999999999955</v>
      </c>
      <c r="K94" s="55">
        <f t="shared" si="21"/>
        <v>-4.8387913144708139E-2</v>
      </c>
      <c r="L94" s="117">
        <f t="shared" si="22"/>
        <v>-9.5599999999999907E-2</v>
      </c>
      <c r="M94" s="353" t="s">
        <v>1081</v>
      </c>
      <c r="N94" s="405">
        <f t="shared" si="23"/>
        <v>0</v>
      </c>
      <c r="O94" s="406">
        <f t="shared" si="24"/>
        <v>-47.799999999999955</v>
      </c>
      <c r="P94" s="407" t="b">
        <f t="shared" si="25"/>
        <v>0</v>
      </c>
      <c r="Q94" s="407">
        <f t="shared" si="26"/>
        <v>2.0833333333332704E-3</v>
      </c>
      <c r="R94" s="403" t="b">
        <f t="shared" si="27"/>
        <v>0</v>
      </c>
      <c r="S94" s="403" t="b">
        <f t="shared" si="28"/>
        <v>0</v>
      </c>
      <c r="T94" s="403" t="b">
        <f t="shared" si="29"/>
        <v>0</v>
      </c>
      <c r="U94" s="403" t="b">
        <f t="shared" si="30"/>
        <v>0</v>
      </c>
      <c r="V94" s="403" t="b">
        <f t="shared" si="31"/>
        <v>0</v>
      </c>
      <c r="W94" s="403" t="b">
        <f t="shared" si="32"/>
        <v>0</v>
      </c>
      <c r="X94" s="403" t="b">
        <f t="shared" si="33"/>
        <v>0</v>
      </c>
      <c r="Y94" s="403" t="b">
        <f t="shared" si="34"/>
        <v>0</v>
      </c>
      <c r="Z94" s="406">
        <f>SUM($J$9:J94)</f>
        <v>-717.03900499999963</v>
      </c>
      <c r="AA94" s="438" t="str">
        <f t="shared" si="35"/>
        <v>Wednesday</v>
      </c>
      <c r="AB94" s="403">
        <f t="shared" si="36"/>
        <v>6</v>
      </c>
    </row>
    <row r="95" spans="1:28" ht="14.25" customHeight="1" x14ac:dyDescent="0.2">
      <c r="A95" s="326" t="s">
        <v>497</v>
      </c>
      <c r="B95" s="100">
        <v>44802</v>
      </c>
      <c r="C95" s="144">
        <v>0.27986111111111112</v>
      </c>
      <c r="D95" s="144">
        <v>0.27986111111111112</v>
      </c>
      <c r="E95" s="144">
        <f t="shared" si="19"/>
        <v>0</v>
      </c>
      <c r="F95" s="111">
        <v>500</v>
      </c>
      <c r="G95" s="316">
        <v>2.4110999999999998</v>
      </c>
      <c r="H95" s="51" t="s">
        <v>954</v>
      </c>
      <c r="I95" s="316">
        <v>2.3201000000000001</v>
      </c>
      <c r="J95" s="142">
        <f t="shared" si="20"/>
        <v>-45.499999999999872</v>
      </c>
      <c r="K95" s="55">
        <f t="shared" si="21"/>
        <v>-3.7742109410642377E-2</v>
      </c>
      <c r="L95" s="117">
        <f t="shared" si="22"/>
        <v>-9.0999999999999748E-2</v>
      </c>
      <c r="M95" s="360" t="s">
        <v>498</v>
      </c>
      <c r="N95" s="405">
        <f t="shared" si="23"/>
        <v>0</v>
      </c>
      <c r="O95" s="406">
        <f t="shared" si="24"/>
        <v>-45.499999999999872</v>
      </c>
      <c r="P95" s="407" t="b">
        <f t="shared" si="25"/>
        <v>0</v>
      </c>
      <c r="Q95" s="407">
        <f t="shared" si="26"/>
        <v>0</v>
      </c>
      <c r="R95" s="403" t="b">
        <f t="shared" si="27"/>
        <v>0</v>
      </c>
      <c r="S95" s="403" t="b">
        <f t="shared" si="28"/>
        <v>0</v>
      </c>
      <c r="T95" s="403" t="b">
        <f t="shared" si="29"/>
        <v>0</v>
      </c>
      <c r="U95" s="403" t="b">
        <f t="shared" si="30"/>
        <v>0</v>
      </c>
      <c r="V95" s="403" t="b">
        <f t="shared" si="31"/>
        <v>0</v>
      </c>
      <c r="W95" s="403" t="b">
        <f t="shared" si="32"/>
        <v>0</v>
      </c>
      <c r="X95" s="403" t="b">
        <f t="shared" si="33"/>
        <v>0</v>
      </c>
      <c r="Y95" s="403" t="b">
        <f t="shared" si="34"/>
        <v>0</v>
      </c>
      <c r="Z95" s="406">
        <f>SUM($J$9:J95)</f>
        <v>-762.53900499999952</v>
      </c>
      <c r="AA95" s="438" t="str">
        <f t="shared" si="35"/>
        <v>Monday</v>
      </c>
      <c r="AB95" s="403">
        <f t="shared" si="36"/>
        <v>6</v>
      </c>
    </row>
    <row r="96" spans="1:28" ht="14.25" customHeight="1" x14ac:dyDescent="0.2">
      <c r="A96" s="326" t="s">
        <v>206</v>
      </c>
      <c r="B96" s="100">
        <v>44803</v>
      </c>
      <c r="C96" s="144">
        <v>0.29166666666666669</v>
      </c>
      <c r="D96" s="144">
        <v>0.29236111111111113</v>
      </c>
      <c r="E96" s="144">
        <f t="shared" si="19"/>
        <v>6.9444444444444198E-4</v>
      </c>
      <c r="F96" s="111">
        <v>1000</v>
      </c>
      <c r="G96" s="316">
        <v>2.8191999999999999</v>
      </c>
      <c r="H96" s="51" t="s">
        <v>799</v>
      </c>
      <c r="I96" s="316">
        <v>2.93</v>
      </c>
      <c r="J96" s="52">
        <f t="shared" si="20"/>
        <v>110.80000000000024</v>
      </c>
      <c r="K96" s="55">
        <f t="shared" si="21"/>
        <v>3.930192962542578E-2</v>
      </c>
      <c r="L96" s="117">
        <f t="shared" si="22"/>
        <v>0.11080000000000023</v>
      </c>
      <c r="M96" s="361" t="s">
        <v>865</v>
      </c>
      <c r="N96" s="405">
        <f t="shared" si="23"/>
        <v>110.80000000000024</v>
      </c>
      <c r="O96" s="406">
        <f t="shared" si="24"/>
        <v>0</v>
      </c>
      <c r="P96" s="407">
        <f t="shared" si="25"/>
        <v>6.9444444444444198E-4</v>
      </c>
      <c r="Q96" s="407" t="b">
        <f t="shared" si="26"/>
        <v>0</v>
      </c>
      <c r="R96" s="403" t="b">
        <f t="shared" si="27"/>
        <v>0</v>
      </c>
      <c r="S96" s="403" t="b">
        <f t="shared" si="28"/>
        <v>0</v>
      </c>
      <c r="T96" s="403" t="b">
        <f t="shared" si="29"/>
        <v>0</v>
      </c>
      <c r="U96" s="403" t="b">
        <f t="shared" si="30"/>
        <v>0</v>
      </c>
      <c r="V96" s="403">
        <f t="shared" si="31"/>
        <v>1</v>
      </c>
      <c r="W96" s="403" t="b">
        <f t="shared" si="32"/>
        <v>0</v>
      </c>
      <c r="X96" s="403" t="b">
        <f t="shared" si="33"/>
        <v>0</v>
      </c>
      <c r="Y96" s="403" t="b">
        <f t="shared" si="34"/>
        <v>0</v>
      </c>
      <c r="Z96" s="406">
        <f>SUM($J$9:J96)</f>
        <v>-651.73900499999922</v>
      </c>
      <c r="AA96" s="438" t="str">
        <f t="shared" si="35"/>
        <v>Tuesday</v>
      </c>
      <c r="AB96" s="403">
        <f t="shared" si="36"/>
        <v>7</v>
      </c>
    </row>
    <row r="97" spans="1:28" ht="14.25" customHeight="1" x14ac:dyDescent="0.2">
      <c r="A97" s="326" t="s">
        <v>494</v>
      </c>
      <c r="B97" s="100">
        <v>44806</v>
      </c>
      <c r="C97" s="144">
        <v>0.28194444444444444</v>
      </c>
      <c r="D97" s="144">
        <v>0.28194444444444444</v>
      </c>
      <c r="E97" s="144">
        <f t="shared" si="19"/>
        <v>0</v>
      </c>
      <c r="F97" s="111">
        <v>1000</v>
      </c>
      <c r="G97" s="316">
        <v>2.1694</v>
      </c>
      <c r="H97" s="51" t="s">
        <v>955</v>
      </c>
      <c r="I97" s="316">
        <v>2.1200999999999999</v>
      </c>
      <c r="J97" s="142">
        <f t="shared" si="20"/>
        <v>-49.300000000000125</v>
      </c>
      <c r="K97" s="55">
        <f t="shared" si="21"/>
        <v>-2.2725177468424507E-2</v>
      </c>
      <c r="L97" s="117">
        <f t="shared" si="22"/>
        <v>-4.9300000000000122E-2</v>
      </c>
      <c r="M97" s="353" t="s">
        <v>1082</v>
      </c>
      <c r="N97" s="405">
        <f t="shared" si="23"/>
        <v>0</v>
      </c>
      <c r="O97" s="406">
        <f t="shared" si="24"/>
        <v>-49.300000000000125</v>
      </c>
      <c r="P97" s="407" t="b">
        <f t="shared" si="25"/>
        <v>0</v>
      </c>
      <c r="Q97" s="407">
        <f t="shared" si="26"/>
        <v>0</v>
      </c>
      <c r="R97" s="403" t="b">
        <f t="shared" si="27"/>
        <v>0</v>
      </c>
      <c r="S97" s="403" t="b">
        <f t="shared" si="28"/>
        <v>0</v>
      </c>
      <c r="T97" s="403" t="b">
        <f t="shared" si="29"/>
        <v>0</v>
      </c>
      <c r="U97" s="403" t="b">
        <f t="shared" si="30"/>
        <v>0</v>
      </c>
      <c r="V97" s="403" t="b">
        <f t="shared" si="31"/>
        <v>0</v>
      </c>
      <c r="W97" s="403" t="b">
        <f t="shared" si="32"/>
        <v>0</v>
      </c>
      <c r="X97" s="403" t="b">
        <f t="shared" si="33"/>
        <v>0</v>
      </c>
      <c r="Y97" s="403" t="b">
        <f t="shared" si="34"/>
        <v>0</v>
      </c>
      <c r="Z97" s="406">
        <f>SUM($J$9:J97)</f>
        <v>-701.03900499999941</v>
      </c>
      <c r="AA97" s="438" t="str">
        <f t="shared" si="35"/>
        <v>Friday</v>
      </c>
      <c r="AB97" s="403">
        <f t="shared" si="36"/>
        <v>6</v>
      </c>
    </row>
    <row r="98" spans="1:28" ht="14.25" customHeight="1" x14ac:dyDescent="0.2">
      <c r="A98" s="326" t="s">
        <v>504</v>
      </c>
      <c r="B98" s="100">
        <v>44810</v>
      </c>
      <c r="C98" s="144">
        <v>0.32430555555555557</v>
      </c>
      <c r="D98" s="144">
        <v>0.32430555555555557</v>
      </c>
      <c r="E98" s="144">
        <f t="shared" si="19"/>
        <v>0</v>
      </c>
      <c r="F98" s="111">
        <v>2000</v>
      </c>
      <c r="G98" s="316">
        <v>1.3756999999999999</v>
      </c>
      <c r="H98" s="51" t="s">
        <v>956</v>
      </c>
      <c r="I98" s="316">
        <v>1.35</v>
      </c>
      <c r="J98" s="142">
        <f t="shared" si="20"/>
        <v>-51.399999999999665</v>
      </c>
      <c r="K98" s="55">
        <f t="shared" si="21"/>
        <v>-1.8681398560732587E-2</v>
      </c>
      <c r="L98" s="117">
        <f t="shared" si="22"/>
        <v>-2.5699999999999834E-2</v>
      </c>
      <c r="M98" s="356" t="s">
        <v>505</v>
      </c>
      <c r="N98" s="405">
        <f t="shared" si="23"/>
        <v>0</v>
      </c>
      <c r="O98" s="406">
        <f t="shared" si="24"/>
        <v>-51.399999999999665</v>
      </c>
      <c r="P98" s="407" t="b">
        <f t="shared" si="25"/>
        <v>0</v>
      </c>
      <c r="Q98" s="407">
        <f t="shared" si="26"/>
        <v>0</v>
      </c>
      <c r="R98" s="403" t="b">
        <f t="shared" si="27"/>
        <v>0</v>
      </c>
      <c r="S98" s="403" t="b">
        <f t="shared" si="28"/>
        <v>0</v>
      </c>
      <c r="T98" s="403" t="b">
        <f t="shared" si="29"/>
        <v>0</v>
      </c>
      <c r="U98" s="403" t="b">
        <f t="shared" si="30"/>
        <v>0</v>
      </c>
      <c r="V98" s="403" t="b">
        <f t="shared" si="31"/>
        <v>0</v>
      </c>
      <c r="W98" s="403" t="b">
        <f t="shared" si="32"/>
        <v>0</v>
      </c>
      <c r="X98" s="403" t="b">
        <f t="shared" si="33"/>
        <v>0</v>
      </c>
      <c r="Y98" s="403" t="b">
        <f t="shared" si="34"/>
        <v>0</v>
      </c>
      <c r="Z98" s="406">
        <f>SUM($J$9:J98)</f>
        <v>-752.43900499999904</v>
      </c>
      <c r="AA98" s="438" t="str">
        <f t="shared" si="35"/>
        <v>Tuesday</v>
      </c>
      <c r="AB98" s="403">
        <f t="shared" si="36"/>
        <v>7</v>
      </c>
    </row>
    <row r="99" spans="1:28" ht="14.25" customHeight="1" x14ac:dyDescent="0.2">
      <c r="A99" s="326" t="s">
        <v>210</v>
      </c>
      <c r="B99" s="100">
        <v>44811</v>
      </c>
      <c r="C99" s="144">
        <v>0.44305555555555554</v>
      </c>
      <c r="D99" s="144">
        <v>0.44375000000000003</v>
      </c>
      <c r="E99" s="144">
        <f t="shared" si="19"/>
        <v>6.9444444444449749E-4</v>
      </c>
      <c r="F99" s="111">
        <v>600</v>
      </c>
      <c r="G99" s="316">
        <v>5.2895000000000003</v>
      </c>
      <c r="H99" s="51" t="s">
        <v>800</v>
      </c>
      <c r="I99" s="316">
        <v>5.31</v>
      </c>
      <c r="J99" s="52">
        <f t="shared" si="20"/>
        <v>12.299999999999578</v>
      </c>
      <c r="K99" s="55">
        <f t="shared" si="21"/>
        <v>3.8756026089421525E-3</v>
      </c>
      <c r="L99" s="117">
        <f t="shared" si="22"/>
        <v>2.0499999999999297E-2</v>
      </c>
      <c r="M99" s="362" t="s">
        <v>1113</v>
      </c>
      <c r="N99" s="405">
        <f t="shared" si="23"/>
        <v>12.299999999999578</v>
      </c>
      <c r="O99" s="406">
        <f t="shared" si="24"/>
        <v>0</v>
      </c>
      <c r="P99" s="407">
        <f t="shared" si="25"/>
        <v>6.9444444444449749E-4</v>
      </c>
      <c r="Q99" s="407" t="b">
        <f t="shared" si="26"/>
        <v>0</v>
      </c>
      <c r="R99" s="403" t="b">
        <f t="shared" si="27"/>
        <v>0</v>
      </c>
      <c r="S99" s="403" t="b">
        <f t="shared" si="28"/>
        <v>0</v>
      </c>
      <c r="T99" s="403" t="b">
        <f t="shared" si="29"/>
        <v>0</v>
      </c>
      <c r="U99" s="403" t="b">
        <f t="shared" si="30"/>
        <v>0</v>
      </c>
      <c r="V99" s="403" t="b">
        <f t="shared" si="31"/>
        <v>0</v>
      </c>
      <c r="W99" s="403">
        <f t="shared" si="32"/>
        <v>1</v>
      </c>
      <c r="X99" s="403" t="b">
        <f t="shared" si="33"/>
        <v>0</v>
      </c>
      <c r="Y99" s="403" t="b">
        <f t="shared" si="34"/>
        <v>0</v>
      </c>
      <c r="Z99" s="406">
        <f>SUM($J$9:J99)</f>
        <v>-740.13900499999943</v>
      </c>
      <c r="AA99" s="438" t="str">
        <f t="shared" si="35"/>
        <v>Wednesday</v>
      </c>
      <c r="AB99" s="403">
        <f t="shared" si="36"/>
        <v>10</v>
      </c>
    </row>
    <row r="100" spans="1:28" ht="14.25" customHeight="1" x14ac:dyDescent="0.2">
      <c r="A100" s="326" t="s">
        <v>214</v>
      </c>
      <c r="B100" s="100">
        <v>44816</v>
      </c>
      <c r="C100" s="144">
        <v>0.32083333333333336</v>
      </c>
      <c r="D100" s="144">
        <v>0.3215277777777778</v>
      </c>
      <c r="E100" s="144">
        <f t="shared" si="19"/>
        <v>6.9444444444444198E-4</v>
      </c>
      <c r="F100" s="111">
        <v>700</v>
      </c>
      <c r="G100" s="316">
        <v>4.05</v>
      </c>
      <c r="H100" s="51" t="s">
        <v>801</v>
      </c>
      <c r="I100" s="316">
        <v>4.1500000000000004</v>
      </c>
      <c r="J100" s="52">
        <f t="shared" si="20"/>
        <v>70.000000000000369</v>
      </c>
      <c r="K100" s="55">
        <f t="shared" si="21"/>
        <v>2.4691358024691468E-2</v>
      </c>
      <c r="L100" s="117">
        <f t="shared" si="22"/>
        <v>0.10000000000000053</v>
      </c>
      <c r="M100" s="363" t="s">
        <v>866</v>
      </c>
      <c r="N100" s="405">
        <f t="shared" si="23"/>
        <v>70.000000000000369</v>
      </c>
      <c r="O100" s="406">
        <f t="shared" si="24"/>
        <v>0</v>
      </c>
      <c r="P100" s="407">
        <f t="shared" si="25"/>
        <v>6.9444444444444198E-4</v>
      </c>
      <c r="Q100" s="407" t="b">
        <f t="shared" si="26"/>
        <v>0</v>
      </c>
      <c r="R100" s="403" t="b">
        <f t="shared" si="27"/>
        <v>0</v>
      </c>
      <c r="S100" s="403" t="b">
        <f t="shared" si="28"/>
        <v>0</v>
      </c>
      <c r="T100" s="403" t="b">
        <f t="shared" si="29"/>
        <v>0</v>
      </c>
      <c r="U100" s="403" t="b">
        <f t="shared" si="30"/>
        <v>0</v>
      </c>
      <c r="V100" s="403" t="b">
        <f t="shared" si="31"/>
        <v>0</v>
      </c>
      <c r="W100" s="403" t="b">
        <f t="shared" si="32"/>
        <v>0</v>
      </c>
      <c r="X100" s="403">
        <f t="shared" si="33"/>
        <v>1</v>
      </c>
      <c r="Y100" s="403" t="b">
        <f t="shared" si="34"/>
        <v>0</v>
      </c>
      <c r="Z100" s="406">
        <f>SUM($J$9:J100)</f>
        <v>-670.13900499999909</v>
      </c>
      <c r="AA100" s="438" t="str">
        <f t="shared" si="35"/>
        <v>Monday</v>
      </c>
      <c r="AB100" s="403">
        <f t="shared" si="36"/>
        <v>7</v>
      </c>
    </row>
    <row r="101" spans="1:28" ht="14.25" customHeight="1" x14ac:dyDescent="0.2">
      <c r="A101" s="326" t="s">
        <v>508</v>
      </c>
      <c r="B101" s="100">
        <v>44817</v>
      </c>
      <c r="C101" s="144">
        <v>0.28680555555555554</v>
      </c>
      <c r="D101" s="144">
        <v>0.28680555555555554</v>
      </c>
      <c r="E101" s="144">
        <f t="shared" si="19"/>
        <v>0</v>
      </c>
      <c r="F101" s="111">
        <v>1000</v>
      </c>
      <c r="G101" s="316">
        <v>2.8096000000000001</v>
      </c>
      <c r="H101" s="51" t="s">
        <v>957</v>
      </c>
      <c r="I101" s="316">
        <v>2.75</v>
      </c>
      <c r="J101" s="142">
        <f t="shared" si="20"/>
        <v>-59.600000000000094</v>
      </c>
      <c r="K101" s="55">
        <f t="shared" si="21"/>
        <v>-2.1212984054669759E-2</v>
      </c>
      <c r="L101" s="117">
        <f t="shared" si="22"/>
        <v>-5.9600000000000097E-2</v>
      </c>
      <c r="M101" s="352" t="s">
        <v>1114</v>
      </c>
      <c r="N101" s="405">
        <f t="shared" si="23"/>
        <v>0</v>
      </c>
      <c r="O101" s="406">
        <f t="shared" si="24"/>
        <v>-59.600000000000094</v>
      </c>
      <c r="P101" s="407" t="b">
        <f t="shared" si="25"/>
        <v>0</v>
      </c>
      <c r="Q101" s="407">
        <f t="shared" si="26"/>
        <v>0</v>
      </c>
      <c r="R101" s="403" t="b">
        <f t="shared" si="27"/>
        <v>0</v>
      </c>
      <c r="S101" s="403" t="b">
        <f t="shared" si="28"/>
        <v>0</v>
      </c>
      <c r="T101" s="403" t="b">
        <f t="shared" si="29"/>
        <v>0</v>
      </c>
      <c r="U101" s="403" t="b">
        <f t="shared" si="30"/>
        <v>0</v>
      </c>
      <c r="V101" s="403" t="b">
        <f t="shared" si="31"/>
        <v>0</v>
      </c>
      <c r="W101" s="403" t="b">
        <f t="shared" si="32"/>
        <v>0</v>
      </c>
      <c r="X101" s="403" t="b">
        <f t="shared" si="33"/>
        <v>0</v>
      </c>
      <c r="Y101" s="403" t="b">
        <f t="shared" si="34"/>
        <v>0</v>
      </c>
      <c r="Z101" s="406">
        <f>SUM($J$9:J101)</f>
        <v>-729.73900499999922</v>
      </c>
      <c r="AA101" s="438" t="str">
        <f t="shared" si="35"/>
        <v>Tuesday</v>
      </c>
      <c r="AB101" s="403">
        <f t="shared" si="36"/>
        <v>6</v>
      </c>
    </row>
    <row r="102" spans="1:28" ht="14.25" customHeight="1" x14ac:dyDescent="0.2">
      <c r="A102" s="326" t="s">
        <v>512</v>
      </c>
      <c r="B102" s="100">
        <v>44818</v>
      </c>
      <c r="C102" s="144">
        <v>0.27083333333333331</v>
      </c>
      <c r="D102" s="144">
        <v>0.27152777777777776</v>
      </c>
      <c r="E102" s="144">
        <f t="shared" si="19"/>
        <v>6.9444444444444198E-4</v>
      </c>
      <c r="F102" s="111">
        <v>500</v>
      </c>
      <c r="G102" s="316">
        <v>5.82</v>
      </c>
      <c r="H102" s="51" t="s">
        <v>958</v>
      </c>
      <c r="I102" s="316">
        <v>5.73</v>
      </c>
      <c r="J102" s="142">
        <f t="shared" si="20"/>
        <v>-44.999999999999929</v>
      </c>
      <c r="K102" s="55">
        <f t="shared" si="21"/>
        <v>-1.5463917525773141E-2</v>
      </c>
      <c r="L102" s="117">
        <f t="shared" si="22"/>
        <v>-8.9999999999999858E-2</v>
      </c>
      <c r="M102" s="353" t="s">
        <v>1083</v>
      </c>
      <c r="N102" s="405">
        <f t="shared" si="23"/>
        <v>0</v>
      </c>
      <c r="O102" s="406">
        <f t="shared" si="24"/>
        <v>-44.999999999999929</v>
      </c>
      <c r="P102" s="407" t="b">
        <f t="shared" si="25"/>
        <v>0</v>
      </c>
      <c r="Q102" s="407">
        <f t="shared" si="26"/>
        <v>6.9444444444444198E-4</v>
      </c>
      <c r="R102" s="403" t="b">
        <f t="shared" si="27"/>
        <v>0</v>
      </c>
      <c r="S102" s="403" t="b">
        <f t="shared" si="28"/>
        <v>0</v>
      </c>
      <c r="T102" s="403" t="b">
        <f t="shared" si="29"/>
        <v>0</v>
      </c>
      <c r="U102" s="403" t="b">
        <f t="shared" si="30"/>
        <v>0</v>
      </c>
      <c r="V102" s="403" t="b">
        <f t="shared" si="31"/>
        <v>0</v>
      </c>
      <c r="W102" s="403" t="b">
        <f t="shared" si="32"/>
        <v>0</v>
      </c>
      <c r="X102" s="403" t="b">
        <f t="shared" si="33"/>
        <v>0</v>
      </c>
      <c r="Y102" s="403" t="b">
        <f t="shared" si="34"/>
        <v>0</v>
      </c>
      <c r="Z102" s="406">
        <f>SUM($J$9:J102)</f>
        <v>-774.73900499999911</v>
      </c>
      <c r="AA102" s="438" t="str">
        <f t="shared" si="35"/>
        <v>Wednesday</v>
      </c>
      <c r="AB102" s="403">
        <f t="shared" si="36"/>
        <v>6</v>
      </c>
    </row>
    <row r="103" spans="1:28" ht="14.25" customHeight="1" x14ac:dyDescent="0.2">
      <c r="A103" s="326" t="s">
        <v>516</v>
      </c>
      <c r="B103" s="100">
        <v>44823</v>
      </c>
      <c r="C103" s="144">
        <v>0.27708333333333335</v>
      </c>
      <c r="D103" s="144">
        <v>0.27986111111111112</v>
      </c>
      <c r="E103" s="144">
        <f t="shared" si="19"/>
        <v>2.7777777777777679E-3</v>
      </c>
      <c r="F103" s="111">
        <v>500</v>
      </c>
      <c r="G103" s="316">
        <v>2.355</v>
      </c>
      <c r="H103" s="51" t="s">
        <v>959</v>
      </c>
      <c r="I103" s="316">
        <v>2.3078599999999998</v>
      </c>
      <c r="J103" s="142">
        <f t="shared" si="20"/>
        <v>-23.570000000000093</v>
      </c>
      <c r="K103" s="55">
        <f t="shared" si="21"/>
        <v>-2.0016985138004317E-2</v>
      </c>
      <c r="L103" s="117">
        <f t="shared" si="22"/>
        <v>-4.7140000000000182E-2</v>
      </c>
      <c r="M103" s="356" t="s">
        <v>517</v>
      </c>
      <c r="N103" s="405">
        <f t="shared" si="23"/>
        <v>0</v>
      </c>
      <c r="O103" s="406">
        <f t="shared" si="24"/>
        <v>-23.570000000000093</v>
      </c>
      <c r="P103" s="407" t="b">
        <f t="shared" si="25"/>
        <v>0</v>
      </c>
      <c r="Q103" s="407">
        <f t="shared" si="26"/>
        <v>2.7777777777777679E-3</v>
      </c>
      <c r="R103" s="403" t="b">
        <f t="shared" si="27"/>
        <v>0</v>
      </c>
      <c r="S103" s="403" t="b">
        <f t="shared" si="28"/>
        <v>0</v>
      </c>
      <c r="T103" s="403" t="b">
        <f t="shared" si="29"/>
        <v>0</v>
      </c>
      <c r="U103" s="403" t="b">
        <f t="shared" si="30"/>
        <v>0</v>
      </c>
      <c r="V103" s="403" t="b">
        <f t="shared" si="31"/>
        <v>0</v>
      </c>
      <c r="W103" s="403" t="b">
        <f t="shared" si="32"/>
        <v>0</v>
      </c>
      <c r="X103" s="403" t="b">
        <f t="shared" si="33"/>
        <v>0</v>
      </c>
      <c r="Y103" s="403" t="b">
        <f t="shared" si="34"/>
        <v>0</v>
      </c>
      <c r="Z103" s="406">
        <f>SUM($J$9:J103)</f>
        <v>-798.30900499999916</v>
      </c>
      <c r="AA103" s="438" t="str">
        <f t="shared" si="35"/>
        <v>Monday</v>
      </c>
      <c r="AB103" s="403">
        <f t="shared" si="36"/>
        <v>6</v>
      </c>
    </row>
    <row r="104" spans="1:28" ht="14.25" customHeight="1" x14ac:dyDescent="0.2">
      <c r="A104" s="327" t="s">
        <v>218</v>
      </c>
      <c r="B104" s="266">
        <v>44824</v>
      </c>
      <c r="C104" s="267">
        <v>0.52916666666666667</v>
      </c>
      <c r="D104" s="267">
        <v>0.53125</v>
      </c>
      <c r="E104" s="267">
        <f t="shared" si="19"/>
        <v>2.0833333333333259E-3</v>
      </c>
      <c r="F104" s="268">
        <v>1000</v>
      </c>
      <c r="G104" s="318">
        <v>1.9650000000000001</v>
      </c>
      <c r="H104" s="119" t="s">
        <v>802</v>
      </c>
      <c r="I104" s="318">
        <v>2.0499999999999998</v>
      </c>
      <c r="J104" s="271">
        <f t="shared" si="20"/>
        <v>84.999999999999744</v>
      </c>
      <c r="K104" s="272">
        <f t="shared" si="21"/>
        <v>4.3256997455470625E-2</v>
      </c>
      <c r="L104" s="273">
        <f t="shared" si="22"/>
        <v>8.4999999999999742E-2</v>
      </c>
      <c r="M104" s="364" t="s">
        <v>219</v>
      </c>
      <c r="N104" s="405">
        <f t="shared" si="23"/>
        <v>84.999999999999744</v>
      </c>
      <c r="O104" s="406">
        <f t="shared" si="24"/>
        <v>0</v>
      </c>
      <c r="P104" s="407">
        <f t="shared" si="25"/>
        <v>2.0833333333333259E-3</v>
      </c>
      <c r="Q104" s="407" t="b">
        <f t="shared" si="26"/>
        <v>0</v>
      </c>
      <c r="R104" s="403" t="b">
        <f t="shared" si="27"/>
        <v>0</v>
      </c>
      <c r="S104" s="403" t="b">
        <f t="shared" si="28"/>
        <v>0</v>
      </c>
      <c r="T104" s="403" t="b">
        <f t="shared" si="29"/>
        <v>0</v>
      </c>
      <c r="U104" s="403" t="b">
        <f t="shared" si="30"/>
        <v>0</v>
      </c>
      <c r="V104" s="403" t="b">
        <f t="shared" si="31"/>
        <v>0</v>
      </c>
      <c r="W104" s="403" t="b">
        <f t="shared" si="32"/>
        <v>0</v>
      </c>
      <c r="X104" s="403">
        <f t="shared" si="33"/>
        <v>1</v>
      </c>
      <c r="Y104" s="403" t="b">
        <f t="shared" si="34"/>
        <v>0</v>
      </c>
      <c r="Z104" s="406">
        <f>SUM($J$9:J104)</f>
        <v>-713.30900499999939</v>
      </c>
      <c r="AA104" s="438" t="str">
        <f t="shared" si="35"/>
        <v>Tuesday</v>
      </c>
      <c r="AB104" s="403">
        <f t="shared" si="36"/>
        <v>12</v>
      </c>
    </row>
    <row r="105" spans="1:28" ht="14.25" customHeight="1" x14ac:dyDescent="0.2">
      <c r="A105" s="328" t="s">
        <v>218</v>
      </c>
      <c r="B105" s="287">
        <v>44825</v>
      </c>
      <c r="C105" s="288">
        <v>0.48055555555555557</v>
      </c>
      <c r="D105" s="288">
        <v>0.48125000000000001</v>
      </c>
      <c r="E105" s="288">
        <f t="shared" si="19"/>
        <v>6.9444444444444198E-4</v>
      </c>
      <c r="F105" s="289">
        <v>1000</v>
      </c>
      <c r="G105" s="319">
        <v>3.11</v>
      </c>
      <c r="H105" s="291" t="s">
        <v>960</v>
      </c>
      <c r="I105" s="319">
        <v>3.0615000000000001</v>
      </c>
      <c r="J105" s="300">
        <f t="shared" ref="J105:J136" si="37">L105*F105</f>
        <v>-48.499999999999766</v>
      </c>
      <c r="K105" s="290">
        <f t="shared" si="21"/>
        <v>-1.5594855305466115E-2</v>
      </c>
      <c r="L105" s="291">
        <f t="shared" si="22"/>
        <v>-4.8499999999999766E-2</v>
      </c>
      <c r="M105" s="365" t="s">
        <v>519</v>
      </c>
      <c r="N105" s="405">
        <f t="shared" si="23"/>
        <v>0</v>
      </c>
      <c r="O105" s="406">
        <f t="shared" si="24"/>
        <v>-48.499999999999766</v>
      </c>
      <c r="P105" s="407" t="b">
        <f t="shared" si="25"/>
        <v>0</v>
      </c>
      <c r="Q105" s="407">
        <f t="shared" si="26"/>
        <v>6.9444444444444198E-4</v>
      </c>
      <c r="R105" s="403" t="b">
        <f t="shared" si="27"/>
        <v>0</v>
      </c>
      <c r="S105" s="403" t="b">
        <f t="shared" si="28"/>
        <v>0</v>
      </c>
      <c r="T105" s="403" t="b">
        <f t="shared" si="29"/>
        <v>0</v>
      </c>
      <c r="U105" s="403" t="b">
        <f t="shared" si="30"/>
        <v>0</v>
      </c>
      <c r="V105" s="403" t="b">
        <f t="shared" si="31"/>
        <v>0</v>
      </c>
      <c r="W105" s="403" t="b">
        <f t="shared" si="32"/>
        <v>0</v>
      </c>
      <c r="X105" s="403" t="b">
        <f t="shared" si="33"/>
        <v>0</v>
      </c>
      <c r="Y105" s="403" t="b">
        <f t="shared" si="34"/>
        <v>0</v>
      </c>
      <c r="Z105" s="406">
        <f>SUM($J$9:J105)</f>
        <v>-761.80900499999916</v>
      </c>
      <c r="AA105" s="438" t="str">
        <f t="shared" si="35"/>
        <v>Wednesday</v>
      </c>
      <c r="AB105" s="403">
        <f t="shared" si="36"/>
        <v>11</v>
      </c>
    </row>
    <row r="106" spans="1:28" x14ac:dyDescent="0.2">
      <c r="A106" s="329" t="s">
        <v>222</v>
      </c>
      <c r="B106" s="155">
        <v>44830</v>
      </c>
      <c r="C106" s="148">
        <v>0.27361111111111114</v>
      </c>
      <c r="D106" s="148">
        <v>0.27361111111111108</v>
      </c>
      <c r="E106" s="148">
        <f t="shared" si="19"/>
        <v>0</v>
      </c>
      <c r="F106" s="149">
        <v>500</v>
      </c>
      <c r="G106" s="315">
        <v>3.3254999999999999</v>
      </c>
      <c r="H106" s="150" t="s">
        <v>803</v>
      </c>
      <c r="I106" s="315">
        <v>3.3698999999999999</v>
      </c>
      <c r="J106" s="157">
        <f t="shared" si="37"/>
        <v>22.199999999999996</v>
      </c>
      <c r="K106" s="152">
        <f t="shared" si="21"/>
        <v>1.3351375732972404E-2</v>
      </c>
      <c r="L106" s="153">
        <f t="shared" si="22"/>
        <v>4.4399999999999995E-2</v>
      </c>
      <c r="M106" s="366" t="s">
        <v>223</v>
      </c>
      <c r="N106" s="405">
        <f t="shared" si="23"/>
        <v>22.199999999999996</v>
      </c>
      <c r="O106" s="406">
        <f t="shared" si="24"/>
        <v>0</v>
      </c>
      <c r="P106" s="407">
        <f t="shared" si="25"/>
        <v>0</v>
      </c>
      <c r="Q106" s="407" t="b">
        <f t="shared" si="26"/>
        <v>0</v>
      </c>
      <c r="R106" s="403" t="b">
        <f t="shared" si="27"/>
        <v>0</v>
      </c>
      <c r="S106" s="403" t="b">
        <f t="shared" si="28"/>
        <v>0</v>
      </c>
      <c r="T106" s="403" t="b">
        <f t="shared" si="29"/>
        <v>0</v>
      </c>
      <c r="U106" s="403" t="b">
        <f t="shared" si="30"/>
        <v>0</v>
      </c>
      <c r="V106" s="403" t="b">
        <f t="shared" si="31"/>
        <v>0</v>
      </c>
      <c r="W106" s="403">
        <f t="shared" si="32"/>
        <v>1</v>
      </c>
      <c r="X106" s="403" t="b">
        <f t="shared" si="33"/>
        <v>0</v>
      </c>
      <c r="Y106" s="403" t="b">
        <f t="shared" si="34"/>
        <v>0</v>
      </c>
      <c r="Z106" s="406">
        <f>SUM($J$9:J106)</f>
        <v>-739.60900499999912</v>
      </c>
      <c r="AA106" s="438" t="str">
        <f t="shared" si="35"/>
        <v>Monday</v>
      </c>
      <c r="AB106" s="403">
        <f t="shared" si="36"/>
        <v>6</v>
      </c>
    </row>
    <row r="107" spans="1:28" x14ac:dyDescent="0.2">
      <c r="A107" s="324" t="s">
        <v>230</v>
      </c>
      <c r="B107" s="109">
        <v>44831</v>
      </c>
      <c r="C107" s="295">
        <v>0.28749999999999998</v>
      </c>
      <c r="D107" s="295">
        <v>0.28750000000000003</v>
      </c>
      <c r="E107" s="144">
        <f t="shared" si="19"/>
        <v>0</v>
      </c>
      <c r="F107" s="297">
        <v>300</v>
      </c>
      <c r="G107" s="320">
        <v>9.1593999999999998</v>
      </c>
      <c r="H107" s="118" t="s">
        <v>961</v>
      </c>
      <c r="I107" s="320">
        <v>8.91</v>
      </c>
      <c r="J107" s="142">
        <f t="shared" si="37"/>
        <v>-74.819999999999879</v>
      </c>
      <c r="K107" s="55">
        <f t="shared" si="21"/>
        <v>-2.7228857785444371E-2</v>
      </c>
      <c r="L107" s="117">
        <f t="shared" si="22"/>
        <v>-0.24939999999999962</v>
      </c>
      <c r="M107" s="367" t="s">
        <v>522</v>
      </c>
      <c r="N107" s="405">
        <f t="shared" si="23"/>
        <v>0</v>
      </c>
      <c r="O107" s="406">
        <f t="shared" si="24"/>
        <v>-74.819999999999879</v>
      </c>
      <c r="P107" s="407" t="b">
        <f t="shared" si="25"/>
        <v>0</v>
      </c>
      <c r="Q107" s="407">
        <f t="shared" si="26"/>
        <v>0</v>
      </c>
      <c r="R107" s="403" t="b">
        <f t="shared" si="27"/>
        <v>0</v>
      </c>
      <c r="S107" s="403" t="b">
        <f t="shared" si="28"/>
        <v>0</v>
      </c>
      <c r="T107" s="403" t="b">
        <f t="shared" si="29"/>
        <v>0</v>
      </c>
      <c r="U107" s="403" t="b">
        <f t="shared" si="30"/>
        <v>0</v>
      </c>
      <c r="V107" s="403" t="b">
        <f t="shared" si="31"/>
        <v>0</v>
      </c>
      <c r="W107" s="403" t="b">
        <f t="shared" si="32"/>
        <v>0</v>
      </c>
      <c r="X107" s="403" t="b">
        <f t="shared" si="33"/>
        <v>0</v>
      </c>
      <c r="Y107" s="403" t="b">
        <f t="shared" si="34"/>
        <v>0</v>
      </c>
      <c r="Z107" s="406">
        <f>SUM($J$9:J107)</f>
        <v>-814.42900499999905</v>
      </c>
      <c r="AA107" s="438" t="str">
        <f t="shared" si="35"/>
        <v>Tuesday</v>
      </c>
      <c r="AB107" s="403">
        <f t="shared" si="36"/>
        <v>6</v>
      </c>
    </row>
    <row r="108" spans="1:28" x14ac:dyDescent="0.2">
      <c r="A108" s="326" t="s">
        <v>226</v>
      </c>
      <c r="B108" s="100">
        <v>44832</v>
      </c>
      <c r="C108" s="144">
        <v>0.39374999999999999</v>
      </c>
      <c r="D108" s="144">
        <v>0.3972222222222222</v>
      </c>
      <c r="E108" s="144">
        <f t="shared" si="19"/>
        <v>3.4722222222222099E-3</v>
      </c>
      <c r="F108" s="111">
        <v>300</v>
      </c>
      <c r="G108" s="316">
        <v>8.91</v>
      </c>
      <c r="H108" s="51" t="s">
        <v>804</v>
      </c>
      <c r="I108" s="316">
        <v>9.0928000000000004</v>
      </c>
      <c r="J108" s="52">
        <f t="shared" si="37"/>
        <v>54.840000000000089</v>
      </c>
      <c r="K108" s="55">
        <f t="shared" si="21"/>
        <v>2.0516273849607192E-2</v>
      </c>
      <c r="L108" s="117">
        <f t="shared" si="22"/>
        <v>0.1828000000000003</v>
      </c>
      <c r="M108" s="368" t="s">
        <v>867</v>
      </c>
      <c r="N108" s="405">
        <f t="shared" si="23"/>
        <v>54.840000000000089</v>
      </c>
      <c r="O108" s="406">
        <f t="shared" si="24"/>
        <v>0</v>
      </c>
      <c r="P108" s="407">
        <f t="shared" si="25"/>
        <v>3.4722222222222099E-3</v>
      </c>
      <c r="Q108" s="407" t="b">
        <f t="shared" si="26"/>
        <v>0</v>
      </c>
      <c r="R108" s="403" t="b">
        <f t="shared" si="27"/>
        <v>0</v>
      </c>
      <c r="S108" s="403" t="b">
        <f t="shared" si="28"/>
        <v>0</v>
      </c>
      <c r="T108" s="403" t="b">
        <f t="shared" si="29"/>
        <v>0</v>
      </c>
      <c r="U108" s="403" t="b">
        <f t="shared" si="30"/>
        <v>0</v>
      </c>
      <c r="V108" s="403" t="b">
        <f t="shared" si="31"/>
        <v>0</v>
      </c>
      <c r="W108" s="403" t="b">
        <f t="shared" si="32"/>
        <v>0</v>
      </c>
      <c r="X108" s="403">
        <f t="shared" si="33"/>
        <v>1</v>
      </c>
      <c r="Y108" s="403" t="b">
        <f t="shared" si="34"/>
        <v>0</v>
      </c>
      <c r="Z108" s="406">
        <f>SUM($J$9:J108)</f>
        <v>-759.58900499999891</v>
      </c>
      <c r="AA108" s="438" t="str">
        <f t="shared" si="35"/>
        <v>Wednesday</v>
      </c>
      <c r="AB108" s="403">
        <f t="shared" si="36"/>
        <v>9</v>
      </c>
    </row>
    <row r="109" spans="1:28" x14ac:dyDescent="0.2">
      <c r="A109" s="326" t="s">
        <v>230</v>
      </c>
      <c r="B109" s="100">
        <v>44837</v>
      </c>
      <c r="C109" s="292">
        <v>0.32430555555555557</v>
      </c>
      <c r="D109" s="144">
        <v>0.3263888888888889</v>
      </c>
      <c r="E109" s="144">
        <f t="shared" si="19"/>
        <v>2.0833333333333259E-3</v>
      </c>
      <c r="F109" s="111">
        <v>100</v>
      </c>
      <c r="G109" s="316">
        <v>14.38</v>
      </c>
      <c r="H109" s="51" t="s">
        <v>805</v>
      </c>
      <c r="I109" s="316">
        <v>14.975</v>
      </c>
      <c r="J109" s="52">
        <f t="shared" si="37"/>
        <v>59.499999999999886</v>
      </c>
      <c r="K109" s="55">
        <f t="shared" si="21"/>
        <v>4.137691237830321E-2</v>
      </c>
      <c r="L109" s="117">
        <f t="shared" si="22"/>
        <v>0.59499999999999886</v>
      </c>
      <c r="M109" s="368" t="s">
        <v>1115</v>
      </c>
      <c r="N109" s="405">
        <f t="shared" si="23"/>
        <v>59.499999999999886</v>
      </c>
      <c r="O109" s="406">
        <f t="shared" si="24"/>
        <v>0</v>
      </c>
      <c r="P109" s="407">
        <f t="shared" si="25"/>
        <v>2.0833333333333259E-3</v>
      </c>
      <c r="Q109" s="407" t="b">
        <f t="shared" si="26"/>
        <v>0</v>
      </c>
      <c r="R109" s="403" t="b">
        <f t="shared" si="27"/>
        <v>0</v>
      </c>
      <c r="S109" s="403" t="b">
        <f t="shared" si="28"/>
        <v>0</v>
      </c>
      <c r="T109" s="403" t="b">
        <f t="shared" si="29"/>
        <v>0</v>
      </c>
      <c r="U109" s="403" t="b">
        <f t="shared" si="30"/>
        <v>0</v>
      </c>
      <c r="V109" s="403" t="b">
        <f t="shared" si="31"/>
        <v>0</v>
      </c>
      <c r="W109" s="403" t="b">
        <f t="shared" si="32"/>
        <v>0</v>
      </c>
      <c r="X109" s="403">
        <f t="shared" si="33"/>
        <v>1</v>
      </c>
      <c r="Y109" s="403" t="b">
        <f t="shared" si="34"/>
        <v>0</v>
      </c>
      <c r="Z109" s="406">
        <f>SUM($J$9:J109)</f>
        <v>-700.08900499999902</v>
      </c>
      <c r="AA109" s="438" t="str">
        <f t="shared" si="35"/>
        <v>Monday</v>
      </c>
      <c r="AB109" s="403">
        <f t="shared" si="36"/>
        <v>7</v>
      </c>
    </row>
    <row r="110" spans="1:28" x14ac:dyDescent="0.2">
      <c r="A110" s="326" t="s">
        <v>524</v>
      </c>
      <c r="B110" s="100">
        <v>44837</v>
      </c>
      <c r="C110" s="148">
        <v>0.30208333333333331</v>
      </c>
      <c r="D110" s="144">
        <v>0.3034722222222222</v>
      </c>
      <c r="E110" s="144">
        <f t="shared" si="19"/>
        <v>1.388888888888884E-3</v>
      </c>
      <c r="F110" s="111">
        <v>300</v>
      </c>
      <c r="G110" s="316">
        <v>5.0999999999999996</v>
      </c>
      <c r="H110" s="51" t="s">
        <v>962</v>
      </c>
      <c r="I110" s="316">
        <v>4.9400000000000004</v>
      </c>
      <c r="J110" s="142">
        <f t="shared" si="37"/>
        <v>-47.999999999999773</v>
      </c>
      <c r="K110" s="55">
        <f t="shared" si="21"/>
        <v>-3.1372549019607732E-2</v>
      </c>
      <c r="L110" s="117">
        <f t="shared" si="22"/>
        <v>-0.15999999999999925</v>
      </c>
      <c r="M110" s="369" t="s">
        <v>1084</v>
      </c>
      <c r="N110" s="405">
        <f t="shared" si="23"/>
        <v>0</v>
      </c>
      <c r="O110" s="406">
        <f t="shared" si="24"/>
        <v>-47.999999999999773</v>
      </c>
      <c r="P110" s="407" t="b">
        <f t="shared" si="25"/>
        <v>0</v>
      </c>
      <c r="Q110" s="407">
        <f t="shared" si="26"/>
        <v>1.388888888888884E-3</v>
      </c>
      <c r="R110" s="403" t="b">
        <f t="shared" si="27"/>
        <v>0</v>
      </c>
      <c r="S110" s="403" t="b">
        <f t="shared" si="28"/>
        <v>0</v>
      </c>
      <c r="T110" s="403" t="b">
        <f t="shared" si="29"/>
        <v>0</v>
      </c>
      <c r="U110" s="403" t="b">
        <f t="shared" si="30"/>
        <v>0</v>
      </c>
      <c r="V110" s="403" t="b">
        <f t="shared" si="31"/>
        <v>0</v>
      </c>
      <c r="W110" s="403" t="b">
        <f t="shared" si="32"/>
        <v>0</v>
      </c>
      <c r="X110" s="403" t="b">
        <f t="shared" si="33"/>
        <v>0</v>
      </c>
      <c r="Y110" s="403" t="b">
        <f t="shared" si="34"/>
        <v>0</v>
      </c>
      <c r="Z110" s="406">
        <f>SUM($J$9:J110)</f>
        <v>-748.08900499999879</v>
      </c>
      <c r="AA110" s="438" t="str">
        <f t="shared" si="35"/>
        <v>Monday</v>
      </c>
      <c r="AB110" s="403">
        <f t="shared" si="36"/>
        <v>7</v>
      </c>
    </row>
    <row r="111" spans="1:28" x14ac:dyDescent="0.2">
      <c r="A111" s="326" t="s">
        <v>234</v>
      </c>
      <c r="B111" s="100">
        <v>44839</v>
      </c>
      <c r="C111" s="144">
        <v>0.28680555555555554</v>
      </c>
      <c r="D111" s="144">
        <v>0.29236111111111113</v>
      </c>
      <c r="E111" s="144">
        <f t="shared" si="19"/>
        <v>5.5555555555555913E-3</v>
      </c>
      <c r="F111" s="111">
        <v>300</v>
      </c>
      <c r="G111" s="316">
        <v>2.4049999999999998</v>
      </c>
      <c r="H111" s="51" t="s">
        <v>806</v>
      </c>
      <c r="I111" s="316">
        <v>2.6610293299999999</v>
      </c>
      <c r="J111" s="52">
        <f t="shared" si="37"/>
        <v>76.808799000000022</v>
      </c>
      <c r="K111" s="55">
        <f t="shared" si="21"/>
        <v>0.1064571018711018</v>
      </c>
      <c r="L111" s="117">
        <f t="shared" si="22"/>
        <v>0.25602933000000005</v>
      </c>
      <c r="M111" s="368" t="s">
        <v>235</v>
      </c>
      <c r="N111" s="405">
        <f t="shared" si="23"/>
        <v>76.808799000000022</v>
      </c>
      <c r="O111" s="406">
        <f t="shared" si="24"/>
        <v>0</v>
      </c>
      <c r="P111" s="407">
        <f t="shared" si="25"/>
        <v>5.5555555555555913E-3</v>
      </c>
      <c r="Q111" s="407" t="b">
        <f t="shared" si="26"/>
        <v>0</v>
      </c>
      <c r="R111" s="403" t="b">
        <f t="shared" si="27"/>
        <v>0</v>
      </c>
      <c r="S111" s="403" t="b">
        <f t="shared" si="28"/>
        <v>0</v>
      </c>
      <c r="T111" s="403" t="b">
        <f t="shared" si="29"/>
        <v>0</v>
      </c>
      <c r="U111" s="403" t="b">
        <f t="shared" si="30"/>
        <v>0</v>
      </c>
      <c r="V111" s="403" t="b">
        <f t="shared" si="31"/>
        <v>0</v>
      </c>
      <c r="W111" s="403" t="b">
        <f t="shared" si="32"/>
        <v>0</v>
      </c>
      <c r="X111" s="403">
        <f t="shared" si="33"/>
        <v>1</v>
      </c>
      <c r="Y111" s="403" t="b">
        <f t="shared" si="34"/>
        <v>0</v>
      </c>
      <c r="Z111" s="406">
        <f>SUM($J$9:J111)</f>
        <v>-671.28020599999877</v>
      </c>
      <c r="AA111" s="438" t="str">
        <f t="shared" si="35"/>
        <v>Wednesday</v>
      </c>
      <c r="AB111" s="403">
        <f t="shared" si="36"/>
        <v>6</v>
      </c>
    </row>
    <row r="112" spans="1:28" x14ac:dyDescent="0.2">
      <c r="A112" s="326" t="s">
        <v>234</v>
      </c>
      <c r="B112" s="100">
        <v>44839</v>
      </c>
      <c r="C112" s="144">
        <v>0.28680555555555554</v>
      </c>
      <c r="D112" s="144">
        <v>0.29236111111111113</v>
      </c>
      <c r="E112" s="144">
        <f t="shared" si="19"/>
        <v>5.5555555555555913E-3</v>
      </c>
      <c r="F112" s="111">
        <v>300</v>
      </c>
      <c r="G112" s="316">
        <v>2.5249999999999999</v>
      </c>
      <c r="H112" s="51" t="s">
        <v>963</v>
      </c>
      <c r="I112" s="316">
        <v>2.4300000000000002</v>
      </c>
      <c r="J112" s="142">
        <f t="shared" si="37"/>
        <v>-28.499999999999925</v>
      </c>
      <c r="K112" s="55">
        <f t="shared" si="21"/>
        <v>-3.7623762376237546E-2</v>
      </c>
      <c r="L112" s="117">
        <f t="shared" si="22"/>
        <v>-9.4999999999999751E-2</v>
      </c>
      <c r="M112" s="338" t="s">
        <v>1085</v>
      </c>
      <c r="N112" s="405">
        <f t="shared" si="23"/>
        <v>0</v>
      </c>
      <c r="O112" s="406">
        <f t="shared" si="24"/>
        <v>-28.499999999999925</v>
      </c>
      <c r="P112" s="407" t="b">
        <f t="shared" si="25"/>
        <v>0</v>
      </c>
      <c r="Q112" s="407">
        <f t="shared" si="26"/>
        <v>5.5555555555555913E-3</v>
      </c>
      <c r="R112" s="403" t="b">
        <f t="shared" si="27"/>
        <v>0</v>
      </c>
      <c r="S112" s="403" t="b">
        <f t="shared" si="28"/>
        <v>0</v>
      </c>
      <c r="T112" s="403" t="b">
        <f t="shared" si="29"/>
        <v>0</v>
      </c>
      <c r="U112" s="403" t="b">
        <f t="shared" si="30"/>
        <v>0</v>
      </c>
      <c r="V112" s="403" t="b">
        <f t="shared" si="31"/>
        <v>0</v>
      </c>
      <c r="W112" s="403" t="b">
        <f t="shared" si="32"/>
        <v>0</v>
      </c>
      <c r="X112" s="403" t="b">
        <f t="shared" si="33"/>
        <v>0</v>
      </c>
      <c r="Y112" s="403" t="b">
        <f t="shared" si="34"/>
        <v>0</v>
      </c>
      <c r="Z112" s="406">
        <f>SUM($J$9:J112)</f>
        <v>-699.78020599999866</v>
      </c>
      <c r="AA112" s="438" t="str">
        <f t="shared" si="35"/>
        <v>Wednesday</v>
      </c>
      <c r="AB112" s="403">
        <f t="shared" si="36"/>
        <v>6</v>
      </c>
    </row>
    <row r="113" spans="1:28" x14ac:dyDescent="0.2">
      <c r="A113" s="326" t="s">
        <v>531</v>
      </c>
      <c r="B113" s="100">
        <v>44839</v>
      </c>
      <c r="C113" s="144">
        <v>0.41458333333333336</v>
      </c>
      <c r="D113" s="144">
        <v>0.4201388888888889</v>
      </c>
      <c r="E113" s="144">
        <f t="shared" si="19"/>
        <v>5.5555555555555358E-3</v>
      </c>
      <c r="F113" s="111">
        <v>150</v>
      </c>
      <c r="G113" s="316">
        <v>11.41</v>
      </c>
      <c r="H113" s="51" t="s">
        <v>964</v>
      </c>
      <c r="I113" s="316">
        <v>10.734400000000001</v>
      </c>
      <c r="J113" s="142">
        <f t="shared" si="37"/>
        <v>-101.33999999999989</v>
      </c>
      <c r="K113" s="55">
        <f t="shared" si="21"/>
        <v>-5.9211218229623053E-2</v>
      </c>
      <c r="L113" s="117">
        <f t="shared" si="22"/>
        <v>-0.67559999999999931</v>
      </c>
      <c r="M113" s="370" t="s">
        <v>11</v>
      </c>
      <c r="N113" s="405">
        <f t="shared" si="23"/>
        <v>0</v>
      </c>
      <c r="O113" s="406">
        <f t="shared" si="24"/>
        <v>-101.33999999999989</v>
      </c>
      <c r="P113" s="407" t="b">
        <f t="shared" si="25"/>
        <v>0</v>
      </c>
      <c r="Q113" s="407">
        <f t="shared" si="26"/>
        <v>5.5555555555555358E-3</v>
      </c>
      <c r="R113" s="403" t="b">
        <f t="shared" si="27"/>
        <v>0</v>
      </c>
      <c r="S113" s="403" t="b">
        <f t="shared" si="28"/>
        <v>0</v>
      </c>
      <c r="T113" s="403" t="b">
        <f t="shared" si="29"/>
        <v>0</v>
      </c>
      <c r="U113" s="403" t="b">
        <f t="shared" si="30"/>
        <v>0</v>
      </c>
      <c r="V113" s="403" t="b">
        <f t="shared" si="31"/>
        <v>0</v>
      </c>
      <c r="W113" s="403" t="b">
        <f t="shared" si="32"/>
        <v>0</v>
      </c>
      <c r="X113" s="403" t="b">
        <f t="shared" si="33"/>
        <v>0</v>
      </c>
      <c r="Y113" s="403" t="b">
        <f t="shared" si="34"/>
        <v>0</v>
      </c>
      <c r="Z113" s="406">
        <f>SUM($J$9:J113)</f>
        <v>-801.12020599999857</v>
      </c>
      <c r="AA113" s="438" t="str">
        <f t="shared" si="35"/>
        <v>Wednesday</v>
      </c>
      <c r="AB113" s="403">
        <f t="shared" si="36"/>
        <v>9</v>
      </c>
    </row>
    <row r="114" spans="1:28" x14ac:dyDescent="0.2">
      <c r="A114" s="326" t="s">
        <v>238</v>
      </c>
      <c r="B114" s="100">
        <v>44841</v>
      </c>
      <c r="C114" s="144">
        <v>0.29791666666666666</v>
      </c>
      <c r="D114" s="144">
        <v>0.30138888888888887</v>
      </c>
      <c r="E114" s="144">
        <f t="shared" si="19"/>
        <v>3.4722222222222099E-3</v>
      </c>
      <c r="F114" s="111">
        <v>400</v>
      </c>
      <c r="G114" s="316">
        <v>3.19</v>
      </c>
      <c r="H114" s="51" t="s">
        <v>807</v>
      </c>
      <c r="I114" s="316">
        <v>3.3</v>
      </c>
      <c r="J114" s="52">
        <f t="shared" si="37"/>
        <v>43.99999999999995</v>
      </c>
      <c r="K114" s="55">
        <f t="shared" si="21"/>
        <v>3.4482758620689724E-2</v>
      </c>
      <c r="L114" s="117">
        <f t="shared" si="22"/>
        <v>0.10999999999999988</v>
      </c>
      <c r="M114" s="368" t="s">
        <v>574</v>
      </c>
      <c r="N114" s="405">
        <f t="shared" si="23"/>
        <v>43.99999999999995</v>
      </c>
      <c r="O114" s="406">
        <f t="shared" si="24"/>
        <v>0</v>
      </c>
      <c r="P114" s="407">
        <f t="shared" si="25"/>
        <v>3.4722222222222099E-3</v>
      </c>
      <c r="Q114" s="407" t="b">
        <f t="shared" si="26"/>
        <v>0</v>
      </c>
      <c r="R114" s="403" t="b">
        <f t="shared" si="27"/>
        <v>0</v>
      </c>
      <c r="S114" s="403" t="b">
        <f t="shared" si="28"/>
        <v>0</v>
      </c>
      <c r="T114" s="403" t="b">
        <f t="shared" si="29"/>
        <v>0</v>
      </c>
      <c r="U114" s="403" t="b">
        <f t="shared" si="30"/>
        <v>0</v>
      </c>
      <c r="V114" s="403" t="b">
        <f t="shared" si="31"/>
        <v>0</v>
      </c>
      <c r="W114" s="403" t="b">
        <f t="shared" si="32"/>
        <v>0</v>
      </c>
      <c r="X114" s="403">
        <f t="shared" si="33"/>
        <v>1</v>
      </c>
      <c r="Y114" s="403" t="b">
        <f t="shared" si="34"/>
        <v>0</v>
      </c>
      <c r="Z114" s="406">
        <f>SUM($J$9:J114)</f>
        <v>-757.12020599999857</v>
      </c>
      <c r="AA114" s="438" t="str">
        <f t="shared" si="35"/>
        <v>Friday</v>
      </c>
      <c r="AB114" s="403">
        <f t="shared" si="36"/>
        <v>7</v>
      </c>
    </row>
    <row r="115" spans="1:28" x14ac:dyDescent="0.2">
      <c r="A115" s="326" t="s">
        <v>533</v>
      </c>
      <c r="B115" s="100">
        <v>44841</v>
      </c>
      <c r="C115" s="144">
        <v>0.36249999999999999</v>
      </c>
      <c r="D115" s="144">
        <v>0.36249999999999999</v>
      </c>
      <c r="E115" s="144">
        <f t="shared" si="19"/>
        <v>0</v>
      </c>
      <c r="F115" s="111">
        <v>700</v>
      </c>
      <c r="G115" s="316">
        <v>2.1</v>
      </c>
      <c r="H115" s="51" t="s">
        <v>965</v>
      </c>
      <c r="I115" s="316">
        <v>1.9926857099999999</v>
      </c>
      <c r="J115" s="142">
        <f t="shared" si="37"/>
        <v>-75.120003000000096</v>
      </c>
      <c r="K115" s="55">
        <f t="shared" si="21"/>
        <v>-5.1102042857142926E-2</v>
      </c>
      <c r="L115" s="117">
        <f t="shared" si="22"/>
        <v>-0.10731429000000015</v>
      </c>
      <c r="M115" s="369" t="s">
        <v>1118</v>
      </c>
      <c r="N115" s="405">
        <f t="shared" si="23"/>
        <v>0</v>
      </c>
      <c r="O115" s="406">
        <f t="shared" si="24"/>
        <v>-75.120003000000096</v>
      </c>
      <c r="P115" s="407" t="b">
        <f t="shared" si="25"/>
        <v>0</v>
      </c>
      <c r="Q115" s="407">
        <f t="shared" si="26"/>
        <v>0</v>
      </c>
      <c r="R115" s="403" t="b">
        <f t="shared" si="27"/>
        <v>0</v>
      </c>
      <c r="S115" s="403" t="b">
        <f t="shared" si="28"/>
        <v>0</v>
      </c>
      <c r="T115" s="403" t="b">
        <f t="shared" si="29"/>
        <v>0</v>
      </c>
      <c r="U115" s="403" t="b">
        <f t="shared" si="30"/>
        <v>0</v>
      </c>
      <c r="V115" s="403" t="b">
        <f t="shared" si="31"/>
        <v>0</v>
      </c>
      <c r="W115" s="403" t="b">
        <f t="shared" si="32"/>
        <v>0</v>
      </c>
      <c r="X115" s="403" t="b">
        <f t="shared" si="33"/>
        <v>0</v>
      </c>
      <c r="Y115" s="403" t="b">
        <f t="shared" si="34"/>
        <v>0</v>
      </c>
      <c r="Z115" s="406">
        <f>SUM($J$9:J115)</f>
        <v>-832.24020899999869</v>
      </c>
      <c r="AA115" s="438" t="str">
        <f t="shared" si="35"/>
        <v>Friday</v>
      </c>
      <c r="AB115" s="403">
        <f t="shared" si="36"/>
        <v>8</v>
      </c>
    </row>
    <row r="116" spans="1:28" x14ac:dyDescent="0.2">
      <c r="A116" s="326" t="s">
        <v>537</v>
      </c>
      <c r="B116" s="100">
        <v>44841</v>
      </c>
      <c r="C116" s="144">
        <v>0.38194444444444442</v>
      </c>
      <c r="D116" s="144">
        <v>0.38263888888888892</v>
      </c>
      <c r="E116" s="144">
        <f t="shared" si="19"/>
        <v>6.9444444444449749E-4</v>
      </c>
      <c r="F116" s="111">
        <v>300</v>
      </c>
      <c r="G116" s="316">
        <v>1.6</v>
      </c>
      <c r="H116" s="51" t="s">
        <v>966</v>
      </c>
      <c r="I116" s="316">
        <v>1.4810000000000001</v>
      </c>
      <c r="J116" s="142">
        <f t="shared" si="37"/>
        <v>-35.699999999999996</v>
      </c>
      <c r="K116" s="55">
        <f t="shared" si="21"/>
        <v>-7.4374999999999969E-2</v>
      </c>
      <c r="L116" s="117">
        <f t="shared" si="22"/>
        <v>-0.11899999999999999</v>
      </c>
      <c r="M116" s="369" t="s">
        <v>538</v>
      </c>
      <c r="N116" s="405">
        <f t="shared" si="23"/>
        <v>0</v>
      </c>
      <c r="O116" s="406">
        <f t="shared" si="24"/>
        <v>-35.699999999999996</v>
      </c>
      <c r="P116" s="407" t="b">
        <f t="shared" si="25"/>
        <v>0</v>
      </c>
      <c r="Q116" s="407">
        <f t="shared" si="26"/>
        <v>6.9444444444449749E-4</v>
      </c>
      <c r="R116" s="403" t="b">
        <f t="shared" si="27"/>
        <v>0</v>
      </c>
      <c r="S116" s="403" t="b">
        <f t="shared" si="28"/>
        <v>0</v>
      </c>
      <c r="T116" s="403" t="b">
        <f t="shared" si="29"/>
        <v>0</v>
      </c>
      <c r="U116" s="403" t="b">
        <f t="shared" si="30"/>
        <v>0</v>
      </c>
      <c r="V116" s="403" t="b">
        <f t="shared" si="31"/>
        <v>0</v>
      </c>
      <c r="W116" s="403" t="b">
        <f t="shared" si="32"/>
        <v>0</v>
      </c>
      <c r="X116" s="403" t="b">
        <f t="shared" si="33"/>
        <v>0</v>
      </c>
      <c r="Y116" s="403" t="b">
        <f t="shared" si="34"/>
        <v>0</v>
      </c>
      <c r="Z116" s="406">
        <f>SUM($J$9:J116)</f>
        <v>-867.94020899999873</v>
      </c>
      <c r="AA116" s="438" t="str">
        <f t="shared" si="35"/>
        <v>Friday</v>
      </c>
      <c r="AB116" s="403">
        <f t="shared" si="36"/>
        <v>9</v>
      </c>
    </row>
    <row r="117" spans="1:28" x14ac:dyDescent="0.2">
      <c r="A117" s="326" t="s">
        <v>222</v>
      </c>
      <c r="B117" s="100">
        <v>44846</v>
      </c>
      <c r="C117" s="144">
        <v>0.27500000000000002</v>
      </c>
      <c r="D117" s="144">
        <v>0.28194444444444444</v>
      </c>
      <c r="E117" s="144">
        <f t="shared" si="19"/>
        <v>6.9444444444444198E-3</v>
      </c>
      <c r="F117" s="111">
        <v>300</v>
      </c>
      <c r="G117" s="316">
        <v>3.32</v>
      </c>
      <c r="H117" s="51" t="s">
        <v>808</v>
      </c>
      <c r="I117" s="316">
        <v>3.3399000000000001</v>
      </c>
      <c r="J117" s="52">
        <f t="shared" si="37"/>
        <v>5.9700000000000752</v>
      </c>
      <c r="K117" s="55">
        <f t="shared" si="21"/>
        <v>5.9939759036145013E-3</v>
      </c>
      <c r="L117" s="117">
        <f t="shared" si="22"/>
        <v>1.9900000000000251E-2</v>
      </c>
      <c r="M117" s="368" t="s">
        <v>241</v>
      </c>
      <c r="N117" s="405">
        <f t="shared" si="23"/>
        <v>5.9700000000000752</v>
      </c>
      <c r="O117" s="406">
        <f t="shared" si="24"/>
        <v>0</v>
      </c>
      <c r="P117" s="407">
        <f t="shared" si="25"/>
        <v>6.9444444444444198E-3</v>
      </c>
      <c r="Q117" s="407" t="b">
        <f t="shared" si="26"/>
        <v>0</v>
      </c>
      <c r="R117" s="403" t="b">
        <f t="shared" si="27"/>
        <v>0</v>
      </c>
      <c r="S117" s="403" t="b">
        <f t="shared" si="28"/>
        <v>0</v>
      </c>
      <c r="T117" s="403" t="b">
        <f t="shared" si="29"/>
        <v>0</v>
      </c>
      <c r="U117" s="403" t="b">
        <f t="shared" si="30"/>
        <v>0</v>
      </c>
      <c r="V117" s="403" t="b">
        <f t="shared" si="31"/>
        <v>0</v>
      </c>
      <c r="W117" s="403" t="b">
        <f t="shared" si="32"/>
        <v>0</v>
      </c>
      <c r="X117" s="403">
        <f t="shared" si="33"/>
        <v>1</v>
      </c>
      <c r="Y117" s="403" t="b">
        <f t="shared" si="34"/>
        <v>0</v>
      </c>
      <c r="Z117" s="406">
        <f>SUM($J$9:J117)</f>
        <v>-861.9702089999987</v>
      </c>
      <c r="AA117" s="438" t="str">
        <f t="shared" si="35"/>
        <v>Wednesday</v>
      </c>
      <c r="AB117" s="403">
        <f t="shared" si="36"/>
        <v>6</v>
      </c>
    </row>
    <row r="118" spans="1:28" x14ac:dyDescent="0.2">
      <c r="A118" s="326" t="s">
        <v>540</v>
      </c>
      <c r="B118" s="100">
        <v>44847</v>
      </c>
      <c r="C118" s="144">
        <v>0.28402777777777777</v>
      </c>
      <c r="D118" s="144">
        <v>0.28611111111111115</v>
      </c>
      <c r="E118" s="144">
        <f t="shared" si="19"/>
        <v>2.0833333333333814E-3</v>
      </c>
      <c r="F118" s="111">
        <v>300</v>
      </c>
      <c r="G118" s="316">
        <v>4.3998999999999997</v>
      </c>
      <c r="H118" s="51" t="s">
        <v>967</v>
      </c>
      <c r="I118" s="316">
        <v>4.29</v>
      </c>
      <c r="J118" s="142">
        <f t="shared" si="37"/>
        <v>-32.969999999999899</v>
      </c>
      <c r="K118" s="55">
        <f t="shared" si="21"/>
        <v>-2.4977840405463692E-2</v>
      </c>
      <c r="L118" s="117">
        <f t="shared" si="22"/>
        <v>-0.10989999999999966</v>
      </c>
      <c r="M118" s="371" t="s">
        <v>541</v>
      </c>
      <c r="N118" s="405">
        <f t="shared" si="23"/>
        <v>0</v>
      </c>
      <c r="O118" s="406">
        <f t="shared" si="24"/>
        <v>-32.969999999999899</v>
      </c>
      <c r="P118" s="407" t="b">
        <f t="shared" si="25"/>
        <v>0</v>
      </c>
      <c r="Q118" s="407">
        <f t="shared" si="26"/>
        <v>2.0833333333333814E-3</v>
      </c>
      <c r="R118" s="403" t="b">
        <f t="shared" si="27"/>
        <v>0</v>
      </c>
      <c r="S118" s="403" t="b">
        <f t="shared" si="28"/>
        <v>0</v>
      </c>
      <c r="T118" s="403" t="b">
        <f t="shared" si="29"/>
        <v>0</v>
      </c>
      <c r="U118" s="403" t="b">
        <f t="shared" si="30"/>
        <v>0</v>
      </c>
      <c r="V118" s="403" t="b">
        <f t="shared" si="31"/>
        <v>0</v>
      </c>
      <c r="W118" s="403" t="b">
        <f t="shared" si="32"/>
        <v>0</v>
      </c>
      <c r="X118" s="403" t="b">
        <f t="shared" si="33"/>
        <v>0</v>
      </c>
      <c r="Y118" s="403" t="b">
        <f t="shared" si="34"/>
        <v>0</v>
      </c>
      <c r="Z118" s="406">
        <f>SUM($J$9:J118)</f>
        <v>-894.94020899999862</v>
      </c>
      <c r="AA118" s="438" t="str">
        <f t="shared" si="35"/>
        <v>Thursday</v>
      </c>
      <c r="AB118" s="403">
        <f t="shared" si="36"/>
        <v>6</v>
      </c>
    </row>
    <row r="119" spans="1:28" x14ac:dyDescent="0.2">
      <c r="A119" s="326" t="s">
        <v>540</v>
      </c>
      <c r="B119" s="100">
        <v>44847</v>
      </c>
      <c r="C119" s="144">
        <v>0.28888888888888886</v>
      </c>
      <c r="D119" s="144">
        <v>0.28888888888888892</v>
      </c>
      <c r="E119" s="144">
        <f t="shared" si="19"/>
        <v>0</v>
      </c>
      <c r="F119" s="111">
        <v>200</v>
      </c>
      <c r="G119" s="316">
        <v>4.3650000000000002</v>
      </c>
      <c r="H119" s="51" t="s">
        <v>968</v>
      </c>
      <c r="I119" s="316">
        <v>4.2699999999999996</v>
      </c>
      <c r="J119" s="142">
        <f t="shared" si="37"/>
        <v>-19.000000000000128</v>
      </c>
      <c r="K119" s="55">
        <f t="shared" si="21"/>
        <v>-2.1764032073310569E-2</v>
      </c>
      <c r="L119" s="117">
        <f t="shared" si="22"/>
        <v>-9.5000000000000639E-2</v>
      </c>
      <c r="M119" s="338" t="s">
        <v>1086</v>
      </c>
      <c r="N119" s="405">
        <f t="shared" si="23"/>
        <v>0</v>
      </c>
      <c r="O119" s="406">
        <f t="shared" si="24"/>
        <v>-19.000000000000128</v>
      </c>
      <c r="P119" s="407" t="b">
        <f t="shared" si="25"/>
        <v>0</v>
      </c>
      <c r="Q119" s="407">
        <f t="shared" si="26"/>
        <v>0</v>
      </c>
      <c r="R119" s="403" t="b">
        <f t="shared" si="27"/>
        <v>0</v>
      </c>
      <c r="S119" s="403" t="b">
        <f t="shared" si="28"/>
        <v>0</v>
      </c>
      <c r="T119" s="403" t="b">
        <f t="shared" si="29"/>
        <v>0</v>
      </c>
      <c r="U119" s="403" t="b">
        <f t="shared" si="30"/>
        <v>0</v>
      </c>
      <c r="V119" s="403" t="b">
        <f t="shared" si="31"/>
        <v>0</v>
      </c>
      <c r="W119" s="403" t="b">
        <f t="shared" si="32"/>
        <v>0</v>
      </c>
      <c r="X119" s="403" t="b">
        <f t="shared" si="33"/>
        <v>0</v>
      </c>
      <c r="Y119" s="403" t="b">
        <f t="shared" si="34"/>
        <v>0</v>
      </c>
      <c r="Z119" s="406">
        <f>SUM($J$9:J119)</f>
        <v>-913.94020899999873</v>
      </c>
      <c r="AA119" s="438" t="str">
        <f t="shared" si="35"/>
        <v>Thursday</v>
      </c>
      <c r="AB119" s="403">
        <f t="shared" si="36"/>
        <v>6</v>
      </c>
    </row>
    <row r="120" spans="1:28" x14ac:dyDescent="0.2">
      <c r="A120" s="326" t="s">
        <v>230</v>
      </c>
      <c r="B120" s="100">
        <v>44848</v>
      </c>
      <c r="C120" s="144">
        <v>0.27152777777777776</v>
      </c>
      <c r="D120" s="144">
        <v>0.2722222222222222</v>
      </c>
      <c r="E120" s="144">
        <f t="shared" si="19"/>
        <v>6.9444444444444198E-4</v>
      </c>
      <c r="F120" s="111">
        <v>300</v>
      </c>
      <c r="G120" s="316">
        <v>3.4649999999999999</v>
      </c>
      <c r="H120" s="51" t="s">
        <v>809</v>
      </c>
      <c r="I120" s="316">
        <v>3.5716000000000001</v>
      </c>
      <c r="J120" s="52">
        <f t="shared" si="37"/>
        <v>31.980000000000075</v>
      </c>
      <c r="K120" s="55">
        <f t="shared" si="21"/>
        <v>3.0764790764790773E-2</v>
      </c>
      <c r="L120" s="117">
        <f t="shared" si="22"/>
        <v>0.10660000000000025</v>
      </c>
      <c r="M120" s="372" t="s">
        <v>244</v>
      </c>
      <c r="N120" s="405">
        <f t="shared" si="23"/>
        <v>31.980000000000075</v>
      </c>
      <c r="O120" s="406">
        <f t="shared" si="24"/>
        <v>0</v>
      </c>
      <c r="P120" s="407">
        <f t="shared" si="25"/>
        <v>6.9444444444444198E-4</v>
      </c>
      <c r="Q120" s="407" t="b">
        <f t="shared" si="26"/>
        <v>0</v>
      </c>
      <c r="R120" s="403" t="b">
        <f t="shared" si="27"/>
        <v>0</v>
      </c>
      <c r="S120" s="403" t="b">
        <f t="shared" si="28"/>
        <v>0</v>
      </c>
      <c r="T120" s="403">
        <f t="shared" si="29"/>
        <v>1</v>
      </c>
      <c r="U120" s="403" t="b">
        <f t="shared" si="30"/>
        <v>0</v>
      </c>
      <c r="V120" s="403" t="b">
        <f t="shared" si="31"/>
        <v>0</v>
      </c>
      <c r="W120" s="403" t="b">
        <f t="shared" si="32"/>
        <v>0</v>
      </c>
      <c r="X120" s="403" t="b">
        <f t="shared" si="33"/>
        <v>0</v>
      </c>
      <c r="Y120" s="403" t="b">
        <f t="shared" si="34"/>
        <v>0</v>
      </c>
      <c r="Z120" s="406">
        <f>SUM($J$9:J120)</f>
        <v>-881.96020899999871</v>
      </c>
      <c r="AA120" s="438" t="str">
        <f t="shared" si="35"/>
        <v>Friday</v>
      </c>
      <c r="AB120" s="403">
        <f t="shared" si="36"/>
        <v>6</v>
      </c>
    </row>
    <row r="121" spans="1:28" x14ac:dyDescent="0.2">
      <c r="A121" s="326" t="s">
        <v>230</v>
      </c>
      <c r="B121" s="100">
        <v>44851</v>
      </c>
      <c r="C121" s="144">
        <v>0.27152777777777776</v>
      </c>
      <c r="D121" s="144">
        <v>0.2722222222222222</v>
      </c>
      <c r="E121" s="144">
        <f t="shared" si="19"/>
        <v>6.9444444444444198E-4</v>
      </c>
      <c r="F121" s="111">
        <v>300</v>
      </c>
      <c r="G121" s="316">
        <v>3.4874999999999998</v>
      </c>
      <c r="H121" s="51" t="s">
        <v>810</v>
      </c>
      <c r="I121" s="316">
        <v>3.6027999999999998</v>
      </c>
      <c r="J121" s="52">
        <f t="shared" si="37"/>
        <v>34.589999999999989</v>
      </c>
      <c r="K121" s="55">
        <f t="shared" si="21"/>
        <v>3.3060931899641544E-2</v>
      </c>
      <c r="L121" s="117">
        <f t="shared" si="22"/>
        <v>0.11529999999999996</v>
      </c>
      <c r="M121" s="373" t="s">
        <v>868</v>
      </c>
      <c r="N121" s="405">
        <f t="shared" si="23"/>
        <v>34.589999999999989</v>
      </c>
      <c r="O121" s="406">
        <f t="shared" si="24"/>
        <v>0</v>
      </c>
      <c r="P121" s="407">
        <f t="shared" si="25"/>
        <v>6.9444444444444198E-4</v>
      </c>
      <c r="Q121" s="407" t="b">
        <f t="shared" si="26"/>
        <v>0</v>
      </c>
      <c r="R121" s="403" t="b">
        <f t="shared" si="27"/>
        <v>0</v>
      </c>
      <c r="S121" s="403" t="b">
        <f t="shared" si="28"/>
        <v>0</v>
      </c>
      <c r="T121" s="403">
        <f t="shared" si="29"/>
        <v>1</v>
      </c>
      <c r="U121" s="403" t="b">
        <f t="shared" si="30"/>
        <v>0</v>
      </c>
      <c r="V121" s="403" t="b">
        <f t="shared" si="31"/>
        <v>0</v>
      </c>
      <c r="W121" s="403" t="b">
        <f t="shared" si="32"/>
        <v>0</v>
      </c>
      <c r="X121" s="403" t="b">
        <f t="shared" si="33"/>
        <v>0</v>
      </c>
      <c r="Y121" s="403" t="b">
        <f t="shared" si="34"/>
        <v>0</v>
      </c>
      <c r="Z121" s="406">
        <f>SUM($J$9:J121)</f>
        <v>-847.37020899999868</v>
      </c>
      <c r="AA121" s="438" t="str">
        <f t="shared" si="35"/>
        <v>Monday</v>
      </c>
      <c r="AB121" s="403">
        <f t="shared" si="36"/>
        <v>6</v>
      </c>
    </row>
    <row r="122" spans="1:28" x14ac:dyDescent="0.2">
      <c r="A122" s="326" t="s">
        <v>547</v>
      </c>
      <c r="B122" s="100">
        <v>44852</v>
      </c>
      <c r="C122" s="144">
        <v>0.28263888888888888</v>
      </c>
      <c r="D122" s="144">
        <v>0.28333333333333333</v>
      </c>
      <c r="E122" s="144">
        <f t="shared" si="19"/>
        <v>6.9444444444444198E-4</v>
      </c>
      <c r="F122" s="111">
        <v>300</v>
      </c>
      <c r="G122" s="316">
        <v>2.5</v>
      </c>
      <c r="H122" s="51" t="s">
        <v>969</v>
      </c>
      <c r="I122" s="316">
        <v>2.39</v>
      </c>
      <c r="J122" s="142">
        <f t="shared" si="37"/>
        <v>-32.999999999999964</v>
      </c>
      <c r="K122" s="55">
        <f t="shared" si="21"/>
        <v>-4.3999999999999928E-2</v>
      </c>
      <c r="L122" s="117">
        <f t="shared" si="22"/>
        <v>-0.10999999999999988</v>
      </c>
      <c r="M122" s="369" t="s">
        <v>548</v>
      </c>
      <c r="N122" s="405">
        <f t="shared" si="23"/>
        <v>0</v>
      </c>
      <c r="O122" s="406">
        <f t="shared" si="24"/>
        <v>-32.999999999999964</v>
      </c>
      <c r="P122" s="407" t="b">
        <f t="shared" si="25"/>
        <v>0</v>
      </c>
      <c r="Q122" s="407">
        <f t="shared" si="26"/>
        <v>6.9444444444444198E-4</v>
      </c>
      <c r="R122" s="403" t="b">
        <f t="shared" si="27"/>
        <v>0</v>
      </c>
      <c r="S122" s="403" t="b">
        <f t="shared" si="28"/>
        <v>0</v>
      </c>
      <c r="T122" s="403" t="b">
        <f t="shared" si="29"/>
        <v>0</v>
      </c>
      <c r="U122" s="403" t="b">
        <f t="shared" si="30"/>
        <v>0</v>
      </c>
      <c r="V122" s="403" t="b">
        <f t="shared" si="31"/>
        <v>0</v>
      </c>
      <c r="W122" s="403" t="b">
        <f t="shared" si="32"/>
        <v>0</v>
      </c>
      <c r="X122" s="403" t="b">
        <f t="shared" si="33"/>
        <v>0</v>
      </c>
      <c r="Y122" s="403" t="b">
        <f t="shared" si="34"/>
        <v>0</v>
      </c>
      <c r="Z122" s="406">
        <f>SUM($J$9:J122)</f>
        <v>-880.37020899999868</v>
      </c>
      <c r="AA122" s="438" t="str">
        <f t="shared" si="35"/>
        <v>Tuesday</v>
      </c>
      <c r="AB122" s="403">
        <f t="shared" si="36"/>
        <v>6</v>
      </c>
    </row>
    <row r="123" spans="1:28" x14ac:dyDescent="0.2">
      <c r="A123" s="326" t="s">
        <v>550</v>
      </c>
      <c r="B123" s="100">
        <v>44852</v>
      </c>
      <c r="C123" s="144">
        <v>0.28958333333333336</v>
      </c>
      <c r="D123" s="144">
        <v>0.2951388888888889</v>
      </c>
      <c r="E123" s="144">
        <f t="shared" si="19"/>
        <v>5.5555555555555358E-3</v>
      </c>
      <c r="F123" s="111">
        <v>1000</v>
      </c>
      <c r="G123" s="316">
        <v>1.0489999999999999</v>
      </c>
      <c r="H123" s="51" t="s">
        <v>970</v>
      </c>
      <c r="I123" s="316">
        <v>1.0449999999999999</v>
      </c>
      <c r="J123" s="142">
        <f t="shared" si="37"/>
        <v>-4.0000000000000036</v>
      </c>
      <c r="K123" s="55">
        <f t="shared" si="21"/>
        <v>-3.8131553860819567E-3</v>
      </c>
      <c r="L123" s="117">
        <f t="shared" si="22"/>
        <v>-4.0000000000000036E-3</v>
      </c>
      <c r="M123" s="339" t="s">
        <v>551</v>
      </c>
      <c r="N123" s="405">
        <f t="shared" si="23"/>
        <v>0</v>
      </c>
      <c r="O123" s="406">
        <f t="shared" si="24"/>
        <v>-4.0000000000000036</v>
      </c>
      <c r="P123" s="407" t="b">
        <f t="shared" si="25"/>
        <v>0</v>
      </c>
      <c r="Q123" s="407">
        <f t="shared" si="26"/>
        <v>5.5555555555555358E-3</v>
      </c>
      <c r="R123" s="403" t="b">
        <f t="shared" si="27"/>
        <v>0</v>
      </c>
      <c r="S123" s="403" t="b">
        <f t="shared" si="28"/>
        <v>0</v>
      </c>
      <c r="T123" s="403" t="b">
        <f t="shared" si="29"/>
        <v>0</v>
      </c>
      <c r="U123" s="403" t="b">
        <f t="shared" si="30"/>
        <v>0</v>
      </c>
      <c r="V123" s="403" t="b">
        <f t="shared" si="31"/>
        <v>0</v>
      </c>
      <c r="W123" s="403" t="b">
        <f t="shared" si="32"/>
        <v>0</v>
      </c>
      <c r="X123" s="403" t="b">
        <f t="shared" si="33"/>
        <v>0</v>
      </c>
      <c r="Y123" s="403" t="b">
        <f t="shared" si="34"/>
        <v>0</v>
      </c>
      <c r="Z123" s="406">
        <f>SUM($J$9:J123)</f>
        <v>-884.37020899999868</v>
      </c>
      <c r="AA123" s="438" t="str">
        <f t="shared" si="35"/>
        <v>Tuesday</v>
      </c>
      <c r="AB123" s="403">
        <f t="shared" si="36"/>
        <v>6</v>
      </c>
    </row>
    <row r="124" spans="1:28" x14ac:dyDescent="0.2">
      <c r="A124" s="326" t="s">
        <v>249</v>
      </c>
      <c r="B124" s="100">
        <v>44853</v>
      </c>
      <c r="C124" s="144">
        <v>0.33194444444444443</v>
      </c>
      <c r="D124" s="144">
        <v>0.3347222222222222</v>
      </c>
      <c r="E124" s="144">
        <f t="shared" si="19"/>
        <v>2.7777777777777679E-3</v>
      </c>
      <c r="F124" s="111">
        <v>1000</v>
      </c>
      <c r="G124" s="316">
        <v>0.77480000000000004</v>
      </c>
      <c r="H124" s="51" t="s">
        <v>811</v>
      </c>
      <c r="I124" s="316">
        <v>0.79469999999999996</v>
      </c>
      <c r="J124" s="52">
        <f t="shared" si="37"/>
        <v>19.899999999999917</v>
      </c>
      <c r="K124" s="55">
        <f t="shared" si="21"/>
        <v>2.568404749612796E-2</v>
      </c>
      <c r="L124" s="117">
        <f t="shared" si="22"/>
        <v>1.9899999999999918E-2</v>
      </c>
      <c r="M124" s="374" t="s">
        <v>1116</v>
      </c>
      <c r="N124" s="405">
        <f t="shared" si="23"/>
        <v>19.899999999999917</v>
      </c>
      <c r="O124" s="406">
        <f t="shared" si="24"/>
        <v>0</v>
      </c>
      <c r="P124" s="407">
        <f t="shared" si="25"/>
        <v>2.7777777777777679E-3</v>
      </c>
      <c r="Q124" s="407" t="b">
        <f t="shared" si="26"/>
        <v>0</v>
      </c>
      <c r="R124" s="403" t="b">
        <f t="shared" si="27"/>
        <v>0</v>
      </c>
      <c r="S124" s="403">
        <f t="shared" si="28"/>
        <v>1</v>
      </c>
      <c r="T124" s="403" t="b">
        <f t="shared" si="29"/>
        <v>0</v>
      </c>
      <c r="U124" s="403" t="b">
        <f t="shared" si="30"/>
        <v>0</v>
      </c>
      <c r="V124" s="403" t="b">
        <f t="shared" si="31"/>
        <v>0</v>
      </c>
      <c r="W124" s="403" t="b">
        <f t="shared" si="32"/>
        <v>0</v>
      </c>
      <c r="X124" s="403" t="b">
        <f t="shared" si="33"/>
        <v>0</v>
      </c>
      <c r="Y124" s="403" t="b">
        <f t="shared" si="34"/>
        <v>0</v>
      </c>
      <c r="Z124" s="406">
        <f>SUM($J$9:J124)</f>
        <v>-864.47020899999882</v>
      </c>
      <c r="AA124" s="438" t="str">
        <f t="shared" si="35"/>
        <v>Wednesday</v>
      </c>
      <c r="AB124" s="403">
        <f t="shared" si="36"/>
        <v>7</v>
      </c>
    </row>
    <row r="125" spans="1:28" x14ac:dyDescent="0.2">
      <c r="A125" s="326" t="s">
        <v>554</v>
      </c>
      <c r="B125" s="100">
        <v>44854</v>
      </c>
      <c r="C125" s="144">
        <v>0.28472222222222221</v>
      </c>
      <c r="D125" s="144">
        <v>0.2902777777777778</v>
      </c>
      <c r="E125" s="144">
        <f t="shared" si="19"/>
        <v>5.5555555555555913E-3</v>
      </c>
      <c r="F125" s="111">
        <v>900</v>
      </c>
      <c r="G125" s="316">
        <v>2.5550000000000002</v>
      </c>
      <c r="H125" s="51" t="s">
        <v>971</v>
      </c>
      <c r="I125" s="316">
        <v>2.52</v>
      </c>
      <c r="J125" s="142">
        <f t="shared" si="37"/>
        <v>-31.500000000000128</v>
      </c>
      <c r="K125" s="55">
        <f t="shared" si="21"/>
        <v>-1.3698630136986356E-2</v>
      </c>
      <c r="L125" s="117">
        <f t="shared" si="22"/>
        <v>-3.5000000000000142E-2</v>
      </c>
      <c r="M125" s="339" t="s">
        <v>1087</v>
      </c>
      <c r="N125" s="405">
        <f t="shared" si="23"/>
        <v>0</v>
      </c>
      <c r="O125" s="406">
        <f t="shared" si="24"/>
        <v>-31.500000000000128</v>
      </c>
      <c r="P125" s="407" t="b">
        <f t="shared" si="25"/>
        <v>0</v>
      </c>
      <c r="Q125" s="407">
        <f t="shared" si="26"/>
        <v>5.5555555555555913E-3</v>
      </c>
      <c r="R125" s="403" t="b">
        <f t="shared" si="27"/>
        <v>0</v>
      </c>
      <c r="S125" s="403" t="b">
        <f t="shared" si="28"/>
        <v>0</v>
      </c>
      <c r="T125" s="403" t="b">
        <f t="shared" si="29"/>
        <v>0</v>
      </c>
      <c r="U125" s="403" t="b">
        <f t="shared" si="30"/>
        <v>0</v>
      </c>
      <c r="V125" s="403" t="b">
        <f t="shared" si="31"/>
        <v>0</v>
      </c>
      <c r="W125" s="403" t="b">
        <f t="shared" si="32"/>
        <v>0</v>
      </c>
      <c r="X125" s="403" t="b">
        <f t="shared" si="33"/>
        <v>0</v>
      </c>
      <c r="Y125" s="403" t="b">
        <f t="shared" si="34"/>
        <v>0</v>
      </c>
      <c r="Z125" s="406">
        <f>SUM($J$9:J125)</f>
        <v>-895.97020899999893</v>
      </c>
      <c r="AA125" s="438" t="str">
        <f t="shared" si="35"/>
        <v>Thursday</v>
      </c>
      <c r="AB125" s="403">
        <f t="shared" si="36"/>
        <v>6</v>
      </c>
    </row>
    <row r="126" spans="1:28" x14ac:dyDescent="0.2">
      <c r="A126" s="326" t="s">
        <v>254</v>
      </c>
      <c r="B126" s="100">
        <v>44855</v>
      </c>
      <c r="C126" s="144">
        <v>0.28750000000000003</v>
      </c>
      <c r="D126" s="144">
        <v>0.29444444444444445</v>
      </c>
      <c r="E126" s="144">
        <f t="shared" si="19"/>
        <v>6.9444444444444198E-3</v>
      </c>
      <c r="F126" s="111">
        <v>400</v>
      </c>
      <c r="G126" s="316">
        <v>2.4211</v>
      </c>
      <c r="H126" s="51" t="s">
        <v>812</v>
      </c>
      <c r="I126" s="316">
        <v>2.4527000000000001</v>
      </c>
      <c r="J126" s="52">
        <f t="shared" si="37"/>
        <v>12.640000000000029</v>
      </c>
      <c r="K126" s="55">
        <f t="shared" si="21"/>
        <v>1.3051918549419783E-2</v>
      </c>
      <c r="L126" s="117">
        <f t="shared" si="22"/>
        <v>3.1600000000000072E-2</v>
      </c>
      <c r="M126" s="372" t="s">
        <v>1117</v>
      </c>
      <c r="N126" s="405">
        <f t="shared" si="23"/>
        <v>12.640000000000029</v>
      </c>
      <c r="O126" s="406">
        <f t="shared" si="24"/>
        <v>0</v>
      </c>
      <c r="P126" s="407">
        <f t="shared" si="25"/>
        <v>6.9444444444444198E-3</v>
      </c>
      <c r="Q126" s="407" t="b">
        <f t="shared" si="26"/>
        <v>0</v>
      </c>
      <c r="R126" s="403" t="b">
        <f t="shared" si="27"/>
        <v>0</v>
      </c>
      <c r="S126" s="403" t="b">
        <f t="shared" si="28"/>
        <v>0</v>
      </c>
      <c r="T126" s="403" t="b">
        <f t="shared" si="29"/>
        <v>0</v>
      </c>
      <c r="U126" s="403" t="b">
        <f t="shared" si="30"/>
        <v>0</v>
      </c>
      <c r="V126" s="403" t="b">
        <f t="shared" si="31"/>
        <v>0</v>
      </c>
      <c r="W126" s="403" t="b">
        <f t="shared" si="32"/>
        <v>0</v>
      </c>
      <c r="X126" s="403">
        <f t="shared" si="33"/>
        <v>1</v>
      </c>
      <c r="Y126" s="403" t="b">
        <f t="shared" si="34"/>
        <v>0</v>
      </c>
      <c r="Z126" s="406">
        <f>SUM($J$9:J126)</f>
        <v>-883.33020899999894</v>
      </c>
      <c r="AA126" s="438" t="str">
        <f t="shared" si="35"/>
        <v>Friday</v>
      </c>
      <c r="AB126" s="403">
        <f t="shared" si="36"/>
        <v>6</v>
      </c>
    </row>
    <row r="127" spans="1:28" x14ac:dyDescent="0.2">
      <c r="A127" s="326" t="s">
        <v>258</v>
      </c>
      <c r="B127" s="100">
        <v>44858</v>
      </c>
      <c r="C127" s="144">
        <v>0.2722222222222222</v>
      </c>
      <c r="D127" s="144">
        <v>0.27361111111111108</v>
      </c>
      <c r="E127" s="144">
        <f t="shared" si="19"/>
        <v>1.388888888888884E-3</v>
      </c>
      <c r="F127" s="111">
        <v>1000</v>
      </c>
      <c r="G127" s="316">
        <v>2.0796000000000001</v>
      </c>
      <c r="H127" s="51" t="s">
        <v>813</v>
      </c>
      <c r="I127" s="316">
        <v>2.145</v>
      </c>
      <c r="J127" s="52">
        <f t="shared" si="37"/>
        <v>65.399999999999906</v>
      </c>
      <c r="K127" s="55">
        <f t="shared" si="21"/>
        <v>3.1448355452971644E-2</v>
      </c>
      <c r="L127" s="117">
        <f t="shared" si="22"/>
        <v>6.5399999999999903E-2</v>
      </c>
      <c r="M127" s="374" t="s">
        <v>884</v>
      </c>
      <c r="N127" s="405">
        <f t="shared" si="23"/>
        <v>65.399999999999906</v>
      </c>
      <c r="O127" s="406">
        <f t="shared" si="24"/>
        <v>0</v>
      </c>
      <c r="P127" s="407">
        <f t="shared" si="25"/>
        <v>1.388888888888884E-3</v>
      </c>
      <c r="Q127" s="407" t="b">
        <f t="shared" si="26"/>
        <v>0</v>
      </c>
      <c r="R127" s="403" t="b">
        <f t="shared" si="27"/>
        <v>0</v>
      </c>
      <c r="S127" s="403" t="b">
        <f t="shared" si="28"/>
        <v>0</v>
      </c>
      <c r="T127" s="403" t="b">
        <f t="shared" si="29"/>
        <v>0</v>
      </c>
      <c r="U127" s="403" t="b">
        <f t="shared" si="30"/>
        <v>0</v>
      </c>
      <c r="V127" s="403" t="b">
        <f t="shared" si="31"/>
        <v>0</v>
      </c>
      <c r="W127" s="403" t="b">
        <f t="shared" si="32"/>
        <v>0</v>
      </c>
      <c r="X127" s="403" t="b">
        <f t="shared" si="33"/>
        <v>0</v>
      </c>
      <c r="Y127" s="403" t="b">
        <f t="shared" si="34"/>
        <v>0</v>
      </c>
      <c r="Z127" s="406">
        <f>SUM($J$9:J127)</f>
        <v>-817.93020899999908</v>
      </c>
      <c r="AA127" s="438" t="str">
        <f t="shared" si="35"/>
        <v>Monday</v>
      </c>
      <c r="AB127" s="403">
        <f t="shared" si="36"/>
        <v>6</v>
      </c>
    </row>
    <row r="128" spans="1:28" x14ac:dyDescent="0.2">
      <c r="A128" s="326" t="s">
        <v>273</v>
      </c>
      <c r="B128" s="100">
        <v>44859</v>
      </c>
      <c r="C128" s="144">
        <v>0.51388888888888895</v>
      </c>
      <c r="D128" s="144">
        <v>0.51458333333333328</v>
      </c>
      <c r="E128" s="144">
        <f t="shared" si="19"/>
        <v>6.9444444444433095E-4</v>
      </c>
      <c r="F128" s="111">
        <v>900</v>
      </c>
      <c r="G128" s="316">
        <v>1.2749999999999999</v>
      </c>
      <c r="H128" s="51" t="s">
        <v>972</v>
      </c>
      <c r="I128" s="316">
        <v>1.2234556000000001</v>
      </c>
      <c r="J128" s="142">
        <f t="shared" si="37"/>
        <v>-46.389959999999839</v>
      </c>
      <c r="K128" s="55">
        <f t="shared" si="21"/>
        <v>-4.0426980392156753E-2</v>
      </c>
      <c r="L128" s="117">
        <f t="shared" si="22"/>
        <v>-5.1544399999999824E-2</v>
      </c>
      <c r="M128" s="370" t="s">
        <v>11</v>
      </c>
      <c r="N128" s="405">
        <f t="shared" si="23"/>
        <v>0</v>
      </c>
      <c r="O128" s="406">
        <f t="shared" si="24"/>
        <v>-46.389959999999839</v>
      </c>
      <c r="P128" s="407" t="b">
        <f t="shared" si="25"/>
        <v>0</v>
      </c>
      <c r="Q128" s="407">
        <f t="shared" si="26"/>
        <v>6.9444444444433095E-4</v>
      </c>
      <c r="R128" s="403" t="b">
        <f t="shared" si="27"/>
        <v>0</v>
      </c>
      <c r="S128" s="403" t="b">
        <f t="shared" si="28"/>
        <v>0</v>
      </c>
      <c r="T128" s="403" t="b">
        <f t="shared" si="29"/>
        <v>0</v>
      </c>
      <c r="U128" s="403" t="b">
        <f t="shared" si="30"/>
        <v>0</v>
      </c>
      <c r="V128" s="403" t="b">
        <f t="shared" si="31"/>
        <v>0</v>
      </c>
      <c r="W128" s="403" t="b">
        <f t="shared" si="32"/>
        <v>0</v>
      </c>
      <c r="X128" s="403" t="b">
        <f t="shared" si="33"/>
        <v>0</v>
      </c>
      <c r="Y128" s="403" t="b">
        <f t="shared" si="34"/>
        <v>0</v>
      </c>
      <c r="Z128" s="406">
        <f>SUM($J$9:J128)</f>
        <v>-864.32016899999894</v>
      </c>
      <c r="AA128" s="438" t="str">
        <f t="shared" si="35"/>
        <v>Tuesday</v>
      </c>
      <c r="AB128" s="403">
        <f t="shared" si="36"/>
        <v>12</v>
      </c>
    </row>
    <row r="129" spans="1:28" x14ac:dyDescent="0.2">
      <c r="A129" s="326" t="s">
        <v>263</v>
      </c>
      <c r="B129" s="100">
        <v>44862</v>
      </c>
      <c r="C129" s="144">
        <v>0.27361111111111108</v>
      </c>
      <c r="D129" s="144">
        <v>0.27430555555555552</v>
      </c>
      <c r="E129" s="144">
        <f t="shared" si="19"/>
        <v>6.9444444444444198E-4</v>
      </c>
      <c r="F129" s="111">
        <v>1000</v>
      </c>
      <c r="G129" s="316">
        <v>2.3180000000000001</v>
      </c>
      <c r="H129" s="51" t="s">
        <v>814</v>
      </c>
      <c r="I129" s="316">
        <v>2.4049999999999998</v>
      </c>
      <c r="J129" s="52">
        <f t="shared" si="37"/>
        <v>86.999999999999744</v>
      </c>
      <c r="K129" s="55">
        <f t="shared" si="21"/>
        <v>3.7532355478860913E-2</v>
      </c>
      <c r="L129" s="117">
        <f t="shared" si="22"/>
        <v>8.6999999999999744E-2</v>
      </c>
      <c r="M129" s="375" t="s">
        <v>265</v>
      </c>
      <c r="N129" s="405">
        <f t="shared" si="23"/>
        <v>86.999999999999744</v>
      </c>
      <c r="O129" s="406">
        <f t="shared" si="24"/>
        <v>0</v>
      </c>
      <c r="P129" s="407">
        <f t="shared" si="25"/>
        <v>6.9444444444444198E-4</v>
      </c>
      <c r="Q129" s="407" t="b">
        <f t="shared" si="26"/>
        <v>0</v>
      </c>
      <c r="R129" s="403" t="b">
        <f t="shared" si="27"/>
        <v>0</v>
      </c>
      <c r="S129" s="403" t="b">
        <f t="shared" si="28"/>
        <v>0</v>
      </c>
      <c r="T129" s="403" t="b">
        <f t="shared" si="29"/>
        <v>0</v>
      </c>
      <c r="U129" s="403" t="b">
        <f t="shared" si="30"/>
        <v>0</v>
      </c>
      <c r="V129" s="403" t="b">
        <f t="shared" si="31"/>
        <v>0</v>
      </c>
      <c r="W129" s="403" t="b">
        <f t="shared" si="32"/>
        <v>0</v>
      </c>
      <c r="X129" s="403" t="b">
        <f t="shared" si="33"/>
        <v>0</v>
      </c>
      <c r="Y129" s="403" t="b">
        <f t="shared" si="34"/>
        <v>0</v>
      </c>
      <c r="Z129" s="406">
        <f>SUM($J$9:J129)</f>
        <v>-777.32016899999917</v>
      </c>
      <c r="AA129" s="438" t="str">
        <f t="shared" si="35"/>
        <v>Friday</v>
      </c>
      <c r="AB129" s="403">
        <f t="shared" si="36"/>
        <v>6</v>
      </c>
    </row>
    <row r="130" spans="1:28" x14ac:dyDescent="0.2">
      <c r="A130" s="326" t="s">
        <v>268</v>
      </c>
      <c r="B130" s="100">
        <v>44865</v>
      </c>
      <c r="C130" s="144">
        <v>0.27916666666666667</v>
      </c>
      <c r="D130" s="144">
        <v>0.27986111111111112</v>
      </c>
      <c r="E130" s="144">
        <f t="shared" si="19"/>
        <v>6.9444444444444198E-4</v>
      </c>
      <c r="F130" s="111">
        <v>500</v>
      </c>
      <c r="G130" s="316">
        <v>1.6</v>
      </c>
      <c r="H130" s="51" t="s">
        <v>973</v>
      </c>
      <c r="I130" s="316">
        <v>1.58</v>
      </c>
      <c r="J130" s="142">
        <f t="shared" si="37"/>
        <v>-10.000000000000009</v>
      </c>
      <c r="K130" s="55">
        <f t="shared" si="21"/>
        <v>-1.2499999999999956E-2</v>
      </c>
      <c r="L130" s="117">
        <f t="shared" si="22"/>
        <v>-2.0000000000000018E-2</v>
      </c>
      <c r="M130" s="376" t="s">
        <v>562</v>
      </c>
      <c r="N130" s="405">
        <f t="shared" si="23"/>
        <v>0</v>
      </c>
      <c r="O130" s="406">
        <f t="shared" si="24"/>
        <v>-10.000000000000009</v>
      </c>
      <c r="P130" s="407" t="b">
        <f t="shared" si="25"/>
        <v>0</v>
      </c>
      <c r="Q130" s="407">
        <f t="shared" si="26"/>
        <v>6.9444444444444198E-4</v>
      </c>
      <c r="R130" s="403" t="b">
        <f t="shared" si="27"/>
        <v>0</v>
      </c>
      <c r="S130" s="403" t="b">
        <f t="shared" si="28"/>
        <v>0</v>
      </c>
      <c r="T130" s="403" t="b">
        <f t="shared" si="29"/>
        <v>0</v>
      </c>
      <c r="U130" s="403" t="b">
        <f t="shared" si="30"/>
        <v>0</v>
      </c>
      <c r="V130" s="403" t="b">
        <f t="shared" si="31"/>
        <v>0</v>
      </c>
      <c r="W130" s="403" t="b">
        <f t="shared" si="32"/>
        <v>0</v>
      </c>
      <c r="X130" s="403" t="b">
        <f t="shared" si="33"/>
        <v>0</v>
      </c>
      <c r="Y130" s="403" t="b">
        <f t="shared" si="34"/>
        <v>0</v>
      </c>
      <c r="Z130" s="406">
        <f>SUM($J$9:J130)</f>
        <v>-787.32016899999917</v>
      </c>
      <c r="AA130" s="438" t="str">
        <f t="shared" si="35"/>
        <v>Monday</v>
      </c>
      <c r="AB130" s="403">
        <f t="shared" si="36"/>
        <v>6</v>
      </c>
    </row>
    <row r="131" spans="1:28" x14ac:dyDescent="0.2">
      <c r="A131" s="326" t="s">
        <v>268</v>
      </c>
      <c r="B131" s="100">
        <v>44866</v>
      </c>
      <c r="C131" s="144">
        <v>0.28750000000000003</v>
      </c>
      <c r="D131" s="144">
        <v>0.28888888888888892</v>
      </c>
      <c r="E131" s="144">
        <f t="shared" si="19"/>
        <v>1.388888888888884E-3</v>
      </c>
      <c r="F131" s="111">
        <v>1000</v>
      </c>
      <c r="G131" s="316">
        <v>2.3613</v>
      </c>
      <c r="H131" s="51" t="s">
        <v>815</v>
      </c>
      <c r="I131" s="316">
        <v>2.427</v>
      </c>
      <c r="J131" s="52">
        <f t="shared" si="37"/>
        <v>65.700000000000088</v>
      </c>
      <c r="K131" s="55">
        <f t="shared" si="21"/>
        <v>2.7823656460424395E-2</v>
      </c>
      <c r="L131" s="117">
        <f t="shared" si="22"/>
        <v>6.5700000000000092E-2</v>
      </c>
      <c r="M131" s="373" t="s">
        <v>270</v>
      </c>
      <c r="N131" s="405">
        <f t="shared" si="23"/>
        <v>65.700000000000088</v>
      </c>
      <c r="O131" s="406">
        <f t="shared" si="24"/>
        <v>0</v>
      </c>
      <c r="P131" s="407">
        <f t="shared" si="25"/>
        <v>1.388888888888884E-3</v>
      </c>
      <c r="Q131" s="407" t="b">
        <f t="shared" si="26"/>
        <v>0</v>
      </c>
      <c r="R131" s="403" t="b">
        <f t="shared" si="27"/>
        <v>0</v>
      </c>
      <c r="S131" s="403" t="b">
        <f t="shared" si="28"/>
        <v>0</v>
      </c>
      <c r="T131" s="403">
        <f t="shared" si="29"/>
        <v>1</v>
      </c>
      <c r="U131" s="403" t="b">
        <f t="shared" si="30"/>
        <v>0</v>
      </c>
      <c r="V131" s="403" t="b">
        <f t="shared" si="31"/>
        <v>0</v>
      </c>
      <c r="W131" s="403" t="b">
        <f t="shared" si="32"/>
        <v>0</v>
      </c>
      <c r="X131" s="403" t="b">
        <f t="shared" si="33"/>
        <v>0</v>
      </c>
      <c r="Y131" s="403" t="b">
        <f t="shared" si="34"/>
        <v>0</v>
      </c>
      <c r="Z131" s="406">
        <f>SUM($J$9:J131)</f>
        <v>-721.62016899999912</v>
      </c>
      <c r="AA131" s="438" t="str">
        <f t="shared" si="35"/>
        <v>Tuesday</v>
      </c>
      <c r="AB131" s="403">
        <f t="shared" si="36"/>
        <v>6</v>
      </c>
    </row>
    <row r="132" spans="1:28" x14ac:dyDescent="0.2">
      <c r="A132" s="326" t="s">
        <v>268</v>
      </c>
      <c r="B132" s="100">
        <v>44867</v>
      </c>
      <c r="C132" s="144">
        <v>0.27916666666666667</v>
      </c>
      <c r="D132" s="144">
        <v>0.27986111111111112</v>
      </c>
      <c r="E132" s="144">
        <f t="shared" si="19"/>
        <v>6.9444444444444198E-4</v>
      </c>
      <c r="F132" s="111">
        <v>400</v>
      </c>
      <c r="G132" s="316">
        <v>2.3698999999999999</v>
      </c>
      <c r="H132" s="51" t="s">
        <v>974</v>
      </c>
      <c r="I132" s="316">
        <v>2.3199999999999998</v>
      </c>
      <c r="J132" s="142">
        <f t="shared" si="37"/>
        <v>-19.960000000000022</v>
      </c>
      <c r="K132" s="55">
        <f t="shared" si="21"/>
        <v>-2.1055740748554763E-2</v>
      </c>
      <c r="L132" s="117">
        <f t="shared" si="22"/>
        <v>-4.9900000000000055E-2</v>
      </c>
      <c r="M132" s="376" t="s">
        <v>1088</v>
      </c>
      <c r="N132" s="405">
        <f t="shared" si="23"/>
        <v>0</v>
      </c>
      <c r="O132" s="406">
        <f t="shared" si="24"/>
        <v>-19.960000000000022</v>
      </c>
      <c r="P132" s="407" t="b">
        <f t="shared" si="25"/>
        <v>0</v>
      </c>
      <c r="Q132" s="407">
        <f t="shared" si="26"/>
        <v>6.9444444444444198E-4</v>
      </c>
      <c r="R132" s="403" t="b">
        <f t="shared" si="27"/>
        <v>0</v>
      </c>
      <c r="S132" s="403" t="b">
        <f t="shared" si="28"/>
        <v>0</v>
      </c>
      <c r="T132" s="403" t="b">
        <f t="shared" si="29"/>
        <v>0</v>
      </c>
      <c r="U132" s="403" t="b">
        <f t="shared" si="30"/>
        <v>0</v>
      </c>
      <c r="V132" s="403" t="b">
        <f t="shared" si="31"/>
        <v>0</v>
      </c>
      <c r="W132" s="403" t="b">
        <f t="shared" si="32"/>
        <v>0</v>
      </c>
      <c r="X132" s="403" t="b">
        <f t="shared" si="33"/>
        <v>0</v>
      </c>
      <c r="Y132" s="403" t="b">
        <f t="shared" si="34"/>
        <v>0</v>
      </c>
      <c r="Z132" s="406">
        <f>SUM($J$9:J132)</f>
        <v>-741.58016899999916</v>
      </c>
      <c r="AA132" s="438" t="str">
        <f t="shared" si="35"/>
        <v>Wednesday</v>
      </c>
      <c r="AB132" s="403">
        <f t="shared" si="36"/>
        <v>6</v>
      </c>
    </row>
    <row r="133" spans="1:28" x14ac:dyDescent="0.2">
      <c r="A133" s="326" t="s">
        <v>568</v>
      </c>
      <c r="B133" s="100">
        <v>44868</v>
      </c>
      <c r="C133" s="144">
        <v>0.27152777777777776</v>
      </c>
      <c r="D133" s="144">
        <v>0.2722222222222222</v>
      </c>
      <c r="E133" s="144">
        <f t="shared" si="19"/>
        <v>6.9444444444444198E-4</v>
      </c>
      <c r="F133" s="111">
        <v>1000</v>
      </c>
      <c r="G133" s="316">
        <v>2.0299999999999998</v>
      </c>
      <c r="H133" s="51" t="s">
        <v>975</v>
      </c>
      <c r="I133" s="316">
        <v>1.95</v>
      </c>
      <c r="J133" s="142">
        <f t="shared" si="37"/>
        <v>-79.999999999999844</v>
      </c>
      <c r="K133" s="55">
        <f t="shared" si="21"/>
        <v>-3.9408866995073843E-2</v>
      </c>
      <c r="L133" s="117">
        <f t="shared" si="22"/>
        <v>-7.9999999999999849E-2</v>
      </c>
      <c r="M133" s="340" t="s">
        <v>570</v>
      </c>
      <c r="N133" s="405">
        <f t="shared" si="23"/>
        <v>0</v>
      </c>
      <c r="O133" s="406">
        <f t="shared" si="24"/>
        <v>-79.999999999999844</v>
      </c>
      <c r="P133" s="407" t="b">
        <f t="shared" si="25"/>
        <v>0</v>
      </c>
      <c r="Q133" s="407">
        <f t="shared" si="26"/>
        <v>6.9444444444444198E-4</v>
      </c>
      <c r="R133" s="403" t="b">
        <f t="shared" si="27"/>
        <v>0</v>
      </c>
      <c r="S133" s="403" t="b">
        <f t="shared" si="28"/>
        <v>0</v>
      </c>
      <c r="T133" s="403" t="b">
        <f t="shared" si="29"/>
        <v>0</v>
      </c>
      <c r="U133" s="403" t="b">
        <f t="shared" si="30"/>
        <v>0</v>
      </c>
      <c r="V133" s="403" t="b">
        <f t="shared" si="31"/>
        <v>0</v>
      </c>
      <c r="W133" s="403" t="b">
        <f t="shared" si="32"/>
        <v>0</v>
      </c>
      <c r="X133" s="403" t="b">
        <f t="shared" si="33"/>
        <v>0</v>
      </c>
      <c r="Y133" s="403" t="b">
        <f t="shared" si="34"/>
        <v>0</v>
      </c>
      <c r="Z133" s="406">
        <f>SUM($J$9:J133)</f>
        <v>-821.58016899999905</v>
      </c>
      <c r="AA133" s="438" t="str">
        <f t="shared" si="35"/>
        <v>Thursday</v>
      </c>
      <c r="AB133" s="403">
        <f t="shared" si="36"/>
        <v>6</v>
      </c>
    </row>
    <row r="134" spans="1:28" x14ac:dyDescent="0.2">
      <c r="A134" s="326" t="s">
        <v>273</v>
      </c>
      <c r="B134" s="100">
        <v>44869</v>
      </c>
      <c r="C134" s="144">
        <v>0.27499999999999997</v>
      </c>
      <c r="D134" s="144">
        <v>0.27638888888888885</v>
      </c>
      <c r="E134" s="144">
        <f t="shared" si="19"/>
        <v>1.388888888888884E-3</v>
      </c>
      <c r="F134" s="111">
        <v>900</v>
      </c>
      <c r="G134" s="316">
        <v>1.4489000000000001</v>
      </c>
      <c r="H134" s="51" t="s">
        <v>816</v>
      </c>
      <c r="I134" s="316">
        <v>1.4500999999999999</v>
      </c>
      <c r="J134" s="52">
        <f t="shared" si="37"/>
        <v>1.0799999999998811</v>
      </c>
      <c r="K134" s="55">
        <f t="shared" si="21"/>
        <v>8.2821450755732329E-4</v>
      </c>
      <c r="L134" s="117">
        <f t="shared" si="22"/>
        <v>1.1999999999998678E-3</v>
      </c>
      <c r="M134" s="377" t="s">
        <v>275</v>
      </c>
      <c r="N134" s="405">
        <f t="shared" si="23"/>
        <v>1.0799999999998811</v>
      </c>
      <c r="O134" s="406">
        <f t="shared" si="24"/>
        <v>0</v>
      </c>
      <c r="P134" s="407">
        <f t="shared" si="25"/>
        <v>1.388888888888884E-3</v>
      </c>
      <c r="Q134" s="407" t="b">
        <f t="shared" si="26"/>
        <v>0</v>
      </c>
      <c r="R134" s="403" t="b">
        <f t="shared" si="27"/>
        <v>0</v>
      </c>
      <c r="S134" s="403" t="b">
        <f t="shared" si="28"/>
        <v>0</v>
      </c>
      <c r="T134" s="403" t="b">
        <f t="shared" si="29"/>
        <v>0</v>
      </c>
      <c r="U134" s="403" t="b">
        <f t="shared" si="30"/>
        <v>0</v>
      </c>
      <c r="V134" s="403" t="b">
        <f t="shared" si="31"/>
        <v>0</v>
      </c>
      <c r="W134" s="403" t="b">
        <f t="shared" si="32"/>
        <v>0</v>
      </c>
      <c r="X134" s="403" t="b">
        <f t="shared" si="33"/>
        <v>0</v>
      </c>
      <c r="Y134" s="403" t="b">
        <f t="shared" si="34"/>
        <v>0</v>
      </c>
      <c r="Z134" s="406">
        <f>SUM($J$9:J134)</f>
        <v>-820.50016899999912</v>
      </c>
      <c r="AA134" s="438" t="str">
        <f t="shared" si="35"/>
        <v>Friday</v>
      </c>
      <c r="AB134" s="403">
        <f t="shared" si="36"/>
        <v>6</v>
      </c>
    </row>
    <row r="135" spans="1:28" x14ac:dyDescent="0.2">
      <c r="A135" s="326" t="s">
        <v>268</v>
      </c>
      <c r="B135" s="100">
        <v>44872</v>
      </c>
      <c r="C135" s="144">
        <v>0.27430555555555552</v>
      </c>
      <c r="D135" s="144">
        <v>0.27499999999999997</v>
      </c>
      <c r="E135" s="144">
        <f t="shared" si="19"/>
        <v>6.9444444444444198E-4</v>
      </c>
      <c r="F135" s="111">
        <v>1000</v>
      </c>
      <c r="G135" s="316">
        <v>1.5895999999999999</v>
      </c>
      <c r="H135" s="51" t="s">
        <v>817</v>
      </c>
      <c r="I135" s="316">
        <v>1.6154999999999999</v>
      </c>
      <c r="J135" s="52">
        <f t="shared" si="37"/>
        <v>25.900000000000034</v>
      </c>
      <c r="K135" s="55">
        <f t="shared" si="21"/>
        <v>1.6293407146451999E-2</v>
      </c>
      <c r="L135" s="117">
        <f t="shared" si="22"/>
        <v>2.5900000000000034E-2</v>
      </c>
      <c r="M135" s="373" t="s">
        <v>279</v>
      </c>
      <c r="N135" s="405">
        <f t="shared" si="23"/>
        <v>25.900000000000034</v>
      </c>
      <c r="O135" s="406">
        <f t="shared" si="24"/>
        <v>0</v>
      </c>
      <c r="P135" s="407">
        <f t="shared" si="25"/>
        <v>6.9444444444444198E-4</v>
      </c>
      <c r="Q135" s="407" t="b">
        <f t="shared" si="26"/>
        <v>0</v>
      </c>
      <c r="R135" s="403" t="b">
        <f t="shared" si="27"/>
        <v>0</v>
      </c>
      <c r="S135" s="403" t="b">
        <f t="shared" si="28"/>
        <v>0</v>
      </c>
      <c r="T135" s="403">
        <f t="shared" si="29"/>
        <v>1</v>
      </c>
      <c r="U135" s="403" t="b">
        <f t="shared" si="30"/>
        <v>0</v>
      </c>
      <c r="V135" s="403" t="b">
        <f t="shared" si="31"/>
        <v>0</v>
      </c>
      <c r="W135" s="403" t="b">
        <f t="shared" si="32"/>
        <v>0</v>
      </c>
      <c r="X135" s="403" t="b">
        <f t="shared" si="33"/>
        <v>0</v>
      </c>
      <c r="Y135" s="403" t="b">
        <f t="shared" si="34"/>
        <v>0</v>
      </c>
      <c r="Z135" s="406">
        <f>SUM($J$9:J135)</f>
        <v>-794.60016899999914</v>
      </c>
      <c r="AA135" s="438" t="str">
        <f t="shared" si="35"/>
        <v>Monday</v>
      </c>
      <c r="AB135" s="403">
        <f t="shared" si="36"/>
        <v>6</v>
      </c>
    </row>
    <row r="136" spans="1:28" x14ac:dyDescent="0.2">
      <c r="A136" s="326" t="s">
        <v>573</v>
      </c>
      <c r="B136" s="100">
        <v>44874</v>
      </c>
      <c r="C136" s="144">
        <v>0.27986111111111112</v>
      </c>
      <c r="D136" s="144">
        <v>0.28055555555555556</v>
      </c>
      <c r="E136" s="144">
        <f t="shared" si="19"/>
        <v>6.9444444444444198E-4</v>
      </c>
      <c r="F136" s="111">
        <v>500</v>
      </c>
      <c r="G136" s="316">
        <v>1.7990999999999999</v>
      </c>
      <c r="H136" s="51" t="s">
        <v>976</v>
      </c>
      <c r="I136" s="316">
        <v>1.7749999999999999</v>
      </c>
      <c r="J136" s="142">
        <f t="shared" si="37"/>
        <v>-12.050000000000004</v>
      </c>
      <c r="K136" s="55">
        <f t="shared" si="21"/>
        <v>-1.3395586682230065E-2</v>
      </c>
      <c r="L136" s="117">
        <f t="shared" si="22"/>
        <v>-2.410000000000001E-2</v>
      </c>
      <c r="M136" s="376" t="s">
        <v>574</v>
      </c>
      <c r="N136" s="405">
        <f t="shared" si="23"/>
        <v>0</v>
      </c>
      <c r="O136" s="406">
        <f t="shared" si="24"/>
        <v>-12.050000000000004</v>
      </c>
      <c r="P136" s="407" t="b">
        <f t="shared" si="25"/>
        <v>0</v>
      </c>
      <c r="Q136" s="407">
        <f t="shared" si="26"/>
        <v>6.9444444444444198E-4</v>
      </c>
      <c r="R136" s="403" t="b">
        <f t="shared" si="27"/>
        <v>0</v>
      </c>
      <c r="S136" s="403" t="b">
        <f t="shared" si="28"/>
        <v>0</v>
      </c>
      <c r="T136" s="403" t="b">
        <f t="shared" si="29"/>
        <v>0</v>
      </c>
      <c r="U136" s="403" t="b">
        <f t="shared" si="30"/>
        <v>0</v>
      </c>
      <c r="V136" s="403" t="b">
        <f t="shared" si="31"/>
        <v>0</v>
      </c>
      <c r="W136" s="403" t="b">
        <f t="shared" si="32"/>
        <v>0</v>
      </c>
      <c r="X136" s="403" t="b">
        <f t="shared" si="33"/>
        <v>0</v>
      </c>
      <c r="Y136" s="403" t="b">
        <f t="shared" si="34"/>
        <v>0</v>
      </c>
      <c r="Z136" s="406">
        <f>SUM($J$9:J136)</f>
        <v>-806.6501689999991</v>
      </c>
      <c r="AA136" s="438" t="str">
        <f t="shared" si="35"/>
        <v>Wednesday</v>
      </c>
      <c r="AB136" s="403">
        <f t="shared" si="36"/>
        <v>6</v>
      </c>
    </row>
    <row r="137" spans="1:28" x14ac:dyDescent="0.2">
      <c r="A137" s="326" t="s">
        <v>573</v>
      </c>
      <c r="B137" s="100">
        <v>44874</v>
      </c>
      <c r="C137" s="144">
        <v>0.28541666666666665</v>
      </c>
      <c r="D137" s="144">
        <v>0.28541666666666665</v>
      </c>
      <c r="E137" s="144">
        <f t="shared" ref="E137:E200" si="38">D137-C137</f>
        <v>0</v>
      </c>
      <c r="F137" s="111">
        <v>1000</v>
      </c>
      <c r="G137" s="316">
        <v>1.8495999999999999</v>
      </c>
      <c r="H137" s="51" t="s">
        <v>977</v>
      </c>
      <c r="I137" s="316">
        <v>1.81</v>
      </c>
      <c r="J137" s="142">
        <f t="shared" ref="J137:J172" si="39">L137*F137</f>
        <v>-39.599999999999859</v>
      </c>
      <c r="K137" s="55">
        <f t="shared" ref="K137:K200" si="40">I137/G137-1</f>
        <v>-2.1410034602076022E-2</v>
      </c>
      <c r="L137" s="117">
        <f t="shared" ref="L137:L200" si="41">I137-G137</f>
        <v>-3.9599999999999858E-2</v>
      </c>
      <c r="M137" s="378" t="s">
        <v>1089</v>
      </c>
      <c r="N137" s="405">
        <f t="shared" si="23"/>
        <v>0</v>
      </c>
      <c r="O137" s="406">
        <f t="shared" si="24"/>
        <v>-39.599999999999859</v>
      </c>
      <c r="P137" s="407" t="b">
        <f t="shared" si="25"/>
        <v>0</v>
      </c>
      <c r="Q137" s="407">
        <f t="shared" si="26"/>
        <v>0</v>
      </c>
      <c r="R137" s="403" t="b">
        <f t="shared" si="27"/>
        <v>0</v>
      </c>
      <c r="S137" s="403" t="b">
        <f t="shared" si="28"/>
        <v>0</v>
      </c>
      <c r="T137" s="403" t="b">
        <f t="shared" si="29"/>
        <v>0</v>
      </c>
      <c r="U137" s="403" t="b">
        <f t="shared" si="30"/>
        <v>0</v>
      </c>
      <c r="V137" s="403" t="b">
        <f t="shared" si="31"/>
        <v>0</v>
      </c>
      <c r="W137" s="403" t="b">
        <f t="shared" si="32"/>
        <v>0</v>
      </c>
      <c r="X137" s="403" t="b">
        <f t="shared" si="33"/>
        <v>0</v>
      </c>
      <c r="Y137" s="403" t="b">
        <f t="shared" si="34"/>
        <v>0</v>
      </c>
      <c r="Z137" s="406">
        <f>SUM($J$9:J137)</f>
        <v>-846.250168999999</v>
      </c>
      <c r="AA137" s="438" t="str">
        <f t="shared" si="35"/>
        <v>Wednesday</v>
      </c>
      <c r="AB137" s="403">
        <f t="shared" si="36"/>
        <v>6</v>
      </c>
    </row>
    <row r="138" spans="1:28" x14ac:dyDescent="0.2">
      <c r="A138" s="326" t="s">
        <v>573</v>
      </c>
      <c r="B138" s="100">
        <v>44874</v>
      </c>
      <c r="C138" s="144">
        <v>0.28680555555555554</v>
      </c>
      <c r="D138" s="144">
        <v>0.28819444444444448</v>
      </c>
      <c r="E138" s="144">
        <f t="shared" si="38"/>
        <v>1.3888888888889395E-3</v>
      </c>
      <c r="F138" s="111">
        <v>300</v>
      </c>
      <c r="G138" s="316">
        <v>1.845</v>
      </c>
      <c r="H138" s="51" t="s">
        <v>978</v>
      </c>
      <c r="I138" s="316">
        <v>1.78</v>
      </c>
      <c r="J138" s="142">
        <f t="shared" si="39"/>
        <v>-19.499999999999986</v>
      </c>
      <c r="K138" s="55">
        <f t="shared" si="40"/>
        <v>-3.5230352303523005E-2</v>
      </c>
      <c r="L138" s="117">
        <f t="shared" si="41"/>
        <v>-6.4999999999999947E-2</v>
      </c>
      <c r="M138" s="339" t="s">
        <v>102</v>
      </c>
      <c r="N138" s="405">
        <f t="shared" ref="N138:N201" si="42">MAX(J138,0)</f>
        <v>0</v>
      </c>
      <c r="O138" s="406">
        <f t="shared" ref="O138:O201" si="43">MIN(J138,0)</f>
        <v>-19.499999999999986</v>
      </c>
      <c r="P138" s="407" t="b">
        <f t="shared" ref="P138:P201" si="44">IF(N138 &gt;0,E138)</f>
        <v>0</v>
      </c>
      <c r="Q138" s="407">
        <f t="shared" ref="Q138:Q201" si="45">IF(O138 &lt;0,E138)</f>
        <v>1.3888888888889395E-3</v>
      </c>
      <c r="R138" s="403" t="b">
        <f t="shared" ref="R138:R201" si="46">IF(M138 = "bull flag",1)</f>
        <v>0</v>
      </c>
      <c r="S138" s="403" t="b">
        <f t="shared" ref="S138:S201" si="47">IF(AND(ISNUMBER(SEARCH("bull flag",M138)),J138 &gt;0),1)</f>
        <v>0</v>
      </c>
      <c r="T138" s="403" t="b">
        <f t="shared" ref="T138:T201" si="48">IF(AND(ISNUMBER(SEARCH("flat top",M138)),J138 &gt;0),1)</f>
        <v>0</v>
      </c>
      <c r="U138" s="403" t="b">
        <f t="shared" ref="U138:U201" si="49">IF(AND(ISNUMBER(SEARCH("pivot point",M138)),J138 &gt;0),1)</f>
        <v>0</v>
      </c>
      <c r="V138" s="403" t="b">
        <f t="shared" ref="V138:V201" si="50">IF(AND(ISNUMBER(SEARCH("other",M138)),J138 &gt;0),1)</f>
        <v>0</v>
      </c>
      <c r="W138" s="403" t="b">
        <f t="shared" ref="W138:W201" si="51">IF(AND(ISNUMBER(SEARCH("KL",M138)),J138 &gt;0),1)</f>
        <v>0</v>
      </c>
      <c r="X138" s="403" t="b">
        <f t="shared" ref="X138:X201" si="52">IF(AND(ISNUMBER(SEARCH("Dip",M138)),J138 &gt;0),1)</f>
        <v>0</v>
      </c>
      <c r="Y138" s="403" t="b">
        <f t="shared" ref="Y138:Y201" si="53">IF(AND(ISNUMBER(SEARCH("FOMO",M138)),J138 &gt;0),1)</f>
        <v>0</v>
      </c>
      <c r="Z138" s="406">
        <f>SUM($J$9:J138)</f>
        <v>-865.750168999999</v>
      </c>
      <c r="AA138" s="438" t="str">
        <f t="shared" ref="AA138:AA201" si="54">TEXT(B138,"dddd")</f>
        <v>Wednesday</v>
      </c>
      <c r="AB138" s="403">
        <f t="shared" ref="AB138:AB201" si="55">HOUR(C138)</f>
        <v>6</v>
      </c>
    </row>
    <row r="139" spans="1:28" x14ac:dyDescent="0.2">
      <c r="A139" s="326" t="s">
        <v>579</v>
      </c>
      <c r="B139" s="100">
        <v>44879</v>
      </c>
      <c r="C139" s="144">
        <v>0.2722222222222222</v>
      </c>
      <c r="D139" s="144">
        <v>0.27291666666666664</v>
      </c>
      <c r="E139" s="144">
        <f t="shared" si="38"/>
        <v>6.9444444444444198E-4</v>
      </c>
      <c r="F139" s="111">
        <v>500</v>
      </c>
      <c r="G139" s="316">
        <v>2.65</v>
      </c>
      <c r="H139" s="51" t="s">
        <v>979</v>
      </c>
      <c r="I139" s="316">
        <v>2.64</v>
      </c>
      <c r="J139" s="142">
        <f t="shared" si="39"/>
        <v>-4.9999999999998934</v>
      </c>
      <c r="K139" s="55">
        <f t="shared" si="40"/>
        <v>-3.7735849056602655E-3</v>
      </c>
      <c r="L139" s="117">
        <f t="shared" si="41"/>
        <v>-9.9999999999997868E-3</v>
      </c>
      <c r="M139" s="379" t="s">
        <v>581</v>
      </c>
      <c r="N139" s="405">
        <f t="shared" si="42"/>
        <v>0</v>
      </c>
      <c r="O139" s="406">
        <f t="shared" si="43"/>
        <v>-4.9999999999998934</v>
      </c>
      <c r="P139" s="407" t="b">
        <f t="shared" si="44"/>
        <v>0</v>
      </c>
      <c r="Q139" s="407">
        <f t="shared" si="45"/>
        <v>6.9444444444444198E-4</v>
      </c>
      <c r="R139" s="403" t="b">
        <f t="shared" si="46"/>
        <v>0</v>
      </c>
      <c r="S139" s="403" t="b">
        <f t="shared" si="47"/>
        <v>0</v>
      </c>
      <c r="T139" s="403" t="b">
        <f t="shared" si="48"/>
        <v>0</v>
      </c>
      <c r="U139" s="403" t="b">
        <f t="shared" si="49"/>
        <v>0</v>
      </c>
      <c r="V139" s="403" t="b">
        <f t="shared" si="50"/>
        <v>0</v>
      </c>
      <c r="W139" s="403" t="b">
        <f t="shared" si="51"/>
        <v>0</v>
      </c>
      <c r="X139" s="403" t="b">
        <f t="shared" si="52"/>
        <v>0</v>
      </c>
      <c r="Y139" s="403" t="b">
        <f t="shared" si="53"/>
        <v>0</v>
      </c>
      <c r="Z139" s="406">
        <f>SUM($J$9:J139)</f>
        <v>-870.75016899999889</v>
      </c>
      <c r="AA139" s="438" t="str">
        <f t="shared" si="54"/>
        <v>Monday</v>
      </c>
      <c r="AB139" s="403">
        <f t="shared" si="55"/>
        <v>6</v>
      </c>
    </row>
    <row r="140" spans="1:28" x14ac:dyDescent="0.2">
      <c r="A140" s="326" t="s">
        <v>579</v>
      </c>
      <c r="B140" s="100">
        <v>44879</v>
      </c>
      <c r="C140" s="144">
        <v>0.27361111111111114</v>
      </c>
      <c r="D140" s="144">
        <v>0.27361111111111108</v>
      </c>
      <c r="E140" s="144">
        <f t="shared" si="38"/>
        <v>0</v>
      </c>
      <c r="F140" s="111">
        <v>500</v>
      </c>
      <c r="G140" s="316">
        <v>2.7549999999999999</v>
      </c>
      <c r="H140" s="51" t="s">
        <v>980</v>
      </c>
      <c r="I140" s="316">
        <v>2.7110799999999999</v>
      </c>
      <c r="J140" s="142">
        <f t="shared" si="39"/>
        <v>-21.95999999999998</v>
      </c>
      <c r="K140" s="55">
        <f t="shared" si="40"/>
        <v>-1.5941923774954625E-2</v>
      </c>
      <c r="L140" s="117">
        <f t="shared" si="41"/>
        <v>-4.3919999999999959E-2</v>
      </c>
      <c r="M140" s="339" t="s">
        <v>584</v>
      </c>
      <c r="N140" s="405">
        <f t="shared" si="42"/>
        <v>0</v>
      </c>
      <c r="O140" s="406">
        <f t="shared" si="43"/>
        <v>-21.95999999999998</v>
      </c>
      <c r="P140" s="407" t="b">
        <f t="shared" si="44"/>
        <v>0</v>
      </c>
      <c r="Q140" s="407">
        <f t="shared" si="45"/>
        <v>0</v>
      </c>
      <c r="R140" s="403" t="b">
        <f t="shared" si="46"/>
        <v>0</v>
      </c>
      <c r="S140" s="403" t="b">
        <f t="shared" si="47"/>
        <v>0</v>
      </c>
      <c r="T140" s="403" t="b">
        <f t="shared" si="48"/>
        <v>0</v>
      </c>
      <c r="U140" s="403" t="b">
        <f t="shared" si="49"/>
        <v>0</v>
      </c>
      <c r="V140" s="403" t="b">
        <f t="shared" si="50"/>
        <v>0</v>
      </c>
      <c r="W140" s="403" t="b">
        <f t="shared" si="51"/>
        <v>0</v>
      </c>
      <c r="X140" s="403" t="b">
        <f t="shared" si="52"/>
        <v>0</v>
      </c>
      <c r="Y140" s="403" t="b">
        <f t="shared" si="53"/>
        <v>0</v>
      </c>
      <c r="Z140" s="406">
        <f>SUM($J$9:J140)</f>
        <v>-892.71016899999881</v>
      </c>
      <c r="AA140" s="438" t="str">
        <f t="shared" si="54"/>
        <v>Monday</v>
      </c>
      <c r="AB140" s="403">
        <f t="shared" si="55"/>
        <v>6</v>
      </c>
    </row>
    <row r="141" spans="1:28" x14ac:dyDescent="0.2">
      <c r="A141" s="326" t="s">
        <v>587</v>
      </c>
      <c r="B141" s="100">
        <v>44879</v>
      </c>
      <c r="C141" s="144">
        <v>0.28194444444444444</v>
      </c>
      <c r="D141" s="144">
        <v>0.28333333333333333</v>
      </c>
      <c r="E141" s="144">
        <f t="shared" si="38"/>
        <v>1.388888888888884E-3</v>
      </c>
      <c r="F141" s="111">
        <v>300</v>
      </c>
      <c r="G141" s="316">
        <v>1.8391999999999999</v>
      </c>
      <c r="H141" s="51" t="s">
        <v>981</v>
      </c>
      <c r="I141" s="316">
        <v>1.77</v>
      </c>
      <c r="J141" s="142">
        <f t="shared" si="39"/>
        <v>-20.759999999999977</v>
      </c>
      <c r="K141" s="55">
        <f t="shared" si="40"/>
        <v>-3.7625054371465794E-2</v>
      </c>
      <c r="L141" s="117">
        <f t="shared" si="41"/>
        <v>-6.9199999999999928E-2</v>
      </c>
      <c r="M141" s="337" t="s">
        <v>588</v>
      </c>
      <c r="N141" s="405">
        <f t="shared" si="42"/>
        <v>0</v>
      </c>
      <c r="O141" s="406">
        <f t="shared" si="43"/>
        <v>-20.759999999999977</v>
      </c>
      <c r="P141" s="407" t="b">
        <f t="shared" si="44"/>
        <v>0</v>
      </c>
      <c r="Q141" s="407">
        <f t="shared" si="45"/>
        <v>1.388888888888884E-3</v>
      </c>
      <c r="R141" s="403" t="b">
        <f t="shared" si="46"/>
        <v>0</v>
      </c>
      <c r="S141" s="403" t="b">
        <f t="shared" si="47"/>
        <v>0</v>
      </c>
      <c r="T141" s="403" t="b">
        <f t="shared" si="48"/>
        <v>0</v>
      </c>
      <c r="U141" s="403" t="b">
        <f t="shared" si="49"/>
        <v>0</v>
      </c>
      <c r="V141" s="403" t="b">
        <f t="shared" si="50"/>
        <v>0</v>
      </c>
      <c r="W141" s="403" t="b">
        <f t="shared" si="51"/>
        <v>0</v>
      </c>
      <c r="X141" s="403" t="b">
        <f t="shared" si="52"/>
        <v>0</v>
      </c>
      <c r="Y141" s="403" t="b">
        <f t="shared" si="53"/>
        <v>0</v>
      </c>
      <c r="Z141" s="406">
        <f>SUM($J$9:J141)</f>
        <v>-913.4701689999988</v>
      </c>
      <c r="AA141" s="438" t="str">
        <f t="shared" si="54"/>
        <v>Monday</v>
      </c>
      <c r="AB141" s="403">
        <f t="shared" si="55"/>
        <v>6</v>
      </c>
    </row>
    <row r="142" spans="1:28" x14ac:dyDescent="0.2">
      <c r="A142" s="326" t="s">
        <v>591</v>
      </c>
      <c r="B142" s="100">
        <v>44881</v>
      </c>
      <c r="C142" s="144">
        <v>0.45</v>
      </c>
      <c r="D142" s="144">
        <v>0.45</v>
      </c>
      <c r="E142" s="144">
        <f t="shared" si="38"/>
        <v>0</v>
      </c>
      <c r="F142" s="111">
        <v>1000</v>
      </c>
      <c r="G142" s="316">
        <v>3.0861000000000001</v>
      </c>
      <c r="H142" s="51" t="s">
        <v>982</v>
      </c>
      <c r="I142" s="316">
        <v>2.9403999999999999</v>
      </c>
      <c r="J142" s="142">
        <f t="shared" si="39"/>
        <v>-145.70000000000016</v>
      </c>
      <c r="K142" s="55">
        <f t="shared" si="40"/>
        <v>-4.7211691131201272E-2</v>
      </c>
      <c r="L142" s="117">
        <f t="shared" si="41"/>
        <v>-0.14570000000000016</v>
      </c>
      <c r="M142" s="376" t="s">
        <v>592</v>
      </c>
      <c r="N142" s="405">
        <f t="shared" si="42"/>
        <v>0</v>
      </c>
      <c r="O142" s="406">
        <f t="shared" si="43"/>
        <v>-145.70000000000016</v>
      </c>
      <c r="P142" s="407" t="b">
        <f t="shared" si="44"/>
        <v>0</v>
      </c>
      <c r="Q142" s="407">
        <f t="shared" si="45"/>
        <v>0</v>
      </c>
      <c r="R142" s="403" t="b">
        <f t="shared" si="46"/>
        <v>0</v>
      </c>
      <c r="S142" s="403" t="b">
        <f t="shared" si="47"/>
        <v>0</v>
      </c>
      <c r="T142" s="403" t="b">
        <f t="shared" si="48"/>
        <v>0</v>
      </c>
      <c r="U142" s="403" t="b">
        <f t="shared" si="49"/>
        <v>0</v>
      </c>
      <c r="V142" s="403" t="b">
        <f t="shared" si="50"/>
        <v>0</v>
      </c>
      <c r="W142" s="403" t="b">
        <f t="shared" si="51"/>
        <v>0</v>
      </c>
      <c r="X142" s="403" t="b">
        <f t="shared" si="52"/>
        <v>0</v>
      </c>
      <c r="Y142" s="403" t="b">
        <f t="shared" si="53"/>
        <v>0</v>
      </c>
      <c r="Z142" s="406">
        <f>SUM($J$9:J142)</f>
        <v>-1059.1701689999991</v>
      </c>
      <c r="AA142" s="438" t="str">
        <f t="shared" si="54"/>
        <v>Wednesday</v>
      </c>
      <c r="AB142" s="403">
        <f t="shared" si="55"/>
        <v>10</v>
      </c>
    </row>
    <row r="143" spans="1:28" x14ac:dyDescent="0.2">
      <c r="A143" s="326" t="s">
        <v>214</v>
      </c>
      <c r="B143" s="100">
        <v>44883</v>
      </c>
      <c r="C143" s="144">
        <v>0.27152777777777776</v>
      </c>
      <c r="D143" s="144">
        <v>0.27152777777777776</v>
      </c>
      <c r="E143" s="144">
        <f t="shared" si="38"/>
        <v>0</v>
      </c>
      <c r="F143" s="111">
        <v>500</v>
      </c>
      <c r="G143" s="316">
        <v>2.5049999999999999</v>
      </c>
      <c r="H143" s="51" t="s">
        <v>983</v>
      </c>
      <c r="I143" s="316">
        <v>2.46</v>
      </c>
      <c r="J143" s="142">
        <f t="shared" si="39"/>
        <v>-22.499999999999964</v>
      </c>
      <c r="K143" s="55">
        <f t="shared" si="40"/>
        <v>-1.7964071856287345E-2</v>
      </c>
      <c r="L143" s="117">
        <f t="shared" si="41"/>
        <v>-4.4999999999999929E-2</v>
      </c>
      <c r="M143" s="376" t="s">
        <v>595</v>
      </c>
      <c r="N143" s="405">
        <f t="shared" si="42"/>
        <v>0</v>
      </c>
      <c r="O143" s="406">
        <f t="shared" si="43"/>
        <v>-22.499999999999964</v>
      </c>
      <c r="P143" s="407" t="b">
        <f t="shared" si="44"/>
        <v>0</v>
      </c>
      <c r="Q143" s="407">
        <f t="shared" si="45"/>
        <v>0</v>
      </c>
      <c r="R143" s="403" t="b">
        <f t="shared" si="46"/>
        <v>0</v>
      </c>
      <c r="S143" s="403" t="b">
        <f t="shared" si="47"/>
        <v>0</v>
      </c>
      <c r="T143" s="403" t="b">
        <f t="shared" si="48"/>
        <v>0</v>
      </c>
      <c r="U143" s="403" t="b">
        <f t="shared" si="49"/>
        <v>0</v>
      </c>
      <c r="V143" s="403" t="b">
        <f t="shared" si="50"/>
        <v>0</v>
      </c>
      <c r="W143" s="403" t="b">
        <f t="shared" si="51"/>
        <v>0</v>
      </c>
      <c r="X143" s="403" t="b">
        <f t="shared" si="52"/>
        <v>0</v>
      </c>
      <c r="Y143" s="403" t="b">
        <f t="shared" si="53"/>
        <v>0</v>
      </c>
      <c r="Z143" s="406">
        <f>SUM($J$9:J143)</f>
        <v>-1081.6701689999991</v>
      </c>
      <c r="AA143" s="438" t="str">
        <f t="shared" si="54"/>
        <v>Friday</v>
      </c>
      <c r="AB143" s="403">
        <f t="shared" si="55"/>
        <v>6</v>
      </c>
    </row>
    <row r="144" spans="1:28" x14ac:dyDescent="0.2">
      <c r="A144" s="326" t="s">
        <v>281</v>
      </c>
      <c r="B144" s="100">
        <v>44886</v>
      </c>
      <c r="C144" s="144">
        <v>0.3034722222222222</v>
      </c>
      <c r="D144" s="144">
        <v>0.3034722222222222</v>
      </c>
      <c r="E144" s="144">
        <f t="shared" si="38"/>
        <v>0</v>
      </c>
      <c r="F144" s="111">
        <v>500</v>
      </c>
      <c r="G144" s="316">
        <v>2.64</v>
      </c>
      <c r="H144" s="51" t="s">
        <v>818</v>
      </c>
      <c r="I144" s="316">
        <v>2.79</v>
      </c>
      <c r="J144" s="52">
        <f t="shared" si="39"/>
        <v>74.999999999999957</v>
      </c>
      <c r="K144" s="55">
        <f t="shared" si="40"/>
        <v>5.6818181818181879E-2</v>
      </c>
      <c r="L144" s="117">
        <f t="shared" si="41"/>
        <v>0.14999999999999991</v>
      </c>
      <c r="M144" s="380" t="s">
        <v>282</v>
      </c>
      <c r="N144" s="405">
        <f t="shared" si="42"/>
        <v>74.999999999999957</v>
      </c>
      <c r="O144" s="406">
        <f t="shared" si="43"/>
        <v>0</v>
      </c>
      <c r="P144" s="407">
        <f t="shared" si="44"/>
        <v>0</v>
      </c>
      <c r="Q144" s="407" t="b">
        <f t="shared" si="45"/>
        <v>0</v>
      </c>
      <c r="R144" s="403" t="b">
        <f t="shared" si="46"/>
        <v>0</v>
      </c>
      <c r="S144" s="403" t="b">
        <f t="shared" si="47"/>
        <v>0</v>
      </c>
      <c r="T144" s="403" t="b">
        <f t="shared" si="48"/>
        <v>0</v>
      </c>
      <c r="U144" s="403" t="b">
        <f t="shared" si="49"/>
        <v>0</v>
      </c>
      <c r="V144" s="403" t="b">
        <f t="shared" si="50"/>
        <v>0</v>
      </c>
      <c r="W144" s="403" t="b">
        <f t="shared" si="51"/>
        <v>0</v>
      </c>
      <c r="X144" s="403">
        <f t="shared" si="52"/>
        <v>1</v>
      </c>
      <c r="Y144" s="403" t="b">
        <f t="shared" si="53"/>
        <v>0</v>
      </c>
      <c r="Z144" s="406">
        <f>SUM($J$9:J144)</f>
        <v>-1006.6701689999991</v>
      </c>
      <c r="AA144" s="438" t="str">
        <f t="shared" si="54"/>
        <v>Monday</v>
      </c>
      <c r="AB144" s="403">
        <f t="shared" si="55"/>
        <v>7</v>
      </c>
    </row>
    <row r="145" spans="1:28" x14ac:dyDescent="0.2">
      <c r="A145" s="326" t="s">
        <v>597</v>
      </c>
      <c r="B145" s="100">
        <v>44887</v>
      </c>
      <c r="C145" s="144">
        <v>0.28749999999999998</v>
      </c>
      <c r="D145" s="144">
        <v>0.28819444444444448</v>
      </c>
      <c r="E145" s="144">
        <f t="shared" si="38"/>
        <v>6.9444444444449749E-4</v>
      </c>
      <c r="F145" s="111">
        <v>300</v>
      </c>
      <c r="G145" s="316">
        <v>5.7108999999999996</v>
      </c>
      <c r="H145" s="51" t="s">
        <v>984</v>
      </c>
      <c r="I145" s="316">
        <v>4.96</v>
      </c>
      <c r="J145" s="142">
        <f t="shared" si="39"/>
        <v>-225.2699999999999</v>
      </c>
      <c r="K145" s="55">
        <f t="shared" si="40"/>
        <v>-0.13148540510252316</v>
      </c>
      <c r="L145" s="117">
        <f t="shared" si="41"/>
        <v>-0.75089999999999968</v>
      </c>
      <c r="M145" s="370" t="s">
        <v>598</v>
      </c>
      <c r="N145" s="405">
        <f t="shared" si="42"/>
        <v>0</v>
      </c>
      <c r="O145" s="406">
        <f t="shared" si="43"/>
        <v>-225.2699999999999</v>
      </c>
      <c r="P145" s="407" t="b">
        <f t="shared" si="44"/>
        <v>0</v>
      </c>
      <c r="Q145" s="407">
        <f t="shared" si="45"/>
        <v>6.9444444444449749E-4</v>
      </c>
      <c r="R145" s="403" t="b">
        <f t="shared" si="46"/>
        <v>0</v>
      </c>
      <c r="S145" s="403" t="b">
        <f t="shared" si="47"/>
        <v>0</v>
      </c>
      <c r="T145" s="403" t="b">
        <f t="shared" si="48"/>
        <v>0</v>
      </c>
      <c r="U145" s="403" t="b">
        <f t="shared" si="49"/>
        <v>0</v>
      </c>
      <c r="V145" s="403" t="b">
        <f t="shared" si="50"/>
        <v>0</v>
      </c>
      <c r="W145" s="403" t="b">
        <f t="shared" si="51"/>
        <v>0</v>
      </c>
      <c r="X145" s="403" t="b">
        <f t="shared" si="52"/>
        <v>0</v>
      </c>
      <c r="Y145" s="403" t="b">
        <f t="shared" si="53"/>
        <v>0</v>
      </c>
      <c r="Z145" s="406">
        <f>SUM($J$9:J145)</f>
        <v>-1231.9401689999991</v>
      </c>
      <c r="AA145" s="438" t="str">
        <f t="shared" si="54"/>
        <v>Tuesday</v>
      </c>
      <c r="AB145" s="403">
        <f t="shared" si="55"/>
        <v>6</v>
      </c>
    </row>
    <row r="146" spans="1:28" x14ac:dyDescent="0.2">
      <c r="A146" s="326" t="s">
        <v>601</v>
      </c>
      <c r="B146" s="100">
        <v>44893</v>
      </c>
      <c r="C146" s="144">
        <v>0.2722222222222222</v>
      </c>
      <c r="D146" s="144">
        <v>0.2722222222222222</v>
      </c>
      <c r="E146" s="144">
        <f t="shared" si="38"/>
        <v>0</v>
      </c>
      <c r="F146" s="111">
        <v>400</v>
      </c>
      <c r="G146" s="316">
        <v>3.0150000000000001</v>
      </c>
      <c r="H146" s="51" t="s">
        <v>985</v>
      </c>
      <c r="I146" s="316">
        <v>2.9807999999999999</v>
      </c>
      <c r="J146" s="142">
        <f t="shared" si="39"/>
        <v>-13.680000000000092</v>
      </c>
      <c r="K146" s="55">
        <f t="shared" si="40"/>
        <v>-1.1343283582089581E-2</v>
      </c>
      <c r="L146" s="117">
        <f t="shared" si="41"/>
        <v>-3.420000000000023E-2</v>
      </c>
      <c r="M146" s="376" t="s">
        <v>1120</v>
      </c>
      <c r="N146" s="405">
        <f t="shared" si="42"/>
        <v>0</v>
      </c>
      <c r="O146" s="406">
        <f t="shared" si="43"/>
        <v>-13.680000000000092</v>
      </c>
      <c r="P146" s="407" t="b">
        <f t="shared" si="44"/>
        <v>0</v>
      </c>
      <c r="Q146" s="407">
        <f t="shared" si="45"/>
        <v>0</v>
      </c>
      <c r="R146" s="403" t="b">
        <f t="shared" si="46"/>
        <v>0</v>
      </c>
      <c r="S146" s="403" t="b">
        <f t="shared" si="47"/>
        <v>0</v>
      </c>
      <c r="T146" s="403" t="b">
        <f t="shared" si="48"/>
        <v>0</v>
      </c>
      <c r="U146" s="403" t="b">
        <f t="shared" si="49"/>
        <v>0</v>
      </c>
      <c r="V146" s="403" t="b">
        <f t="shared" si="50"/>
        <v>0</v>
      </c>
      <c r="W146" s="403" t="b">
        <f t="shared" si="51"/>
        <v>0</v>
      </c>
      <c r="X146" s="403" t="b">
        <f t="shared" si="52"/>
        <v>0</v>
      </c>
      <c r="Y146" s="403" t="b">
        <f t="shared" si="53"/>
        <v>0</v>
      </c>
      <c r="Z146" s="406">
        <f>SUM($J$9:J146)</f>
        <v>-1245.6201689999991</v>
      </c>
      <c r="AA146" s="438" t="str">
        <f t="shared" si="54"/>
        <v>Monday</v>
      </c>
      <c r="AB146" s="403">
        <f t="shared" si="55"/>
        <v>6</v>
      </c>
    </row>
    <row r="147" spans="1:28" x14ac:dyDescent="0.2">
      <c r="A147" s="326" t="s">
        <v>604</v>
      </c>
      <c r="B147" s="100">
        <v>44894</v>
      </c>
      <c r="C147" s="144">
        <v>0.27430555555555552</v>
      </c>
      <c r="D147" s="144">
        <v>0.27569444444444446</v>
      </c>
      <c r="E147" s="144">
        <f t="shared" si="38"/>
        <v>1.3888888888889395E-3</v>
      </c>
      <c r="F147" s="111">
        <v>500</v>
      </c>
      <c r="G147" s="316">
        <v>3.36</v>
      </c>
      <c r="H147" s="51" t="s">
        <v>986</v>
      </c>
      <c r="I147" s="316">
        <v>3.3000400000000001</v>
      </c>
      <c r="J147" s="142">
        <f t="shared" si="39"/>
        <v>-29.979999999999897</v>
      </c>
      <c r="K147" s="55">
        <f t="shared" si="40"/>
        <v>-1.7845238095238081E-2</v>
      </c>
      <c r="L147" s="117">
        <f t="shared" si="41"/>
        <v>-5.9959999999999791E-2</v>
      </c>
      <c r="M147" s="376" t="s">
        <v>606</v>
      </c>
      <c r="N147" s="405">
        <f t="shared" si="42"/>
        <v>0</v>
      </c>
      <c r="O147" s="406">
        <f t="shared" si="43"/>
        <v>-29.979999999999897</v>
      </c>
      <c r="P147" s="407" t="b">
        <f t="shared" si="44"/>
        <v>0</v>
      </c>
      <c r="Q147" s="407">
        <f t="shared" si="45"/>
        <v>1.3888888888889395E-3</v>
      </c>
      <c r="R147" s="403" t="b">
        <f t="shared" si="46"/>
        <v>0</v>
      </c>
      <c r="S147" s="403" t="b">
        <f t="shared" si="47"/>
        <v>0</v>
      </c>
      <c r="T147" s="403" t="b">
        <f t="shared" si="48"/>
        <v>0</v>
      </c>
      <c r="U147" s="403" t="b">
        <f t="shared" si="49"/>
        <v>0</v>
      </c>
      <c r="V147" s="403" t="b">
        <f t="shared" si="50"/>
        <v>0</v>
      </c>
      <c r="W147" s="403" t="b">
        <f t="shared" si="51"/>
        <v>0</v>
      </c>
      <c r="X147" s="403" t="b">
        <f t="shared" si="52"/>
        <v>0</v>
      </c>
      <c r="Y147" s="403" t="b">
        <f t="shared" si="53"/>
        <v>0</v>
      </c>
      <c r="Z147" s="406">
        <f>SUM($J$9:J147)</f>
        <v>-1275.6001689999989</v>
      </c>
      <c r="AA147" s="438" t="str">
        <f t="shared" si="54"/>
        <v>Tuesday</v>
      </c>
      <c r="AB147" s="403">
        <f t="shared" si="55"/>
        <v>6</v>
      </c>
    </row>
    <row r="148" spans="1:28" x14ac:dyDescent="0.2">
      <c r="A148" s="326" t="s">
        <v>330</v>
      </c>
      <c r="B148" s="100">
        <v>44896</v>
      </c>
      <c r="C148" s="144">
        <v>0.4069444444444445</v>
      </c>
      <c r="D148" s="144">
        <v>0.42499999999999999</v>
      </c>
      <c r="E148" s="144">
        <f t="shared" si="38"/>
        <v>1.8055555555555491E-2</v>
      </c>
      <c r="F148" s="111">
        <v>500</v>
      </c>
      <c r="G148" s="316">
        <v>4.7798999999999996</v>
      </c>
      <c r="H148" s="51" t="s">
        <v>987</v>
      </c>
      <c r="I148" s="316">
        <v>4.7003000000000004</v>
      </c>
      <c r="J148" s="142">
        <f t="shared" si="39"/>
        <v>-39.799999999999613</v>
      </c>
      <c r="K148" s="55">
        <f t="shared" si="40"/>
        <v>-1.66530680558169E-2</v>
      </c>
      <c r="L148" s="117">
        <f t="shared" si="41"/>
        <v>-7.9599999999999227E-2</v>
      </c>
      <c r="M148" s="339" t="s">
        <v>1090</v>
      </c>
      <c r="N148" s="405">
        <f t="shared" si="42"/>
        <v>0</v>
      </c>
      <c r="O148" s="406">
        <f t="shared" si="43"/>
        <v>-39.799999999999613</v>
      </c>
      <c r="P148" s="407" t="b">
        <f t="shared" si="44"/>
        <v>0</v>
      </c>
      <c r="Q148" s="407">
        <f t="shared" si="45"/>
        <v>1.8055555555555491E-2</v>
      </c>
      <c r="R148" s="403" t="b">
        <f t="shared" si="46"/>
        <v>0</v>
      </c>
      <c r="S148" s="403" t="b">
        <f t="shared" si="47"/>
        <v>0</v>
      </c>
      <c r="T148" s="403" t="b">
        <f t="shared" si="48"/>
        <v>0</v>
      </c>
      <c r="U148" s="403" t="b">
        <f t="shared" si="49"/>
        <v>0</v>
      </c>
      <c r="V148" s="403" t="b">
        <f t="shared" si="50"/>
        <v>0</v>
      </c>
      <c r="W148" s="403" t="b">
        <f t="shared" si="51"/>
        <v>0</v>
      </c>
      <c r="X148" s="403" t="b">
        <f t="shared" si="52"/>
        <v>0</v>
      </c>
      <c r="Y148" s="403" t="b">
        <f t="shared" si="53"/>
        <v>0</v>
      </c>
      <c r="Z148" s="406">
        <f>SUM($J$9:J148)</f>
        <v>-1315.4001689999986</v>
      </c>
      <c r="AA148" s="438" t="str">
        <f t="shared" si="54"/>
        <v>Thursday</v>
      </c>
      <c r="AB148" s="403">
        <f t="shared" si="55"/>
        <v>9</v>
      </c>
    </row>
    <row r="149" spans="1:28" x14ac:dyDescent="0.2">
      <c r="A149" s="326" t="s">
        <v>612</v>
      </c>
      <c r="B149" s="100">
        <v>44900</v>
      </c>
      <c r="C149" s="144">
        <v>0.27986111111111112</v>
      </c>
      <c r="D149" s="144">
        <v>0.28055555555555556</v>
      </c>
      <c r="E149" s="144">
        <f t="shared" si="38"/>
        <v>6.9444444444444198E-4</v>
      </c>
      <c r="F149" s="111">
        <v>300</v>
      </c>
      <c r="G149" s="316">
        <v>4.5</v>
      </c>
      <c r="H149" s="51" t="s">
        <v>988</v>
      </c>
      <c r="I149" s="316">
        <v>4.4000000000000004</v>
      </c>
      <c r="J149" s="142">
        <f t="shared" si="39"/>
        <v>-29.999999999999893</v>
      </c>
      <c r="K149" s="55">
        <f t="shared" si="40"/>
        <v>-2.2222222222222143E-2</v>
      </c>
      <c r="L149" s="117">
        <f t="shared" si="41"/>
        <v>-9.9999999999999645E-2</v>
      </c>
      <c r="M149" s="376" t="s">
        <v>614</v>
      </c>
      <c r="N149" s="405">
        <f t="shared" si="42"/>
        <v>0</v>
      </c>
      <c r="O149" s="406">
        <f t="shared" si="43"/>
        <v>-29.999999999999893</v>
      </c>
      <c r="P149" s="407" t="b">
        <f t="shared" si="44"/>
        <v>0</v>
      </c>
      <c r="Q149" s="407">
        <f t="shared" si="45"/>
        <v>6.9444444444444198E-4</v>
      </c>
      <c r="R149" s="403" t="b">
        <f t="shared" si="46"/>
        <v>0</v>
      </c>
      <c r="S149" s="403" t="b">
        <f t="shared" si="47"/>
        <v>0</v>
      </c>
      <c r="T149" s="403" t="b">
        <f t="shared" si="48"/>
        <v>0</v>
      </c>
      <c r="U149" s="403" t="b">
        <f t="shared" si="49"/>
        <v>0</v>
      </c>
      <c r="V149" s="403" t="b">
        <f t="shared" si="50"/>
        <v>0</v>
      </c>
      <c r="W149" s="403" t="b">
        <f t="shared" si="51"/>
        <v>0</v>
      </c>
      <c r="X149" s="403" t="b">
        <f t="shared" si="52"/>
        <v>0</v>
      </c>
      <c r="Y149" s="403" t="b">
        <f t="shared" si="53"/>
        <v>0</v>
      </c>
      <c r="Z149" s="406">
        <f>SUM($J$9:J149)</f>
        <v>-1345.4001689999986</v>
      </c>
      <c r="AA149" s="438" t="str">
        <f t="shared" si="54"/>
        <v>Monday</v>
      </c>
      <c r="AB149" s="403">
        <f t="shared" si="55"/>
        <v>6</v>
      </c>
    </row>
    <row r="150" spans="1:28" x14ac:dyDescent="0.2">
      <c r="A150" s="326" t="s">
        <v>617</v>
      </c>
      <c r="B150" s="100">
        <v>44901</v>
      </c>
      <c r="C150" s="144">
        <v>0.27986111111111112</v>
      </c>
      <c r="D150" s="144">
        <v>0.28194444444444444</v>
      </c>
      <c r="E150" s="144">
        <f t="shared" si="38"/>
        <v>2.0833333333333259E-3</v>
      </c>
      <c r="F150" s="111">
        <v>300</v>
      </c>
      <c r="G150" s="316">
        <v>2.2578999999999998</v>
      </c>
      <c r="H150" s="51" t="s">
        <v>989</v>
      </c>
      <c r="I150" s="316">
        <v>2.2231000000000001</v>
      </c>
      <c r="J150" s="142">
        <f t="shared" si="39"/>
        <v>-10.439999999999916</v>
      </c>
      <c r="K150" s="55">
        <f t="shared" si="40"/>
        <v>-1.5412551485893822E-2</v>
      </c>
      <c r="L150" s="117">
        <f t="shared" si="41"/>
        <v>-3.479999999999972E-2</v>
      </c>
      <c r="M150" s="376" t="s">
        <v>1094</v>
      </c>
      <c r="N150" s="405">
        <f t="shared" si="42"/>
        <v>0</v>
      </c>
      <c r="O150" s="406">
        <f t="shared" si="43"/>
        <v>-10.439999999999916</v>
      </c>
      <c r="P150" s="407" t="b">
        <f t="shared" si="44"/>
        <v>0</v>
      </c>
      <c r="Q150" s="407">
        <f t="shared" si="45"/>
        <v>2.0833333333333259E-3</v>
      </c>
      <c r="R150" s="403" t="b">
        <f t="shared" si="46"/>
        <v>0</v>
      </c>
      <c r="S150" s="403" t="b">
        <f t="shared" si="47"/>
        <v>0</v>
      </c>
      <c r="T150" s="403" t="b">
        <f t="shared" si="48"/>
        <v>0</v>
      </c>
      <c r="U150" s="403" t="b">
        <f t="shared" si="49"/>
        <v>0</v>
      </c>
      <c r="V150" s="403" t="b">
        <f t="shared" si="50"/>
        <v>0</v>
      </c>
      <c r="W150" s="403" t="b">
        <f t="shared" si="51"/>
        <v>0</v>
      </c>
      <c r="X150" s="403" t="b">
        <f t="shared" si="52"/>
        <v>0</v>
      </c>
      <c r="Y150" s="403" t="b">
        <f t="shared" si="53"/>
        <v>0</v>
      </c>
      <c r="Z150" s="406">
        <f>SUM($J$9:J150)</f>
        <v>-1355.8401689999985</v>
      </c>
      <c r="AA150" s="438" t="str">
        <f t="shared" si="54"/>
        <v>Tuesday</v>
      </c>
      <c r="AB150" s="403">
        <f t="shared" si="55"/>
        <v>6</v>
      </c>
    </row>
    <row r="151" spans="1:28" x14ac:dyDescent="0.2">
      <c r="A151" s="326" t="s">
        <v>622</v>
      </c>
      <c r="B151" s="100">
        <v>44901</v>
      </c>
      <c r="C151" s="144">
        <v>0.28750000000000003</v>
      </c>
      <c r="D151" s="144">
        <v>0.2902777777777778</v>
      </c>
      <c r="E151" s="144">
        <f t="shared" si="38"/>
        <v>2.7777777777777679E-3</v>
      </c>
      <c r="F151" s="111">
        <v>500</v>
      </c>
      <c r="G151" s="316">
        <v>1.345</v>
      </c>
      <c r="H151" s="51" t="s">
        <v>990</v>
      </c>
      <c r="I151" s="316">
        <v>1.3</v>
      </c>
      <c r="J151" s="142">
        <f t="shared" si="39"/>
        <v>-22.499999999999964</v>
      </c>
      <c r="K151" s="55">
        <f t="shared" si="40"/>
        <v>-3.3457249070631967E-2</v>
      </c>
      <c r="L151" s="117">
        <f t="shared" si="41"/>
        <v>-4.4999999999999929E-2</v>
      </c>
      <c r="M151" s="381" t="s">
        <v>1091</v>
      </c>
      <c r="N151" s="405">
        <f t="shared" si="42"/>
        <v>0</v>
      </c>
      <c r="O151" s="406">
        <f t="shared" si="43"/>
        <v>-22.499999999999964</v>
      </c>
      <c r="P151" s="407" t="b">
        <f t="shared" si="44"/>
        <v>0</v>
      </c>
      <c r="Q151" s="407">
        <f t="shared" si="45"/>
        <v>2.7777777777777679E-3</v>
      </c>
      <c r="R151" s="403" t="b">
        <f t="shared" si="46"/>
        <v>0</v>
      </c>
      <c r="S151" s="403" t="b">
        <f t="shared" si="47"/>
        <v>0</v>
      </c>
      <c r="T151" s="403" t="b">
        <f t="shared" si="48"/>
        <v>0</v>
      </c>
      <c r="U151" s="403" t="b">
        <f t="shared" si="49"/>
        <v>0</v>
      </c>
      <c r="V151" s="403" t="b">
        <f t="shared" si="50"/>
        <v>0</v>
      </c>
      <c r="W151" s="403" t="b">
        <f t="shared" si="51"/>
        <v>0</v>
      </c>
      <c r="X151" s="403" t="b">
        <f t="shared" si="52"/>
        <v>0</v>
      </c>
      <c r="Y151" s="403" t="b">
        <f t="shared" si="53"/>
        <v>0</v>
      </c>
      <c r="Z151" s="406">
        <f>SUM($J$9:J151)</f>
        <v>-1378.3401689999985</v>
      </c>
      <c r="AA151" s="438" t="str">
        <f t="shared" si="54"/>
        <v>Tuesday</v>
      </c>
      <c r="AB151" s="403">
        <f t="shared" si="55"/>
        <v>6</v>
      </c>
    </row>
    <row r="152" spans="1:28" x14ac:dyDescent="0.2">
      <c r="A152" s="326" t="s">
        <v>285</v>
      </c>
      <c r="B152" s="100">
        <v>44903</v>
      </c>
      <c r="C152" s="144">
        <v>0.28541666666666665</v>
      </c>
      <c r="D152" s="144">
        <v>0.28611111111111115</v>
      </c>
      <c r="E152" s="144">
        <f t="shared" si="38"/>
        <v>6.9444444444449749E-4</v>
      </c>
      <c r="F152" s="111">
        <v>500</v>
      </c>
      <c r="G152" s="316">
        <v>2.0482999999999998</v>
      </c>
      <c r="H152" s="51" t="s">
        <v>819</v>
      </c>
      <c r="I152" s="316">
        <v>2.1040000000000001</v>
      </c>
      <c r="J152" s="52">
        <f t="shared" si="39"/>
        <v>27.850000000000151</v>
      </c>
      <c r="K152" s="55">
        <f t="shared" si="40"/>
        <v>2.7193282234047933E-2</v>
      </c>
      <c r="L152" s="117">
        <f t="shared" si="41"/>
        <v>5.5700000000000305E-2</v>
      </c>
      <c r="M152" s="375" t="s">
        <v>287</v>
      </c>
      <c r="N152" s="405">
        <f t="shared" si="42"/>
        <v>27.850000000000151</v>
      </c>
      <c r="O152" s="406">
        <f t="shared" si="43"/>
        <v>0</v>
      </c>
      <c r="P152" s="407">
        <f t="shared" si="44"/>
        <v>6.9444444444449749E-4</v>
      </c>
      <c r="Q152" s="407" t="b">
        <f t="shared" si="45"/>
        <v>0</v>
      </c>
      <c r="R152" s="403" t="b">
        <f t="shared" si="46"/>
        <v>0</v>
      </c>
      <c r="S152" s="403" t="b">
        <f t="shared" si="47"/>
        <v>0</v>
      </c>
      <c r="T152" s="403" t="b">
        <f t="shared" si="48"/>
        <v>0</v>
      </c>
      <c r="U152" s="403" t="b">
        <f t="shared" si="49"/>
        <v>0</v>
      </c>
      <c r="V152" s="403" t="b">
        <f t="shared" si="50"/>
        <v>0</v>
      </c>
      <c r="W152" s="403" t="b">
        <f t="shared" si="51"/>
        <v>0</v>
      </c>
      <c r="X152" s="403" t="b">
        <f t="shared" si="52"/>
        <v>0</v>
      </c>
      <c r="Y152" s="403" t="b">
        <f t="shared" si="53"/>
        <v>0</v>
      </c>
      <c r="Z152" s="406">
        <f>SUM($J$9:J152)</f>
        <v>-1350.4901689999983</v>
      </c>
      <c r="AA152" s="438" t="str">
        <f t="shared" si="54"/>
        <v>Thursday</v>
      </c>
      <c r="AB152" s="403">
        <f t="shared" si="55"/>
        <v>6</v>
      </c>
    </row>
    <row r="153" spans="1:28" x14ac:dyDescent="0.2">
      <c r="A153" s="326" t="s">
        <v>624</v>
      </c>
      <c r="B153" s="100">
        <v>44903</v>
      </c>
      <c r="C153" s="144">
        <v>0.27499999999999997</v>
      </c>
      <c r="D153" s="144">
        <v>0.27847222222222223</v>
      </c>
      <c r="E153" s="144">
        <f t="shared" si="38"/>
        <v>3.4722222222222654E-3</v>
      </c>
      <c r="F153" s="111">
        <v>400</v>
      </c>
      <c r="G153" s="316">
        <v>1.7490000000000001</v>
      </c>
      <c r="H153" s="51" t="s">
        <v>991</v>
      </c>
      <c r="I153" s="316">
        <v>1.7000999999999999</v>
      </c>
      <c r="J153" s="142">
        <f t="shared" si="39"/>
        <v>-19.560000000000066</v>
      </c>
      <c r="K153" s="55">
        <f t="shared" si="40"/>
        <v>-2.7958833619211032E-2</v>
      </c>
      <c r="L153" s="117">
        <f t="shared" si="41"/>
        <v>-4.8900000000000166E-2</v>
      </c>
      <c r="M153" s="376" t="s">
        <v>1093</v>
      </c>
      <c r="N153" s="405">
        <f t="shared" si="42"/>
        <v>0</v>
      </c>
      <c r="O153" s="406">
        <f t="shared" si="43"/>
        <v>-19.560000000000066</v>
      </c>
      <c r="P153" s="407" t="b">
        <f t="shared" si="44"/>
        <v>0</v>
      </c>
      <c r="Q153" s="407">
        <f t="shared" si="45"/>
        <v>3.4722222222222654E-3</v>
      </c>
      <c r="R153" s="403" t="b">
        <f t="shared" si="46"/>
        <v>0</v>
      </c>
      <c r="S153" s="403" t="b">
        <f t="shared" si="47"/>
        <v>0</v>
      </c>
      <c r="T153" s="403" t="b">
        <f t="shared" si="48"/>
        <v>0</v>
      </c>
      <c r="U153" s="403" t="b">
        <f t="shared" si="49"/>
        <v>0</v>
      </c>
      <c r="V153" s="403" t="b">
        <f t="shared" si="50"/>
        <v>0</v>
      </c>
      <c r="W153" s="403" t="b">
        <f t="shared" si="51"/>
        <v>0</v>
      </c>
      <c r="X153" s="403" t="b">
        <f t="shared" si="52"/>
        <v>0</v>
      </c>
      <c r="Y153" s="403" t="b">
        <f t="shared" si="53"/>
        <v>0</v>
      </c>
      <c r="Z153" s="406">
        <f>SUM($J$9:J153)</f>
        <v>-1370.0501689999985</v>
      </c>
      <c r="AA153" s="438" t="str">
        <f t="shared" si="54"/>
        <v>Thursday</v>
      </c>
      <c r="AB153" s="403">
        <f t="shared" si="55"/>
        <v>6</v>
      </c>
    </row>
    <row r="154" spans="1:28" x14ac:dyDescent="0.2">
      <c r="A154" s="326" t="s">
        <v>622</v>
      </c>
      <c r="B154" s="100">
        <v>44903</v>
      </c>
      <c r="C154" s="144">
        <v>0.39305555555555555</v>
      </c>
      <c r="D154" s="144">
        <v>0.39305555555555555</v>
      </c>
      <c r="E154" s="144">
        <f t="shared" si="38"/>
        <v>0</v>
      </c>
      <c r="F154" s="111">
        <v>200</v>
      </c>
      <c r="G154" s="316">
        <v>4.1550000000000002</v>
      </c>
      <c r="H154" s="51" t="s">
        <v>992</v>
      </c>
      <c r="I154" s="316">
        <v>4.05</v>
      </c>
      <c r="J154" s="142">
        <f t="shared" si="39"/>
        <v>-21.000000000000085</v>
      </c>
      <c r="K154" s="55">
        <f t="shared" si="40"/>
        <v>-2.5270758122743819E-2</v>
      </c>
      <c r="L154" s="117">
        <f t="shared" si="41"/>
        <v>-0.10500000000000043</v>
      </c>
      <c r="M154" s="376" t="s">
        <v>1092</v>
      </c>
      <c r="N154" s="405">
        <f t="shared" si="42"/>
        <v>0</v>
      </c>
      <c r="O154" s="406">
        <f t="shared" si="43"/>
        <v>-21.000000000000085</v>
      </c>
      <c r="P154" s="407" t="b">
        <f t="shared" si="44"/>
        <v>0</v>
      </c>
      <c r="Q154" s="407">
        <f t="shared" si="45"/>
        <v>0</v>
      </c>
      <c r="R154" s="403" t="b">
        <f t="shared" si="46"/>
        <v>0</v>
      </c>
      <c r="S154" s="403" t="b">
        <f t="shared" si="47"/>
        <v>0</v>
      </c>
      <c r="T154" s="403" t="b">
        <f t="shared" si="48"/>
        <v>0</v>
      </c>
      <c r="U154" s="403" t="b">
        <f t="shared" si="49"/>
        <v>0</v>
      </c>
      <c r="V154" s="403" t="b">
        <f t="shared" si="50"/>
        <v>0</v>
      </c>
      <c r="W154" s="403" t="b">
        <f t="shared" si="51"/>
        <v>0</v>
      </c>
      <c r="X154" s="403" t="b">
        <f t="shared" si="52"/>
        <v>0</v>
      </c>
      <c r="Y154" s="403" t="b">
        <f t="shared" si="53"/>
        <v>0</v>
      </c>
      <c r="Z154" s="406">
        <f>SUM($J$9:J154)</f>
        <v>-1391.0501689999985</v>
      </c>
      <c r="AA154" s="438" t="str">
        <f t="shared" si="54"/>
        <v>Thursday</v>
      </c>
      <c r="AB154" s="403">
        <f t="shared" si="55"/>
        <v>9</v>
      </c>
    </row>
    <row r="155" spans="1:28" x14ac:dyDescent="0.2">
      <c r="A155" s="326" t="s">
        <v>289</v>
      </c>
      <c r="B155" s="100">
        <v>44907</v>
      </c>
      <c r="C155" s="144">
        <v>0.28472222222222221</v>
      </c>
      <c r="D155" s="144">
        <v>0.28611111111111115</v>
      </c>
      <c r="E155" s="144">
        <f t="shared" si="38"/>
        <v>1.3888888888889395E-3</v>
      </c>
      <c r="F155" s="111">
        <v>300</v>
      </c>
      <c r="G155" s="316">
        <v>1.7649999999999999</v>
      </c>
      <c r="H155" s="51" t="s">
        <v>820</v>
      </c>
      <c r="I155" s="316">
        <v>1.8601000000000001</v>
      </c>
      <c r="J155" s="52">
        <f t="shared" si="39"/>
        <v>28.530000000000054</v>
      </c>
      <c r="K155" s="55">
        <f t="shared" si="40"/>
        <v>5.3881019830028354E-2</v>
      </c>
      <c r="L155" s="117">
        <f t="shared" si="41"/>
        <v>9.5100000000000184E-2</v>
      </c>
      <c r="M155" s="380" t="s">
        <v>1119</v>
      </c>
      <c r="N155" s="405">
        <f t="shared" si="42"/>
        <v>28.530000000000054</v>
      </c>
      <c r="O155" s="406">
        <f t="shared" si="43"/>
        <v>0</v>
      </c>
      <c r="P155" s="407">
        <f t="shared" si="44"/>
        <v>1.3888888888889395E-3</v>
      </c>
      <c r="Q155" s="407" t="b">
        <f t="shared" si="45"/>
        <v>0</v>
      </c>
      <c r="R155" s="403" t="b">
        <f t="shared" si="46"/>
        <v>0</v>
      </c>
      <c r="S155" s="403" t="b">
        <f t="shared" si="47"/>
        <v>0</v>
      </c>
      <c r="T155" s="403" t="b">
        <f t="shared" si="48"/>
        <v>0</v>
      </c>
      <c r="U155" s="403" t="b">
        <f t="shared" si="49"/>
        <v>0</v>
      </c>
      <c r="V155" s="403" t="b">
        <f t="shared" si="50"/>
        <v>0</v>
      </c>
      <c r="W155" s="403" t="b">
        <f t="shared" si="51"/>
        <v>0</v>
      </c>
      <c r="X155" s="403">
        <f t="shared" si="52"/>
        <v>1</v>
      </c>
      <c r="Y155" s="403" t="b">
        <f t="shared" si="53"/>
        <v>0</v>
      </c>
      <c r="Z155" s="406">
        <f>SUM($J$9:J155)</f>
        <v>-1362.5201689999985</v>
      </c>
      <c r="AA155" s="438" t="str">
        <f t="shared" si="54"/>
        <v>Monday</v>
      </c>
      <c r="AB155" s="403">
        <f t="shared" si="55"/>
        <v>6</v>
      </c>
    </row>
    <row r="156" spans="1:28" x14ac:dyDescent="0.2">
      <c r="A156" s="326" t="s">
        <v>632</v>
      </c>
      <c r="B156" s="100">
        <v>44907</v>
      </c>
      <c r="C156" s="144">
        <v>0.27500000000000002</v>
      </c>
      <c r="D156" s="144">
        <v>0.27499999999999997</v>
      </c>
      <c r="E156" s="144">
        <f t="shared" si="38"/>
        <v>0</v>
      </c>
      <c r="F156" s="111">
        <v>300</v>
      </c>
      <c r="G156" s="316">
        <v>1.845</v>
      </c>
      <c r="H156" s="51" t="s">
        <v>993</v>
      </c>
      <c r="I156" s="316">
        <v>1.8001</v>
      </c>
      <c r="J156" s="142">
        <f t="shared" si="39"/>
        <v>-13.469999999999981</v>
      </c>
      <c r="K156" s="55">
        <f t="shared" si="40"/>
        <v>-2.4336043360433601E-2</v>
      </c>
      <c r="L156" s="117">
        <f t="shared" si="41"/>
        <v>-4.489999999999994E-2</v>
      </c>
      <c r="M156" s="376" t="s">
        <v>633</v>
      </c>
      <c r="N156" s="405">
        <f t="shared" si="42"/>
        <v>0</v>
      </c>
      <c r="O156" s="406">
        <f t="shared" si="43"/>
        <v>-13.469999999999981</v>
      </c>
      <c r="P156" s="407" t="b">
        <f t="shared" si="44"/>
        <v>0</v>
      </c>
      <c r="Q156" s="407">
        <f t="shared" si="45"/>
        <v>0</v>
      </c>
      <c r="R156" s="403" t="b">
        <f t="shared" si="46"/>
        <v>0</v>
      </c>
      <c r="S156" s="403" t="b">
        <f t="shared" si="47"/>
        <v>0</v>
      </c>
      <c r="T156" s="403" t="b">
        <f t="shared" si="48"/>
        <v>0</v>
      </c>
      <c r="U156" s="403" t="b">
        <f t="shared" si="49"/>
        <v>0</v>
      </c>
      <c r="V156" s="403" t="b">
        <f t="shared" si="50"/>
        <v>0</v>
      </c>
      <c r="W156" s="403" t="b">
        <f t="shared" si="51"/>
        <v>0</v>
      </c>
      <c r="X156" s="403" t="b">
        <f t="shared" si="52"/>
        <v>0</v>
      </c>
      <c r="Y156" s="403" t="b">
        <f t="shared" si="53"/>
        <v>0</v>
      </c>
      <c r="Z156" s="406">
        <f>SUM($J$9:J156)</f>
        <v>-1375.9901689999986</v>
      </c>
      <c r="AA156" s="438" t="str">
        <f t="shared" si="54"/>
        <v>Monday</v>
      </c>
      <c r="AB156" s="403">
        <f t="shared" si="55"/>
        <v>6</v>
      </c>
    </row>
    <row r="157" spans="1:28" x14ac:dyDescent="0.2">
      <c r="A157" s="326" t="s">
        <v>632</v>
      </c>
      <c r="B157" s="100">
        <v>44907</v>
      </c>
      <c r="C157" s="144">
        <v>0.27847222222222223</v>
      </c>
      <c r="D157" s="144">
        <v>0.27847222222222223</v>
      </c>
      <c r="E157" s="144">
        <f t="shared" si="38"/>
        <v>0</v>
      </c>
      <c r="F157" s="111">
        <v>300</v>
      </c>
      <c r="G157" s="316">
        <v>1.7250000000000001</v>
      </c>
      <c r="H157" s="51" t="s">
        <v>994</v>
      </c>
      <c r="I157" s="316">
        <v>1.63</v>
      </c>
      <c r="J157" s="142">
        <f t="shared" si="39"/>
        <v>-28.500000000000057</v>
      </c>
      <c r="K157" s="55">
        <f t="shared" si="40"/>
        <v>-5.5072463768116031E-2</v>
      </c>
      <c r="L157" s="117">
        <f t="shared" si="41"/>
        <v>-9.5000000000000195E-2</v>
      </c>
      <c r="M157" s="376" t="s">
        <v>633</v>
      </c>
      <c r="N157" s="405">
        <f t="shared" si="42"/>
        <v>0</v>
      </c>
      <c r="O157" s="406">
        <f t="shared" si="43"/>
        <v>-28.500000000000057</v>
      </c>
      <c r="P157" s="407" t="b">
        <f t="shared" si="44"/>
        <v>0</v>
      </c>
      <c r="Q157" s="407">
        <f t="shared" si="45"/>
        <v>0</v>
      </c>
      <c r="R157" s="403" t="b">
        <f t="shared" si="46"/>
        <v>0</v>
      </c>
      <c r="S157" s="403" t="b">
        <f t="shared" si="47"/>
        <v>0</v>
      </c>
      <c r="T157" s="403" t="b">
        <f t="shared" si="48"/>
        <v>0</v>
      </c>
      <c r="U157" s="403" t="b">
        <f t="shared" si="49"/>
        <v>0</v>
      </c>
      <c r="V157" s="403" t="b">
        <f t="shared" si="50"/>
        <v>0</v>
      </c>
      <c r="W157" s="403" t="b">
        <f t="shared" si="51"/>
        <v>0</v>
      </c>
      <c r="X157" s="403" t="b">
        <f t="shared" si="52"/>
        <v>0</v>
      </c>
      <c r="Y157" s="403" t="b">
        <f t="shared" si="53"/>
        <v>0</v>
      </c>
      <c r="Z157" s="406">
        <f>SUM($J$9:J157)</f>
        <v>-1404.4901689999986</v>
      </c>
      <c r="AA157" s="438" t="str">
        <f t="shared" si="54"/>
        <v>Monday</v>
      </c>
      <c r="AB157" s="403">
        <f t="shared" si="55"/>
        <v>6</v>
      </c>
    </row>
    <row r="158" spans="1:28" x14ac:dyDescent="0.2">
      <c r="A158" s="326" t="s">
        <v>632</v>
      </c>
      <c r="B158" s="100">
        <v>44907</v>
      </c>
      <c r="C158" s="144">
        <v>0.27916666666666667</v>
      </c>
      <c r="D158" s="144">
        <v>0.27916666666666667</v>
      </c>
      <c r="E158" s="144">
        <f t="shared" si="38"/>
        <v>0</v>
      </c>
      <c r="F158" s="111">
        <v>300</v>
      </c>
      <c r="G158" s="316">
        <v>1.6851</v>
      </c>
      <c r="H158" s="51" t="s">
        <v>995</v>
      </c>
      <c r="I158" s="316">
        <v>1.59</v>
      </c>
      <c r="J158" s="142">
        <f t="shared" si="39"/>
        <v>-28.529999999999987</v>
      </c>
      <c r="K158" s="55">
        <f t="shared" si="40"/>
        <v>-5.6435819832650891E-2</v>
      </c>
      <c r="L158" s="117">
        <f t="shared" si="41"/>
        <v>-9.5099999999999962E-2</v>
      </c>
      <c r="M158" s="376" t="s">
        <v>633</v>
      </c>
      <c r="N158" s="405">
        <f t="shared" si="42"/>
        <v>0</v>
      </c>
      <c r="O158" s="406">
        <f t="shared" si="43"/>
        <v>-28.529999999999987</v>
      </c>
      <c r="P158" s="407" t="b">
        <f t="shared" si="44"/>
        <v>0</v>
      </c>
      <c r="Q158" s="407">
        <f t="shared" si="45"/>
        <v>0</v>
      </c>
      <c r="R158" s="403" t="b">
        <f t="shared" si="46"/>
        <v>0</v>
      </c>
      <c r="S158" s="403" t="b">
        <f t="shared" si="47"/>
        <v>0</v>
      </c>
      <c r="T158" s="403" t="b">
        <f t="shared" si="48"/>
        <v>0</v>
      </c>
      <c r="U158" s="403" t="b">
        <f t="shared" si="49"/>
        <v>0</v>
      </c>
      <c r="V158" s="403" t="b">
        <f t="shared" si="50"/>
        <v>0</v>
      </c>
      <c r="W158" s="403" t="b">
        <f t="shared" si="51"/>
        <v>0</v>
      </c>
      <c r="X158" s="403" t="b">
        <f t="shared" si="52"/>
        <v>0</v>
      </c>
      <c r="Y158" s="403" t="b">
        <f t="shared" si="53"/>
        <v>0</v>
      </c>
      <c r="Z158" s="406">
        <f>SUM($J$9:J158)</f>
        <v>-1433.0201689999985</v>
      </c>
      <c r="AA158" s="438" t="str">
        <f t="shared" si="54"/>
        <v>Monday</v>
      </c>
      <c r="AB158" s="403">
        <f t="shared" si="55"/>
        <v>6</v>
      </c>
    </row>
    <row r="159" spans="1:28" x14ac:dyDescent="0.2">
      <c r="A159" s="326" t="s">
        <v>289</v>
      </c>
      <c r="B159" s="100">
        <v>44907</v>
      </c>
      <c r="C159" s="144">
        <v>0.29791666666666666</v>
      </c>
      <c r="D159" s="144">
        <v>0.3</v>
      </c>
      <c r="E159" s="144">
        <f t="shared" si="38"/>
        <v>2.0833333333333259E-3</v>
      </c>
      <c r="F159" s="111">
        <v>200</v>
      </c>
      <c r="G159" s="316">
        <v>2.56</v>
      </c>
      <c r="H159" s="51" t="s">
        <v>996</v>
      </c>
      <c r="I159" s="316">
        <v>2.4500000000000002</v>
      </c>
      <c r="J159" s="142">
        <f t="shared" si="39"/>
        <v>-21.999999999999975</v>
      </c>
      <c r="K159" s="55">
        <f t="shared" si="40"/>
        <v>-4.296875E-2</v>
      </c>
      <c r="L159" s="117">
        <f t="shared" si="41"/>
        <v>-0.10999999999999988</v>
      </c>
      <c r="M159" s="376" t="s">
        <v>633</v>
      </c>
      <c r="N159" s="405">
        <f t="shared" si="42"/>
        <v>0</v>
      </c>
      <c r="O159" s="406">
        <f t="shared" si="43"/>
        <v>-21.999999999999975</v>
      </c>
      <c r="P159" s="407" t="b">
        <f t="shared" si="44"/>
        <v>0</v>
      </c>
      <c r="Q159" s="407">
        <f t="shared" si="45"/>
        <v>2.0833333333333259E-3</v>
      </c>
      <c r="R159" s="403" t="b">
        <f t="shared" si="46"/>
        <v>0</v>
      </c>
      <c r="S159" s="403" t="b">
        <f t="shared" si="47"/>
        <v>0</v>
      </c>
      <c r="T159" s="403" t="b">
        <f t="shared" si="48"/>
        <v>0</v>
      </c>
      <c r="U159" s="403" t="b">
        <f t="shared" si="49"/>
        <v>0</v>
      </c>
      <c r="V159" s="403" t="b">
        <f t="shared" si="50"/>
        <v>0</v>
      </c>
      <c r="W159" s="403" t="b">
        <f t="shared" si="51"/>
        <v>0</v>
      </c>
      <c r="X159" s="403" t="b">
        <f t="shared" si="52"/>
        <v>0</v>
      </c>
      <c r="Y159" s="403" t="b">
        <f t="shared" si="53"/>
        <v>0</v>
      </c>
      <c r="Z159" s="406">
        <f>SUM($J$9:J159)</f>
        <v>-1455.0201689999985</v>
      </c>
      <c r="AA159" s="438" t="str">
        <f t="shared" si="54"/>
        <v>Monday</v>
      </c>
      <c r="AB159" s="403">
        <f t="shared" si="55"/>
        <v>7</v>
      </c>
    </row>
    <row r="160" spans="1:28" x14ac:dyDescent="0.2">
      <c r="A160" s="326" t="s">
        <v>293</v>
      </c>
      <c r="B160" s="100">
        <v>44909</v>
      </c>
      <c r="C160" s="144">
        <v>0.27430555555555552</v>
      </c>
      <c r="D160" s="144">
        <v>0.27499999999999997</v>
      </c>
      <c r="E160" s="144">
        <f t="shared" si="38"/>
        <v>6.9444444444444198E-4</v>
      </c>
      <c r="F160" s="111">
        <v>400</v>
      </c>
      <c r="G160" s="316">
        <v>2.198175</v>
      </c>
      <c r="H160" s="51" t="s">
        <v>821</v>
      </c>
      <c r="I160" s="316">
        <v>2.3250000000000002</v>
      </c>
      <c r="J160" s="52">
        <f t="shared" si="39"/>
        <v>50.730000000000075</v>
      </c>
      <c r="K160" s="55">
        <f t="shared" si="40"/>
        <v>5.7695588385820118E-2</v>
      </c>
      <c r="L160" s="117">
        <f t="shared" si="41"/>
        <v>0.12682500000000019</v>
      </c>
      <c r="M160" s="382" t="s">
        <v>886</v>
      </c>
      <c r="N160" s="405">
        <f t="shared" si="42"/>
        <v>50.730000000000075</v>
      </c>
      <c r="O160" s="406">
        <f t="shared" si="43"/>
        <v>0</v>
      </c>
      <c r="P160" s="407">
        <f t="shared" si="44"/>
        <v>6.9444444444444198E-4</v>
      </c>
      <c r="Q160" s="407" t="b">
        <f t="shared" si="45"/>
        <v>0</v>
      </c>
      <c r="R160" s="403" t="b">
        <f t="shared" si="46"/>
        <v>0</v>
      </c>
      <c r="S160" s="403" t="b">
        <f t="shared" si="47"/>
        <v>0</v>
      </c>
      <c r="T160" s="403" t="b">
        <f t="shared" si="48"/>
        <v>0</v>
      </c>
      <c r="U160" s="403" t="b">
        <f t="shared" si="49"/>
        <v>0</v>
      </c>
      <c r="V160" s="403" t="b">
        <f t="shared" si="50"/>
        <v>0</v>
      </c>
      <c r="W160" s="403">
        <f t="shared" si="51"/>
        <v>1</v>
      </c>
      <c r="X160" s="403" t="b">
        <f t="shared" si="52"/>
        <v>0</v>
      </c>
      <c r="Y160" s="403" t="b">
        <f t="shared" si="53"/>
        <v>0</v>
      </c>
      <c r="Z160" s="406">
        <f>SUM($J$9:J160)</f>
        <v>-1404.2901689999985</v>
      </c>
      <c r="AA160" s="438" t="str">
        <f t="shared" si="54"/>
        <v>Wednesday</v>
      </c>
      <c r="AB160" s="403">
        <f t="shared" si="55"/>
        <v>6</v>
      </c>
    </row>
    <row r="161" spans="1:28" x14ac:dyDescent="0.2">
      <c r="A161" s="326" t="s">
        <v>293</v>
      </c>
      <c r="B161" s="100">
        <v>44911</v>
      </c>
      <c r="C161" s="144">
        <v>0.29722222222222222</v>
      </c>
      <c r="D161" s="144">
        <v>0.29722222222222222</v>
      </c>
      <c r="E161" s="144">
        <f t="shared" si="38"/>
        <v>0</v>
      </c>
      <c r="F161" s="111">
        <v>300</v>
      </c>
      <c r="G161" s="316">
        <v>2.7214</v>
      </c>
      <c r="H161" s="51" t="s">
        <v>822</v>
      </c>
      <c r="I161" s="316">
        <v>2.8043999999999998</v>
      </c>
      <c r="J161" s="52">
        <f t="shared" si="39"/>
        <v>24.89999999999992</v>
      </c>
      <c r="K161" s="55">
        <f t="shared" si="40"/>
        <v>3.0499007863599603E-2</v>
      </c>
      <c r="L161" s="117">
        <f t="shared" si="41"/>
        <v>8.2999999999999741E-2</v>
      </c>
      <c r="M161" s="374" t="s">
        <v>885</v>
      </c>
      <c r="N161" s="405">
        <f t="shared" si="42"/>
        <v>24.89999999999992</v>
      </c>
      <c r="O161" s="406">
        <f t="shared" si="43"/>
        <v>0</v>
      </c>
      <c r="P161" s="407">
        <f t="shared" si="44"/>
        <v>0</v>
      </c>
      <c r="Q161" s="407" t="b">
        <f t="shared" si="45"/>
        <v>0</v>
      </c>
      <c r="R161" s="403" t="b">
        <f t="shared" si="46"/>
        <v>0</v>
      </c>
      <c r="S161" s="403">
        <f t="shared" si="47"/>
        <v>1</v>
      </c>
      <c r="T161" s="403" t="b">
        <f t="shared" si="48"/>
        <v>0</v>
      </c>
      <c r="U161" s="403" t="b">
        <f t="shared" si="49"/>
        <v>0</v>
      </c>
      <c r="V161" s="403" t="b">
        <f t="shared" si="50"/>
        <v>0</v>
      </c>
      <c r="W161" s="403" t="b">
        <f t="shared" si="51"/>
        <v>0</v>
      </c>
      <c r="X161" s="403" t="b">
        <f t="shared" si="52"/>
        <v>0</v>
      </c>
      <c r="Y161" s="403" t="b">
        <f t="shared" si="53"/>
        <v>0</v>
      </c>
      <c r="Z161" s="406">
        <f>SUM($J$9:J161)</f>
        <v>-1379.3901689999987</v>
      </c>
      <c r="AA161" s="438" t="str">
        <f t="shared" si="54"/>
        <v>Friday</v>
      </c>
      <c r="AB161" s="403">
        <f t="shared" si="55"/>
        <v>7</v>
      </c>
    </row>
    <row r="162" spans="1:28" x14ac:dyDescent="0.2">
      <c r="A162" s="326" t="s">
        <v>293</v>
      </c>
      <c r="B162" s="100">
        <v>44911</v>
      </c>
      <c r="C162" s="144">
        <v>0.34375</v>
      </c>
      <c r="D162" s="144">
        <v>0.34513888888888888</v>
      </c>
      <c r="E162" s="144">
        <f t="shared" si="38"/>
        <v>1.388888888888884E-3</v>
      </c>
      <c r="F162" s="111">
        <v>300</v>
      </c>
      <c r="G162" s="316">
        <v>2.76</v>
      </c>
      <c r="H162" s="51" t="s">
        <v>823</v>
      </c>
      <c r="I162" s="316">
        <v>2.8052999999999999</v>
      </c>
      <c r="J162" s="52">
        <f t="shared" si="39"/>
        <v>13.590000000000035</v>
      </c>
      <c r="K162" s="55">
        <f t="shared" si="40"/>
        <v>1.6413043478261002E-2</v>
      </c>
      <c r="L162" s="117">
        <f t="shared" si="41"/>
        <v>4.5300000000000118E-2</v>
      </c>
      <c r="M162" s="373" t="s">
        <v>299</v>
      </c>
      <c r="N162" s="405">
        <f t="shared" si="42"/>
        <v>13.590000000000035</v>
      </c>
      <c r="O162" s="406">
        <f t="shared" si="43"/>
        <v>0</v>
      </c>
      <c r="P162" s="407">
        <f t="shared" si="44"/>
        <v>1.388888888888884E-3</v>
      </c>
      <c r="Q162" s="407" t="b">
        <f t="shared" si="45"/>
        <v>0</v>
      </c>
      <c r="R162" s="403" t="b">
        <f t="shared" si="46"/>
        <v>0</v>
      </c>
      <c r="S162" s="403" t="b">
        <f t="shared" si="47"/>
        <v>0</v>
      </c>
      <c r="T162" s="403">
        <f t="shared" si="48"/>
        <v>1</v>
      </c>
      <c r="U162" s="403" t="b">
        <f t="shared" si="49"/>
        <v>0</v>
      </c>
      <c r="V162" s="403" t="b">
        <f t="shared" si="50"/>
        <v>0</v>
      </c>
      <c r="W162" s="403" t="b">
        <f t="shared" si="51"/>
        <v>0</v>
      </c>
      <c r="X162" s="403" t="b">
        <f t="shared" si="52"/>
        <v>0</v>
      </c>
      <c r="Y162" s="403" t="b">
        <f t="shared" si="53"/>
        <v>0</v>
      </c>
      <c r="Z162" s="406">
        <f>SUM($J$9:J162)</f>
        <v>-1365.8001689999985</v>
      </c>
      <c r="AA162" s="438" t="str">
        <f t="shared" si="54"/>
        <v>Friday</v>
      </c>
      <c r="AB162" s="403">
        <f t="shared" si="55"/>
        <v>8</v>
      </c>
    </row>
    <row r="163" spans="1:28" x14ac:dyDescent="0.2">
      <c r="A163" s="326" t="s">
        <v>301</v>
      </c>
      <c r="B163" s="100">
        <v>44914</v>
      </c>
      <c r="C163" s="144">
        <v>0.27430555555555558</v>
      </c>
      <c r="D163" s="144">
        <v>0.27430555555555552</v>
      </c>
      <c r="E163" s="144">
        <f t="shared" si="38"/>
        <v>0</v>
      </c>
      <c r="F163" s="111">
        <v>500</v>
      </c>
      <c r="G163" s="316">
        <v>1.2157</v>
      </c>
      <c r="H163" s="51" t="s">
        <v>824</v>
      </c>
      <c r="I163" s="316">
        <v>1.3149999999999999</v>
      </c>
      <c r="J163" s="52">
        <f t="shared" si="39"/>
        <v>49.64999999999997</v>
      </c>
      <c r="K163" s="55">
        <f t="shared" si="40"/>
        <v>8.168133585588544E-2</v>
      </c>
      <c r="L163" s="117">
        <f t="shared" si="41"/>
        <v>9.9299999999999944E-2</v>
      </c>
      <c r="M163" s="380" t="s">
        <v>302</v>
      </c>
      <c r="N163" s="405">
        <f t="shared" si="42"/>
        <v>49.64999999999997</v>
      </c>
      <c r="O163" s="406">
        <f t="shared" si="43"/>
        <v>0</v>
      </c>
      <c r="P163" s="407">
        <f t="shared" si="44"/>
        <v>0</v>
      </c>
      <c r="Q163" s="407" t="b">
        <f t="shared" si="45"/>
        <v>0</v>
      </c>
      <c r="R163" s="403" t="b">
        <f t="shared" si="46"/>
        <v>0</v>
      </c>
      <c r="S163" s="403" t="b">
        <f t="shared" si="47"/>
        <v>0</v>
      </c>
      <c r="T163" s="403" t="b">
        <f t="shared" si="48"/>
        <v>0</v>
      </c>
      <c r="U163" s="403" t="b">
        <f t="shared" si="49"/>
        <v>0</v>
      </c>
      <c r="V163" s="403" t="b">
        <f t="shared" si="50"/>
        <v>0</v>
      </c>
      <c r="W163" s="403" t="b">
        <f t="shared" si="51"/>
        <v>0</v>
      </c>
      <c r="X163" s="403">
        <f t="shared" si="52"/>
        <v>1</v>
      </c>
      <c r="Y163" s="403" t="b">
        <f t="shared" si="53"/>
        <v>0</v>
      </c>
      <c r="Z163" s="406">
        <f>SUM($J$9:J163)</f>
        <v>-1316.1501689999986</v>
      </c>
      <c r="AA163" s="438" t="str">
        <f t="shared" si="54"/>
        <v>Monday</v>
      </c>
      <c r="AB163" s="403">
        <f t="shared" si="55"/>
        <v>6</v>
      </c>
    </row>
    <row r="164" spans="1:28" x14ac:dyDescent="0.2">
      <c r="A164" s="326" t="s">
        <v>301</v>
      </c>
      <c r="B164" s="100">
        <v>44914</v>
      </c>
      <c r="C164" s="144">
        <v>0.27361111111111114</v>
      </c>
      <c r="D164" s="144">
        <v>0.27361111111111108</v>
      </c>
      <c r="E164" s="144">
        <f t="shared" si="38"/>
        <v>0</v>
      </c>
      <c r="F164" s="111">
        <v>300</v>
      </c>
      <c r="G164" s="316">
        <v>1.2457</v>
      </c>
      <c r="H164" s="51" t="s">
        <v>997</v>
      </c>
      <c r="I164" s="316">
        <v>1.2</v>
      </c>
      <c r="J164" s="142">
        <f t="shared" si="39"/>
        <v>-13.710000000000022</v>
      </c>
      <c r="K164" s="55">
        <f t="shared" si="40"/>
        <v>-3.6686200529822632E-2</v>
      </c>
      <c r="L164" s="117">
        <f t="shared" si="41"/>
        <v>-4.5700000000000074E-2</v>
      </c>
      <c r="M164" s="383" t="s">
        <v>1095</v>
      </c>
      <c r="N164" s="405">
        <f t="shared" si="42"/>
        <v>0</v>
      </c>
      <c r="O164" s="406">
        <f t="shared" si="43"/>
        <v>-13.710000000000022</v>
      </c>
      <c r="P164" s="407" t="b">
        <f t="shared" si="44"/>
        <v>0</v>
      </c>
      <c r="Q164" s="407">
        <f t="shared" si="45"/>
        <v>0</v>
      </c>
      <c r="R164" s="403" t="b">
        <f t="shared" si="46"/>
        <v>0</v>
      </c>
      <c r="S164" s="403" t="b">
        <f t="shared" si="47"/>
        <v>0</v>
      </c>
      <c r="T164" s="403" t="b">
        <f t="shared" si="48"/>
        <v>0</v>
      </c>
      <c r="U164" s="403" t="b">
        <f t="shared" si="49"/>
        <v>0</v>
      </c>
      <c r="V164" s="403" t="b">
        <f t="shared" si="50"/>
        <v>0</v>
      </c>
      <c r="W164" s="403" t="b">
        <f t="shared" si="51"/>
        <v>0</v>
      </c>
      <c r="X164" s="403" t="b">
        <f t="shared" si="52"/>
        <v>0</v>
      </c>
      <c r="Y164" s="403" t="b">
        <f t="shared" si="53"/>
        <v>0</v>
      </c>
      <c r="Z164" s="406">
        <f>SUM($J$9:J164)</f>
        <v>-1329.8601689999987</v>
      </c>
      <c r="AA164" s="438" t="str">
        <f t="shared" si="54"/>
        <v>Monday</v>
      </c>
      <c r="AB164" s="403">
        <f t="shared" si="55"/>
        <v>6</v>
      </c>
    </row>
    <row r="165" spans="1:28" x14ac:dyDescent="0.2">
      <c r="A165" s="326" t="s">
        <v>639</v>
      </c>
      <c r="B165" s="100">
        <v>44915</v>
      </c>
      <c r="C165" s="144">
        <v>0.27430555555555552</v>
      </c>
      <c r="D165" s="144">
        <v>0.27499999999999997</v>
      </c>
      <c r="E165" s="144">
        <f t="shared" si="38"/>
        <v>6.9444444444444198E-4</v>
      </c>
      <c r="F165" s="111">
        <v>200</v>
      </c>
      <c r="G165" s="316">
        <v>3.7593999999999999</v>
      </c>
      <c r="H165" s="51" t="s">
        <v>998</v>
      </c>
      <c r="I165" s="316">
        <v>3.6604999999999999</v>
      </c>
      <c r="J165" s="142">
        <f t="shared" si="39"/>
        <v>-19.779999999999998</v>
      </c>
      <c r="K165" s="55">
        <f t="shared" si="40"/>
        <v>-2.6307389477044252E-2</v>
      </c>
      <c r="L165" s="117">
        <f t="shared" si="41"/>
        <v>-9.8899999999999988E-2</v>
      </c>
      <c r="M165" s="376" t="s">
        <v>1123</v>
      </c>
      <c r="N165" s="405">
        <f t="shared" si="42"/>
        <v>0</v>
      </c>
      <c r="O165" s="406">
        <f t="shared" si="43"/>
        <v>-19.779999999999998</v>
      </c>
      <c r="P165" s="407" t="b">
        <f t="shared" si="44"/>
        <v>0</v>
      </c>
      <c r="Q165" s="407">
        <f t="shared" si="45"/>
        <v>6.9444444444444198E-4</v>
      </c>
      <c r="R165" s="403" t="b">
        <f t="shared" si="46"/>
        <v>0</v>
      </c>
      <c r="S165" s="403" t="b">
        <f t="shared" si="47"/>
        <v>0</v>
      </c>
      <c r="T165" s="403" t="b">
        <f t="shared" si="48"/>
        <v>0</v>
      </c>
      <c r="U165" s="403" t="b">
        <f t="shared" si="49"/>
        <v>0</v>
      </c>
      <c r="V165" s="403" t="b">
        <f t="shared" si="50"/>
        <v>0</v>
      </c>
      <c r="W165" s="403" t="b">
        <f t="shared" si="51"/>
        <v>0</v>
      </c>
      <c r="X165" s="403" t="b">
        <f t="shared" si="52"/>
        <v>0</v>
      </c>
      <c r="Y165" s="403" t="b">
        <f t="shared" si="53"/>
        <v>0</v>
      </c>
      <c r="Z165" s="406">
        <f>SUM($J$9:J165)</f>
        <v>-1349.6401689999987</v>
      </c>
      <c r="AA165" s="438" t="str">
        <f t="shared" si="54"/>
        <v>Tuesday</v>
      </c>
      <c r="AB165" s="403">
        <f t="shared" si="55"/>
        <v>6</v>
      </c>
    </row>
    <row r="166" spans="1:28" x14ac:dyDescent="0.2">
      <c r="A166" s="326" t="s">
        <v>639</v>
      </c>
      <c r="B166" s="100">
        <v>44915</v>
      </c>
      <c r="C166" s="144">
        <v>0.27569444444444446</v>
      </c>
      <c r="D166" s="144">
        <v>0.27638888888888885</v>
      </c>
      <c r="E166" s="144">
        <f t="shared" si="38"/>
        <v>6.9444444444438647E-4</v>
      </c>
      <c r="F166" s="111">
        <v>200</v>
      </c>
      <c r="G166" s="316">
        <v>3.7164999999999999</v>
      </c>
      <c r="H166" s="51" t="s">
        <v>999</v>
      </c>
      <c r="I166" s="316">
        <v>3.59</v>
      </c>
      <c r="J166" s="142">
        <f t="shared" si="39"/>
        <v>-25.300000000000011</v>
      </c>
      <c r="K166" s="55">
        <f t="shared" si="40"/>
        <v>-3.4037400780304039E-2</v>
      </c>
      <c r="L166" s="117">
        <f t="shared" si="41"/>
        <v>-0.12650000000000006</v>
      </c>
      <c r="M166" s="376" t="s">
        <v>1124</v>
      </c>
      <c r="N166" s="405">
        <f t="shared" si="42"/>
        <v>0</v>
      </c>
      <c r="O166" s="406">
        <f t="shared" si="43"/>
        <v>-25.300000000000011</v>
      </c>
      <c r="P166" s="407" t="b">
        <f t="shared" si="44"/>
        <v>0</v>
      </c>
      <c r="Q166" s="407">
        <f t="shared" si="45"/>
        <v>6.9444444444438647E-4</v>
      </c>
      <c r="R166" s="403" t="b">
        <f t="shared" si="46"/>
        <v>0</v>
      </c>
      <c r="S166" s="403" t="b">
        <f t="shared" si="47"/>
        <v>0</v>
      </c>
      <c r="T166" s="403" t="b">
        <f t="shared" si="48"/>
        <v>0</v>
      </c>
      <c r="U166" s="403" t="b">
        <f t="shared" si="49"/>
        <v>0</v>
      </c>
      <c r="V166" s="403" t="b">
        <f t="shared" si="50"/>
        <v>0</v>
      </c>
      <c r="W166" s="403" t="b">
        <f t="shared" si="51"/>
        <v>0</v>
      </c>
      <c r="X166" s="403" t="b">
        <f t="shared" si="52"/>
        <v>0</v>
      </c>
      <c r="Y166" s="403" t="b">
        <f t="shared" si="53"/>
        <v>0</v>
      </c>
      <c r="Z166" s="406">
        <f>SUM($J$9:J166)</f>
        <v>-1374.9401689999986</v>
      </c>
      <c r="AA166" s="438" t="str">
        <f t="shared" si="54"/>
        <v>Tuesday</v>
      </c>
      <c r="AB166" s="403">
        <f t="shared" si="55"/>
        <v>6</v>
      </c>
    </row>
    <row r="167" spans="1:28" x14ac:dyDescent="0.2">
      <c r="A167" s="326" t="s">
        <v>540</v>
      </c>
      <c r="B167" s="100">
        <v>44916</v>
      </c>
      <c r="C167" s="144">
        <v>0.27152777777777776</v>
      </c>
      <c r="D167" s="144">
        <v>0.27152777777777776</v>
      </c>
      <c r="E167" s="144">
        <f t="shared" si="38"/>
        <v>0</v>
      </c>
      <c r="F167" s="111">
        <v>300</v>
      </c>
      <c r="G167" s="316">
        <v>1.9950000000000001</v>
      </c>
      <c r="H167" s="51" t="s">
        <v>1000</v>
      </c>
      <c r="I167" s="316">
        <v>1.95</v>
      </c>
      <c r="J167" s="142">
        <f t="shared" si="39"/>
        <v>-13.500000000000046</v>
      </c>
      <c r="K167" s="55">
        <f t="shared" si="40"/>
        <v>-2.2556390977443663E-2</v>
      </c>
      <c r="L167" s="117">
        <f t="shared" si="41"/>
        <v>-4.5000000000000151E-2</v>
      </c>
      <c r="M167" s="384" t="s">
        <v>1096</v>
      </c>
      <c r="N167" s="405">
        <f t="shared" si="42"/>
        <v>0</v>
      </c>
      <c r="O167" s="406">
        <f t="shared" si="43"/>
        <v>-13.500000000000046</v>
      </c>
      <c r="P167" s="407" t="b">
        <f t="shared" si="44"/>
        <v>0</v>
      </c>
      <c r="Q167" s="407">
        <f t="shared" si="45"/>
        <v>0</v>
      </c>
      <c r="R167" s="403" t="b">
        <f t="shared" si="46"/>
        <v>0</v>
      </c>
      <c r="S167" s="403" t="b">
        <f t="shared" si="47"/>
        <v>0</v>
      </c>
      <c r="T167" s="403" t="b">
        <f t="shared" si="48"/>
        <v>0</v>
      </c>
      <c r="U167" s="403" t="b">
        <f t="shared" si="49"/>
        <v>0</v>
      </c>
      <c r="V167" s="403" t="b">
        <f t="shared" si="50"/>
        <v>0</v>
      </c>
      <c r="W167" s="403" t="b">
        <f t="shared" si="51"/>
        <v>0</v>
      </c>
      <c r="X167" s="403" t="b">
        <f t="shared" si="52"/>
        <v>0</v>
      </c>
      <c r="Y167" s="403" t="b">
        <f t="shared" si="53"/>
        <v>0</v>
      </c>
      <c r="Z167" s="406">
        <f>SUM($J$9:J167)</f>
        <v>-1388.4401689999986</v>
      </c>
      <c r="AA167" s="438" t="str">
        <f t="shared" si="54"/>
        <v>Wednesday</v>
      </c>
      <c r="AB167" s="403">
        <f t="shared" si="55"/>
        <v>6</v>
      </c>
    </row>
    <row r="168" spans="1:28" x14ac:dyDescent="0.2">
      <c r="A168" s="326" t="s">
        <v>491</v>
      </c>
      <c r="B168" s="100">
        <v>44917</v>
      </c>
      <c r="C168" s="144">
        <v>0.27777777777777779</v>
      </c>
      <c r="D168" s="144">
        <v>0.27777777777777779</v>
      </c>
      <c r="E168" s="144">
        <f t="shared" si="38"/>
        <v>0</v>
      </c>
      <c r="F168" s="111">
        <v>400</v>
      </c>
      <c r="G168" s="316">
        <v>1.3674999999999999</v>
      </c>
      <c r="H168" s="51" t="s">
        <v>1001</v>
      </c>
      <c r="I168" s="316">
        <v>1.32</v>
      </c>
      <c r="J168" s="142">
        <f t="shared" si="39"/>
        <v>-18.99999999999995</v>
      </c>
      <c r="K168" s="55">
        <f t="shared" si="40"/>
        <v>-3.4734917733089454E-2</v>
      </c>
      <c r="L168" s="117">
        <f t="shared" si="41"/>
        <v>-4.7499999999999876E-2</v>
      </c>
      <c r="M168" s="379" t="s">
        <v>1097</v>
      </c>
      <c r="N168" s="405">
        <f t="shared" si="42"/>
        <v>0</v>
      </c>
      <c r="O168" s="406">
        <f t="shared" si="43"/>
        <v>-18.99999999999995</v>
      </c>
      <c r="P168" s="407" t="b">
        <f t="shared" si="44"/>
        <v>0</v>
      </c>
      <c r="Q168" s="407">
        <f t="shared" si="45"/>
        <v>0</v>
      </c>
      <c r="R168" s="403" t="b">
        <f t="shared" si="46"/>
        <v>0</v>
      </c>
      <c r="S168" s="403" t="b">
        <f t="shared" si="47"/>
        <v>0</v>
      </c>
      <c r="T168" s="403" t="b">
        <f t="shared" si="48"/>
        <v>0</v>
      </c>
      <c r="U168" s="403" t="b">
        <f t="shared" si="49"/>
        <v>0</v>
      </c>
      <c r="V168" s="403" t="b">
        <f t="shared" si="50"/>
        <v>0</v>
      </c>
      <c r="W168" s="403" t="b">
        <f t="shared" si="51"/>
        <v>0</v>
      </c>
      <c r="X168" s="403" t="b">
        <f t="shared" si="52"/>
        <v>0</v>
      </c>
      <c r="Y168" s="403" t="b">
        <f t="shared" si="53"/>
        <v>0</v>
      </c>
      <c r="Z168" s="406">
        <f>SUM($J$9:J168)</f>
        <v>-1407.4401689999986</v>
      </c>
      <c r="AA168" s="438" t="str">
        <f t="shared" si="54"/>
        <v>Thursday</v>
      </c>
      <c r="AB168" s="403">
        <f t="shared" si="55"/>
        <v>6</v>
      </c>
    </row>
    <row r="169" spans="1:28" x14ac:dyDescent="0.2">
      <c r="A169" s="326" t="s">
        <v>491</v>
      </c>
      <c r="B169" s="100">
        <v>44917</v>
      </c>
      <c r="C169" s="144">
        <v>0.27847222222222223</v>
      </c>
      <c r="D169" s="144">
        <v>0.27847222222222223</v>
      </c>
      <c r="E169" s="144">
        <f t="shared" si="38"/>
        <v>0</v>
      </c>
      <c r="F169" s="111">
        <v>400</v>
      </c>
      <c r="G169" s="316">
        <v>1.3136000000000001</v>
      </c>
      <c r="H169" s="51" t="s">
        <v>1002</v>
      </c>
      <c r="I169" s="316">
        <v>1.2565999999999999</v>
      </c>
      <c r="J169" s="142">
        <f t="shared" si="39"/>
        <v>-22.800000000000065</v>
      </c>
      <c r="K169" s="55">
        <f t="shared" si="40"/>
        <v>-4.3392204628501907E-2</v>
      </c>
      <c r="L169" s="117">
        <f t="shared" si="41"/>
        <v>-5.7000000000000162E-2</v>
      </c>
      <c r="M169" s="379" t="s">
        <v>1097</v>
      </c>
      <c r="N169" s="405">
        <f t="shared" si="42"/>
        <v>0</v>
      </c>
      <c r="O169" s="406">
        <f t="shared" si="43"/>
        <v>-22.800000000000065</v>
      </c>
      <c r="P169" s="407" t="b">
        <f t="shared" si="44"/>
        <v>0</v>
      </c>
      <c r="Q169" s="407">
        <f t="shared" si="45"/>
        <v>0</v>
      </c>
      <c r="R169" s="403" t="b">
        <f t="shared" si="46"/>
        <v>0</v>
      </c>
      <c r="S169" s="403" t="b">
        <f t="shared" si="47"/>
        <v>0</v>
      </c>
      <c r="T169" s="403" t="b">
        <f t="shared" si="48"/>
        <v>0</v>
      </c>
      <c r="U169" s="403" t="b">
        <f t="shared" si="49"/>
        <v>0</v>
      </c>
      <c r="V169" s="403" t="b">
        <f t="shared" si="50"/>
        <v>0</v>
      </c>
      <c r="W169" s="403" t="b">
        <f t="shared" si="51"/>
        <v>0</v>
      </c>
      <c r="X169" s="403" t="b">
        <f t="shared" si="52"/>
        <v>0</v>
      </c>
      <c r="Y169" s="403" t="b">
        <f t="shared" si="53"/>
        <v>0</v>
      </c>
      <c r="Z169" s="406">
        <f>SUM($J$9:J169)</f>
        <v>-1430.2401689999986</v>
      </c>
      <c r="AA169" s="438" t="str">
        <f t="shared" si="54"/>
        <v>Thursday</v>
      </c>
      <c r="AB169" s="403">
        <f t="shared" si="55"/>
        <v>6</v>
      </c>
    </row>
    <row r="170" spans="1:28" x14ac:dyDescent="0.2">
      <c r="A170" s="326" t="s">
        <v>491</v>
      </c>
      <c r="B170" s="100">
        <v>44917</v>
      </c>
      <c r="C170" s="144">
        <v>0.27916666666666667</v>
      </c>
      <c r="D170" s="144">
        <v>0.28472222222222221</v>
      </c>
      <c r="E170" s="144">
        <f t="shared" si="38"/>
        <v>5.5555555555555358E-3</v>
      </c>
      <c r="F170" s="111">
        <v>500</v>
      </c>
      <c r="G170" s="316">
        <v>1.3</v>
      </c>
      <c r="H170" s="51" t="s">
        <v>1003</v>
      </c>
      <c r="I170" s="316">
        <v>1.25</v>
      </c>
      <c r="J170" s="142">
        <f t="shared" si="39"/>
        <v>-25.000000000000021</v>
      </c>
      <c r="K170" s="55">
        <f t="shared" si="40"/>
        <v>-3.8461538461538547E-2</v>
      </c>
      <c r="L170" s="117">
        <f t="shared" si="41"/>
        <v>-5.0000000000000044E-2</v>
      </c>
      <c r="M170" s="379" t="s">
        <v>1097</v>
      </c>
      <c r="N170" s="405">
        <f t="shared" si="42"/>
        <v>0</v>
      </c>
      <c r="O170" s="406">
        <f t="shared" si="43"/>
        <v>-25.000000000000021</v>
      </c>
      <c r="P170" s="407" t="b">
        <f t="shared" si="44"/>
        <v>0</v>
      </c>
      <c r="Q170" s="407">
        <f t="shared" si="45"/>
        <v>5.5555555555555358E-3</v>
      </c>
      <c r="R170" s="403" t="b">
        <f t="shared" si="46"/>
        <v>0</v>
      </c>
      <c r="S170" s="403" t="b">
        <f t="shared" si="47"/>
        <v>0</v>
      </c>
      <c r="T170" s="403" t="b">
        <f t="shared" si="48"/>
        <v>0</v>
      </c>
      <c r="U170" s="403" t="b">
        <f t="shared" si="49"/>
        <v>0</v>
      </c>
      <c r="V170" s="403" t="b">
        <f t="shared" si="50"/>
        <v>0</v>
      </c>
      <c r="W170" s="403" t="b">
        <f t="shared" si="51"/>
        <v>0</v>
      </c>
      <c r="X170" s="403" t="b">
        <f t="shared" si="52"/>
        <v>0</v>
      </c>
      <c r="Y170" s="403" t="b">
        <f t="shared" si="53"/>
        <v>0</v>
      </c>
      <c r="Z170" s="406">
        <f>SUM($J$9:J170)</f>
        <v>-1455.2401689999986</v>
      </c>
      <c r="AA170" s="438" t="str">
        <f t="shared" si="54"/>
        <v>Thursday</v>
      </c>
      <c r="AB170" s="403">
        <f t="shared" si="55"/>
        <v>6</v>
      </c>
    </row>
    <row r="171" spans="1:28" x14ac:dyDescent="0.2">
      <c r="A171" s="326" t="s">
        <v>647</v>
      </c>
      <c r="B171" s="100">
        <v>44918</v>
      </c>
      <c r="C171" s="144">
        <v>0.27708333333333335</v>
      </c>
      <c r="D171" s="144">
        <v>0.27916666666666667</v>
      </c>
      <c r="E171" s="144">
        <f t="shared" si="38"/>
        <v>2.0833333333333259E-3</v>
      </c>
      <c r="F171" s="111">
        <v>200</v>
      </c>
      <c r="G171" s="316">
        <v>2.6949999999999998</v>
      </c>
      <c r="H171" s="51" t="s">
        <v>1004</v>
      </c>
      <c r="I171" s="316">
        <v>2.6537999999999999</v>
      </c>
      <c r="J171" s="142">
        <f t="shared" si="39"/>
        <v>-8.2399999999999807</v>
      </c>
      <c r="K171" s="55">
        <f t="shared" si="40"/>
        <v>-1.528756957328381E-2</v>
      </c>
      <c r="L171" s="117">
        <f t="shared" si="41"/>
        <v>-4.1199999999999903E-2</v>
      </c>
      <c r="M171" s="336" t="s">
        <v>648</v>
      </c>
      <c r="N171" s="405">
        <f t="shared" si="42"/>
        <v>0</v>
      </c>
      <c r="O171" s="406">
        <f t="shared" si="43"/>
        <v>-8.2399999999999807</v>
      </c>
      <c r="P171" s="407" t="b">
        <f t="shared" si="44"/>
        <v>0</v>
      </c>
      <c r="Q171" s="407">
        <f t="shared" si="45"/>
        <v>2.0833333333333259E-3</v>
      </c>
      <c r="R171" s="403" t="b">
        <f t="shared" si="46"/>
        <v>0</v>
      </c>
      <c r="S171" s="403" t="b">
        <f t="shared" si="47"/>
        <v>0</v>
      </c>
      <c r="T171" s="403" t="b">
        <f t="shared" si="48"/>
        <v>0</v>
      </c>
      <c r="U171" s="403" t="b">
        <f t="shared" si="49"/>
        <v>0</v>
      </c>
      <c r="V171" s="403" t="b">
        <f t="shared" si="50"/>
        <v>0</v>
      </c>
      <c r="W171" s="403" t="b">
        <f t="shared" si="51"/>
        <v>0</v>
      </c>
      <c r="X171" s="403" t="b">
        <f t="shared" si="52"/>
        <v>0</v>
      </c>
      <c r="Y171" s="403" t="b">
        <f t="shared" si="53"/>
        <v>0</v>
      </c>
      <c r="Z171" s="406">
        <f>SUM($J$9:J171)</f>
        <v>-1463.4801689999986</v>
      </c>
      <c r="AA171" s="438" t="str">
        <f t="shared" si="54"/>
        <v>Friday</v>
      </c>
      <c r="AB171" s="403">
        <f t="shared" si="55"/>
        <v>6</v>
      </c>
    </row>
    <row r="172" spans="1:28" x14ac:dyDescent="0.2">
      <c r="A172" s="326" t="s">
        <v>305</v>
      </c>
      <c r="B172" s="100">
        <v>44922</v>
      </c>
      <c r="C172" s="144">
        <v>0.28750000000000003</v>
      </c>
      <c r="D172" s="144">
        <v>0.28819444444444448</v>
      </c>
      <c r="E172" s="144">
        <f t="shared" si="38"/>
        <v>6.9444444444444198E-4</v>
      </c>
      <c r="F172" s="111">
        <v>400</v>
      </c>
      <c r="G172" s="316">
        <v>2.1899000000000002</v>
      </c>
      <c r="H172" s="51" t="s">
        <v>825</v>
      </c>
      <c r="I172" s="316">
        <v>2.23115</v>
      </c>
      <c r="J172" s="52">
        <f t="shared" si="39"/>
        <v>16.499999999999915</v>
      </c>
      <c r="K172" s="55">
        <f t="shared" si="40"/>
        <v>1.8836476551440606E-2</v>
      </c>
      <c r="L172" s="117">
        <f t="shared" si="41"/>
        <v>4.1249999999999787E-2</v>
      </c>
      <c r="M172" s="380" t="s">
        <v>307</v>
      </c>
      <c r="N172" s="405">
        <f t="shared" si="42"/>
        <v>16.499999999999915</v>
      </c>
      <c r="O172" s="406">
        <f t="shared" si="43"/>
        <v>0</v>
      </c>
      <c r="P172" s="407">
        <f t="shared" si="44"/>
        <v>6.9444444444444198E-4</v>
      </c>
      <c r="Q172" s="407" t="b">
        <f t="shared" si="45"/>
        <v>0</v>
      </c>
      <c r="R172" s="403" t="b">
        <f t="shared" si="46"/>
        <v>0</v>
      </c>
      <c r="S172" s="403" t="b">
        <f t="shared" si="47"/>
        <v>0</v>
      </c>
      <c r="T172" s="403" t="b">
        <f t="shared" si="48"/>
        <v>0</v>
      </c>
      <c r="U172" s="403" t="b">
        <f t="shared" si="49"/>
        <v>0</v>
      </c>
      <c r="V172" s="403" t="b">
        <f t="shared" si="50"/>
        <v>0</v>
      </c>
      <c r="W172" s="403" t="b">
        <f t="shared" si="51"/>
        <v>0</v>
      </c>
      <c r="X172" s="403" t="b">
        <f t="shared" si="52"/>
        <v>0</v>
      </c>
      <c r="Y172" s="403" t="b">
        <f t="shared" si="53"/>
        <v>0</v>
      </c>
      <c r="Z172" s="406">
        <f>SUM($J$9:J172)</f>
        <v>-1446.9801689999986</v>
      </c>
      <c r="AA172" s="438" t="str">
        <f t="shared" si="54"/>
        <v>Tuesday</v>
      </c>
      <c r="AB172" s="403">
        <f t="shared" si="55"/>
        <v>6</v>
      </c>
    </row>
    <row r="173" spans="1:28" x14ac:dyDescent="0.2">
      <c r="A173" s="326" t="s">
        <v>310</v>
      </c>
      <c r="B173" s="100">
        <v>44923</v>
      </c>
      <c r="C173" s="144">
        <v>0.27986111111111112</v>
      </c>
      <c r="D173" s="144">
        <v>0.27986111111111112</v>
      </c>
      <c r="E173" s="144">
        <f t="shared" si="38"/>
        <v>0</v>
      </c>
      <c r="F173" s="111">
        <v>300</v>
      </c>
      <c r="G173" s="316">
        <v>1.1599999999999999</v>
      </c>
      <c r="H173" s="51" t="s">
        <v>826</v>
      </c>
      <c r="I173" s="316">
        <v>1.1599999999999999</v>
      </c>
      <c r="J173" s="116">
        <v>0</v>
      </c>
      <c r="K173" s="55">
        <f t="shared" si="40"/>
        <v>0</v>
      </c>
      <c r="L173" s="117">
        <f t="shared" si="41"/>
        <v>0</v>
      </c>
      <c r="M173" s="385" t="s">
        <v>633</v>
      </c>
      <c r="N173" s="405">
        <f t="shared" si="42"/>
        <v>0</v>
      </c>
      <c r="O173" s="406">
        <f t="shared" si="43"/>
        <v>0</v>
      </c>
      <c r="P173" s="407" t="b">
        <f t="shared" si="44"/>
        <v>0</v>
      </c>
      <c r="Q173" s="407" t="b">
        <f t="shared" si="45"/>
        <v>0</v>
      </c>
      <c r="R173" s="403" t="b">
        <f t="shared" si="46"/>
        <v>0</v>
      </c>
      <c r="S173" s="403" t="b">
        <f t="shared" si="47"/>
        <v>0</v>
      </c>
      <c r="T173" s="403" t="b">
        <f t="shared" si="48"/>
        <v>0</v>
      </c>
      <c r="U173" s="403" t="b">
        <f t="shared" si="49"/>
        <v>0</v>
      </c>
      <c r="V173" s="403" t="b">
        <f t="shared" si="50"/>
        <v>0</v>
      </c>
      <c r="W173" s="403" t="b">
        <f t="shared" si="51"/>
        <v>0</v>
      </c>
      <c r="X173" s="403" t="b">
        <f t="shared" si="52"/>
        <v>0</v>
      </c>
      <c r="Y173" s="403" t="b">
        <f t="shared" si="53"/>
        <v>0</v>
      </c>
      <c r="Z173" s="406">
        <f>SUM($J$9:J173)</f>
        <v>-1446.9801689999986</v>
      </c>
      <c r="AA173" s="438" t="str">
        <f t="shared" si="54"/>
        <v>Wednesday</v>
      </c>
      <c r="AB173" s="403">
        <f t="shared" si="55"/>
        <v>6</v>
      </c>
    </row>
    <row r="174" spans="1:28" x14ac:dyDescent="0.2">
      <c r="A174" s="326" t="s">
        <v>310</v>
      </c>
      <c r="B174" s="100">
        <v>44923</v>
      </c>
      <c r="C174" s="144">
        <v>0.27638888888888885</v>
      </c>
      <c r="D174" s="144">
        <v>0.27708333333333335</v>
      </c>
      <c r="E174" s="144">
        <f t="shared" si="38"/>
        <v>6.9444444444449749E-4</v>
      </c>
      <c r="F174" s="111">
        <v>500</v>
      </c>
      <c r="G174" s="316">
        <v>1.2599</v>
      </c>
      <c r="H174" s="51" t="s">
        <v>1005</v>
      </c>
      <c r="I174" s="316">
        <v>1.22</v>
      </c>
      <c r="J174" s="142">
        <f t="shared" ref="J174:J205" si="56">L174*F174</f>
        <v>-19.950000000000024</v>
      </c>
      <c r="K174" s="55">
        <f t="shared" si="40"/>
        <v>-3.1669180093658267E-2</v>
      </c>
      <c r="L174" s="117">
        <f t="shared" si="41"/>
        <v>-3.9900000000000047E-2</v>
      </c>
      <c r="M174" s="386" t="s">
        <v>1171</v>
      </c>
      <c r="N174" s="405">
        <f t="shared" si="42"/>
        <v>0</v>
      </c>
      <c r="O174" s="406">
        <f t="shared" si="43"/>
        <v>-19.950000000000024</v>
      </c>
      <c r="P174" s="407" t="b">
        <f t="shared" si="44"/>
        <v>0</v>
      </c>
      <c r="Q174" s="407">
        <f t="shared" si="45"/>
        <v>6.9444444444449749E-4</v>
      </c>
      <c r="R174" s="403" t="b">
        <f t="shared" si="46"/>
        <v>0</v>
      </c>
      <c r="S174" s="403" t="b">
        <f t="shared" si="47"/>
        <v>0</v>
      </c>
      <c r="T174" s="403" t="b">
        <f t="shared" si="48"/>
        <v>0</v>
      </c>
      <c r="U174" s="403" t="b">
        <f t="shared" si="49"/>
        <v>0</v>
      </c>
      <c r="V174" s="403" t="b">
        <f t="shared" si="50"/>
        <v>0</v>
      </c>
      <c r="W174" s="403" t="b">
        <f t="shared" si="51"/>
        <v>0</v>
      </c>
      <c r="X174" s="403" t="b">
        <f t="shared" si="52"/>
        <v>0</v>
      </c>
      <c r="Y174" s="403" t="b">
        <f t="shared" si="53"/>
        <v>0</v>
      </c>
      <c r="Z174" s="406">
        <f>SUM($J$9:J174)</f>
        <v>-1466.9301689999986</v>
      </c>
      <c r="AA174" s="438" t="str">
        <f t="shared" si="54"/>
        <v>Wednesday</v>
      </c>
      <c r="AB174" s="403">
        <f t="shared" si="55"/>
        <v>6</v>
      </c>
    </row>
    <row r="175" spans="1:28" x14ac:dyDescent="0.2">
      <c r="A175" s="326" t="s">
        <v>310</v>
      </c>
      <c r="B175" s="100">
        <v>44923</v>
      </c>
      <c r="C175" s="144">
        <v>0.27777777777777779</v>
      </c>
      <c r="D175" s="144">
        <v>0.27916666666666667</v>
      </c>
      <c r="E175" s="144">
        <f t="shared" si="38"/>
        <v>1.388888888888884E-3</v>
      </c>
      <c r="F175" s="111">
        <v>500</v>
      </c>
      <c r="G175" s="316">
        <v>1.2350000000000001</v>
      </c>
      <c r="H175" s="51" t="s">
        <v>1006</v>
      </c>
      <c r="I175" s="316">
        <v>1.18</v>
      </c>
      <c r="J175" s="142">
        <f t="shared" si="56"/>
        <v>-27.500000000000078</v>
      </c>
      <c r="K175" s="55">
        <f t="shared" si="40"/>
        <v>-4.4534412955465674E-2</v>
      </c>
      <c r="L175" s="117">
        <f t="shared" si="41"/>
        <v>-5.500000000000016E-2</v>
      </c>
      <c r="M175" s="386" t="s">
        <v>1171</v>
      </c>
      <c r="N175" s="405">
        <f t="shared" si="42"/>
        <v>0</v>
      </c>
      <c r="O175" s="406">
        <f t="shared" si="43"/>
        <v>-27.500000000000078</v>
      </c>
      <c r="P175" s="407" t="b">
        <f t="shared" si="44"/>
        <v>0</v>
      </c>
      <c r="Q175" s="407">
        <f t="shared" si="45"/>
        <v>1.388888888888884E-3</v>
      </c>
      <c r="R175" s="403" t="b">
        <f t="shared" si="46"/>
        <v>0</v>
      </c>
      <c r="S175" s="403" t="b">
        <f t="shared" si="47"/>
        <v>0</v>
      </c>
      <c r="T175" s="403" t="b">
        <f t="shared" si="48"/>
        <v>0</v>
      </c>
      <c r="U175" s="403" t="b">
        <f t="shared" si="49"/>
        <v>0</v>
      </c>
      <c r="V175" s="403" t="b">
        <f t="shared" si="50"/>
        <v>0</v>
      </c>
      <c r="W175" s="403" t="b">
        <f t="shared" si="51"/>
        <v>0</v>
      </c>
      <c r="X175" s="403" t="b">
        <f t="shared" si="52"/>
        <v>0</v>
      </c>
      <c r="Y175" s="403" t="b">
        <f t="shared" si="53"/>
        <v>0</v>
      </c>
      <c r="Z175" s="406">
        <f>SUM($J$9:J175)</f>
        <v>-1494.4301689999986</v>
      </c>
      <c r="AA175" s="438" t="str">
        <f t="shared" si="54"/>
        <v>Wednesday</v>
      </c>
      <c r="AB175" s="403">
        <f t="shared" si="55"/>
        <v>6</v>
      </c>
    </row>
    <row r="176" spans="1:28" x14ac:dyDescent="0.2">
      <c r="A176" s="326" t="s">
        <v>305</v>
      </c>
      <c r="B176" s="100">
        <v>44925</v>
      </c>
      <c r="C176" s="144">
        <v>0.35833333333333334</v>
      </c>
      <c r="D176" s="144">
        <v>0.35902777777777778</v>
      </c>
      <c r="E176" s="144">
        <f t="shared" si="38"/>
        <v>6.9444444444444198E-4</v>
      </c>
      <c r="F176" s="111">
        <v>500</v>
      </c>
      <c r="G176" s="316">
        <v>3.17</v>
      </c>
      <c r="H176" s="51" t="s">
        <v>827</v>
      </c>
      <c r="I176" s="316">
        <v>3.2648000000000001</v>
      </c>
      <c r="J176" s="52">
        <f t="shared" si="56"/>
        <v>47.400000000000105</v>
      </c>
      <c r="K176" s="55">
        <f t="shared" si="40"/>
        <v>2.990536277602529E-2</v>
      </c>
      <c r="L176" s="117">
        <f t="shared" si="41"/>
        <v>9.4800000000000217E-2</v>
      </c>
      <c r="M176" s="375" t="s">
        <v>869</v>
      </c>
      <c r="N176" s="405">
        <f t="shared" si="42"/>
        <v>47.400000000000105</v>
      </c>
      <c r="O176" s="406">
        <f t="shared" si="43"/>
        <v>0</v>
      </c>
      <c r="P176" s="407">
        <f t="shared" si="44"/>
        <v>6.9444444444444198E-4</v>
      </c>
      <c r="Q176" s="407" t="b">
        <f t="shared" si="45"/>
        <v>0</v>
      </c>
      <c r="R176" s="403" t="b">
        <f t="shared" si="46"/>
        <v>0</v>
      </c>
      <c r="S176" s="403" t="b">
        <f t="shared" si="47"/>
        <v>0</v>
      </c>
      <c r="T176" s="403" t="b">
        <f t="shared" si="48"/>
        <v>0</v>
      </c>
      <c r="U176" s="403" t="b">
        <f t="shared" si="49"/>
        <v>0</v>
      </c>
      <c r="V176" s="403">
        <f t="shared" si="50"/>
        <v>1</v>
      </c>
      <c r="W176" s="403" t="b">
        <f t="shared" si="51"/>
        <v>0</v>
      </c>
      <c r="X176" s="403" t="b">
        <f t="shared" si="52"/>
        <v>0</v>
      </c>
      <c r="Y176" s="403" t="b">
        <f t="shared" si="53"/>
        <v>0</v>
      </c>
      <c r="Z176" s="406">
        <f>SUM($J$9:J176)</f>
        <v>-1447.0301689999985</v>
      </c>
      <c r="AA176" s="438" t="str">
        <f t="shared" si="54"/>
        <v>Friday</v>
      </c>
      <c r="AB176" s="403">
        <f t="shared" si="55"/>
        <v>8</v>
      </c>
    </row>
    <row r="177" spans="1:28" x14ac:dyDescent="0.2">
      <c r="A177" s="326" t="s">
        <v>305</v>
      </c>
      <c r="B177" s="100">
        <v>44929</v>
      </c>
      <c r="C177" s="144">
        <v>0.29652777777777778</v>
      </c>
      <c r="D177" s="144">
        <v>0.29722222222222222</v>
      </c>
      <c r="E177" s="144">
        <f t="shared" si="38"/>
        <v>6.9444444444444198E-4</v>
      </c>
      <c r="F177" s="111">
        <v>200</v>
      </c>
      <c r="G177" s="316">
        <v>4.3611000000000004</v>
      </c>
      <c r="H177" s="51" t="s">
        <v>1007</v>
      </c>
      <c r="I177" s="316">
        <v>4.3099999999999996</v>
      </c>
      <c r="J177" s="142">
        <f t="shared" si="56"/>
        <v>-10.220000000000162</v>
      </c>
      <c r="K177" s="55">
        <f t="shared" si="40"/>
        <v>-1.1717227305037881E-2</v>
      </c>
      <c r="L177" s="117">
        <f t="shared" si="41"/>
        <v>-5.1100000000000811E-2</v>
      </c>
      <c r="M177" s="384" t="s">
        <v>1099</v>
      </c>
      <c r="N177" s="405">
        <f t="shared" si="42"/>
        <v>0</v>
      </c>
      <c r="O177" s="406">
        <f t="shared" si="43"/>
        <v>-10.220000000000162</v>
      </c>
      <c r="P177" s="407" t="b">
        <f t="shared" si="44"/>
        <v>0</v>
      </c>
      <c r="Q177" s="407">
        <f t="shared" si="45"/>
        <v>6.9444444444444198E-4</v>
      </c>
      <c r="R177" s="403" t="b">
        <f t="shared" si="46"/>
        <v>0</v>
      </c>
      <c r="S177" s="403" t="b">
        <f t="shared" si="47"/>
        <v>0</v>
      </c>
      <c r="T177" s="403" t="b">
        <f t="shared" si="48"/>
        <v>0</v>
      </c>
      <c r="U177" s="403" t="b">
        <f t="shared" si="49"/>
        <v>0</v>
      </c>
      <c r="V177" s="403" t="b">
        <f t="shared" si="50"/>
        <v>0</v>
      </c>
      <c r="W177" s="403" t="b">
        <f t="shared" si="51"/>
        <v>0</v>
      </c>
      <c r="X177" s="403" t="b">
        <f t="shared" si="52"/>
        <v>0</v>
      </c>
      <c r="Y177" s="403" t="b">
        <f t="shared" si="53"/>
        <v>0</v>
      </c>
      <c r="Z177" s="406">
        <f>SUM($J$9:J177)</f>
        <v>-1457.2501689999988</v>
      </c>
      <c r="AA177" s="438" t="str">
        <f t="shared" si="54"/>
        <v>Tuesday</v>
      </c>
      <c r="AB177" s="403">
        <f t="shared" si="55"/>
        <v>7</v>
      </c>
    </row>
    <row r="178" spans="1:28" x14ac:dyDescent="0.2">
      <c r="A178" s="326" t="s">
        <v>653</v>
      </c>
      <c r="B178" s="100">
        <v>44930</v>
      </c>
      <c r="C178" s="144">
        <v>0.5131944444444444</v>
      </c>
      <c r="D178" s="144">
        <v>0.5131944444444444</v>
      </c>
      <c r="E178" s="144">
        <f t="shared" si="38"/>
        <v>0</v>
      </c>
      <c r="F178" s="111">
        <v>30</v>
      </c>
      <c r="G178" s="316">
        <v>54.305666700000003</v>
      </c>
      <c r="H178" s="51" t="s">
        <v>1008</v>
      </c>
      <c r="I178" s="316">
        <v>53.22</v>
      </c>
      <c r="J178" s="142">
        <f t="shared" si="56"/>
        <v>-32.570001000000133</v>
      </c>
      <c r="K178" s="55">
        <f t="shared" si="40"/>
        <v>-1.9991775554428548E-2</v>
      </c>
      <c r="L178" s="117">
        <f t="shared" si="41"/>
        <v>-1.0856667000000044</v>
      </c>
      <c r="M178" s="387" t="s">
        <v>11</v>
      </c>
      <c r="N178" s="405">
        <f t="shared" si="42"/>
        <v>0</v>
      </c>
      <c r="O178" s="406">
        <f t="shared" si="43"/>
        <v>-32.570001000000133</v>
      </c>
      <c r="P178" s="407" t="b">
        <f t="shared" si="44"/>
        <v>0</v>
      </c>
      <c r="Q178" s="407">
        <f t="shared" si="45"/>
        <v>0</v>
      </c>
      <c r="R178" s="403" t="b">
        <f t="shared" si="46"/>
        <v>0</v>
      </c>
      <c r="S178" s="403" t="b">
        <f t="shared" si="47"/>
        <v>0</v>
      </c>
      <c r="T178" s="403" t="b">
        <f t="shared" si="48"/>
        <v>0</v>
      </c>
      <c r="U178" s="403" t="b">
        <f t="shared" si="49"/>
        <v>0</v>
      </c>
      <c r="V178" s="403" t="b">
        <f t="shared" si="50"/>
        <v>0</v>
      </c>
      <c r="W178" s="403" t="b">
        <f t="shared" si="51"/>
        <v>0</v>
      </c>
      <c r="X178" s="403" t="b">
        <f t="shared" si="52"/>
        <v>0</v>
      </c>
      <c r="Y178" s="403" t="b">
        <f t="shared" si="53"/>
        <v>0</v>
      </c>
      <c r="Z178" s="406">
        <f>SUM($J$9:J178)</f>
        <v>-1489.8201699999988</v>
      </c>
      <c r="AA178" s="438" t="str">
        <f t="shared" si="54"/>
        <v>Wednesday</v>
      </c>
      <c r="AB178" s="403">
        <f t="shared" si="55"/>
        <v>12</v>
      </c>
    </row>
    <row r="179" spans="1:28" x14ac:dyDescent="0.2">
      <c r="A179" s="326" t="s">
        <v>654</v>
      </c>
      <c r="B179" s="100">
        <v>44931</v>
      </c>
      <c r="C179" s="144">
        <v>0.27361111111111114</v>
      </c>
      <c r="D179" s="144">
        <v>0.27430555555555552</v>
      </c>
      <c r="E179" s="144">
        <f t="shared" si="38"/>
        <v>6.9444444444438647E-4</v>
      </c>
      <c r="F179" s="111">
        <v>300</v>
      </c>
      <c r="G179" s="316">
        <v>2.9216000000000002</v>
      </c>
      <c r="H179" s="51" t="s">
        <v>1009</v>
      </c>
      <c r="I179" s="316">
        <v>2.82</v>
      </c>
      <c r="J179" s="142">
        <f t="shared" si="56"/>
        <v>-30.480000000000107</v>
      </c>
      <c r="K179" s="55">
        <f t="shared" si="40"/>
        <v>-3.4775465498357194E-2</v>
      </c>
      <c r="L179" s="117">
        <f t="shared" si="41"/>
        <v>-0.10160000000000036</v>
      </c>
      <c r="M179" s="388" t="s">
        <v>1100</v>
      </c>
      <c r="N179" s="405">
        <f t="shared" si="42"/>
        <v>0</v>
      </c>
      <c r="O179" s="406">
        <f t="shared" si="43"/>
        <v>-30.480000000000107</v>
      </c>
      <c r="P179" s="407" t="b">
        <f t="shared" si="44"/>
        <v>0</v>
      </c>
      <c r="Q179" s="407">
        <f t="shared" si="45"/>
        <v>6.9444444444438647E-4</v>
      </c>
      <c r="R179" s="403" t="b">
        <f t="shared" si="46"/>
        <v>0</v>
      </c>
      <c r="S179" s="403" t="b">
        <f t="shared" si="47"/>
        <v>0</v>
      </c>
      <c r="T179" s="403" t="b">
        <f t="shared" si="48"/>
        <v>0</v>
      </c>
      <c r="U179" s="403" t="b">
        <f t="shared" si="49"/>
        <v>0</v>
      </c>
      <c r="V179" s="403" t="b">
        <f t="shared" si="50"/>
        <v>0</v>
      </c>
      <c r="W179" s="403" t="b">
        <f t="shared" si="51"/>
        <v>0</v>
      </c>
      <c r="X179" s="403" t="b">
        <f t="shared" si="52"/>
        <v>0</v>
      </c>
      <c r="Y179" s="403" t="b">
        <f t="shared" si="53"/>
        <v>0</v>
      </c>
      <c r="Z179" s="406">
        <f>SUM($J$9:J179)</f>
        <v>-1520.3001699999988</v>
      </c>
      <c r="AA179" s="438" t="str">
        <f t="shared" si="54"/>
        <v>Thursday</v>
      </c>
      <c r="AB179" s="403">
        <f t="shared" si="55"/>
        <v>6</v>
      </c>
    </row>
    <row r="180" spans="1:28" x14ac:dyDescent="0.2">
      <c r="A180" s="326" t="s">
        <v>305</v>
      </c>
      <c r="B180" s="100">
        <v>44932</v>
      </c>
      <c r="C180" s="144">
        <v>0.27638888888888885</v>
      </c>
      <c r="D180" s="144">
        <v>0.27708333333333335</v>
      </c>
      <c r="E180" s="144">
        <f t="shared" si="38"/>
        <v>6.9444444444449749E-4</v>
      </c>
      <c r="F180" s="111">
        <v>100</v>
      </c>
      <c r="G180" s="316">
        <v>5.2454999999999998</v>
      </c>
      <c r="H180" s="51" t="s">
        <v>1010</v>
      </c>
      <c r="I180" s="316">
        <v>5.14</v>
      </c>
      <c r="J180" s="142">
        <f t="shared" si="56"/>
        <v>-10.550000000000015</v>
      </c>
      <c r="K180" s="55">
        <f t="shared" si="40"/>
        <v>-2.0112477361547976E-2</v>
      </c>
      <c r="L180" s="117">
        <f t="shared" si="41"/>
        <v>-0.10550000000000015</v>
      </c>
      <c r="M180" s="336" t="s">
        <v>51</v>
      </c>
      <c r="N180" s="405">
        <f t="shared" si="42"/>
        <v>0</v>
      </c>
      <c r="O180" s="406">
        <f t="shared" si="43"/>
        <v>-10.550000000000015</v>
      </c>
      <c r="P180" s="407" t="b">
        <f t="shared" si="44"/>
        <v>0</v>
      </c>
      <c r="Q180" s="407">
        <f t="shared" si="45"/>
        <v>6.9444444444449749E-4</v>
      </c>
      <c r="R180" s="403">
        <f t="shared" si="46"/>
        <v>1</v>
      </c>
      <c r="S180" s="403" t="b">
        <f t="shared" si="47"/>
        <v>0</v>
      </c>
      <c r="T180" s="403" t="b">
        <f t="shared" si="48"/>
        <v>0</v>
      </c>
      <c r="U180" s="403" t="b">
        <f t="shared" si="49"/>
        <v>0</v>
      </c>
      <c r="V180" s="403" t="b">
        <f t="shared" si="50"/>
        <v>0</v>
      </c>
      <c r="W180" s="403" t="b">
        <f t="shared" si="51"/>
        <v>0</v>
      </c>
      <c r="X180" s="403" t="b">
        <f t="shared" si="52"/>
        <v>0</v>
      </c>
      <c r="Y180" s="403" t="b">
        <f t="shared" si="53"/>
        <v>0</v>
      </c>
      <c r="Z180" s="406">
        <f>SUM($J$9:J180)</f>
        <v>-1530.8501699999988</v>
      </c>
      <c r="AA180" s="438" t="str">
        <f t="shared" si="54"/>
        <v>Friday</v>
      </c>
      <c r="AB180" s="403">
        <f t="shared" si="55"/>
        <v>6</v>
      </c>
    </row>
    <row r="181" spans="1:28" x14ac:dyDescent="0.2">
      <c r="A181" s="326" t="s">
        <v>315</v>
      </c>
      <c r="B181" s="100">
        <v>44935</v>
      </c>
      <c r="C181" s="144">
        <v>0.29444444444444445</v>
      </c>
      <c r="D181" s="144">
        <v>0.29652777777777778</v>
      </c>
      <c r="E181" s="144">
        <f t="shared" si="38"/>
        <v>2.0833333333333259E-3</v>
      </c>
      <c r="F181" s="111">
        <v>200</v>
      </c>
      <c r="G181" s="316">
        <v>2.1052</v>
      </c>
      <c r="H181" s="51" t="s">
        <v>829</v>
      </c>
      <c r="I181" s="316">
        <v>2.1063999999999998</v>
      </c>
      <c r="J181" s="52">
        <f t="shared" si="56"/>
        <v>0.23999999999997357</v>
      </c>
      <c r="K181" s="55">
        <f t="shared" si="40"/>
        <v>5.7001710051296506E-4</v>
      </c>
      <c r="L181" s="117">
        <f t="shared" si="41"/>
        <v>1.1999999999998678E-3</v>
      </c>
      <c r="M181" s="389" t="s">
        <v>872</v>
      </c>
      <c r="N181" s="405">
        <f t="shared" si="42"/>
        <v>0.23999999999997357</v>
      </c>
      <c r="O181" s="406">
        <f t="shared" si="43"/>
        <v>0</v>
      </c>
      <c r="P181" s="407">
        <f t="shared" si="44"/>
        <v>2.0833333333333259E-3</v>
      </c>
      <c r="Q181" s="407" t="b">
        <f t="shared" si="45"/>
        <v>0</v>
      </c>
      <c r="R181" s="403" t="b">
        <f t="shared" si="46"/>
        <v>0</v>
      </c>
      <c r="S181" s="403" t="b">
        <f t="shared" si="47"/>
        <v>0</v>
      </c>
      <c r="T181" s="403" t="b">
        <f t="shared" si="48"/>
        <v>0</v>
      </c>
      <c r="U181" s="403" t="b">
        <f t="shared" si="49"/>
        <v>0</v>
      </c>
      <c r="V181" s="403" t="b">
        <f t="shared" si="50"/>
        <v>0</v>
      </c>
      <c r="W181" s="403" t="b">
        <f t="shared" si="51"/>
        <v>0</v>
      </c>
      <c r="X181" s="403" t="b">
        <f t="shared" si="52"/>
        <v>0</v>
      </c>
      <c r="Y181" s="403" t="b">
        <f t="shared" si="53"/>
        <v>0</v>
      </c>
      <c r="Z181" s="406">
        <f>SUM($J$9:J181)</f>
        <v>-1530.6101699999988</v>
      </c>
      <c r="AA181" s="438" t="str">
        <f t="shared" si="54"/>
        <v>Monday</v>
      </c>
      <c r="AB181" s="403">
        <f t="shared" si="55"/>
        <v>7</v>
      </c>
    </row>
    <row r="182" spans="1:28" x14ac:dyDescent="0.2">
      <c r="A182" s="326" t="s">
        <v>315</v>
      </c>
      <c r="B182" s="100">
        <v>44935</v>
      </c>
      <c r="C182" s="144">
        <v>0.27708333333333335</v>
      </c>
      <c r="D182" s="144">
        <v>0.27708333333333335</v>
      </c>
      <c r="E182" s="144">
        <f t="shared" si="38"/>
        <v>0</v>
      </c>
      <c r="F182" s="111">
        <v>300</v>
      </c>
      <c r="G182" s="316">
        <v>1.5002</v>
      </c>
      <c r="H182" s="51" t="s">
        <v>828</v>
      </c>
      <c r="I182" s="316">
        <v>1.6001000000000001</v>
      </c>
      <c r="J182" s="52">
        <f t="shared" si="56"/>
        <v>29.970000000000031</v>
      </c>
      <c r="K182" s="55">
        <f t="shared" si="40"/>
        <v>6.6591121183842139E-2</v>
      </c>
      <c r="L182" s="117">
        <f t="shared" si="41"/>
        <v>9.99000000000001E-2</v>
      </c>
      <c r="M182" s="390" t="s">
        <v>55</v>
      </c>
      <c r="N182" s="405">
        <f t="shared" si="42"/>
        <v>29.970000000000031</v>
      </c>
      <c r="O182" s="406">
        <f t="shared" si="43"/>
        <v>0</v>
      </c>
      <c r="P182" s="407">
        <f t="shared" si="44"/>
        <v>0</v>
      </c>
      <c r="Q182" s="407" t="b">
        <f t="shared" si="45"/>
        <v>0</v>
      </c>
      <c r="R182" s="403" t="b">
        <f t="shared" si="46"/>
        <v>0</v>
      </c>
      <c r="S182" s="403" t="b">
        <f t="shared" si="47"/>
        <v>0</v>
      </c>
      <c r="T182" s="403" t="b">
        <f t="shared" si="48"/>
        <v>0</v>
      </c>
      <c r="U182" s="403" t="b">
        <f t="shared" si="49"/>
        <v>0</v>
      </c>
      <c r="V182" s="403" t="b">
        <f t="shared" si="50"/>
        <v>0</v>
      </c>
      <c r="W182" s="403">
        <f t="shared" si="51"/>
        <v>1</v>
      </c>
      <c r="X182" s="403" t="b">
        <f t="shared" si="52"/>
        <v>0</v>
      </c>
      <c r="Y182" s="403" t="b">
        <f t="shared" si="53"/>
        <v>0</v>
      </c>
      <c r="Z182" s="406">
        <f>SUM($J$9:J182)</f>
        <v>-1500.6401699999988</v>
      </c>
      <c r="AA182" s="438" t="str">
        <f t="shared" si="54"/>
        <v>Monday</v>
      </c>
      <c r="AB182" s="403">
        <f t="shared" si="55"/>
        <v>6</v>
      </c>
    </row>
    <row r="183" spans="1:28" x14ac:dyDescent="0.2">
      <c r="A183" s="326" t="s">
        <v>658</v>
      </c>
      <c r="B183" s="100">
        <v>44936</v>
      </c>
      <c r="C183" s="144">
        <v>0.29444444444444445</v>
      </c>
      <c r="D183" s="144">
        <v>0.30486111111111108</v>
      </c>
      <c r="E183" s="144">
        <f t="shared" si="38"/>
        <v>1.041666666666663E-2</v>
      </c>
      <c r="F183" s="111">
        <v>400</v>
      </c>
      <c r="G183" s="316">
        <v>2.145</v>
      </c>
      <c r="H183" s="51" t="s">
        <v>1011</v>
      </c>
      <c r="I183" s="316">
        <v>2.0701000000000001</v>
      </c>
      <c r="J183" s="142">
        <f t="shared" si="56"/>
        <v>-29.959999999999987</v>
      </c>
      <c r="K183" s="55">
        <f t="shared" si="40"/>
        <v>-3.4918414918414853E-2</v>
      </c>
      <c r="L183" s="117">
        <f t="shared" si="41"/>
        <v>-7.4899999999999967E-2</v>
      </c>
      <c r="M183" s="386" t="s">
        <v>1101</v>
      </c>
      <c r="N183" s="405">
        <f t="shared" si="42"/>
        <v>0</v>
      </c>
      <c r="O183" s="406">
        <f t="shared" si="43"/>
        <v>-29.959999999999987</v>
      </c>
      <c r="P183" s="407" t="b">
        <f t="shared" si="44"/>
        <v>0</v>
      </c>
      <c r="Q183" s="407">
        <f t="shared" si="45"/>
        <v>1.041666666666663E-2</v>
      </c>
      <c r="R183" s="403" t="b">
        <f t="shared" si="46"/>
        <v>0</v>
      </c>
      <c r="S183" s="403" t="b">
        <f t="shared" si="47"/>
        <v>0</v>
      </c>
      <c r="T183" s="403" t="b">
        <f t="shared" si="48"/>
        <v>0</v>
      </c>
      <c r="U183" s="403" t="b">
        <f t="shared" si="49"/>
        <v>0</v>
      </c>
      <c r="V183" s="403" t="b">
        <f t="shared" si="50"/>
        <v>0</v>
      </c>
      <c r="W183" s="403" t="b">
        <f t="shared" si="51"/>
        <v>0</v>
      </c>
      <c r="X183" s="403" t="b">
        <f t="shared" si="52"/>
        <v>0</v>
      </c>
      <c r="Y183" s="403" t="b">
        <f t="shared" si="53"/>
        <v>0</v>
      </c>
      <c r="Z183" s="406">
        <f>SUM($J$9:J183)</f>
        <v>-1530.6001699999988</v>
      </c>
      <c r="AA183" s="438" t="str">
        <f t="shared" si="54"/>
        <v>Tuesday</v>
      </c>
      <c r="AB183" s="403">
        <f t="shared" si="55"/>
        <v>7</v>
      </c>
    </row>
    <row r="184" spans="1:28" x14ac:dyDescent="0.2">
      <c r="A184" s="326" t="s">
        <v>660</v>
      </c>
      <c r="B184" s="100">
        <v>44936</v>
      </c>
      <c r="C184" s="144">
        <v>0.30624999999999997</v>
      </c>
      <c r="D184" s="144">
        <v>0.30694444444444441</v>
      </c>
      <c r="E184" s="144">
        <f t="shared" si="38"/>
        <v>6.9444444444444198E-4</v>
      </c>
      <c r="F184" s="111">
        <v>300</v>
      </c>
      <c r="G184" s="316">
        <v>1.4311</v>
      </c>
      <c r="H184" s="51" t="s">
        <v>1012</v>
      </c>
      <c r="I184" s="316">
        <v>1.3905000000000001</v>
      </c>
      <c r="J184" s="142">
        <f t="shared" si="56"/>
        <v>-12.179999999999991</v>
      </c>
      <c r="K184" s="55">
        <f t="shared" si="40"/>
        <v>-2.8369785479700926E-2</v>
      </c>
      <c r="L184" s="117">
        <f t="shared" si="41"/>
        <v>-4.0599999999999969E-2</v>
      </c>
      <c r="M184" s="386" t="s">
        <v>1102</v>
      </c>
      <c r="N184" s="405">
        <f t="shared" si="42"/>
        <v>0</v>
      </c>
      <c r="O184" s="406">
        <f t="shared" si="43"/>
        <v>-12.179999999999991</v>
      </c>
      <c r="P184" s="407" t="b">
        <f t="shared" si="44"/>
        <v>0</v>
      </c>
      <c r="Q184" s="407">
        <f t="shared" si="45"/>
        <v>6.9444444444444198E-4</v>
      </c>
      <c r="R184" s="403" t="b">
        <f t="shared" si="46"/>
        <v>0</v>
      </c>
      <c r="S184" s="403" t="b">
        <f t="shared" si="47"/>
        <v>0</v>
      </c>
      <c r="T184" s="403" t="b">
        <f t="shared" si="48"/>
        <v>0</v>
      </c>
      <c r="U184" s="403" t="b">
        <f t="shared" si="49"/>
        <v>0</v>
      </c>
      <c r="V184" s="403" t="b">
        <f t="shared" si="50"/>
        <v>0</v>
      </c>
      <c r="W184" s="403" t="b">
        <f t="shared" si="51"/>
        <v>0</v>
      </c>
      <c r="X184" s="403" t="b">
        <f t="shared" si="52"/>
        <v>0</v>
      </c>
      <c r="Y184" s="403" t="b">
        <f t="shared" si="53"/>
        <v>0</v>
      </c>
      <c r="Z184" s="406">
        <f>SUM($J$9:J184)</f>
        <v>-1542.7801699999989</v>
      </c>
      <c r="AA184" s="438" t="str">
        <f t="shared" si="54"/>
        <v>Tuesday</v>
      </c>
      <c r="AB184" s="403">
        <f t="shared" si="55"/>
        <v>7</v>
      </c>
    </row>
    <row r="185" spans="1:28" x14ac:dyDescent="0.2">
      <c r="A185" s="326" t="s">
        <v>317</v>
      </c>
      <c r="B185" s="100">
        <v>44937</v>
      </c>
      <c r="C185" s="144">
        <v>0.28194444444444444</v>
      </c>
      <c r="D185" s="144">
        <v>0.28333333333333333</v>
      </c>
      <c r="E185" s="144">
        <f t="shared" si="38"/>
        <v>1.388888888888884E-3</v>
      </c>
      <c r="F185" s="111">
        <v>300</v>
      </c>
      <c r="G185" s="316">
        <v>3.8166000000000002</v>
      </c>
      <c r="H185" s="51" t="s">
        <v>830</v>
      </c>
      <c r="I185" s="316">
        <v>3.9350000000000001</v>
      </c>
      <c r="J185" s="52">
        <f t="shared" si="56"/>
        <v>35.519999999999953</v>
      </c>
      <c r="K185" s="55">
        <f t="shared" si="40"/>
        <v>3.1022375936697433E-2</v>
      </c>
      <c r="L185" s="117">
        <f t="shared" si="41"/>
        <v>0.11839999999999984</v>
      </c>
      <c r="M185" s="375" t="s">
        <v>870</v>
      </c>
      <c r="N185" s="405">
        <f t="shared" si="42"/>
        <v>35.519999999999953</v>
      </c>
      <c r="O185" s="406">
        <f t="shared" si="43"/>
        <v>0</v>
      </c>
      <c r="P185" s="407">
        <f t="shared" si="44"/>
        <v>1.388888888888884E-3</v>
      </c>
      <c r="Q185" s="407" t="b">
        <f t="shared" si="45"/>
        <v>0</v>
      </c>
      <c r="R185" s="403" t="b">
        <f t="shared" si="46"/>
        <v>0</v>
      </c>
      <c r="S185" s="403" t="b">
        <f t="shared" si="47"/>
        <v>0</v>
      </c>
      <c r="T185" s="403" t="b">
        <f t="shared" si="48"/>
        <v>0</v>
      </c>
      <c r="U185" s="403" t="b">
        <f t="shared" si="49"/>
        <v>0</v>
      </c>
      <c r="V185" s="403">
        <f t="shared" si="50"/>
        <v>1</v>
      </c>
      <c r="W185" s="403" t="b">
        <f t="shared" si="51"/>
        <v>0</v>
      </c>
      <c r="X185" s="403" t="b">
        <f t="shared" si="52"/>
        <v>0</v>
      </c>
      <c r="Y185" s="403" t="b">
        <f t="shared" si="53"/>
        <v>0</v>
      </c>
      <c r="Z185" s="406">
        <f>SUM($J$9:J185)</f>
        <v>-1507.2601699999989</v>
      </c>
      <c r="AA185" s="438" t="str">
        <f t="shared" si="54"/>
        <v>Wednesday</v>
      </c>
      <c r="AB185" s="403">
        <f t="shared" si="55"/>
        <v>6</v>
      </c>
    </row>
    <row r="186" spans="1:28" x14ac:dyDescent="0.2">
      <c r="A186" s="326" t="s">
        <v>662</v>
      </c>
      <c r="B186" s="100">
        <v>44938</v>
      </c>
      <c r="C186" s="144">
        <v>0.37083333333333335</v>
      </c>
      <c r="D186" s="144">
        <v>0.37083333333333335</v>
      </c>
      <c r="E186" s="144">
        <f t="shared" si="38"/>
        <v>0</v>
      </c>
      <c r="F186" s="111">
        <v>900</v>
      </c>
      <c r="G186" s="316">
        <v>1.4147000000000001</v>
      </c>
      <c r="H186" s="51" t="s">
        <v>1013</v>
      </c>
      <c r="I186" s="316">
        <v>1.3900999999999999</v>
      </c>
      <c r="J186" s="142">
        <f t="shared" si="56"/>
        <v>-22.14000000000016</v>
      </c>
      <c r="K186" s="55">
        <f t="shared" si="40"/>
        <v>-1.738884569166621E-2</v>
      </c>
      <c r="L186" s="117">
        <f t="shared" si="41"/>
        <v>-2.4600000000000177E-2</v>
      </c>
      <c r="M186" s="391" t="s">
        <v>1103</v>
      </c>
      <c r="N186" s="405">
        <f t="shared" si="42"/>
        <v>0</v>
      </c>
      <c r="O186" s="406">
        <f t="shared" si="43"/>
        <v>-22.14000000000016</v>
      </c>
      <c r="P186" s="407" t="b">
        <f t="shared" si="44"/>
        <v>0</v>
      </c>
      <c r="Q186" s="407">
        <f t="shared" si="45"/>
        <v>0</v>
      </c>
      <c r="R186" s="403" t="b">
        <f t="shared" si="46"/>
        <v>0</v>
      </c>
      <c r="S186" s="403" t="b">
        <f t="shared" si="47"/>
        <v>0</v>
      </c>
      <c r="T186" s="403" t="b">
        <f t="shared" si="48"/>
        <v>0</v>
      </c>
      <c r="U186" s="403" t="b">
        <f t="shared" si="49"/>
        <v>0</v>
      </c>
      <c r="V186" s="403" t="b">
        <f t="shared" si="50"/>
        <v>0</v>
      </c>
      <c r="W186" s="403" t="b">
        <f t="shared" si="51"/>
        <v>0</v>
      </c>
      <c r="X186" s="403" t="b">
        <f t="shared" si="52"/>
        <v>0</v>
      </c>
      <c r="Y186" s="403" t="b">
        <f t="shared" si="53"/>
        <v>0</v>
      </c>
      <c r="Z186" s="406">
        <f>SUM($J$9:J186)</f>
        <v>-1529.400169999999</v>
      </c>
      <c r="AA186" s="438" t="str">
        <f t="shared" si="54"/>
        <v>Thursday</v>
      </c>
      <c r="AB186" s="403">
        <f t="shared" si="55"/>
        <v>8</v>
      </c>
    </row>
    <row r="187" spans="1:28" x14ac:dyDescent="0.2">
      <c r="A187" s="326" t="s">
        <v>663</v>
      </c>
      <c r="B187" s="100">
        <v>44939</v>
      </c>
      <c r="C187" s="144">
        <v>0.29375000000000001</v>
      </c>
      <c r="D187" s="144">
        <v>0.29375000000000001</v>
      </c>
      <c r="E187" s="144">
        <f t="shared" si="38"/>
        <v>0</v>
      </c>
      <c r="F187" s="111">
        <v>400</v>
      </c>
      <c r="G187" s="316">
        <v>2.6749999999999998</v>
      </c>
      <c r="H187" s="51" t="s">
        <v>1014</v>
      </c>
      <c r="I187" s="316">
        <v>2.6307</v>
      </c>
      <c r="J187" s="142">
        <f t="shared" si="56"/>
        <v>-17.719999999999914</v>
      </c>
      <c r="K187" s="55">
        <f t="shared" si="40"/>
        <v>-1.6560747663551312E-2</v>
      </c>
      <c r="L187" s="117">
        <f t="shared" si="41"/>
        <v>-4.4299999999999784E-2</v>
      </c>
      <c r="M187" s="391" t="s">
        <v>1107</v>
      </c>
      <c r="N187" s="405">
        <f t="shared" si="42"/>
        <v>0</v>
      </c>
      <c r="O187" s="406">
        <f t="shared" si="43"/>
        <v>-17.719999999999914</v>
      </c>
      <c r="P187" s="407" t="b">
        <f t="shared" si="44"/>
        <v>0</v>
      </c>
      <c r="Q187" s="407">
        <f t="shared" si="45"/>
        <v>0</v>
      </c>
      <c r="R187" s="403" t="b">
        <f t="shared" si="46"/>
        <v>0</v>
      </c>
      <c r="S187" s="403" t="b">
        <f t="shared" si="47"/>
        <v>0</v>
      </c>
      <c r="T187" s="403" t="b">
        <f t="shared" si="48"/>
        <v>0</v>
      </c>
      <c r="U187" s="403" t="b">
        <f t="shared" si="49"/>
        <v>0</v>
      </c>
      <c r="V187" s="403" t="b">
        <f t="shared" si="50"/>
        <v>0</v>
      </c>
      <c r="W187" s="403" t="b">
        <f t="shared" si="51"/>
        <v>0</v>
      </c>
      <c r="X187" s="403" t="b">
        <f t="shared" si="52"/>
        <v>0</v>
      </c>
      <c r="Y187" s="403" t="b">
        <f t="shared" si="53"/>
        <v>0</v>
      </c>
      <c r="Z187" s="406">
        <f>SUM($J$9:J187)</f>
        <v>-1547.1201699999988</v>
      </c>
      <c r="AA187" s="438" t="str">
        <f t="shared" si="54"/>
        <v>Friday</v>
      </c>
      <c r="AB187" s="403">
        <f t="shared" si="55"/>
        <v>7</v>
      </c>
    </row>
    <row r="188" spans="1:28" x14ac:dyDescent="0.2">
      <c r="A188" s="326" t="s">
        <v>74</v>
      </c>
      <c r="B188" s="100">
        <v>44943</v>
      </c>
      <c r="C188" s="144">
        <v>0.27291666666666664</v>
      </c>
      <c r="D188" s="144">
        <v>0.27430555555555552</v>
      </c>
      <c r="E188" s="144">
        <f t="shared" si="38"/>
        <v>1.388888888888884E-3</v>
      </c>
      <c r="F188" s="111">
        <v>200</v>
      </c>
      <c r="G188" s="316">
        <v>2.0179499999999999</v>
      </c>
      <c r="H188" s="51" t="s">
        <v>831</v>
      </c>
      <c r="I188" s="316">
        <v>2.1101000000000001</v>
      </c>
      <c r="J188" s="52">
        <f t="shared" si="56"/>
        <v>18.430000000000035</v>
      </c>
      <c r="K188" s="55">
        <f t="shared" si="40"/>
        <v>4.5665155231794818E-2</v>
      </c>
      <c r="L188" s="117">
        <f t="shared" si="41"/>
        <v>9.2150000000000176E-2</v>
      </c>
      <c r="M188" s="392" t="s">
        <v>633</v>
      </c>
      <c r="N188" s="405">
        <f t="shared" si="42"/>
        <v>18.430000000000035</v>
      </c>
      <c r="O188" s="406">
        <f t="shared" si="43"/>
        <v>0</v>
      </c>
      <c r="P188" s="407">
        <f t="shared" si="44"/>
        <v>1.388888888888884E-3</v>
      </c>
      <c r="Q188" s="407" t="b">
        <f t="shared" si="45"/>
        <v>0</v>
      </c>
      <c r="R188" s="403" t="b">
        <f t="shared" si="46"/>
        <v>0</v>
      </c>
      <c r="S188" s="403" t="b">
        <f t="shared" si="47"/>
        <v>0</v>
      </c>
      <c r="T188" s="403" t="b">
        <f t="shared" si="48"/>
        <v>0</v>
      </c>
      <c r="U188" s="403" t="b">
        <f t="shared" si="49"/>
        <v>0</v>
      </c>
      <c r="V188" s="403" t="b">
        <f t="shared" si="50"/>
        <v>0</v>
      </c>
      <c r="W188" s="403" t="b">
        <f t="shared" si="51"/>
        <v>0</v>
      </c>
      <c r="X188" s="403">
        <f t="shared" si="52"/>
        <v>1</v>
      </c>
      <c r="Y188" s="403" t="b">
        <f t="shared" si="53"/>
        <v>0</v>
      </c>
      <c r="Z188" s="406">
        <f>SUM($J$9:J188)</f>
        <v>-1528.6901699999987</v>
      </c>
      <c r="AA188" s="438" t="str">
        <f t="shared" si="54"/>
        <v>Tuesday</v>
      </c>
      <c r="AB188" s="403">
        <f t="shared" si="55"/>
        <v>6</v>
      </c>
    </row>
    <row r="189" spans="1:28" x14ac:dyDescent="0.2">
      <c r="A189" s="326" t="s">
        <v>230</v>
      </c>
      <c r="B189" s="100">
        <v>44943</v>
      </c>
      <c r="C189" s="144">
        <v>0.50763888888888886</v>
      </c>
      <c r="D189" s="144">
        <v>0.50763888888888886</v>
      </c>
      <c r="E189" s="144">
        <f t="shared" si="38"/>
        <v>0</v>
      </c>
      <c r="F189" s="111">
        <v>100</v>
      </c>
      <c r="G189" s="316">
        <v>2.1941000000000002</v>
      </c>
      <c r="H189" s="51" t="s">
        <v>1015</v>
      </c>
      <c r="I189" s="316">
        <v>2.15</v>
      </c>
      <c r="J189" s="142">
        <f t="shared" si="56"/>
        <v>-4.410000000000025</v>
      </c>
      <c r="K189" s="55">
        <f t="shared" si="40"/>
        <v>-2.0099357367485693E-2</v>
      </c>
      <c r="L189" s="117">
        <f t="shared" si="41"/>
        <v>-4.410000000000025E-2</v>
      </c>
      <c r="M189" s="386" t="s">
        <v>1125</v>
      </c>
      <c r="N189" s="405">
        <f t="shared" si="42"/>
        <v>0</v>
      </c>
      <c r="O189" s="406">
        <f t="shared" si="43"/>
        <v>-4.410000000000025</v>
      </c>
      <c r="P189" s="407" t="b">
        <f t="shared" si="44"/>
        <v>0</v>
      </c>
      <c r="Q189" s="407">
        <f t="shared" si="45"/>
        <v>0</v>
      </c>
      <c r="R189" s="403" t="b">
        <f t="shared" si="46"/>
        <v>0</v>
      </c>
      <c r="S189" s="403" t="b">
        <f t="shared" si="47"/>
        <v>0</v>
      </c>
      <c r="T189" s="403" t="b">
        <f t="shared" si="48"/>
        <v>0</v>
      </c>
      <c r="U189" s="403" t="b">
        <f t="shared" si="49"/>
        <v>0</v>
      </c>
      <c r="V189" s="403" t="b">
        <f t="shared" si="50"/>
        <v>0</v>
      </c>
      <c r="W189" s="403" t="b">
        <f t="shared" si="51"/>
        <v>0</v>
      </c>
      <c r="X189" s="403" t="b">
        <f t="shared" si="52"/>
        <v>0</v>
      </c>
      <c r="Y189" s="403" t="b">
        <f t="shared" si="53"/>
        <v>0</v>
      </c>
      <c r="Z189" s="406">
        <f>SUM($J$9:J189)</f>
        <v>-1533.1001699999988</v>
      </c>
      <c r="AA189" s="438" t="str">
        <f t="shared" si="54"/>
        <v>Tuesday</v>
      </c>
      <c r="AB189" s="403">
        <f t="shared" si="55"/>
        <v>12</v>
      </c>
    </row>
    <row r="190" spans="1:28" x14ac:dyDescent="0.2">
      <c r="A190" s="326" t="s">
        <v>230</v>
      </c>
      <c r="B190" s="100">
        <v>44943</v>
      </c>
      <c r="C190" s="144">
        <v>0.50902777777777775</v>
      </c>
      <c r="D190" s="144">
        <v>0.51111111111111118</v>
      </c>
      <c r="E190" s="144">
        <f t="shared" si="38"/>
        <v>2.083333333333437E-3</v>
      </c>
      <c r="F190" s="111">
        <v>200</v>
      </c>
      <c r="G190" s="316">
        <v>2.1775000000000002</v>
      </c>
      <c r="H190" s="51" t="s">
        <v>1016</v>
      </c>
      <c r="I190" s="316">
        <v>2.1539999999999999</v>
      </c>
      <c r="J190" s="142">
        <f t="shared" si="56"/>
        <v>-4.7000000000000597</v>
      </c>
      <c r="K190" s="55">
        <f t="shared" si="40"/>
        <v>-1.0792192881745266E-2</v>
      </c>
      <c r="L190" s="117">
        <f t="shared" si="41"/>
        <v>-2.3500000000000298E-2</v>
      </c>
      <c r="M190" s="386" t="s">
        <v>1125</v>
      </c>
      <c r="N190" s="405">
        <f t="shared" si="42"/>
        <v>0</v>
      </c>
      <c r="O190" s="406">
        <f t="shared" si="43"/>
        <v>-4.7000000000000597</v>
      </c>
      <c r="P190" s="407" t="b">
        <f t="shared" si="44"/>
        <v>0</v>
      </c>
      <c r="Q190" s="407">
        <f t="shared" si="45"/>
        <v>2.083333333333437E-3</v>
      </c>
      <c r="R190" s="403" t="b">
        <f t="shared" si="46"/>
        <v>0</v>
      </c>
      <c r="S190" s="403" t="b">
        <f t="shared" si="47"/>
        <v>0</v>
      </c>
      <c r="T190" s="403" t="b">
        <f t="shared" si="48"/>
        <v>0</v>
      </c>
      <c r="U190" s="403" t="b">
        <f t="shared" si="49"/>
        <v>0</v>
      </c>
      <c r="V190" s="403" t="b">
        <f t="shared" si="50"/>
        <v>0</v>
      </c>
      <c r="W190" s="403" t="b">
        <f t="shared" si="51"/>
        <v>0</v>
      </c>
      <c r="X190" s="403" t="b">
        <f t="shared" si="52"/>
        <v>0</v>
      </c>
      <c r="Y190" s="403" t="b">
        <f t="shared" si="53"/>
        <v>0</v>
      </c>
      <c r="Z190" s="406">
        <f>SUM($J$9:J190)</f>
        <v>-1537.8001699999988</v>
      </c>
      <c r="AA190" s="438" t="str">
        <f t="shared" si="54"/>
        <v>Tuesday</v>
      </c>
      <c r="AB190" s="403">
        <f t="shared" si="55"/>
        <v>12</v>
      </c>
    </row>
    <row r="191" spans="1:28" x14ac:dyDescent="0.2">
      <c r="A191" s="326" t="s">
        <v>322</v>
      </c>
      <c r="B191" s="100">
        <v>44944</v>
      </c>
      <c r="C191" s="144">
        <v>0.27638888888888885</v>
      </c>
      <c r="D191" s="144">
        <v>0.27777777777777779</v>
      </c>
      <c r="E191" s="144">
        <f t="shared" si="38"/>
        <v>1.3888888888889395E-3</v>
      </c>
      <c r="F191" s="111">
        <v>400</v>
      </c>
      <c r="G191" s="316">
        <v>1.0449999999999999</v>
      </c>
      <c r="H191" s="51" t="s">
        <v>832</v>
      </c>
      <c r="I191" s="316">
        <v>1.0801000000000001</v>
      </c>
      <c r="J191" s="52">
        <f t="shared" si="56"/>
        <v>14.040000000000052</v>
      </c>
      <c r="K191" s="55">
        <f t="shared" si="40"/>
        <v>3.3588516746411612E-2</v>
      </c>
      <c r="L191" s="117">
        <f t="shared" si="41"/>
        <v>3.5100000000000131E-2</v>
      </c>
      <c r="M191" s="392" t="s">
        <v>633</v>
      </c>
      <c r="N191" s="405">
        <f t="shared" si="42"/>
        <v>14.040000000000052</v>
      </c>
      <c r="O191" s="406">
        <f t="shared" si="43"/>
        <v>0</v>
      </c>
      <c r="P191" s="407">
        <f t="shared" si="44"/>
        <v>1.3888888888889395E-3</v>
      </c>
      <c r="Q191" s="407" t="b">
        <f t="shared" si="45"/>
        <v>0</v>
      </c>
      <c r="R191" s="403" t="b">
        <f t="shared" si="46"/>
        <v>0</v>
      </c>
      <c r="S191" s="403" t="b">
        <f t="shared" si="47"/>
        <v>0</v>
      </c>
      <c r="T191" s="403" t="b">
        <f t="shared" si="48"/>
        <v>0</v>
      </c>
      <c r="U191" s="403" t="b">
        <f t="shared" si="49"/>
        <v>0</v>
      </c>
      <c r="V191" s="403" t="b">
        <f t="shared" si="50"/>
        <v>0</v>
      </c>
      <c r="W191" s="403" t="b">
        <f t="shared" si="51"/>
        <v>0</v>
      </c>
      <c r="X191" s="403">
        <f t="shared" si="52"/>
        <v>1</v>
      </c>
      <c r="Y191" s="403" t="b">
        <f t="shared" si="53"/>
        <v>0</v>
      </c>
      <c r="Z191" s="406">
        <f>SUM($J$9:J191)</f>
        <v>-1523.7601699999989</v>
      </c>
      <c r="AA191" s="438" t="str">
        <f t="shared" si="54"/>
        <v>Wednesday</v>
      </c>
      <c r="AB191" s="403">
        <f t="shared" si="55"/>
        <v>6</v>
      </c>
    </row>
    <row r="192" spans="1:28" x14ac:dyDescent="0.2">
      <c r="A192" s="326" t="s">
        <v>322</v>
      </c>
      <c r="B192" s="100">
        <v>44944</v>
      </c>
      <c r="C192" s="144">
        <v>0.3034722222222222</v>
      </c>
      <c r="D192" s="144">
        <v>0.3034722222222222</v>
      </c>
      <c r="E192" s="144">
        <f t="shared" si="38"/>
        <v>0</v>
      </c>
      <c r="F192" s="111">
        <v>200</v>
      </c>
      <c r="G192" s="316">
        <v>1.1598999999999999</v>
      </c>
      <c r="H192" s="51" t="s">
        <v>1017</v>
      </c>
      <c r="I192" s="316">
        <v>1.1299999999999999</v>
      </c>
      <c r="J192" s="142">
        <f t="shared" si="56"/>
        <v>-5.9800000000000075</v>
      </c>
      <c r="K192" s="55">
        <f t="shared" si="40"/>
        <v>-2.5778084317613637E-2</v>
      </c>
      <c r="L192" s="117">
        <f t="shared" si="41"/>
        <v>-2.9900000000000038E-2</v>
      </c>
      <c r="M192" s="393" t="s">
        <v>1126</v>
      </c>
      <c r="N192" s="405">
        <f t="shared" si="42"/>
        <v>0</v>
      </c>
      <c r="O192" s="406">
        <f t="shared" si="43"/>
        <v>-5.9800000000000075</v>
      </c>
      <c r="P192" s="407" t="b">
        <f t="shared" si="44"/>
        <v>0</v>
      </c>
      <c r="Q192" s="407">
        <f t="shared" si="45"/>
        <v>0</v>
      </c>
      <c r="R192" s="403" t="b">
        <f t="shared" si="46"/>
        <v>0</v>
      </c>
      <c r="S192" s="403" t="b">
        <f t="shared" si="47"/>
        <v>0</v>
      </c>
      <c r="T192" s="403" t="b">
        <f t="shared" si="48"/>
        <v>0</v>
      </c>
      <c r="U192" s="403" t="b">
        <f t="shared" si="49"/>
        <v>0</v>
      </c>
      <c r="V192" s="403" t="b">
        <f t="shared" si="50"/>
        <v>0</v>
      </c>
      <c r="W192" s="403" t="b">
        <f t="shared" si="51"/>
        <v>0</v>
      </c>
      <c r="X192" s="403" t="b">
        <f t="shared" si="52"/>
        <v>0</v>
      </c>
      <c r="Y192" s="403" t="b">
        <f t="shared" si="53"/>
        <v>0</v>
      </c>
      <c r="Z192" s="406">
        <f>SUM($J$9:J192)</f>
        <v>-1529.7401699999989</v>
      </c>
      <c r="AA192" s="438" t="str">
        <f t="shared" si="54"/>
        <v>Wednesday</v>
      </c>
      <c r="AB192" s="403">
        <f t="shared" si="55"/>
        <v>7</v>
      </c>
    </row>
    <row r="193" spans="1:28" x14ac:dyDescent="0.2">
      <c r="A193" s="326" t="s">
        <v>322</v>
      </c>
      <c r="B193" s="100">
        <v>44944</v>
      </c>
      <c r="C193" s="144">
        <v>0.30486111111111108</v>
      </c>
      <c r="D193" s="144">
        <v>0.30902777777777779</v>
      </c>
      <c r="E193" s="144">
        <f t="shared" si="38"/>
        <v>4.1666666666667074E-3</v>
      </c>
      <c r="F193" s="111">
        <v>400</v>
      </c>
      <c r="G193" s="316">
        <v>1.1850000000000001</v>
      </c>
      <c r="H193" s="51" t="s">
        <v>1018</v>
      </c>
      <c r="I193" s="316">
        <v>1.1404000000000001</v>
      </c>
      <c r="J193" s="142">
        <f t="shared" si="56"/>
        <v>-17.839999999999989</v>
      </c>
      <c r="K193" s="55">
        <f t="shared" si="40"/>
        <v>-3.7637130801687735E-2</v>
      </c>
      <c r="L193" s="117">
        <f t="shared" si="41"/>
        <v>-4.4599999999999973E-2</v>
      </c>
      <c r="M193" s="393" t="s">
        <v>1126</v>
      </c>
      <c r="N193" s="405">
        <f t="shared" si="42"/>
        <v>0</v>
      </c>
      <c r="O193" s="406">
        <f t="shared" si="43"/>
        <v>-17.839999999999989</v>
      </c>
      <c r="P193" s="407" t="b">
        <f t="shared" si="44"/>
        <v>0</v>
      </c>
      <c r="Q193" s="407">
        <f t="shared" si="45"/>
        <v>4.1666666666667074E-3</v>
      </c>
      <c r="R193" s="403" t="b">
        <f t="shared" si="46"/>
        <v>0</v>
      </c>
      <c r="S193" s="403" t="b">
        <f t="shared" si="47"/>
        <v>0</v>
      </c>
      <c r="T193" s="403" t="b">
        <f t="shared" si="48"/>
        <v>0</v>
      </c>
      <c r="U193" s="403" t="b">
        <f t="shared" si="49"/>
        <v>0</v>
      </c>
      <c r="V193" s="403" t="b">
        <f t="shared" si="50"/>
        <v>0</v>
      </c>
      <c r="W193" s="403" t="b">
        <f t="shared" si="51"/>
        <v>0</v>
      </c>
      <c r="X193" s="403" t="b">
        <f t="shared" si="52"/>
        <v>0</v>
      </c>
      <c r="Y193" s="403" t="b">
        <f t="shared" si="53"/>
        <v>0</v>
      </c>
      <c r="Z193" s="406">
        <f>SUM($J$9:J193)</f>
        <v>-1547.5801699999988</v>
      </c>
      <c r="AA193" s="438" t="str">
        <f t="shared" si="54"/>
        <v>Wednesday</v>
      </c>
      <c r="AB193" s="403">
        <f t="shared" si="55"/>
        <v>7</v>
      </c>
    </row>
    <row r="194" spans="1:28" x14ac:dyDescent="0.2">
      <c r="A194" s="326" t="s">
        <v>107</v>
      </c>
      <c r="B194" s="100">
        <v>44945</v>
      </c>
      <c r="C194" s="144">
        <v>0.2722222222222222</v>
      </c>
      <c r="D194" s="144">
        <v>0.27361111111111108</v>
      </c>
      <c r="E194" s="144">
        <f t="shared" si="38"/>
        <v>1.388888888888884E-3</v>
      </c>
      <c r="F194" s="111">
        <v>300</v>
      </c>
      <c r="G194" s="316">
        <v>2.3290000000000002</v>
      </c>
      <c r="H194" s="51" t="s">
        <v>833</v>
      </c>
      <c r="I194" s="316">
        <v>2.3653</v>
      </c>
      <c r="J194" s="52">
        <f t="shared" si="56"/>
        <v>10.889999999999933</v>
      </c>
      <c r="K194" s="55">
        <f t="shared" si="40"/>
        <v>1.558608844997833E-2</v>
      </c>
      <c r="L194" s="117">
        <f t="shared" si="41"/>
        <v>3.6299999999999777E-2</v>
      </c>
      <c r="M194" s="392" t="s">
        <v>538</v>
      </c>
      <c r="N194" s="405">
        <f t="shared" si="42"/>
        <v>10.889999999999933</v>
      </c>
      <c r="O194" s="406">
        <f t="shared" si="43"/>
        <v>0</v>
      </c>
      <c r="P194" s="407">
        <f t="shared" si="44"/>
        <v>1.388888888888884E-3</v>
      </c>
      <c r="Q194" s="407" t="b">
        <f t="shared" si="45"/>
        <v>0</v>
      </c>
      <c r="R194" s="403" t="b">
        <f t="shared" si="46"/>
        <v>0</v>
      </c>
      <c r="S194" s="403" t="b">
        <f t="shared" si="47"/>
        <v>0</v>
      </c>
      <c r="T194" s="403" t="b">
        <f t="shared" si="48"/>
        <v>0</v>
      </c>
      <c r="U194" s="403" t="b">
        <f t="shared" si="49"/>
        <v>0</v>
      </c>
      <c r="V194" s="403" t="b">
        <f t="shared" si="50"/>
        <v>0</v>
      </c>
      <c r="W194" s="403" t="b">
        <f t="shared" si="51"/>
        <v>0</v>
      </c>
      <c r="X194" s="403">
        <f t="shared" si="52"/>
        <v>1</v>
      </c>
      <c r="Y194" s="403" t="b">
        <f t="shared" si="53"/>
        <v>0</v>
      </c>
      <c r="Z194" s="406">
        <f>SUM($J$9:J194)</f>
        <v>-1536.6901699999989</v>
      </c>
      <c r="AA194" s="438" t="str">
        <f t="shared" si="54"/>
        <v>Thursday</v>
      </c>
      <c r="AB194" s="403">
        <f t="shared" si="55"/>
        <v>6</v>
      </c>
    </row>
    <row r="195" spans="1:28" x14ac:dyDescent="0.2">
      <c r="A195" s="326" t="s">
        <v>107</v>
      </c>
      <c r="B195" s="100">
        <v>44945</v>
      </c>
      <c r="C195" s="144">
        <v>0.27152777777777776</v>
      </c>
      <c r="D195" s="144">
        <v>0.27152777777777776</v>
      </c>
      <c r="E195" s="144">
        <f t="shared" si="38"/>
        <v>0</v>
      </c>
      <c r="F195" s="111">
        <v>200</v>
      </c>
      <c r="G195" s="316">
        <v>2.1899000000000002</v>
      </c>
      <c r="H195" s="51" t="s">
        <v>1019</v>
      </c>
      <c r="I195" s="316">
        <v>2.15</v>
      </c>
      <c r="J195" s="142">
        <f t="shared" si="56"/>
        <v>-7.9800000000000537</v>
      </c>
      <c r="K195" s="55">
        <f t="shared" si="40"/>
        <v>-1.8220010046120949E-2</v>
      </c>
      <c r="L195" s="117">
        <f t="shared" si="41"/>
        <v>-3.9900000000000269E-2</v>
      </c>
      <c r="M195" s="391" t="s">
        <v>1127</v>
      </c>
      <c r="N195" s="405">
        <f t="shared" si="42"/>
        <v>0</v>
      </c>
      <c r="O195" s="406">
        <f t="shared" si="43"/>
        <v>-7.9800000000000537</v>
      </c>
      <c r="P195" s="407" t="b">
        <f t="shared" si="44"/>
        <v>0</v>
      </c>
      <c r="Q195" s="407">
        <f t="shared" si="45"/>
        <v>0</v>
      </c>
      <c r="R195" s="403" t="b">
        <f t="shared" si="46"/>
        <v>0</v>
      </c>
      <c r="S195" s="403" t="b">
        <f t="shared" si="47"/>
        <v>0</v>
      </c>
      <c r="T195" s="403" t="b">
        <f t="shared" si="48"/>
        <v>0</v>
      </c>
      <c r="U195" s="403" t="b">
        <f t="shared" si="49"/>
        <v>0</v>
      </c>
      <c r="V195" s="403" t="b">
        <f t="shared" si="50"/>
        <v>0</v>
      </c>
      <c r="W195" s="403" t="b">
        <f t="shared" si="51"/>
        <v>0</v>
      </c>
      <c r="X195" s="403" t="b">
        <f t="shared" si="52"/>
        <v>0</v>
      </c>
      <c r="Y195" s="403" t="b">
        <f t="shared" si="53"/>
        <v>0</v>
      </c>
      <c r="Z195" s="406">
        <f>SUM($J$9:J195)</f>
        <v>-1544.670169999999</v>
      </c>
      <c r="AA195" s="438" t="str">
        <f t="shared" si="54"/>
        <v>Thursday</v>
      </c>
      <c r="AB195" s="403">
        <f t="shared" si="55"/>
        <v>6</v>
      </c>
    </row>
    <row r="196" spans="1:28" x14ac:dyDescent="0.2">
      <c r="A196" s="326" t="s">
        <v>664</v>
      </c>
      <c r="B196" s="100">
        <v>44946</v>
      </c>
      <c r="C196" s="144">
        <v>0.28472222222222221</v>
      </c>
      <c r="D196" s="144">
        <v>0.28472222222222221</v>
      </c>
      <c r="E196" s="144">
        <f t="shared" si="38"/>
        <v>0</v>
      </c>
      <c r="F196" s="111">
        <v>400</v>
      </c>
      <c r="G196" s="316">
        <v>1.2825</v>
      </c>
      <c r="H196" s="51" t="s">
        <v>1020</v>
      </c>
      <c r="I196" s="316">
        <v>1.2400249999999999</v>
      </c>
      <c r="J196" s="142">
        <f t="shared" si="56"/>
        <v>-16.990000000000016</v>
      </c>
      <c r="K196" s="55">
        <f t="shared" si="40"/>
        <v>-3.3118908382066325E-2</v>
      </c>
      <c r="L196" s="117">
        <f t="shared" si="41"/>
        <v>-4.2475000000000041E-2</v>
      </c>
      <c r="M196" s="391" t="s">
        <v>1128</v>
      </c>
      <c r="N196" s="405">
        <f t="shared" si="42"/>
        <v>0</v>
      </c>
      <c r="O196" s="406">
        <f t="shared" si="43"/>
        <v>-16.990000000000016</v>
      </c>
      <c r="P196" s="407" t="b">
        <f t="shared" si="44"/>
        <v>0</v>
      </c>
      <c r="Q196" s="407">
        <f t="shared" si="45"/>
        <v>0</v>
      </c>
      <c r="R196" s="403" t="b">
        <f t="shared" si="46"/>
        <v>0</v>
      </c>
      <c r="S196" s="403" t="b">
        <f t="shared" si="47"/>
        <v>0</v>
      </c>
      <c r="T196" s="403" t="b">
        <f t="shared" si="48"/>
        <v>0</v>
      </c>
      <c r="U196" s="403" t="b">
        <f t="shared" si="49"/>
        <v>0</v>
      </c>
      <c r="V196" s="403" t="b">
        <f t="shared" si="50"/>
        <v>0</v>
      </c>
      <c r="W196" s="403" t="b">
        <f t="shared" si="51"/>
        <v>0</v>
      </c>
      <c r="X196" s="403" t="b">
        <f t="shared" si="52"/>
        <v>0</v>
      </c>
      <c r="Y196" s="403" t="b">
        <f t="shared" si="53"/>
        <v>0</v>
      </c>
      <c r="Z196" s="406">
        <f>SUM($J$9:J196)</f>
        <v>-1561.660169999999</v>
      </c>
      <c r="AA196" s="438" t="str">
        <f t="shared" si="54"/>
        <v>Friday</v>
      </c>
      <c r="AB196" s="403">
        <f t="shared" si="55"/>
        <v>6</v>
      </c>
    </row>
    <row r="197" spans="1:28" x14ac:dyDescent="0.2">
      <c r="A197" s="326" t="s">
        <v>664</v>
      </c>
      <c r="B197" s="100">
        <v>44946</v>
      </c>
      <c r="C197" s="144">
        <v>0.28472222222222221</v>
      </c>
      <c r="D197" s="144">
        <v>0.28472222222222221</v>
      </c>
      <c r="E197" s="144">
        <f t="shared" si="38"/>
        <v>0</v>
      </c>
      <c r="F197" s="111">
        <v>400</v>
      </c>
      <c r="G197" s="316">
        <v>1.2658</v>
      </c>
      <c r="H197" s="51" t="s">
        <v>1021</v>
      </c>
      <c r="I197" s="316">
        <v>1.2209000000000001</v>
      </c>
      <c r="J197" s="142">
        <f t="shared" si="56"/>
        <v>-17.959999999999976</v>
      </c>
      <c r="K197" s="55">
        <f t="shared" si="40"/>
        <v>-3.5471638489492752E-2</v>
      </c>
      <c r="L197" s="117">
        <f t="shared" si="41"/>
        <v>-4.489999999999994E-2</v>
      </c>
      <c r="M197" s="391" t="s">
        <v>1128</v>
      </c>
      <c r="N197" s="405">
        <f t="shared" si="42"/>
        <v>0</v>
      </c>
      <c r="O197" s="406">
        <f t="shared" si="43"/>
        <v>-17.959999999999976</v>
      </c>
      <c r="P197" s="407" t="b">
        <f t="shared" si="44"/>
        <v>0</v>
      </c>
      <c r="Q197" s="407">
        <f t="shared" si="45"/>
        <v>0</v>
      </c>
      <c r="R197" s="403" t="b">
        <f t="shared" si="46"/>
        <v>0</v>
      </c>
      <c r="S197" s="403" t="b">
        <f t="shared" si="47"/>
        <v>0</v>
      </c>
      <c r="T197" s="403" t="b">
        <f t="shared" si="48"/>
        <v>0</v>
      </c>
      <c r="U197" s="403" t="b">
        <f t="shared" si="49"/>
        <v>0</v>
      </c>
      <c r="V197" s="403" t="b">
        <f t="shared" si="50"/>
        <v>0</v>
      </c>
      <c r="W197" s="403" t="b">
        <f t="shared" si="51"/>
        <v>0</v>
      </c>
      <c r="X197" s="403" t="b">
        <f t="shared" si="52"/>
        <v>0</v>
      </c>
      <c r="Y197" s="403" t="b">
        <f t="shared" si="53"/>
        <v>0</v>
      </c>
      <c r="Z197" s="406">
        <f>SUM($J$9:J197)</f>
        <v>-1579.620169999999</v>
      </c>
      <c r="AA197" s="438" t="str">
        <f t="shared" si="54"/>
        <v>Friday</v>
      </c>
      <c r="AB197" s="403">
        <f t="shared" si="55"/>
        <v>6</v>
      </c>
    </row>
    <row r="198" spans="1:28" x14ac:dyDescent="0.2">
      <c r="A198" s="326" t="s">
        <v>666</v>
      </c>
      <c r="B198" s="100">
        <v>44963</v>
      </c>
      <c r="C198" s="144">
        <v>0.28125</v>
      </c>
      <c r="D198" s="144">
        <v>0.28333333333333333</v>
      </c>
      <c r="E198" s="144">
        <f t="shared" si="38"/>
        <v>2.0833333333333259E-3</v>
      </c>
      <c r="F198" s="111">
        <v>300</v>
      </c>
      <c r="G198" s="316">
        <v>2.2932000000000001</v>
      </c>
      <c r="H198" s="51" t="s">
        <v>1022</v>
      </c>
      <c r="I198" s="316">
        <v>2.2208000000000001</v>
      </c>
      <c r="J198" s="142">
        <f t="shared" si="56"/>
        <v>-21.720000000000006</v>
      </c>
      <c r="K198" s="55">
        <f t="shared" si="40"/>
        <v>-3.1571603000174475E-2</v>
      </c>
      <c r="L198" s="117">
        <f t="shared" si="41"/>
        <v>-7.240000000000002E-2</v>
      </c>
      <c r="M198" s="394" t="s">
        <v>26</v>
      </c>
      <c r="N198" s="405">
        <f t="shared" si="42"/>
        <v>0</v>
      </c>
      <c r="O198" s="406">
        <f t="shared" si="43"/>
        <v>-21.720000000000006</v>
      </c>
      <c r="P198" s="407" t="b">
        <f t="shared" si="44"/>
        <v>0</v>
      </c>
      <c r="Q198" s="407">
        <f t="shared" si="45"/>
        <v>2.0833333333333259E-3</v>
      </c>
      <c r="R198" s="403" t="b">
        <f t="shared" si="46"/>
        <v>0</v>
      </c>
      <c r="S198" s="403" t="b">
        <f t="shared" si="47"/>
        <v>0</v>
      </c>
      <c r="T198" s="403" t="b">
        <f t="shared" si="48"/>
        <v>0</v>
      </c>
      <c r="U198" s="403" t="b">
        <f t="shared" si="49"/>
        <v>0</v>
      </c>
      <c r="V198" s="403" t="b">
        <f t="shared" si="50"/>
        <v>0</v>
      </c>
      <c r="W198" s="403" t="b">
        <f t="shared" si="51"/>
        <v>0</v>
      </c>
      <c r="X198" s="403" t="b">
        <f t="shared" si="52"/>
        <v>0</v>
      </c>
      <c r="Y198" s="403" t="b">
        <f t="shared" si="53"/>
        <v>0</v>
      </c>
      <c r="Z198" s="406">
        <f>SUM($J$9:J198)</f>
        <v>-1601.340169999999</v>
      </c>
      <c r="AA198" s="438" t="str">
        <f t="shared" si="54"/>
        <v>Monday</v>
      </c>
      <c r="AB198" s="403">
        <f t="shared" si="55"/>
        <v>6</v>
      </c>
    </row>
    <row r="199" spans="1:28" x14ac:dyDescent="0.2">
      <c r="A199" s="326" t="s">
        <v>667</v>
      </c>
      <c r="B199" s="100">
        <v>44963</v>
      </c>
      <c r="C199" s="144">
        <v>0.2722222222222222</v>
      </c>
      <c r="D199" s="144">
        <v>0.2722222222222222</v>
      </c>
      <c r="E199" s="144">
        <f t="shared" si="38"/>
        <v>0</v>
      </c>
      <c r="F199" s="111">
        <v>200</v>
      </c>
      <c r="G199" s="316">
        <v>3.7381000000000002</v>
      </c>
      <c r="H199" s="51" t="s">
        <v>1023</v>
      </c>
      <c r="I199" s="316">
        <v>3.64</v>
      </c>
      <c r="J199" s="142">
        <f t="shared" si="56"/>
        <v>-19.620000000000015</v>
      </c>
      <c r="K199" s="55">
        <f t="shared" si="40"/>
        <v>-2.6243278670982639E-2</v>
      </c>
      <c r="L199" s="117">
        <f t="shared" si="41"/>
        <v>-9.8100000000000076E-2</v>
      </c>
      <c r="M199" s="386" t="s">
        <v>1129</v>
      </c>
      <c r="N199" s="405">
        <f t="shared" si="42"/>
        <v>0</v>
      </c>
      <c r="O199" s="406">
        <f t="shared" si="43"/>
        <v>-19.620000000000015</v>
      </c>
      <c r="P199" s="407" t="b">
        <f t="shared" si="44"/>
        <v>0</v>
      </c>
      <c r="Q199" s="407">
        <f t="shared" si="45"/>
        <v>0</v>
      </c>
      <c r="R199" s="403" t="b">
        <f t="shared" si="46"/>
        <v>0</v>
      </c>
      <c r="S199" s="403" t="b">
        <f t="shared" si="47"/>
        <v>0</v>
      </c>
      <c r="T199" s="403" t="b">
        <f t="shared" si="48"/>
        <v>0</v>
      </c>
      <c r="U199" s="403" t="b">
        <f t="shared" si="49"/>
        <v>0</v>
      </c>
      <c r="V199" s="403" t="b">
        <f t="shared" si="50"/>
        <v>0</v>
      </c>
      <c r="W199" s="403" t="b">
        <f t="shared" si="51"/>
        <v>0</v>
      </c>
      <c r="X199" s="403" t="b">
        <f t="shared" si="52"/>
        <v>0</v>
      </c>
      <c r="Y199" s="403" t="b">
        <f t="shared" si="53"/>
        <v>0</v>
      </c>
      <c r="Z199" s="406">
        <f>SUM($J$9:J199)</f>
        <v>-1620.9601699999992</v>
      </c>
      <c r="AA199" s="438" t="str">
        <f t="shared" si="54"/>
        <v>Monday</v>
      </c>
      <c r="AB199" s="403">
        <f t="shared" si="55"/>
        <v>6</v>
      </c>
    </row>
    <row r="200" spans="1:28" x14ac:dyDescent="0.2">
      <c r="A200" s="326" t="s">
        <v>667</v>
      </c>
      <c r="B200" s="100">
        <v>44963</v>
      </c>
      <c r="C200" s="144">
        <v>0.27916666666666667</v>
      </c>
      <c r="D200" s="144">
        <v>0.27916666666666667</v>
      </c>
      <c r="E200" s="144">
        <f t="shared" si="38"/>
        <v>0</v>
      </c>
      <c r="F200" s="111">
        <v>200</v>
      </c>
      <c r="G200" s="316">
        <v>3.6276000000000002</v>
      </c>
      <c r="H200" s="51" t="s">
        <v>1024</v>
      </c>
      <c r="I200" s="316">
        <v>3.53</v>
      </c>
      <c r="J200" s="142">
        <f t="shared" si="56"/>
        <v>-19.520000000000071</v>
      </c>
      <c r="K200" s="55">
        <f t="shared" si="40"/>
        <v>-2.6904840666005181E-2</v>
      </c>
      <c r="L200" s="117">
        <f t="shared" si="41"/>
        <v>-9.7600000000000353E-2</v>
      </c>
      <c r="M200" s="393" t="s">
        <v>1130</v>
      </c>
      <c r="N200" s="405">
        <f t="shared" si="42"/>
        <v>0</v>
      </c>
      <c r="O200" s="406">
        <f t="shared" si="43"/>
        <v>-19.520000000000071</v>
      </c>
      <c r="P200" s="407" t="b">
        <f t="shared" si="44"/>
        <v>0</v>
      </c>
      <c r="Q200" s="407">
        <f t="shared" si="45"/>
        <v>0</v>
      </c>
      <c r="R200" s="403" t="b">
        <f t="shared" si="46"/>
        <v>0</v>
      </c>
      <c r="S200" s="403" t="b">
        <f t="shared" si="47"/>
        <v>0</v>
      </c>
      <c r="T200" s="403" t="b">
        <f t="shared" si="48"/>
        <v>0</v>
      </c>
      <c r="U200" s="403" t="b">
        <f t="shared" si="49"/>
        <v>0</v>
      </c>
      <c r="V200" s="403" t="b">
        <f t="shared" si="50"/>
        <v>0</v>
      </c>
      <c r="W200" s="403" t="b">
        <f t="shared" si="51"/>
        <v>0</v>
      </c>
      <c r="X200" s="403" t="b">
        <f t="shared" si="52"/>
        <v>0</v>
      </c>
      <c r="Y200" s="403" t="b">
        <f t="shared" si="53"/>
        <v>0</v>
      </c>
      <c r="Z200" s="406">
        <f>SUM($J$9:J200)</f>
        <v>-1640.4801699999991</v>
      </c>
      <c r="AA200" s="438" t="str">
        <f t="shared" si="54"/>
        <v>Monday</v>
      </c>
      <c r="AB200" s="403">
        <f t="shared" si="55"/>
        <v>6</v>
      </c>
    </row>
    <row r="201" spans="1:28" x14ac:dyDescent="0.2">
      <c r="A201" s="326" t="s">
        <v>324</v>
      </c>
      <c r="B201" s="100">
        <v>44965</v>
      </c>
      <c r="C201" s="144">
        <v>0.31319444444444444</v>
      </c>
      <c r="D201" s="144">
        <v>0.31527777777777777</v>
      </c>
      <c r="E201" s="144">
        <f t="shared" ref="E201:E262" si="57">D201-C201</f>
        <v>2.0833333333333259E-3</v>
      </c>
      <c r="F201" s="111">
        <v>1000</v>
      </c>
      <c r="G201" s="316">
        <v>1.1251</v>
      </c>
      <c r="H201" s="51" t="s">
        <v>834</v>
      </c>
      <c r="I201" s="316">
        <v>1.1599999999999999</v>
      </c>
      <c r="J201" s="52">
        <f t="shared" si="56"/>
        <v>34.899999999999935</v>
      </c>
      <c r="K201" s="55">
        <f t="shared" ref="K201:K262" si="58">I201/G201-1</f>
        <v>3.1019464936450136E-2</v>
      </c>
      <c r="L201" s="117">
        <f t="shared" ref="L201:L262" si="59">I201-G201</f>
        <v>3.4899999999999931E-2</v>
      </c>
      <c r="M201" s="375" t="s">
        <v>873</v>
      </c>
      <c r="N201" s="405">
        <f t="shared" si="42"/>
        <v>34.899999999999935</v>
      </c>
      <c r="O201" s="406">
        <f t="shared" si="43"/>
        <v>0</v>
      </c>
      <c r="P201" s="407">
        <f t="shared" si="44"/>
        <v>2.0833333333333259E-3</v>
      </c>
      <c r="Q201" s="407" t="b">
        <f t="shared" si="45"/>
        <v>0</v>
      </c>
      <c r="R201" s="403" t="b">
        <f t="shared" si="46"/>
        <v>0</v>
      </c>
      <c r="S201" s="403" t="b">
        <f t="shared" si="47"/>
        <v>0</v>
      </c>
      <c r="T201" s="403" t="b">
        <f t="shared" si="48"/>
        <v>0</v>
      </c>
      <c r="U201" s="403" t="b">
        <f t="shared" si="49"/>
        <v>0</v>
      </c>
      <c r="V201" s="403">
        <f t="shared" si="50"/>
        <v>1</v>
      </c>
      <c r="W201" s="403" t="b">
        <f t="shared" si="51"/>
        <v>0</v>
      </c>
      <c r="X201" s="403" t="b">
        <f t="shared" si="52"/>
        <v>0</v>
      </c>
      <c r="Y201" s="403" t="b">
        <f t="shared" si="53"/>
        <v>0</v>
      </c>
      <c r="Z201" s="406">
        <f>SUM($J$9:J201)</f>
        <v>-1605.5801699999993</v>
      </c>
      <c r="AA201" s="438" t="str">
        <f t="shared" si="54"/>
        <v>Wednesday</v>
      </c>
      <c r="AB201" s="403">
        <f t="shared" si="55"/>
        <v>7</v>
      </c>
    </row>
    <row r="202" spans="1:28" x14ac:dyDescent="0.2">
      <c r="A202" s="326" t="s">
        <v>324</v>
      </c>
      <c r="B202" s="100">
        <v>44965</v>
      </c>
      <c r="C202" s="144">
        <v>0.28680555555555554</v>
      </c>
      <c r="D202" s="144">
        <v>0.28750000000000003</v>
      </c>
      <c r="E202" s="144">
        <f t="shared" si="57"/>
        <v>6.9444444444449749E-4</v>
      </c>
      <c r="F202" s="111">
        <v>300</v>
      </c>
      <c r="G202" s="316">
        <v>1.1205000000000001</v>
      </c>
      <c r="H202" s="51" t="s">
        <v>1025</v>
      </c>
      <c r="I202" s="316">
        <v>1.0846</v>
      </c>
      <c r="J202" s="142">
        <f t="shared" si="56"/>
        <v>-10.770000000000014</v>
      </c>
      <c r="K202" s="55">
        <f t="shared" si="58"/>
        <v>-3.2039268183846503E-2</v>
      </c>
      <c r="L202" s="117">
        <f t="shared" si="59"/>
        <v>-3.5900000000000043E-2</v>
      </c>
      <c r="M202" s="393" t="s">
        <v>1131</v>
      </c>
      <c r="N202" s="405">
        <f t="shared" ref="N202:N262" si="60">MAX(J202,0)</f>
        <v>0</v>
      </c>
      <c r="O202" s="406">
        <f t="shared" ref="O202:O262" si="61">MIN(J202,0)</f>
        <v>-10.770000000000014</v>
      </c>
      <c r="P202" s="407" t="b">
        <f t="shared" ref="P202:P262" si="62">IF(N202 &gt;0,E202)</f>
        <v>0</v>
      </c>
      <c r="Q202" s="407">
        <f t="shared" ref="Q202:Q262" si="63">IF(O202 &lt;0,E202)</f>
        <v>6.9444444444449749E-4</v>
      </c>
      <c r="R202" s="403" t="b">
        <f t="shared" ref="R202:R262" si="64">IF(M202 = "bull flag",1)</f>
        <v>0</v>
      </c>
      <c r="S202" s="403" t="b">
        <f t="shared" ref="S202:S262" si="65">IF(AND(ISNUMBER(SEARCH("bull flag",M202)),J202 &gt;0),1)</f>
        <v>0</v>
      </c>
      <c r="T202" s="403" t="b">
        <f t="shared" ref="T202:T262" si="66">IF(AND(ISNUMBER(SEARCH("flat top",M202)),J202 &gt;0),1)</f>
        <v>0</v>
      </c>
      <c r="U202" s="403" t="b">
        <f t="shared" ref="U202:U262" si="67">IF(AND(ISNUMBER(SEARCH("pivot point",M202)),J202 &gt;0),1)</f>
        <v>0</v>
      </c>
      <c r="V202" s="403" t="b">
        <f t="shared" ref="V202:V262" si="68">IF(AND(ISNUMBER(SEARCH("other",M202)),J202 &gt;0),1)</f>
        <v>0</v>
      </c>
      <c r="W202" s="403" t="b">
        <f t="shared" ref="W202:W262" si="69">IF(AND(ISNUMBER(SEARCH("KL",M202)),J202 &gt;0),1)</f>
        <v>0</v>
      </c>
      <c r="X202" s="403" t="b">
        <f t="shared" ref="X202:X262" si="70">IF(AND(ISNUMBER(SEARCH("Dip",M202)),J202 &gt;0),1)</f>
        <v>0</v>
      </c>
      <c r="Y202" s="403" t="b">
        <f t="shared" ref="Y202:Y262" si="71">IF(AND(ISNUMBER(SEARCH("FOMO",M202)),J202 &gt;0),1)</f>
        <v>0</v>
      </c>
      <c r="Z202" s="406">
        <f>SUM($J$9:J202)</f>
        <v>-1616.3501699999993</v>
      </c>
      <c r="AA202" s="438" t="str">
        <f t="shared" ref="AA202:AA262" si="72">TEXT(B202,"dddd")</f>
        <v>Wednesday</v>
      </c>
      <c r="AB202" s="403">
        <f t="shared" ref="AB202:AB263" si="73">HOUR(C202)</f>
        <v>6</v>
      </c>
    </row>
    <row r="203" spans="1:28" x14ac:dyDescent="0.2">
      <c r="A203" s="326" t="s">
        <v>324</v>
      </c>
      <c r="B203" s="100">
        <v>44965</v>
      </c>
      <c r="C203" s="144">
        <v>0.28819444444444448</v>
      </c>
      <c r="D203" s="144">
        <v>0.29097222222222224</v>
      </c>
      <c r="E203" s="144">
        <f t="shared" si="57"/>
        <v>2.7777777777777679E-3</v>
      </c>
      <c r="F203" s="111">
        <v>300</v>
      </c>
      <c r="G203" s="316">
        <v>1.135</v>
      </c>
      <c r="H203" s="51" t="s">
        <v>1026</v>
      </c>
      <c r="I203" s="316">
        <v>1.0707</v>
      </c>
      <c r="J203" s="142">
        <f t="shared" si="56"/>
        <v>-19.290000000000006</v>
      </c>
      <c r="K203" s="55">
        <f t="shared" si="58"/>
        <v>-5.6651982378854604E-2</v>
      </c>
      <c r="L203" s="117">
        <f t="shared" si="59"/>
        <v>-6.4300000000000024E-2</v>
      </c>
      <c r="M203" s="393" t="s">
        <v>1131</v>
      </c>
      <c r="N203" s="405">
        <f t="shared" si="60"/>
        <v>0</v>
      </c>
      <c r="O203" s="406">
        <f t="shared" si="61"/>
        <v>-19.290000000000006</v>
      </c>
      <c r="P203" s="407" t="b">
        <f t="shared" si="62"/>
        <v>0</v>
      </c>
      <c r="Q203" s="407">
        <f t="shared" si="63"/>
        <v>2.7777777777777679E-3</v>
      </c>
      <c r="R203" s="403" t="b">
        <f t="shared" si="64"/>
        <v>0</v>
      </c>
      <c r="S203" s="403" t="b">
        <f t="shared" si="65"/>
        <v>0</v>
      </c>
      <c r="T203" s="403" t="b">
        <f t="shared" si="66"/>
        <v>0</v>
      </c>
      <c r="U203" s="403" t="b">
        <f t="shared" si="67"/>
        <v>0</v>
      </c>
      <c r="V203" s="403" t="b">
        <f t="shared" si="68"/>
        <v>0</v>
      </c>
      <c r="W203" s="403" t="b">
        <f t="shared" si="69"/>
        <v>0</v>
      </c>
      <c r="X203" s="403" t="b">
        <f t="shared" si="70"/>
        <v>0</v>
      </c>
      <c r="Y203" s="403" t="b">
        <f t="shared" si="71"/>
        <v>0</v>
      </c>
      <c r="Z203" s="406">
        <f>SUM($J$9:J203)</f>
        <v>-1635.6401699999992</v>
      </c>
      <c r="AA203" s="438" t="str">
        <f t="shared" si="72"/>
        <v>Wednesday</v>
      </c>
      <c r="AB203" s="403">
        <f t="shared" si="73"/>
        <v>6</v>
      </c>
    </row>
    <row r="204" spans="1:28" x14ac:dyDescent="0.2">
      <c r="A204" s="326" t="s">
        <v>326</v>
      </c>
      <c r="B204" s="100">
        <v>44967</v>
      </c>
      <c r="C204" s="144">
        <v>0.27499999999999997</v>
      </c>
      <c r="D204" s="144">
        <v>0.27916666666666667</v>
      </c>
      <c r="E204" s="144">
        <f t="shared" si="57"/>
        <v>4.1666666666667074E-3</v>
      </c>
      <c r="F204" s="111">
        <v>500</v>
      </c>
      <c r="G204" s="316">
        <v>1.919</v>
      </c>
      <c r="H204" s="51" t="s">
        <v>835</v>
      </c>
      <c r="I204" s="316">
        <v>2.0750000000000002</v>
      </c>
      <c r="J204" s="52">
        <f t="shared" si="56"/>
        <v>78.000000000000071</v>
      </c>
      <c r="K204" s="55">
        <f t="shared" si="58"/>
        <v>8.1292339760291821E-2</v>
      </c>
      <c r="L204" s="117">
        <f t="shared" si="59"/>
        <v>0.15600000000000014</v>
      </c>
      <c r="M204" s="375" t="s">
        <v>871</v>
      </c>
      <c r="N204" s="405">
        <f t="shared" si="60"/>
        <v>78.000000000000071</v>
      </c>
      <c r="O204" s="406">
        <f t="shared" si="61"/>
        <v>0</v>
      </c>
      <c r="P204" s="407">
        <f t="shared" si="62"/>
        <v>4.1666666666667074E-3</v>
      </c>
      <c r="Q204" s="407" t="b">
        <f t="shared" si="63"/>
        <v>0</v>
      </c>
      <c r="R204" s="403" t="b">
        <f t="shared" si="64"/>
        <v>0</v>
      </c>
      <c r="S204" s="403" t="b">
        <f t="shared" si="65"/>
        <v>0</v>
      </c>
      <c r="T204" s="403" t="b">
        <f t="shared" si="66"/>
        <v>0</v>
      </c>
      <c r="U204" s="403" t="b">
        <f t="shared" si="67"/>
        <v>0</v>
      </c>
      <c r="V204" s="403">
        <f t="shared" si="68"/>
        <v>1</v>
      </c>
      <c r="W204" s="403" t="b">
        <f t="shared" si="69"/>
        <v>0</v>
      </c>
      <c r="X204" s="403" t="b">
        <f t="shared" si="70"/>
        <v>0</v>
      </c>
      <c r="Y204" s="403" t="b">
        <f t="shared" si="71"/>
        <v>0</v>
      </c>
      <c r="Z204" s="406">
        <f>SUM($J$9:J204)</f>
        <v>-1557.6401699999992</v>
      </c>
      <c r="AA204" s="438" t="str">
        <f t="shared" si="72"/>
        <v>Friday</v>
      </c>
      <c r="AB204" s="403">
        <f t="shared" si="73"/>
        <v>6</v>
      </c>
    </row>
    <row r="205" spans="1:28" x14ac:dyDescent="0.2">
      <c r="A205" s="326" t="s">
        <v>330</v>
      </c>
      <c r="B205" s="100">
        <v>44970</v>
      </c>
      <c r="C205" s="144">
        <v>0.27638888888888885</v>
      </c>
      <c r="D205" s="144">
        <v>0.27708333333333335</v>
      </c>
      <c r="E205" s="144">
        <f t="shared" si="57"/>
        <v>6.9444444444449749E-4</v>
      </c>
      <c r="F205" s="111">
        <v>500</v>
      </c>
      <c r="G205" s="316">
        <v>1.6140000000000001</v>
      </c>
      <c r="H205" s="51" t="s">
        <v>836</v>
      </c>
      <c r="I205" s="316">
        <v>1.6488</v>
      </c>
      <c r="J205" s="52">
        <f t="shared" si="56"/>
        <v>17.39999999999997</v>
      </c>
      <c r="K205" s="55">
        <f t="shared" si="58"/>
        <v>2.1561338289962872E-2</v>
      </c>
      <c r="L205" s="117">
        <f t="shared" si="59"/>
        <v>3.4799999999999942E-2</v>
      </c>
      <c r="M205" s="395" t="s">
        <v>872</v>
      </c>
      <c r="N205" s="405">
        <f t="shared" si="60"/>
        <v>17.39999999999997</v>
      </c>
      <c r="O205" s="406">
        <f t="shared" si="61"/>
        <v>0</v>
      </c>
      <c r="P205" s="407">
        <f t="shared" si="62"/>
        <v>6.9444444444449749E-4</v>
      </c>
      <c r="Q205" s="407" t="b">
        <f t="shared" si="63"/>
        <v>0</v>
      </c>
      <c r="R205" s="403" t="b">
        <f t="shared" si="64"/>
        <v>0</v>
      </c>
      <c r="S205" s="403" t="b">
        <f t="shared" si="65"/>
        <v>0</v>
      </c>
      <c r="T205" s="403" t="b">
        <f t="shared" si="66"/>
        <v>0</v>
      </c>
      <c r="U205" s="403" t="b">
        <f t="shared" si="67"/>
        <v>0</v>
      </c>
      <c r="V205" s="403" t="b">
        <f t="shared" si="68"/>
        <v>0</v>
      </c>
      <c r="W205" s="403" t="b">
        <f t="shared" si="69"/>
        <v>0</v>
      </c>
      <c r="X205" s="403" t="b">
        <f t="shared" si="70"/>
        <v>0</v>
      </c>
      <c r="Y205" s="403" t="b">
        <f t="shared" si="71"/>
        <v>0</v>
      </c>
      <c r="Z205" s="406">
        <f>SUM($J$9:J205)</f>
        <v>-1540.2401699999994</v>
      </c>
      <c r="AA205" s="438" t="str">
        <f t="shared" si="72"/>
        <v>Monday</v>
      </c>
      <c r="AB205" s="403">
        <f t="shared" si="73"/>
        <v>6</v>
      </c>
    </row>
    <row r="206" spans="1:28" x14ac:dyDescent="0.2">
      <c r="A206" s="326" t="s">
        <v>332</v>
      </c>
      <c r="B206" s="100">
        <v>44971</v>
      </c>
      <c r="C206" s="144">
        <v>0.34513888888888888</v>
      </c>
      <c r="D206" s="144">
        <v>0.34583333333333338</v>
      </c>
      <c r="E206" s="144">
        <f t="shared" si="57"/>
        <v>6.9444444444449749E-4</v>
      </c>
      <c r="F206" s="111">
        <v>200</v>
      </c>
      <c r="G206" s="316">
        <v>1.66</v>
      </c>
      <c r="H206" s="51" t="s">
        <v>837</v>
      </c>
      <c r="I206" s="316">
        <v>1.76</v>
      </c>
      <c r="J206" s="52">
        <f t="shared" ref="J206:J237" si="74">L206*F206</f>
        <v>20.000000000000018</v>
      </c>
      <c r="K206" s="55">
        <f t="shared" si="58"/>
        <v>6.024096385542177E-2</v>
      </c>
      <c r="L206" s="117">
        <f t="shared" si="59"/>
        <v>0.10000000000000009</v>
      </c>
      <c r="M206" s="395" t="s">
        <v>874</v>
      </c>
      <c r="N206" s="405">
        <f t="shared" si="60"/>
        <v>20.000000000000018</v>
      </c>
      <c r="O206" s="406">
        <f t="shared" si="61"/>
        <v>0</v>
      </c>
      <c r="P206" s="407">
        <f t="shared" si="62"/>
        <v>6.9444444444449749E-4</v>
      </c>
      <c r="Q206" s="407" t="b">
        <f t="shared" si="63"/>
        <v>0</v>
      </c>
      <c r="R206" s="403" t="b">
        <f t="shared" si="64"/>
        <v>0</v>
      </c>
      <c r="S206" s="403" t="b">
        <f t="shared" si="65"/>
        <v>0</v>
      </c>
      <c r="T206" s="403" t="b">
        <f t="shared" si="66"/>
        <v>0</v>
      </c>
      <c r="U206" s="403" t="b">
        <f t="shared" si="67"/>
        <v>0</v>
      </c>
      <c r="V206" s="403" t="b">
        <f t="shared" si="68"/>
        <v>0</v>
      </c>
      <c r="W206" s="403" t="b">
        <f t="shared" si="69"/>
        <v>0</v>
      </c>
      <c r="X206" s="403">
        <f t="shared" si="70"/>
        <v>1</v>
      </c>
      <c r="Y206" s="403" t="b">
        <f t="shared" si="71"/>
        <v>0</v>
      </c>
      <c r="Z206" s="406">
        <f>SUM($J$9:J206)</f>
        <v>-1520.2401699999994</v>
      </c>
      <c r="AA206" s="438" t="str">
        <f t="shared" si="72"/>
        <v>Tuesday</v>
      </c>
      <c r="AB206" s="403">
        <f t="shared" si="73"/>
        <v>8</v>
      </c>
    </row>
    <row r="207" spans="1:28" x14ac:dyDescent="0.2">
      <c r="A207" s="326" t="s">
        <v>462</v>
      </c>
      <c r="B207" s="100">
        <v>44971</v>
      </c>
      <c r="C207" s="144">
        <v>0.35833333333333334</v>
      </c>
      <c r="D207" s="144">
        <v>0.36180555555555555</v>
      </c>
      <c r="E207" s="144">
        <f t="shared" si="57"/>
        <v>3.4722222222222099E-3</v>
      </c>
      <c r="F207" s="111">
        <v>200</v>
      </c>
      <c r="G207" s="316">
        <v>1.6498999999999999</v>
      </c>
      <c r="H207" s="51" t="s">
        <v>1027</v>
      </c>
      <c r="I207" s="316">
        <v>1.5919000000000001</v>
      </c>
      <c r="J207" s="142">
        <f t="shared" si="74"/>
        <v>-11.599999999999966</v>
      </c>
      <c r="K207" s="55">
        <f t="shared" si="58"/>
        <v>-3.5153645675495393E-2</v>
      </c>
      <c r="L207" s="117">
        <f t="shared" si="59"/>
        <v>-5.7999999999999829E-2</v>
      </c>
      <c r="M207" s="396" t="s">
        <v>1132</v>
      </c>
      <c r="N207" s="405">
        <f t="shared" si="60"/>
        <v>0</v>
      </c>
      <c r="O207" s="406">
        <f t="shared" si="61"/>
        <v>-11.599999999999966</v>
      </c>
      <c r="P207" s="407" t="b">
        <f t="shared" si="62"/>
        <v>0</v>
      </c>
      <c r="Q207" s="407">
        <f t="shared" si="63"/>
        <v>3.4722222222222099E-3</v>
      </c>
      <c r="R207" s="403" t="b">
        <f t="shared" si="64"/>
        <v>0</v>
      </c>
      <c r="S207" s="403" t="b">
        <f t="shared" si="65"/>
        <v>0</v>
      </c>
      <c r="T207" s="403" t="b">
        <f t="shared" si="66"/>
        <v>0</v>
      </c>
      <c r="U207" s="403" t="b">
        <f t="shared" si="67"/>
        <v>0</v>
      </c>
      <c r="V207" s="403" t="b">
        <f t="shared" si="68"/>
        <v>0</v>
      </c>
      <c r="W207" s="403" t="b">
        <f t="shared" si="69"/>
        <v>0</v>
      </c>
      <c r="X207" s="403" t="b">
        <f t="shared" si="70"/>
        <v>0</v>
      </c>
      <c r="Y207" s="403" t="b">
        <f t="shared" si="71"/>
        <v>0</v>
      </c>
      <c r="Z207" s="406">
        <f>SUM($J$9:J207)</f>
        <v>-1531.8401699999993</v>
      </c>
      <c r="AA207" s="438" t="str">
        <f t="shared" si="72"/>
        <v>Tuesday</v>
      </c>
      <c r="AB207" s="403">
        <f t="shared" si="73"/>
        <v>8</v>
      </c>
    </row>
    <row r="208" spans="1:28" x14ac:dyDescent="0.2">
      <c r="A208" s="326" t="s">
        <v>668</v>
      </c>
      <c r="B208" s="100">
        <v>44972</v>
      </c>
      <c r="C208" s="144">
        <v>0.27499999999999997</v>
      </c>
      <c r="D208" s="144">
        <v>0.27499999999999997</v>
      </c>
      <c r="E208" s="144">
        <f t="shared" si="57"/>
        <v>0</v>
      </c>
      <c r="F208" s="111">
        <v>300</v>
      </c>
      <c r="G208" s="316">
        <v>2.1756000000000002</v>
      </c>
      <c r="H208" s="51" t="s">
        <v>1028</v>
      </c>
      <c r="I208" s="316">
        <v>2.13</v>
      </c>
      <c r="J208" s="142">
        <f t="shared" si="74"/>
        <v>-13.680000000000092</v>
      </c>
      <c r="K208" s="55">
        <f t="shared" si="58"/>
        <v>-2.0959735245449695E-2</v>
      </c>
      <c r="L208" s="117">
        <f t="shared" si="59"/>
        <v>-4.5600000000000307E-2</v>
      </c>
      <c r="M208" s="393" t="s">
        <v>1133</v>
      </c>
      <c r="N208" s="405">
        <f t="shared" si="60"/>
        <v>0</v>
      </c>
      <c r="O208" s="406">
        <f t="shared" si="61"/>
        <v>-13.680000000000092</v>
      </c>
      <c r="P208" s="407" t="b">
        <f t="shared" si="62"/>
        <v>0</v>
      </c>
      <c r="Q208" s="407">
        <f t="shared" si="63"/>
        <v>0</v>
      </c>
      <c r="R208" s="403" t="b">
        <f t="shared" si="64"/>
        <v>0</v>
      </c>
      <c r="S208" s="403" t="b">
        <f t="shared" si="65"/>
        <v>0</v>
      </c>
      <c r="T208" s="403" t="b">
        <f t="shared" si="66"/>
        <v>0</v>
      </c>
      <c r="U208" s="403" t="b">
        <f t="shared" si="67"/>
        <v>0</v>
      </c>
      <c r="V208" s="403" t="b">
        <f t="shared" si="68"/>
        <v>0</v>
      </c>
      <c r="W208" s="403" t="b">
        <f t="shared" si="69"/>
        <v>0</v>
      </c>
      <c r="X208" s="403" t="b">
        <f t="shared" si="70"/>
        <v>0</v>
      </c>
      <c r="Y208" s="403" t="b">
        <f t="shared" si="71"/>
        <v>0</v>
      </c>
      <c r="Z208" s="406">
        <f>SUM($J$9:J208)</f>
        <v>-1545.5201699999993</v>
      </c>
      <c r="AA208" s="438" t="str">
        <f t="shared" si="72"/>
        <v>Wednesday</v>
      </c>
      <c r="AB208" s="403">
        <f t="shared" si="73"/>
        <v>6</v>
      </c>
    </row>
    <row r="209" spans="1:28" x14ac:dyDescent="0.2">
      <c r="A209" s="326" t="s">
        <v>668</v>
      </c>
      <c r="B209" s="100">
        <v>44972</v>
      </c>
      <c r="C209" s="144">
        <v>0.27777777777777779</v>
      </c>
      <c r="D209" s="144">
        <v>0.27777777777777779</v>
      </c>
      <c r="E209" s="144">
        <f t="shared" si="57"/>
        <v>0</v>
      </c>
      <c r="F209" s="111">
        <v>400</v>
      </c>
      <c r="G209" s="316">
        <v>2.0613250000000001</v>
      </c>
      <c r="H209" s="51" t="s">
        <v>1029</v>
      </c>
      <c r="I209" s="316">
        <v>2.0310000000000001</v>
      </c>
      <c r="J209" s="142">
        <f t="shared" si="74"/>
        <v>-12.129999999999974</v>
      </c>
      <c r="K209" s="55">
        <f t="shared" si="58"/>
        <v>-1.4711411349496051E-2</v>
      </c>
      <c r="L209" s="117">
        <f t="shared" si="59"/>
        <v>-3.0324999999999935E-2</v>
      </c>
      <c r="M209" s="393" t="s">
        <v>1134</v>
      </c>
      <c r="N209" s="405">
        <f t="shared" si="60"/>
        <v>0</v>
      </c>
      <c r="O209" s="406">
        <f t="shared" si="61"/>
        <v>-12.129999999999974</v>
      </c>
      <c r="P209" s="407" t="b">
        <f t="shared" si="62"/>
        <v>0</v>
      </c>
      <c r="Q209" s="407">
        <f t="shared" si="63"/>
        <v>0</v>
      </c>
      <c r="R209" s="403" t="b">
        <f t="shared" si="64"/>
        <v>0</v>
      </c>
      <c r="S209" s="403" t="b">
        <f t="shared" si="65"/>
        <v>0</v>
      </c>
      <c r="T209" s="403" t="b">
        <f t="shared" si="66"/>
        <v>0</v>
      </c>
      <c r="U209" s="403" t="b">
        <f t="shared" si="67"/>
        <v>0</v>
      </c>
      <c r="V209" s="403" t="b">
        <f t="shared" si="68"/>
        <v>0</v>
      </c>
      <c r="W209" s="403" t="b">
        <f t="shared" si="69"/>
        <v>0</v>
      </c>
      <c r="X209" s="403" t="b">
        <f t="shared" si="70"/>
        <v>0</v>
      </c>
      <c r="Y209" s="403" t="b">
        <f t="shared" si="71"/>
        <v>0</v>
      </c>
      <c r="Z209" s="406">
        <f>SUM($J$9:J209)</f>
        <v>-1557.6501699999992</v>
      </c>
      <c r="AA209" s="438" t="str">
        <f t="shared" si="72"/>
        <v>Wednesday</v>
      </c>
      <c r="AB209" s="403">
        <f t="shared" si="73"/>
        <v>6</v>
      </c>
    </row>
    <row r="210" spans="1:28" x14ac:dyDescent="0.2">
      <c r="A210" s="326" t="s">
        <v>336</v>
      </c>
      <c r="B210" s="100">
        <v>44974</v>
      </c>
      <c r="C210" s="144">
        <v>0.28541666666666665</v>
      </c>
      <c r="D210" s="144">
        <v>0.28680555555555554</v>
      </c>
      <c r="E210" s="144">
        <f t="shared" si="57"/>
        <v>1.388888888888884E-3</v>
      </c>
      <c r="F210" s="111">
        <v>500</v>
      </c>
      <c r="G210" s="316">
        <v>1.5597000000000001</v>
      </c>
      <c r="H210" s="51" t="s">
        <v>838</v>
      </c>
      <c r="I210" s="316">
        <v>1.6850000000000001</v>
      </c>
      <c r="J210" s="52">
        <f t="shared" si="74"/>
        <v>62.649999999999984</v>
      </c>
      <c r="K210" s="55">
        <f t="shared" si="58"/>
        <v>8.0335962043982745E-2</v>
      </c>
      <c r="L210" s="117">
        <f t="shared" si="59"/>
        <v>0.12529999999999997</v>
      </c>
      <c r="M210" s="395" t="s">
        <v>875</v>
      </c>
      <c r="N210" s="405">
        <f t="shared" si="60"/>
        <v>62.649999999999984</v>
      </c>
      <c r="O210" s="406">
        <f t="shared" si="61"/>
        <v>0</v>
      </c>
      <c r="P210" s="407">
        <f t="shared" si="62"/>
        <v>1.388888888888884E-3</v>
      </c>
      <c r="Q210" s="407" t="b">
        <f t="shared" si="63"/>
        <v>0</v>
      </c>
      <c r="R210" s="403" t="b">
        <f t="shared" si="64"/>
        <v>0</v>
      </c>
      <c r="S210" s="403" t="b">
        <f t="shared" si="65"/>
        <v>0</v>
      </c>
      <c r="T210" s="403" t="b">
        <f t="shared" si="66"/>
        <v>0</v>
      </c>
      <c r="U210" s="403" t="b">
        <f t="shared" si="67"/>
        <v>0</v>
      </c>
      <c r="V210" s="403" t="b">
        <f t="shared" si="68"/>
        <v>0</v>
      </c>
      <c r="W210" s="403" t="b">
        <f t="shared" si="69"/>
        <v>0</v>
      </c>
      <c r="X210" s="403" t="b">
        <f t="shared" si="70"/>
        <v>0</v>
      </c>
      <c r="Y210" s="403" t="b">
        <f t="shared" si="71"/>
        <v>0</v>
      </c>
      <c r="Z210" s="406">
        <f>SUM($J$9:J210)</f>
        <v>-1495.0001699999991</v>
      </c>
      <c r="AA210" s="438" t="str">
        <f t="shared" si="72"/>
        <v>Friday</v>
      </c>
      <c r="AB210" s="403">
        <f t="shared" si="73"/>
        <v>6</v>
      </c>
    </row>
    <row r="211" spans="1:28" x14ac:dyDescent="0.2">
      <c r="A211" s="326" t="s">
        <v>336</v>
      </c>
      <c r="B211" s="100">
        <v>44978</v>
      </c>
      <c r="C211" s="144">
        <v>0.2722222222222222</v>
      </c>
      <c r="D211" s="144">
        <v>0.2722222222222222</v>
      </c>
      <c r="E211" s="144">
        <f t="shared" si="57"/>
        <v>0</v>
      </c>
      <c r="F211" s="111">
        <v>500</v>
      </c>
      <c r="G211" s="316">
        <v>1.7251000000000001</v>
      </c>
      <c r="H211" s="51" t="s">
        <v>1030</v>
      </c>
      <c r="I211" s="316">
        <v>1.68</v>
      </c>
      <c r="J211" s="142">
        <f t="shared" si="74"/>
        <v>-22.550000000000068</v>
      </c>
      <c r="K211" s="55">
        <f t="shared" si="58"/>
        <v>-2.6143411976117359E-2</v>
      </c>
      <c r="L211" s="117">
        <f t="shared" si="59"/>
        <v>-4.510000000000014E-2</v>
      </c>
      <c r="M211" s="391" t="s">
        <v>55</v>
      </c>
      <c r="N211" s="405">
        <f t="shared" si="60"/>
        <v>0</v>
      </c>
      <c r="O211" s="406">
        <f t="shared" si="61"/>
        <v>-22.550000000000068</v>
      </c>
      <c r="P211" s="407" t="b">
        <f t="shared" si="62"/>
        <v>0</v>
      </c>
      <c r="Q211" s="407">
        <f t="shared" si="63"/>
        <v>0</v>
      </c>
      <c r="R211" s="403" t="b">
        <f t="shared" si="64"/>
        <v>0</v>
      </c>
      <c r="S211" s="403" t="b">
        <f t="shared" si="65"/>
        <v>0</v>
      </c>
      <c r="T211" s="403" t="b">
        <f t="shared" si="66"/>
        <v>0</v>
      </c>
      <c r="U211" s="403" t="b">
        <f t="shared" si="67"/>
        <v>0</v>
      </c>
      <c r="V211" s="403" t="b">
        <f t="shared" si="68"/>
        <v>0</v>
      </c>
      <c r="W211" s="403" t="b">
        <f t="shared" si="69"/>
        <v>0</v>
      </c>
      <c r="X211" s="403" t="b">
        <f t="shared" si="70"/>
        <v>0</v>
      </c>
      <c r="Y211" s="403" t="b">
        <f t="shared" si="71"/>
        <v>0</v>
      </c>
      <c r="Z211" s="406">
        <f>SUM($J$9:J211)</f>
        <v>-1517.5501699999991</v>
      </c>
      <c r="AA211" s="438" t="str">
        <f t="shared" si="72"/>
        <v>Tuesday</v>
      </c>
      <c r="AB211" s="403">
        <f t="shared" si="73"/>
        <v>6</v>
      </c>
    </row>
    <row r="212" spans="1:28" x14ac:dyDescent="0.2">
      <c r="A212" s="326" t="s">
        <v>336</v>
      </c>
      <c r="B212" s="100">
        <v>44978</v>
      </c>
      <c r="C212" s="144">
        <v>0.27361111111111108</v>
      </c>
      <c r="D212" s="144">
        <v>0.27708333333333335</v>
      </c>
      <c r="E212" s="144">
        <f t="shared" si="57"/>
        <v>3.4722222222222654E-3</v>
      </c>
      <c r="F212" s="111">
        <v>200</v>
      </c>
      <c r="G212" s="316">
        <v>1.7177</v>
      </c>
      <c r="H212" s="51" t="s">
        <v>1031</v>
      </c>
      <c r="I212" s="316">
        <v>1.6442000000000001</v>
      </c>
      <c r="J212" s="142">
        <f t="shared" si="74"/>
        <v>-14.69999999999998</v>
      </c>
      <c r="K212" s="55">
        <f t="shared" si="58"/>
        <v>-4.2789777027420373E-2</v>
      </c>
      <c r="L212" s="117">
        <f t="shared" si="59"/>
        <v>-7.3499999999999899E-2</v>
      </c>
      <c r="M212" s="391" t="s">
        <v>55</v>
      </c>
      <c r="N212" s="405">
        <f t="shared" si="60"/>
        <v>0</v>
      </c>
      <c r="O212" s="406">
        <f t="shared" si="61"/>
        <v>-14.69999999999998</v>
      </c>
      <c r="P212" s="407" t="b">
        <f t="shared" si="62"/>
        <v>0</v>
      </c>
      <c r="Q212" s="407">
        <f t="shared" si="63"/>
        <v>3.4722222222222654E-3</v>
      </c>
      <c r="R212" s="403" t="b">
        <f t="shared" si="64"/>
        <v>0</v>
      </c>
      <c r="S212" s="403" t="b">
        <f t="shared" si="65"/>
        <v>0</v>
      </c>
      <c r="T212" s="403" t="b">
        <f t="shared" si="66"/>
        <v>0</v>
      </c>
      <c r="U212" s="403" t="b">
        <f t="shared" si="67"/>
        <v>0</v>
      </c>
      <c r="V212" s="403" t="b">
        <f t="shared" si="68"/>
        <v>0</v>
      </c>
      <c r="W212" s="403" t="b">
        <f t="shared" si="69"/>
        <v>0</v>
      </c>
      <c r="X212" s="403" t="b">
        <f t="shared" si="70"/>
        <v>0</v>
      </c>
      <c r="Y212" s="403" t="b">
        <f t="shared" si="71"/>
        <v>0</v>
      </c>
      <c r="Z212" s="406">
        <f>SUM($J$9:J212)</f>
        <v>-1532.2501699999991</v>
      </c>
      <c r="AA212" s="438" t="str">
        <f t="shared" si="72"/>
        <v>Tuesday</v>
      </c>
      <c r="AB212" s="403">
        <f t="shared" si="73"/>
        <v>6</v>
      </c>
    </row>
    <row r="213" spans="1:28" x14ac:dyDescent="0.2">
      <c r="A213" s="326" t="s">
        <v>338</v>
      </c>
      <c r="B213" s="100">
        <v>44979</v>
      </c>
      <c r="C213" s="144">
        <v>0.30069444444444443</v>
      </c>
      <c r="D213" s="144">
        <v>0.30138888888888887</v>
      </c>
      <c r="E213" s="144">
        <f t="shared" si="57"/>
        <v>6.9444444444444198E-4</v>
      </c>
      <c r="F213" s="111">
        <v>300</v>
      </c>
      <c r="G213" s="316">
        <v>2.7292000000000001</v>
      </c>
      <c r="H213" s="76" t="s">
        <v>839</v>
      </c>
      <c r="I213" s="316">
        <v>2.7700999999999998</v>
      </c>
      <c r="J213" s="52">
        <f t="shared" si="74"/>
        <v>12.269999999999914</v>
      </c>
      <c r="K213" s="55">
        <f t="shared" si="58"/>
        <v>1.4986076505935753E-2</v>
      </c>
      <c r="L213" s="117">
        <f t="shared" si="59"/>
        <v>4.0899999999999714E-2</v>
      </c>
      <c r="M213" s="375" t="s">
        <v>1121</v>
      </c>
      <c r="N213" s="405">
        <f t="shared" si="60"/>
        <v>12.269999999999914</v>
      </c>
      <c r="O213" s="406">
        <f t="shared" si="61"/>
        <v>0</v>
      </c>
      <c r="P213" s="407">
        <f t="shared" si="62"/>
        <v>6.9444444444444198E-4</v>
      </c>
      <c r="Q213" s="407" t="b">
        <f t="shared" si="63"/>
        <v>0</v>
      </c>
      <c r="R213" s="403" t="b">
        <f t="shared" si="64"/>
        <v>0</v>
      </c>
      <c r="S213" s="403" t="b">
        <f t="shared" si="65"/>
        <v>0</v>
      </c>
      <c r="T213" s="403" t="b">
        <f t="shared" si="66"/>
        <v>0</v>
      </c>
      <c r="U213" s="403" t="b">
        <f t="shared" si="67"/>
        <v>0</v>
      </c>
      <c r="V213" s="403" t="b">
        <f t="shared" si="68"/>
        <v>0</v>
      </c>
      <c r="W213" s="403" t="b">
        <f t="shared" si="69"/>
        <v>0</v>
      </c>
      <c r="X213" s="403" t="b">
        <f t="shared" si="70"/>
        <v>0</v>
      </c>
      <c r="Y213" s="403" t="b">
        <f t="shared" si="71"/>
        <v>0</v>
      </c>
      <c r="Z213" s="406">
        <f>SUM($J$9:J213)</f>
        <v>-1519.9801699999991</v>
      </c>
      <c r="AA213" s="438" t="str">
        <f t="shared" si="72"/>
        <v>Wednesday</v>
      </c>
      <c r="AB213" s="403">
        <f t="shared" si="73"/>
        <v>7</v>
      </c>
    </row>
    <row r="214" spans="1:28" x14ac:dyDescent="0.2">
      <c r="A214" s="326" t="s">
        <v>310</v>
      </c>
      <c r="B214" s="100">
        <v>44980</v>
      </c>
      <c r="C214" s="144">
        <v>0.27708333333333335</v>
      </c>
      <c r="D214" s="144">
        <v>0.28263888888888888</v>
      </c>
      <c r="E214" s="144">
        <f t="shared" si="57"/>
        <v>5.5555555555555358E-3</v>
      </c>
      <c r="F214" s="111">
        <v>800</v>
      </c>
      <c r="G214" s="316">
        <v>1.314225</v>
      </c>
      <c r="H214" s="76" t="s">
        <v>840</v>
      </c>
      <c r="I214" s="316">
        <v>1.3213999999999999</v>
      </c>
      <c r="J214" s="52">
        <f t="shared" si="74"/>
        <v>5.7399999999999451</v>
      </c>
      <c r="K214" s="55">
        <f t="shared" si="58"/>
        <v>5.4594913351975194E-3</v>
      </c>
      <c r="L214" s="117">
        <f t="shared" si="59"/>
        <v>7.1749999999999314E-3</v>
      </c>
      <c r="M214" s="397" t="s">
        <v>116</v>
      </c>
      <c r="N214" s="405">
        <f t="shared" si="60"/>
        <v>5.7399999999999451</v>
      </c>
      <c r="O214" s="406">
        <f t="shared" si="61"/>
        <v>0</v>
      </c>
      <c r="P214" s="407">
        <f t="shared" si="62"/>
        <v>5.5555555555555358E-3</v>
      </c>
      <c r="Q214" s="407" t="b">
        <f t="shared" si="63"/>
        <v>0</v>
      </c>
      <c r="R214" s="403" t="b">
        <f t="shared" si="64"/>
        <v>0</v>
      </c>
      <c r="S214" s="403" t="b">
        <f t="shared" si="65"/>
        <v>0</v>
      </c>
      <c r="T214" s="403">
        <f t="shared" si="66"/>
        <v>1</v>
      </c>
      <c r="U214" s="403" t="b">
        <f t="shared" si="67"/>
        <v>0</v>
      </c>
      <c r="V214" s="403" t="b">
        <f t="shared" si="68"/>
        <v>0</v>
      </c>
      <c r="W214" s="403" t="b">
        <f t="shared" si="69"/>
        <v>0</v>
      </c>
      <c r="X214" s="403" t="b">
        <f t="shared" si="70"/>
        <v>0</v>
      </c>
      <c r="Y214" s="403" t="b">
        <f t="shared" si="71"/>
        <v>0</v>
      </c>
      <c r="Z214" s="406">
        <f>SUM($J$9:J214)</f>
        <v>-1514.2401699999991</v>
      </c>
      <c r="AA214" s="438" t="str">
        <f t="shared" si="72"/>
        <v>Thursday</v>
      </c>
      <c r="AB214" s="403">
        <f t="shared" si="73"/>
        <v>6</v>
      </c>
    </row>
    <row r="215" spans="1:28" x14ac:dyDescent="0.2">
      <c r="A215" s="326" t="s">
        <v>342</v>
      </c>
      <c r="B215" s="100">
        <v>44984</v>
      </c>
      <c r="C215" s="144">
        <v>0.2722222222222222</v>
      </c>
      <c r="D215" s="144">
        <v>0.27291666666666664</v>
      </c>
      <c r="E215" s="144">
        <f t="shared" si="57"/>
        <v>6.9444444444444198E-4</v>
      </c>
      <c r="F215" s="111">
        <v>500</v>
      </c>
      <c r="G215" s="316">
        <v>2.1661199999999998</v>
      </c>
      <c r="H215" s="76" t="s">
        <v>841</v>
      </c>
      <c r="I215" s="316">
        <v>2.218</v>
      </c>
      <c r="J215" s="52">
        <f t="shared" si="74"/>
        <v>25.940000000000076</v>
      </c>
      <c r="K215" s="55">
        <f t="shared" si="58"/>
        <v>2.3950658319945362E-2</v>
      </c>
      <c r="L215" s="117">
        <f t="shared" si="59"/>
        <v>5.1880000000000148E-2</v>
      </c>
      <c r="M215" s="390" t="s">
        <v>55</v>
      </c>
      <c r="N215" s="405">
        <f t="shared" si="60"/>
        <v>25.940000000000076</v>
      </c>
      <c r="O215" s="406">
        <f t="shared" si="61"/>
        <v>0</v>
      </c>
      <c r="P215" s="407">
        <f t="shared" si="62"/>
        <v>6.9444444444444198E-4</v>
      </c>
      <c r="Q215" s="407" t="b">
        <f t="shared" si="63"/>
        <v>0</v>
      </c>
      <c r="R215" s="403" t="b">
        <f t="shared" si="64"/>
        <v>0</v>
      </c>
      <c r="S215" s="403" t="b">
        <f t="shared" si="65"/>
        <v>0</v>
      </c>
      <c r="T215" s="403" t="b">
        <f t="shared" si="66"/>
        <v>0</v>
      </c>
      <c r="U215" s="403" t="b">
        <f t="shared" si="67"/>
        <v>0</v>
      </c>
      <c r="V215" s="403" t="b">
        <f t="shared" si="68"/>
        <v>0</v>
      </c>
      <c r="W215" s="403">
        <f t="shared" si="69"/>
        <v>1</v>
      </c>
      <c r="X215" s="403" t="b">
        <f t="shared" si="70"/>
        <v>0</v>
      </c>
      <c r="Y215" s="403" t="b">
        <f t="shared" si="71"/>
        <v>0</v>
      </c>
      <c r="Z215" s="406">
        <f>SUM($J$9:J215)</f>
        <v>-1488.3001699999991</v>
      </c>
      <c r="AA215" s="438" t="str">
        <f t="shared" si="72"/>
        <v>Monday</v>
      </c>
      <c r="AB215" s="403">
        <f t="shared" si="73"/>
        <v>6</v>
      </c>
    </row>
    <row r="216" spans="1:28" x14ac:dyDescent="0.2">
      <c r="A216" s="326" t="s">
        <v>342</v>
      </c>
      <c r="B216" s="100">
        <v>44984</v>
      </c>
      <c r="C216" s="144">
        <v>0.49861111111111112</v>
      </c>
      <c r="D216" s="144">
        <v>0.49861111111111112</v>
      </c>
      <c r="E216" s="144">
        <f t="shared" si="57"/>
        <v>0</v>
      </c>
      <c r="F216" s="111">
        <v>300</v>
      </c>
      <c r="G216" s="316">
        <v>2.6600999999999999</v>
      </c>
      <c r="H216" s="51" t="s">
        <v>1032</v>
      </c>
      <c r="I216" s="316">
        <v>2.6183333000000002</v>
      </c>
      <c r="J216" s="142">
        <f t="shared" si="74"/>
        <v>-12.530009999999914</v>
      </c>
      <c r="K216" s="55">
        <f t="shared" si="58"/>
        <v>-1.5701176647494375E-2</v>
      </c>
      <c r="L216" s="117">
        <f t="shared" si="59"/>
        <v>-4.1766699999999712E-2</v>
      </c>
      <c r="M216" s="394" t="s">
        <v>1135</v>
      </c>
      <c r="N216" s="405">
        <f t="shared" si="60"/>
        <v>0</v>
      </c>
      <c r="O216" s="406">
        <f t="shared" si="61"/>
        <v>-12.530009999999914</v>
      </c>
      <c r="P216" s="407" t="b">
        <f t="shared" si="62"/>
        <v>0</v>
      </c>
      <c r="Q216" s="407">
        <f t="shared" si="63"/>
        <v>0</v>
      </c>
      <c r="R216" s="403" t="b">
        <f t="shared" si="64"/>
        <v>0</v>
      </c>
      <c r="S216" s="403" t="b">
        <f t="shared" si="65"/>
        <v>0</v>
      </c>
      <c r="T216" s="403" t="b">
        <f t="shared" si="66"/>
        <v>0</v>
      </c>
      <c r="U216" s="403" t="b">
        <f t="shared" si="67"/>
        <v>0</v>
      </c>
      <c r="V216" s="403" t="b">
        <f t="shared" si="68"/>
        <v>0</v>
      </c>
      <c r="W216" s="403" t="b">
        <f t="shared" si="69"/>
        <v>0</v>
      </c>
      <c r="X216" s="403" t="b">
        <f t="shared" si="70"/>
        <v>0</v>
      </c>
      <c r="Y216" s="403" t="b">
        <f t="shared" si="71"/>
        <v>0</v>
      </c>
      <c r="Z216" s="406">
        <f>SUM($J$9:J216)</f>
        <v>-1500.830179999999</v>
      </c>
      <c r="AA216" s="438" t="str">
        <f t="shared" si="72"/>
        <v>Monday</v>
      </c>
      <c r="AB216" s="403">
        <f t="shared" si="73"/>
        <v>11</v>
      </c>
    </row>
    <row r="217" spans="1:28" x14ac:dyDescent="0.2">
      <c r="A217" s="326" t="s">
        <v>842</v>
      </c>
      <c r="B217" s="100">
        <v>44986</v>
      </c>
      <c r="C217" s="144">
        <v>0.28125</v>
      </c>
      <c r="D217" s="144">
        <v>0.28541666666666665</v>
      </c>
      <c r="E217" s="144">
        <f t="shared" si="57"/>
        <v>4.1666666666666519E-3</v>
      </c>
      <c r="F217" s="111">
        <v>1000</v>
      </c>
      <c r="G217" s="316">
        <v>1.0249999999999999</v>
      </c>
      <c r="H217" s="76" t="s">
        <v>843</v>
      </c>
      <c r="I217" s="316">
        <v>1.0846</v>
      </c>
      <c r="J217" s="52">
        <f t="shared" si="74"/>
        <v>59.600000000000094</v>
      </c>
      <c r="K217" s="55">
        <f t="shared" si="58"/>
        <v>5.8146341463414686E-2</v>
      </c>
      <c r="L217" s="117">
        <f t="shared" si="59"/>
        <v>5.9600000000000097E-2</v>
      </c>
      <c r="M217" s="392" t="s">
        <v>633</v>
      </c>
      <c r="N217" s="405">
        <f t="shared" si="60"/>
        <v>59.600000000000094</v>
      </c>
      <c r="O217" s="406">
        <f t="shared" si="61"/>
        <v>0</v>
      </c>
      <c r="P217" s="407">
        <f t="shared" si="62"/>
        <v>4.1666666666666519E-3</v>
      </c>
      <c r="Q217" s="407" t="b">
        <f t="shared" si="63"/>
        <v>0</v>
      </c>
      <c r="R217" s="403" t="b">
        <f t="shared" si="64"/>
        <v>0</v>
      </c>
      <c r="S217" s="403" t="b">
        <f t="shared" si="65"/>
        <v>0</v>
      </c>
      <c r="T217" s="403" t="b">
        <f t="shared" si="66"/>
        <v>0</v>
      </c>
      <c r="U217" s="403" t="b">
        <f t="shared" si="67"/>
        <v>0</v>
      </c>
      <c r="V217" s="403" t="b">
        <f t="shared" si="68"/>
        <v>0</v>
      </c>
      <c r="W217" s="403" t="b">
        <f t="shared" si="69"/>
        <v>0</v>
      </c>
      <c r="X217" s="403">
        <f t="shared" si="70"/>
        <v>1</v>
      </c>
      <c r="Y217" s="403" t="b">
        <f t="shared" si="71"/>
        <v>0</v>
      </c>
      <c r="Z217" s="406">
        <f>SUM($J$9:J217)</f>
        <v>-1441.2301799999989</v>
      </c>
      <c r="AA217" s="438" t="str">
        <f t="shared" si="72"/>
        <v>Wednesday</v>
      </c>
      <c r="AB217" s="403">
        <f t="shared" si="73"/>
        <v>6</v>
      </c>
    </row>
    <row r="218" spans="1:28" x14ac:dyDescent="0.2">
      <c r="A218" s="326" t="s">
        <v>842</v>
      </c>
      <c r="B218" s="100">
        <v>44986</v>
      </c>
      <c r="C218" s="144">
        <v>0.27847222222222223</v>
      </c>
      <c r="D218" s="144">
        <v>0.28055555555555556</v>
      </c>
      <c r="E218" s="144">
        <f t="shared" si="57"/>
        <v>2.0833333333333259E-3</v>
      </c>
      <c r="F218" s="111">
        <v>1000</v>
      </c>
      <c r="G218" s="316">
        <v>1.0279</v>
      </c>
      <c r="H218" s="51" t="s">
        <v>1033</v>
      </c>
      <c r="I218" s="316">
        <v>0.99450000000000005</v>
      </c>
      <c r="J218" s="142">
        <f t="shared" si="74"/>
        <v>-33.399999999999984</v>
      </c>
      <c r="K218" s="55">
        <f t="shared" si="58"/>
        <v>-3.2493433213347633E-2</v>
      </c>
      <c r="L218" s="117">
        <f t="shared" si="59"/>
        <v>-3.3399999999999985E-2</v>
      </c>
      <c r="M218" s="386" t="s">
        <v>1136</v>
      </c>
      <c r="N218" s="405">
        <f t="shared" si="60"/>
        <v>0</v>
      </c>
      <c r="O218" s="406">
        <f t="shared" si="61"/>
        <v>-33.399999999999984</v>
      </c>
      <c r="P218" s="407" t="b">
        <f t="shared" si="62"/>
        <v>0</v>
      </c>
      <c r="Q218" s="407">
        <f t="shared" si="63"/>
        <v>2.0833333333333259E-3</v>
      </c>
      <c r="R218" s="403" t="b">
        <f t="shared" si="64"/>
        <v>0</v>
      </c>
      <c r="S218" s="403" t="b">
        <f t="shared" si="65"/>
        <v>0</v>
      </c>
      <c r="T218" s="403" t="b">
        <f t="shared" si="66"/>
        <v>0</v>
      </c>
      <c r="U218" s="403" t="b">
        <f t="shared" si="67"/>
        <v>0</v>
      </c>
      <c r="V218" s="403" t="b">
        <f t="shared" si="68"/>
        <v>0</v>
      </c>
      <c r="W218" s="403" t="b">
        <f t="shared" si="69"/>
        <v>0</v>
      </c>
      <c r="X218" s="403" t="b">
        <f t="shared" si="70"/>
        <v>0</v>
      </c>
      <c r="Y218" s="403" t="b">
        <f t="shared" si="71"/>
        <v>0</v>
      </c>
      <c r="Z218" s="406">
        <f>SUM($J$9:J218)</f>
        <v>-1474.630179999999</v>
      </c>
      <c r="AA218" s="438" t="str">
        <f t="shared" si="72"/>
        <v>Wednesday</v>
      </c>
      <c r="AB218" s="403">
        <f t="shared" si="73"/>
        <v>6</v>
      </c>
    </row>
    <row r="219" spans="1:28" x14ac:dyDescent="0.2">
      <c r="A219" s="326" t="s">
        <v>670</v>
      </c>
      <c r="B219" s="100">
        <v>44988</v>
      </c>
      <c r="C219" s="144">
        <v>0.31736111111111115</v>
      </c>
      <c r="D219" s="144">
        <v>0.31736111111111115</v>
      </c>
      <c r="E219" s="144">
        <f t="shared" si="57"/>
        <v>0</v>
      </c>
      <c r="F219" s="111">
        <v>500</v>
      </c>
      <c r="G219" s="316">
        <v>1.7786999999999999</v>
      </c>
      <c r="H219" s="51" t="s">
        <v>1034</v>
      </c>
      <c r="I219" s="316">
        <v>1.75</v>
      </c>
      <c r="J219" s="142">
        <f t="shared" si="74"/>
        <v>-14.349999999999973</v>
      </c>
      <c r="K219" s="55">
        <f t="shared" si="58"/>
        <v>-1.6135379771743397E-2</v>
      </c>
      <c r="L219" s="117">
        <f t="shared" si="59"/>
        <v>-2.8699999999999948E-2</v>
      </c>
      <c r="M219" s="393" t="s">
        <v>1137</v>
      </c>
      <c r="N219" s="405">
        <f t="shared" si="60"/>
        <v>0</v>
      </c>
      <c r="O219" s="406">
        <f t="shared" si="61"/>
        <v>-14.349999999999973</v>
      </c>
      <c r="P219" s="407" t="b">
        <f t="shared" si="62"/>
        <v>0</v>
      </c>
      <c r="Q219" s="407">
        <f t="shared" si="63"/>
        <v>0</v>
      </c>
      <c r="R219" s="403" t="b">
        <f t="shared" si="64"/>
        <v>0</v>
      </c>
      <c r="S219" s="403" t="b">
        <f t="shared" si="65"/>
        <v>0</v>
      </c>
      <c r="T219" s="403" t="b">
        <f t="shared" si="66"/>
        <v>0</v>
      </c>
      <c r="U219" s="403" t="b">
        <f t="shared" si="67"/>
        <v>0</v>
      </c>
      <c r="V219" s="403" t="b">
        <f t="shared" si="68"/>
        <v>0</v>
      </c>
      <c r="W219" s="403" t="b">
        <f t="shared" si="69"/>
        <v>0</v>
      </c>
      <c r="X219" s="403" t="b">
        <f t="shared" si="70"/>
        <v>0</v>
      </c>
      <c r="Y219" s="403" t="b">
        <f t="shared" si="71"/>
        <v>0</v>
      </c>
      <c r="Z219" s="406">
        <f>SUM($J$9:J219)</f>
        <v>-1488.9801799999989</v>
      </c>
      <c r="AA219" s="438" t="str">
        <f t="shared" si="72"/>
        <v>Friday</v>
      </c>
      <c r="AB219" s="403">
        <f t="shared" si="73"/>
        <v>7</v>
      </c>
    </row>
    <row r="220" spans="1:28" x14ac:dyDescent="0.2">
      <c r="A220" s="326" t="s">
        <v>670</v>
      </c>
      <c r="B220" s="100">
        <v>44988</v>
      </c>
      <c r="C220" s="144">
        <v>0.31736111111111115</v>
      </c>
      <c r="D220" s="144">
        <v>0.31805555555555554</v>
      </c>
      <c r="E220" s="144">
        <f t="shared" si="57"/>
        <v>6.9444444444438647E-4</v>
      </c>
      <c r="F220" s="111">
        <v>500</v>
      </c>
      <c r="G220" s="316">
        <v>1.7903</v>
      </c>
      <c r="H220" s="51" t="s">
        <v>1035</v>
      </c>
      <c r="I220" s="316">
        <v>1.7701</v>
      </c>
      <c r="J220" s="142">
        <f t="shared" si="74"/>
        <v>-10.099999999999998</v>
      </c>
      <c r="K220" s="55">
        <f t="shared" si="58"/>
        <v>-1.1283025191308749E-2</v>
      </c>
      <c r="L220" s="117">
        <f t="shared" si="59"/>
        <v>-2.0199999999999996E-2</v>
      </c>
      <c r="M220" s="393" t="s">
        <v>1137</v>
      </c>
      <c r="N220" s="405">
        <f t="shared" si="60"/>
        <v>0</v>
      </c>
      <c r="O220" s="406">
        <f t="shared" si="61"/>
        <v>-10.099999999999998</v>
      </c>
      <c r="P220" s="407" t="b">
        <f t="shared" si="62"/>
        <v>0</v>
      </c>
      <c r="Q220" s="407">
        <f t="shared" si="63"/>
        <v>6.9444444444438647E-4</v>
      </c>
      <c r="R220" s="403" t="b">
        <f t="shared" si="64"/>
        <v>0</v>
      </c>
      <c r="S220" s="403" t="b">
        <f t="shared" si="65"/>
        <v>0</v>
      </c>
      <c r="T220" s="403" t="b">
        <f t="shared" si="66"/>
        <v>0</v>
      </c>
      <c r="U220" s="403" t="b">
        <f t="shared" si="67"/>
        <v>0</v>
      </c>
      <c r="V220" s="403" t="b">
        <f t="shared" si="68"/>
        <v>0</v>
      </c>
      <c r="W220" s="403" t="b">
        <f t="shared" si="69"/>
        <v>0</v>
      </c>
      <c r="X220" s="403" t="b">
        <f t="shared" si="70"/>
        <v>0</v>
      </c>
      <c r="Y220" s="403" t="b">
        <f t="shared" si="71"/>
        <v>0</v>
      </c>
      <c r="Z220" s="406">
        <f>SUM($J$9:J220)</f>
        <v>-1499.0801799999988</v>
      </c>
      <c r="AA220" s="438" t="str">
        <f t="shared" si="72"/>
        <v>Friday</v>
      </c>
      <c r="AB220" s="403">
        <f t="shared" si="73"/>
        <v>7</v>
      </c>
    </row>
    <row r="221" spans="1:28" x14ac:dyDescent="0.2">
      <c r="A221" s="326" t="s">
        <v>346</v>
      </c>
      <c r="B221" s="100">
        <v>44992</v>
      </c>
      <c r="C221" s="144">
        <v>0.27361111111111108</v>
      </c>
      <c r="D221" s="144">
        <v>0.27847222222222223</v>
      </c>
      <c r="E221" s="144">
        <f t="shared" si="57"/>
        <v>4.8611111111111494E-3</v>
      </c>
      <c r="F221" s="111">
        <v>1000</v>
      </c>
      <c r="G221" s="316">
        <v>1.5293000000000001</v>
      </c>
      <c r="H221" s="76" t="s">
        <v>844</v>
      </c>
      <c r="I221" s="316">
        <v>1.5701000000000001</v>
      </c>
      <c r="J221" s="52">
        <f t="shared" si="74"/>
        <v>40.799999999999947</v>
      </c>
      <c r="K221" s="55">
        <f t="shared" si="58"/>
        <v>2.6678872686850097E-2</v>
      </c>
      <c r="L221" s="117">
        <f t="shared" si="59"/>
        <v>4.0799999999999947E-2</v>
      </c>
      <c r="M221" s="392" t="s">
        <v>1122</v>
      </c>
      <c r="N221" s="405">
        <f t="shared" si="60"/>
        <v>40.799999999999947</v>
      </c>
      <c r="O221" s="406">
        <f t="shared" si="61"/>
        <v>0</v>
      </c>
      <c r="P221" s="407">
        <f t="shared" si="62"/>
        <v>4.8611111111111494E-3</v>
      </c>
      <c r="Q221" s="407" t="b">
        <f t="shared" si="63"/>
        <v>0</v>
      </c>
      <c r="R221" s="403" t="b">
        <f t="shared" si="64"/>
        <v>0</v>
      </c>
      <c r="S221" s="403" t="b">
        <f t="shared" si="65"/>
        <v>0</v>
      </c>
      <c r="T221" s="403" t="b">
        <f t="shared" si="66"/>
        <v>0</v>
      </c>
      <c r="U221" s="403" t="b">
        <f t="shared" si="67"/>
        <v>0</v>
      </c>
      <c r="V221" s="403" t="b">
        <f t="shared" si="68"/>
        <v>0</v>
      </c>
      <c r="W221" s="403" t="b">
        <f t="shared" si="69"/>
        <v>0</v>
      </c>
      <c r="X221" s="403">
        <f t="shared" si="70"/>
        <v>1</v>
      </c>
      <c r="Y221" s="403" t="b">
        <f t="shared" si="71"/>
        <v>0</v>
      </c>
      <c r="Z221" s="406">
        <f>SUM($J$9:J221)</f>
        <v>-1458.2801799999988</v>
      </c>
      <c r="AA221" s="438" t="str">
        <f t="shared" si="72"/>
        <v>Tuesday</v>
      </c>
      <c r="AB221" s="403">
        <f t="shared" si="73"/>
        <v>6</v>
      </c>
    </row>
    <row r="222" spans="1:28" x14ac:dyDescent="0.2">
      <c r="A222" s="326" t="s">
        <v>361</v>
      </c>
      <c r="B222" s="100">
        <v>44993</v>
      </c>
      <c r="C222" s="144">
        <v>0.27291666666666664</v>
      </c>
      <c r="D222" s="144">
        <v>0.27291666666666664</v>
      </c>
      <c r="E222" s="144">
        <f t="shared" si="57"/>
        <v>0</v>
      </c>
      <c r="F222" s="111">
        <v>300</v>
      </c>
      <c r="G222" s="316">
        <v>1.9599</v>
      </c>
      <c r="H222" s="51" t="s">
        <v>1036</v>
      </c>
      <c r="I222" s="316">
        <v>1.91</v>
      </c>
      <c r="J222" s="142">
        <f t="shared" si="74"/>
        <v>-14.970000000000017</v>
      </c>
      <c r="K222" s="55">
        <f t="shared" si="58"/>
        <v>-2.5460482677687635E-2</v>
      </c>
      <c r="L222" s="117">
        <f t="shared" si="59"/>
        <v>-4.9900000000000055E-2</v>
      </c>
      <c r="M222" s="398" t="s">
        <v>1138</v>
      </c>
      <c r="N222" s="405">
        <f t="shared" si="60"/>
        <v>0</v>
      </c>
      <c r="O222" s="406">
        <f t="shared" si="61"/>
        <v>-14.970000000000017</v>
      </c>
      <c r="P222" s="407" t="b">
        <f t="shared" si="62"/>
        <v>0</v>
      </c>
      <c r="Q222" s="407">
        <f t="shared" si="63"/>
        <v>0</v>
      </c>
      <c r="R222" s="403" t="b">
        <f t="shared" si="64"/>
        <v>0</v>
      </c>
      <c r="S222" s="403" t="b">
        <f t="shared" si="65"/>
        <v>0</v>
      </c>
      <c r="T222" s="403" t="b">
        <f t="shared" si="66"/>
        <v>0</v>
      </c>
      <c r="U222" s="403" t="b">
        <f t="shared" si="67"/>
        <v>0</v>
      </c>
      <c r="V222" s="403" t="b">
        <f t="shared" si="68"/>
        <v>0</v>
      </c>
      <c r="W222" s="403" t="b">
        <f t="shared" si="69"/>
        <v>0</v>
      </c>
      <c r="X222" s="403" t="b">
        <f t="shared" si="70"/>
        <v>0</v>
      </c>
      <c r="Y222" s="403" t="b">
        <f t="shared" si="71"/>
        <v>0</v>
      </c>
      <c r="Z222" s="406">
        <f>SUM($J$9:J222)</f>
        <v>-1473.2501799999989</v>
      </c>
      <c r="AA222" s="438" t="str">
        <f t="shared" si="72"/>
        <v>Wednesday</v>
      </c>
      <c r="AB222" s="403">
        <f t="shared" si="73"/>
        <v>6</v>
      </c>
    </row>
    <row r="223" spans="1:28" x14ac:dyDescent="0.2">
      <c r="A223" s="326" t="s">
        <v>670</v>
      </c>
      <c r="B223" s="100">
        <v>44994</v>
      </c>
      <c r="C223" s="144">
        <v>0.28125</v>
      </c>
      <c r="D223" s="144">
        <v>0.28125</v>
      </c>
      <c r="E223" s="144">
        <f t="shared" si="57"/>
        <v>0</v>
      </c>
      <c r="F223" s="111">
        <v>250</v>
      </c>
      <c r="G223" s="316">
        <v>1.5149999999999999</v>
      </c>
      <c r="H223" s="51" t="s">
        <v>1038</v>
      </c>
      <c r="I223" s="316">
        <v>1.48</v>
      </c>
      <c r="J223" s="142">
        <f t="shared" si="74"/>
        <v>-8.7499999999999805</v>
      </c>
      <c r="K223" s="55">
        <f t="shared" si="58"/>
        <v>-2.3102310231023049E-2</v>
      </c>
      <c r="L223" s="117">
        <f t="shared" si="59"/>
        <v>-3.499999999999992E-2</v>
      </c>
      <c r="M223" s="391" t="s">
        <v>55</v>
      </c>
      <c r="N223" s="405">
        <f t="shared" si="60"/>
        <v>0</v>
      </c>
      <c r="O223" s="406">
        <f t="shared" si="61"/>
        <v>-8.7499999999999805</v>
      </c>
      <c r="P223" s="407" t="b">
        <f t="shared" si="62"/>
        <v>0</v>
      </c>
      <c r="Q223" s="407">
        <f t="shared" si="63"/>
        <v>0</v>
      </c>
      <c r="R223" s="403" t="b">
        <f t="shared" si="64"/>
        <v>0</v>
      </c>
      <c r="S223" s="403" t="b">
        <f t="shared" si="65"/>
        <v>0</v>
      </c>
      <c r="T223" s="403" t="b">
        <f t="shared" si="66"/>
        <v>0</v>
      </c>
      <c r="U223" s="403" t="b">
        <f t="shared" si="67"/>
        <v>0</v>
      </c>
      <c r="V223" s="403" t="b">
        <f t="shared" si="68"/>
        <v>0</v>
      </c>
      <c r="W223" s="403" t="b">
        <f t="shared" si="69"/>
        <v>0</v>
      </c>
      <c r="X223" s="403" t="b">
        <f t="shared" si="70"/>
        <v>0</v>
      </c>
      <c r="Y223" s="403" t="b">
        <f t="shared" si="71"/>
        <v>0</v>
      </c>
      <c r="Z223" s="406">
        <f>SUM($J$9:J223)</f>
        <v>-1482.0001799999989</v>
      </c>
      <c r="AA223" s="438" t="str">
        <f t="shared" si="72"/>
        <v>Thursday</v>
      </c>
      <c r="AB223" s="403">
        <f t="shared" si="73"/>
        <v>6</v>
      </c>
    </row>
    <row r="224" spans="1:28" x14ac:dyDescent="0.2">
      <c r="A224" s="326" t="s">
        <v>670</v>
      </c>
      <c r="B224" s="100">
        <v>44994</v>
      </c>
      <c r="C224" s="144">
        <v>0.28263888888888888</v>
      </c>
      <c r="D224" s="144">
        <v>0.28750000000000003</v>
      </c>
      <c r="E224" s="144">
        <f t="shared" si="57"/>
        <v>4.8611111111111494E-3</v>
      </c>
      <c r="F224" s="111">
        <v>500</v>
      </c>
      <c r="G224" s="316">
        <v>1.4950000000000001</v>
      </c>
      <c r="H224" s="51" t="s">
        <v>1039</v>
      </c>
      <c r="I224" s="316">
        <v>1.4503999999999999</v>
      </c>
      <c r="J224" s="142">
        <f t="shared" si="74"/>
        <v>-22.300000000000097</v>
      </c>
      <c r="K224" s="55">
        <f t="shared" si="58"/>
        <v>-2.9832775919732546E-2</v>
      </c>
      <c r="L224" s="117">
        <f t="shared" si="59"/>
        <v>-4.4600000000000195E-2</v>
      </c>
      <c r="M224" s="391" t="s">
        <v>1139</v>
      </c>
      <c r="N224" s="405">
        <f t="shared" si="60"/>
        <v>0</v>
      </c>
      <c r="O224" s="406">
        <f t="shared" si="61"/>
        <v>-22.300000000000097</v>
      </c>
      <c r="P224" s="407" t="b">
        <f t="shared" si="62"/>
        <v>0</v>
      </c>
      <c r="Q224" s="407">
        <f t="shared" si="63"/>
        <v>4.8611111111111494E-3</v>
      </c>
      <c r="R224" s="403" t="b">
        <f t="shared" si="64"/>
        <v>0</v>
      </c>
      <c r="S224" s="403" t="b">
        <f t="shared" si="65"/>
        <v>0</v>
      </c>
      <c r="T224" s="403" t="b">
        <f t="shared" si="66"/>
        <v>0</v>
      </c>
      <c r="U224" s="403" t="b">
        <f t="shared" si="67"/>
        <v>0</v>
      </c>
      <c r="V224" s="403" t="b">
        <f t="shared" si="68"/>
        <v>0</v>
      </c>
      <c r="W224" s="403" t="b">
        <f t="shared" si="69"/>
        <v>0</v>
      </c>
      <c r="X224" s="403" t="b">
        <f t="shared" si="70"/>
        <v>0</v>
      </c>
      <c r="Y224" s="403" t="b">
        <f t="shared" si="71"/>
        <v>0</v>
      </c>
      <c r="Z224" s="406">
        <f>SUM($J$9:J224)</f>
        <v>-1504.300179999999</v>
      </c>
      <c r="AA224" s="438" t="str">
        <f t="shared" si="72"/>
        <v>Thursday</v>
      </c>
      <c r="AB224" s="403">
        <f t="shared" si="73"/>
        <v>6</v>
      </c>
    </row>
    <row r="225" spans="1:28" x14ac:dyDescent="0.2">
      <c r="A225" s="326" t="s">
        <v>346</v>
      </c>
      <c r="B225" s="100">
        <v>44994</v>
      </c>
      <c r="C225" s="144">
        <v>0.27708333333333335</v>
      </c>
      <c r="D225" s="144">
        <v>0.27708333333333335</v>
      </c>
      <c r="E225" s="144">
        <f t="shared" si="57"/>
        <v>0</v>
      </c>
      <c r="F225" s="111">
        <v>200</v>
      </c>
      <c r="G225" s="316">
        <v>1.9950000000000001</v>
      </c>
      <c r="H225" s="51" t="s">
        <v>1037</v>
      </c>
      <c r="I225" s="316">
        <v>1.9621999999999999</v>
      </c>
      <c r="J225" s="142">
        <f t="shared" si="74"/>
        <v>-6.5600000000000325</v>
      </c>
      <c r="K225" s="55">
        <f t="shared" si="58"/>
        <v>-1.6441102756892256E-2</v>
      </c>
      <c r="L225" s="117">
        <f t="shared" si="59"/>
        <v>-3.2800000000000162E-2</v>
      </c>
      <c r="M225" s="386" t="s">
        <v>1140</v>
      </c>
      <c r="N225" s="405">
        <f t="shared" si="60"/>
        <v>0</v>
      </c>
      <c r="O225" s="406">
        <f t="shared" si="61"/>
        <v>-6.5600000000000325</v>
      </c>
      <c r="P225" s="407" t="b">
        <f t="shared" si="62"/>
        <v>0</v>
      </c>
      <c r="Q225" s="407">
        <f t="shared" si="63"/>
        <v>0</v>
      </c>
      <c r="R225" s="403" t="b">
        <f t="shared" si="64"/>
        <v>0</v>
      </c>
      <c r="S225" s="403" t="b">
        <f t="shared" si="65"/>
        <v>0</v>
      </c>
      <c r="T225" s="403" t="b">
        <f t="shared" si="66"/>
        <v>0</v>
      </c>
      <c r="U225" s="403" t="b">
        <f t="shared" si="67"/>
        <v>0</v>
      </c>
      <c r="V225" s="403" t="b">
        <f t="shared" si="68"/>
        <v>0</v>
      </c>
      <c r="W225" s="403" t="b">
        <f t="shared" si="69"/>
        <v>0</v>
      </c>
      <c r="X225" s="403" t="b">
        <f t="shared" si="70"/>
        <v>0</v>
      </c>
      <c r="Y225" s="403" t="b">
        <f t="shared" si="71"/>
        <v>0</v>
      </c>
      <c r="Z225" s="406">
        <f>SUM($J$9:J225)</f>
        <v>-1510.860179999999</v>
      </c>
      <c r="AA225" s="438" t="str">
        <f t="shared" si="72"/>
        <v>Thursday</v>
      </c>
      <c r="AB225" s="403">
        <f t="shared" si="73"/>
        <v>6</v>
      </c>
    </row>
    <row r="226" spans="1:28" x14ac:dyDescent="0.2">
      <c r="A226" s="326" t="s">
        <v>675</v>
      </c>
      <c r="B226" s="100">
        <v>44998</v>
      </c>
      <c r="C226" s="144">
        <v>0.27638888888888885</v>
      </c>
      <c r="D226" s="144">
        <v>0.27708333333333335</v>
      </c>
      <c r="E226" s="144">
        <f t="shared" si="57"/>
        <v>6.9444444444449749E-4</v>
      </c>
      <c r="F226" s="111">
        <v>2000</v>
      </c>
      <c r="G226" s="316">
        <v>0.713225</v>
      </c>
      <c r="H226" s="51" t="s">
        <v>1040</v>
      </c>
      <c r="I226" s="316">
        <v>0.68137499999999995</v>
      </c>
      <c r="J226" s="142">
        <f t="shared" si="74"/>
        <v>-63.700000000000088</v>
      </c>
      <c r="K226" s="55">
        <f t="shared" si="58"/>
        <v>-4.4656314627221527E-2</v>
      </c>
      <c r="L226" s="117">
        <f t="shared" si="59"/>
        <v>-3.1850000000000045E-2</v>
      </c>
      <c r="M226" s="393" t="s">
        <v>1141</v>
      </c>
      <c r="N226" s="405">
        <f t="shared" si="60"/>
        <v>0</v>
      </c>
      <c r="O226" s="406">
        <f t="shared" si="61"/>
        <v>-63.700000000000088</v>
      </c>
      <c r="P226" s="407" t="b">
        <f t="shared" si="62"/>
        <v>0</v>
      </c>
      <c r="Q226" s="407">
        <f t="shared" si="63"/>
        <v>6.9444444444449749E-4</v>
      </c>
      <c r="R226" s="403" t="b">
        <f t="shared" si="64"/>
        <v>0</v>
      </c>
      <c r="S226" s="403" t="b">
        <f t="shared" si="65"/>
        <v>0</v>
      </c>
      <c r="T226" s="403" t="b">
        <f t="shared" si="66"/>
        <v>0</v>
      </c>
      <c r="U226" s="403" t="b">
        <f t="shared" si="67"/>
        <v>0</v>
      </c>
      <c r="V226" s="403" t="b">
        <f t="shared" si="68"/>
        <v>0</v>
      </c>
      <c r="W226" s="403" t="b">
        <f t="shared" si="69"/>
        <v>0</v>
      </c>
      <c r="X226" s="403" t="b">
        <f t="shared" si="70"/>
        <v>0</v>
      </c>
      <c r="Y226" s="403" t="b">
        <f t="shared" si="71"/>
        <v>0</v>
      </c>
      <c r="Z226" s="406">
        <f>SUM($J$9:J226)</f>
        <v>-1574.560179999999</v>
      </c>
      <c r="AA226" s="438" t="str">
        <f t="shared" si="72"/>
        <v>Monday</v>
      </c>
      <c r="AB226" s="403">
        <f t="shared" si="73"/>
        <v>6</v>
      </c>
    </row>
    <row r="227" spans="1:28" x14ac:dyDescent="0.2">
      <c r="A227" s="326" t="s">
        <v>677</v>
      </c>
      <c r="B227" s="100">
        <v>44999</v>
      </c>
      <c r="C227" s="144">
        <v>0.27777777777777779</v>
      </c>
      <c r="D227" s="144">
        <v>0.27777777777777779</v>
      </c>
      <c r="E227" s="144">
        <f t="shared" si="57"/>
        <v>0</v>
      </c>
      <c r="F227" s="111">
        <v>500</v>
      </c>
      <c r="G227" s="316">
        <v>1.2251000000000001</v>
      </c>
      <c r="H227" s="51" t="s">
        <v>1006</v>
      </c>
      <c r="I227" s="316">
        <v>1.18</v>
      </c>
      <c r="J227" s="142">
        <f t="shared" si="74"/>
        <v>-22.550000000000068</v>
      </c>
      <c r="K227" s="55">
        <f t="shared" si="58"/>
        <v>-3.68133213615216E-2</v>
      </c>
      <c r="L227" s="117">
        <f t="shared" si="59"/>
        <v>-4.510000000000014E-2</v>
      </c>
      <c r="M227" s="394" t="s">
        <v>1142</v>
      </c>
      <c r="N227" s="405">
        <f t="shared" si="60"/>
        <v>0</v>
      </c>
      <c r="O227" s="406">
        <f t="shared" si="61"/>
        <v>-22.550000000000068</v>
      </c>
      <c r="P227" s="407" t="b">
        <f t="shared" si="62"/>
        <v>0</v>
      </c>
      <c r="Q227" s="407">
        <f t="shared" si="63"/>
        <v>0</v>
      </c>
      <c r="R227" s="403" t="b">
        <f t="shared" si="64"/>
        <v>0</v>
      </c>
      <c r="S227" s="403" t="b">
        <f t="shared" si="65"/>
        <v>0</v>
      </c>
      <c r="T227" s="403" t="b">
        <f t="shared" si="66"/>
        <v>0</v>
      </c>
      <c r="U227" s="403" t="b">
        <f t="shared" si="67"/>
        <v>0</v>
      </c>
      <c r="V227" s="403" t="b">
        <f t="shared" si="68"/>
        <v>0</v>
      </c>
      <c r="W227" s="403" t="b">
        <f t="shared" si="69"/>
        <v>0</v>
      </c>
      <c r="X227" s="403" t="b">
        <f t="shared" si="70"/>
        <v>0</v>
      </c>
      <c r="Y227" s="403" t="b">
        <f t="shared" si="71"/>
        <v>0</v>
      </c>
      <c r="Z227" s="406">
        <f>SUM($J$9:J227)</f>
        <v>-1597.1101799999992</v>
      </c>
      <c r="AA227" s="438" t="str">
        <f t="shared" si="72"/>
        <v>Tuesday</v>
      </c>
      <c r="AB227" s="403">
        <f t="shared" si="73"/>
        <v>6</v>
      </c>
    </row>
    <row r="228" spans="1:28" x14ac:dyDescent="0.2">
      <c r="A228" s="326" t="s">
        <v>678</v>
      </c>
      <c r="B228" s="100">
        <v>45009</v>
      </c>
      <c r="C228" s="144">
        <v>0.28541666666666665</v>
      </c>
      <c r="D228" s="144">
        <v>0.29097222222222224</v>
      </c>
      <c r="E228" s="144">
        <f t="shared" si="57"/>
        <v>5.5555555555555913E-3</v>
      </c>
      <c r="F228" s="111">
        <v>300</v>
      </c>
      <c r="G228" s="316">
        <v>2.3483999999999998</v>
      </c>
      <c r="H228" s="51" t="s">
        <v>1041</v>
      </c>
      <c r="I228" s="316">
        <v>2.3010000000000002</v>
      </c>
      <c r="J228" s="142">
        <f t="shared" si="74"/>
        <v>-14.219999999999899</v>
      </c>
      <c r="K228" s="55">
        <f t="shared" si="58"/>
        <v>-2.0183955033213907E-2</v>
      </c>
      <c r="L228" s="117">
        <f t="shared" si="59"/>
        <v>-4.7399999999999665E-2</v>
      </c>
      <c r="M228" s="393" t="s">
        <v>1143</v>
      </c>
      <c r="N228" s="405">
        <f t="shared" si="60"/>
        <v>0</v>
      </c>
      <c r="O228" s="406">
        <f t="shared" si="61"/>
        <v>-14.219999999999899</v>
      </c>
      <c r="P228" s="407" t="b">
        <f t="shared" si="62"/>
        <v>0</v>
      </c>
      <c r="Q228" s="407">
        <f t="shared" si="63"/>
        <v>5.5555555555555913E-3</v>
      </c>
      <c r="R228" s="403" t="b">
        <f t="shared" si="64"/>
        <v>0</v>
      </c>
      <c r="S228" s="403" t="b">
        <f t="shared" si="65"/>
        <v>0</v>
      </c>
      <c r="T228" s="403" t="b">
        <f t="shared" si="66"/>
        <v>0</v>
      </c>
      <c r="U228" s="403" t="b">
        <f t="shared" si="67"/>
        <v>0</v>
      </c>
      <c r="V228" s="403" t="b">
        <f t="shared" si="68"/>
        <v>0</v>
      </c>
      <c r="W228" s="403" t="b">
        <f t="shared" si="69"/>
        <v>0</v>
      </c>
      <c r="X228" s="403" t="b">
        <f t="shared" si="70"/>
        <v>0</v>
      </c>
      <c r="Y228" s="403" t="b">
        <f t="shared" si="71"/>
        <v>0</v>
      </c>
      <c r="Z228" s="406">
        <f>SUM($J$9:J228)</f>
        <v>-1611.330179999999</v>
      </c>
      <c r="AA228" s="438" t="str">
        <f t="shared" si="72"/>
        <v>Friday</v>
      </c>
      <c r="AB228" s="403">
        <f t="shared" si="73"/>
        <v>6</v>
      </c>
    </row>
    <row r="229" spans="1:28" x14ac:dyDescent="0.2">
      <c r="A229" s="326" t="s">
        <v>681</v>
      </c>
      <c r="B229" s="100">
        <v>45009</v>
      </c>
      <c r="C229" s="144">
        <v>0.30416666666666664</v>
      </c>
      <c r="D229" s="144">
        <v>0.30416666666666664</v>
      </c>
      <c r="E229" s="144">
        <f t="shared" si="57"/>
        <v>0</v>
      </c>
      <c r="F229" s="111">
        <v>700</v>
      </c>
      <c r="G229" s="316">
        <v>1.6281000000000001</v>
      </c>
      <c r="H229" s="51" t="s">
        <v>1042</v>
      </c>
      <c r="I229" s="316">
        <v>1.58</v>
      </c>
      <c r="J229" s="142">
        <f t="shared" si="74"/>
        <v>-33.670000000000023</v>
      </c>
      <c r="K229" s="55">
        <f t="shared" si="58"/>
        <v>-2.9543639825563517E-2</v>
      </c>
      <c r="L229" s="117">
        <f t="shared" si="59"/>
        <v>-4.8100000000000032E-2</v>
      </c>
      <c r="M229" s="396" t="s">
        <v>1144</v>
      </c>
      <c r="N229" s="405">
        <f t="shared" si="60"/>
        <v>0</v>
      </c>
      <c r="O229" s="406">
        <f t="shared" si="61"/>
        <v>-33.670000000000023</v>
      </c>
      <c r="P229" s="407" t="b">
        <f t="shared" si="62"/>
        <v>0</v>
      </c>
      <c r="Q229" s="407">
        <f t="shared" si="63"/>
        <v>0</v>
      </c>
      <c r="R229" s="403" t="b">
        <f t="shared" si="64"/>
        <v>0</v>
      </c>
      <c r="S229" s="403" t="b">
        <f t="shared" si="65"/>
        <v>0</v>
      </c>
      <c r="T229" s="403" t="b">
        <f t="shared" si="66"/>
        <v>0</v>
      </c>
      <c r="U229" s="403" t="b">
        <f t="shared" si="67"/>
        <v>0</v>
      </c>
      <c r="V229" s="403" t="b">
        <f t="shared" si="68"/>
        <v>0</v>
      </c>
      <c r="W229" s="403" t="b">
        <f t="shared" si="69"/>
        <v>0</v>
      </c>
      <c r="X229" s="403" t="b">
        <f t="shared" si="70"/>
        <v>0</v>
      </c>
      <c r="Y229" s="403" t="b">
        <f t="shared" si="71"/>
        <v>0</v>
      </c>
      <c r="Z229" s="406">
        <f>SUM($J$9:J229)</f>
        <v>-1645.0001799999991</v>
      </c>
      <c r="AA229" s="438" t="str">
        <f t="shared" si="72"/>
        <v>Friday</v>
      </c>
      <c r="AB229" s="403">
        <f t="shared" si="73"/>
        <v>7</v>
      </c>
    </row>
    <row r="230" spans="1:28" x14ac:dyDescent="0.2">
      <c r="A230" s="326" t="s">
        <v>683</v>
      </c>
      <c r="B230" s="100">
        <v>45014</v>
      </c>
      <c r="C230" s="144">
        <v>0.2986111111111111</v>
      </c>
      <c r="D230" s="144">
        <v>0.30208333333333331</v>
      </c>
      <c r="E230" s="144">
        <f t="shared" si="57"/>
        <v>3.4722222222222099E-3</v>
      </c>
      <c r="F230" s="111">
        <v>300</v>
      </c>
      <c r="G230" s="316">
        <v>2.27</v>
      </c>
      <c r="H230" s="51" t="s">
        <v>1044</v>
      </c>
      <c r="I230" s="316">
        <v>2.1911333000000002</v>
      </c>
      <c r="J230" s="142">
        <f t="shared" si="74"/>
        <v>-23.660009999999954</v>
      </c>
      <c r="K230" s="55">
        <f t="shared" si="58"/>
        <v>-3.4743039647577079E-2</v>
      </c>
      <c r="L230" s="117">
        <f t="shared" si="59"/>
        <v>-7.8866699999999845E-2</v>
      </c>
      <c r="M230" s="336" t="s">
        <v>1145</v>
      </c>
      <c r="N230" s="405">
        <f t="shared" si="60"/>
        <v>0</v>
      </c>
      <c r="O230" s="406">
        <f t="shared" si="61"/>
        <v>-23.660009999999954</v>
      </c>
      <c r="P230" s="407" t="b">
        <f t="shared" si="62"/>
        <v>0</v>
      </c>
      <c r="Q230" s="407">
        <f t="shared" si="63"/>
        <v>3.4722222222222099E-3</v>
      </c>
      <c r="R230" s="403" t="b">
        <f t="shared" si="64"/>
        <v>0</v>
      </c>
      <c r="S230" s="403" t="b">
        <f t="shared" si="65"/>
        <v>0</v>
      </c>
      <c r="T230" s="403" t="b">
        <f t="shared" si="66"/>
        <v>0</v>
      </c>
      <c r="U230" s="403" t="b">
        <f t="shared" si="67"/>
        <v>0</v>
      </c>
      <c r="V230" s="403" t="b">
        <f t="shared" si="68"/>
        <v>0</v>
      </c>
      <c r="W230" s="403" t="b">
        <f t="shared" si="69"/>
        <v>0</v>
      </c>
      <c r="X230" s="403" t="b">
        <f t="shared" si="70"/>
        <v>0</v>
      </c>
      <c r="Y230" s="403" t="b">
        <f t="shared" si="71"/>
        <v>0</v>
      </c>
      <c r="Z230" s="406">
        <f>SUM($J$9:J230)</f>
        <v>-1668.6601899999991</v>
      </c>
      <c r="AA230" s="438" t="str">
        <f t="shared" si="72"/>
        <v>Wednesday</v>
      </c>
      <c r="AB230" s="403">
        <f t="shared" si="73"/>
        <v>7</v>
      </c>
    </row>
    <row r="231" spans="1:28" x14ac:dyDescent="0.2">
      <c r="A231" s="326" t="s">
        <v>684</v>
      </c>
      <c r="B231" s="100">
        <v>45014</v>
      </c>
      <c r="C231" s="144">
        <v>0.28750000000000003</v>
      </c>
      <c r="D231" s="144">
        <v>0.30208333333333331</v>
      </c>
      <c r="E231" s="144">
        <f t="shared" si="57"/>
        <v>1.4583333333333282E-2</v>
      </c>
      <c r="F231" s="111">
        <v>200</v>
      </c>
      <c r="G231" s="316">
        <v>4.0014000000000003</v>
      </c>
      <c r="H231" s="51" t="s">
        <v>1043</v>
      </c>
      <c r="I231" s="316">
        <v>3.91</v>
      </c>
      <c r="J231" s="142">
        <f t="shared" si="74"/>
        <v>-18.28000000000003</v>
      </c>
      <c r="K231" s="55">
        <f t="shared" si="58"/>
        <v>-2.2842005298145729E-2</v>
      </c>
      <c r="L231" s="117">
        <f t="shared" si="59"/>
        <v>-9.1400000000000148E-2</v>
      </c>
      <c r="M231" s="391" t="s">
        <v>1146</v>
      </c>
      <c r="N231" s="405">
        <f t="shared" si="60"/>
        <v>0</v>
      </c>
      <c r="O231" s="406">
        <f t="shared" si="61"/>
        <v>-18.28000000000003</v>
      </c>
      <c r="P231" s="407" t="b">
        <f t="shared" si="62"/>
        <v>0</v>
      </c>
      <c r="Q231" s="407">
        <f t="shared" si="63"/>
        <v>1.4583333333333282E-2</v>
      </c>
      <c r="R231" s="403" t="b">
        <f t="shared" si="64"/>
        <v>0</v>
      </c>
      <c r="S231" s="403" t="b">
        <f t="shared" si="65"/>
        <v>0</v>
      </c>
      <c r="T231" s="403" t="b">
        <f t="shared" si="66"/>
        <v>0</v>
      </c>
      <c r="U231" s="403" t="b">
        <f t="shared" si="67"/>
        <v>0</v>
      </c>
      <c r="V231" s="403" t="b">
        <f t="shared" si="68"/>
        <v>0</v>
      </c>
      <c r="W231" s="403" t="b">
        <f t="shared" si="69"/>
        <v>0</v>
      </c>
      <c r="X231" s="403" t="b">
        <f t="shared" si="70"/>
        <v>0</v>
      </c>
      <c r="Y231" s="403" t="b">
        <f t="shared" si="71"/>
        <v>0</v>
      </c>
      <c r="Z231" s="406">
        <f>SUM($J$9:J231)</f>
        <v>-1686.9401899999991</v>
      </c>
      <c r="AA231" s="438" t="str">
        <f t="shared" si="72"/>
        <v>Wednesday</v>
      </c>
      <c r="AB231" s="403">
        <f t="shared" si="73"/>
        <v>6</v>
      </c>
    </row>
    <row r="232" spans="1:28" x14ac:dyDescent="0.2">
      <c r="A232" s="326" t="s">
        <v>349</v>
      </c>
      <c r="B232" s="100">
        <v>45016</v>
      </c>
      <c r="C232" s="144">
        <v>0.27430555555555552</v>
      </c>
      <c r="D232" s="144">
        <v>0.27499999999999997</v>
      </c>
      <c r="E232" s="144">
        <f t="shared" si="57"/>
        <v>6.9444444444444198E-4</v>
      </c>
      <c r="F232" s="111">
        <v>300</v>
      </c>
      <c r="G232" s="316">
        <v>2.8586999999999998</v>
      </c>
      <c r="H232" s="115" t="s">
        <v>845</v>
      </c>
      <c r="I232" s="316">
        <v>3.06</v>
      </c>
      <c r="J232" s="52">
        <f t="shared" si="74"/>
        <v>60.390000000000079</v>
      </c>
      <c r="K232" s="55">
        <f t="shared" si="58"/>
        <v>7.0416622940497442E-2</v>
      </c>
      <c r="L232" s="117">
        <f t="shared" si="59"/>
        <v>0.20130000000000026</v>
      </c>
      <c r="M232" s="392" t="s">
        <v>633</v>
      </c>
      <c r="N232" s="405">
        <f t="shared" si="60"/>
        <v>60.390000000000079</v>
      </c>
      <c r="O232" s="406">
        <f t="shared" si="61"/>
        <v>0</v>
      </c>
      <c r="P232" s="407">
        <f t="shared" si="62"/>
        <v>6.9444444444444198E-4</v>
      </c>
      <c r="Q232" s="407" t="b">
        <f t="shared" si="63"/>
        <v>0</v>
      </c>
      <c r="R232" s="403" t="b">
        <f t="shared" si="64"/>
        <v>0</v>
      </c>
      <c r="S232" s="403" t="b">
        <f t="shared" si="65"/>
        <v>0</v>
      </c>
      <c r="T232" s="403" t="b">
        <f t="shared" si="66"/>
        <v>0</v>
      </c>
      <c r="U232" s="403" t="b">
        <f t="shared" si="67"/>
        <v>0</v>
      </c>
      <c r="V232" s="403" t="b">
        <f t="shared" si="68"/>
        <v>0</v>
      </c>
      <c r="W232" s="403" t="b">
        <f t="shared" si="69"/>
        <v>0</v>
      </c>
      <c r="X232" s="403">
        <f t="shared" si="70"/>
        <v>1</v>
      </c>
      <c r="Y232" s="403" t="b">
        <f t="shared" si="71"/>
        <v>0</v>
      </c>
      <c r="Z232" s="406">
        <f>SUM($J$9:J232)</f>
        <v>-1626.550189999999</v>
      </c>
      <c r="AA232" s="438" t="str">
        <f t="shared" si="72"/>
        <v>Friday</v>
      </c>
      <c r="AB232" s="403">
        <f t="shared" si="73"/>
        <v>6</v>
      </c>
    </row>
    <row r="233" spans="1:28" x14ac:dyDescent="0.2">
      <c r="A233" s="326" t="s">
        <v>667</v>
      </c>
      <c r="B233" s="100">
        <v>45020</v>
      </c>
      <c r="C233" s="144">
        <v>0.28472222222222221</v>
      </c>
      <c r="D233" s="144">
        <v>0.28541666666666665</v>
      </c>
      <c r="E233" s="144">
        <f t="shared" si="57"/>
        <v>6.9444444444444198E-4</v>
      </c>
      <c r="F233" s="111">
        <v>500</v>
      </c>
      <c r="G233" s="316">
        <v>1.4957</v>
      </c>
      <c r="H233" s="51" t="s">
        <v>1045</v>
      </c>
      <c r="I233" s="316">
        <v>1.4</v>
      </c>
      <c r="J233" s="142">
        <f t="shared" si="74"/>
        <v>-47.850000000000058</v>
      </c>
      <c r="K233" s="55">
        <f t="shared" si="58"/>
        <v>-6.3983419134853281E-2</v>
      </c>
      <c r="L233" s="117">
        <f t="shared" si="59"/>
        <v>-9.5700000000000118E-2</v>
      </c>
      <c r="M233" s="336" t="s">
        <v>1147</v>
      </c>
      <c r="N233" s="405">
        <f t="shared" si="60"/>
        <v>0</v>
      </c>
      <c r="O233" s="406">
        <f t="shared" si="61"/>
        <v>-47.850000000000058</v>
      </c>
      <c r="P233" s="407" t="b">
        <f t="shared" si="62"/>
        <v>0</v>
      </c>
      <c r="Q233" s="407">
        <f t="shared" si="63"/>
        <v>6.9444444444444198E-4</v>
      </c>
      <c r="R233" s="403" t="b">
        <f t="shared" si="64"/>
        <v>0</v>
      </c>
      <c r="S233" s="403" t="b">
        <f t="shared" si="65"/>
        <v>0</v>
      </c>
      <c r="T233" s="403" t="b">
        <f t="shared" si="66"/>
        <v>0</v>
      </c>
      <c r="U233" s="403" t="b">
        <f t="shared" si="67"/>
        <v>0</v>
      </c>
      <c r="V233" s="403" t="b">
        <f t="shared" si="68"/>
        <v>0</v>
      </c>
      <c r="W233" s="403" t="b">
        <f t="shared" si="69"/>
        <v>0</v>
      </c>
      <c r="X233" s="403" t="b">
        <f t="shared" si="70"/>
        <v>0</v>
      </c>
      <c r="Y233" s="403" t="b">
        <f t="shared" si="71"/>
        <v>0</v>
      </c>
      <c r="Z233" s="406">
        <f>SUM($J$9:J233)</f>
        <v>-1674.4001899999992</v>
      </c>
      <c r="AA233" s="438" t="str">
        <f t="shared" si="72"/>
        <v>Tuesday</v>
      </c>
      <c r="AB233" s="403">
        <f t="shared" si="73"/>
        <v>6</v>
      </c>
    </row>
    <row r="234" spans="1:28" x14ac:dyDescent="0.2">
      <c r="A234" s="326" t="s">
        <v>667</v>
      </c>
      <c r="B234" s="100">
        <v>45020</v>
      </c>
      <c r="C234" s="144">
        <v>0.28680555555555554</v>
      </c>
      <c r="D234" s="144">
        <v>0.28750000000000003</v>
      </c>
      <c r="E234" s="144">
        <f t="shared" si="57"/>
        <v>6.9444444444449749E-4</v>
      </c>
      <c r="F234" s="111">
        <v>500</v>
      </c>
      <c r="G234" s="316">
        <v>1.5349999999999999</v>
      </c>
      <c r="H234" s="51" t="s">
        <v>1046</v>
      </c>
      <c r="I234" s="316">
        <v>1.4320999999999999</v>
      </c>
      <c r="J234" s="142">
        <f t="shared" si="74"/>
        <v>-51.449999999999996</v>
      </c>
      <c r="K234" s="55">
        <f t="shared" si="58"/>
        <v>-6.7035830618892511E-2</v>
      </c>
      <c r="L234" s="117">
        <f t="shared" si="59"/>
        <v>-0.10289999999999999</v>
      </c>
      <c r="M234" s="336" t="s">
        <v>1148</v>
      </c>
      <c r="N234" s="405">
        <f t="shared" si="60"/>
        <v>0</v>
      </c>
      <c r="O234" s="406">
        <f t="shared" si="61"/>
        <v>-51.449999999999996</v>
      </c>
      <c r="P234" s="407" t="b">
        <f t="shared" si="62"/>
        <v>0</v>
      </c>
      <c r="Q234" s="407">
        <f t="shared" si="63"/>
        <v>6.9444444444449749E-4</v>
      </c>
      <c r="R234" s="403" t="b">
        <f t="shared" si="64"/>
        <v>0</v>
      </c>
      <c r="S234" s="403" t="b">
        <f t="shared" si="65"/>
        <v>0</v>
      </c>
      <c r="T234" s="403" t="b">
        <f t="shared" si="66"/>
        <v>0</v>
      </c>
      <c r="U234" s="403" t="b">
        <f t="shared" si="67"/>
        <v>0</v>
      </c>
      <c r="V234" s="403" t="b">
        <f t="shared" si="68"/>
        <v>0</v>
      </c>
      <c r="W234" s="403" t="b">
        <f t="shared" si="69"/>
        <v>0</v>
      </c>
      <c r="X234" s="403" t="b">
        <f t="shared" si="70"/>
        <v>0</v>
      </c>
      <c r="Y234" s="403" t="b">
        <f t="shared" si="71"/>
        <v>0</v>
      </c>
      <c r="Z234" s="406">
        <f>SUM($J$9:J234)</f>
        <v>-1725.8501899999992</v>
      </c>
      <c r="AA234" s="438" t="str">
        <f t="shared" si="72"/>
        <v>Tuesday</v>
      </c>
      <c r="AB234" s="403">
        <f t="shared" si="73"/>
        <v>6</v>
      </c>
    </row>
    <row r="235" spans="1:28" x14ac:dyDescent="0.2">
      <c r="A235" s="326" t="s">
        <v>353</v>
      </c>
      <c r="B235" s="100">
        <v>45022</v>
      </c>
      <c r="C235" s="144">
        <v>0.27152777777777776</v>
      </c>
      <c r="D235" s="144">
        <v>0.27152777777777776</v>
      </c>
      <c r="E235" s="144">
        <f t="shared" si="57"/>
        <v>0</v>
      </c>
      <c r="F235" s="111">
        <v>200</v>
      </c>
      <c r="G235" s="316">
        <v>1.405</v>
      </c>
      <c r="H235" s="51" t="s">
        <v>1047</v>
      </c>
      <c r="I235" s="316">
        <v>1.36</v>
      </c>
      <c r="J235" s="142">
        <f t="shared" si="74"/>
        <v>-8.9999999999999858</v>
      </c>
      <c r="K235" s="55">
        <f t="shared" si="58"/>
        <v>-3.2028469750889577E-2</v>
      </c>
      <c r="L235" s="117">
        <f t="shared" si="59"/>
        <v>-4.4999999999999929E-2</v>
      </c>
      <c r="M235" s="386" t="s">
        <v>688</v>
      </c>
      <c r="N235" s="405">
        <f t="shared" si="60"/>
        <v>0</v>
      </c>
      <c r="O235" s="406">
        <f t="shared" si="61"/>
        <v>-8.9999999999999858</v>
      </c>
      <c r="P235" s="407" t="b">
        <f t="shared" si="62"/>
        <v>0</v>
      </c>
      <c r="Q235" s="407">
        <f t="shared" si="63"/>
        <v>0</v>
      </c>
      <c r="R235" s="403" t="b">
        <f t="shared" si="64"/>
        <v>0</v>
      </c>
      <c r="S235" s="403" t="b">
        <f t="shared" si="65"/>
        <v>0</v>
      </c>
      <c r="T235" s="403" t="b">
        <f t="shared" si="66"/>
        <v>0</v>
      </c>
      <c r="U235" s="403" t="b">
        <f t="shared" si="67"/>
        <v>0</v>
      </c>
      <c r="V235" s="403" t="b">
        <f t="shared" si="68"/>
        <v>0</v>
      </c>
      <c r="W235" s="403" t="b">
        <f t="shared" si="69"/>
        <v>0</v>
      </c>
      <c r="X235" s="403" t="b">
        <f t="shared" si="70"/>
        <v>0</v>
      </c>
      <c r="Y235" s="403" t="b">
        <f t="shared" si="71"/>
        <v>0</v>
      </c>
      <c r="Z235" s="406">
        <f>SUM($J$9:J235)</f>
        <v>-1734.8501899999992</v>
      </c>
      <c r="AA235" s="438" t="str">
        <f t="shared" si="72"/>
        <v>Thursday</v>
      </c>
      <c r="AB235" s="403">
        <f t="shared" si="73"/>
        <v>6</v>
      </c>
    </row>
    <row r="236" spans="1:28" x14ac:dyDescent="0.2">
      <c r="A236" s="326" t="s">
        <v>353</v>
      </c>
      <c r="B236" s="100">
        <v>45022</v>
      </c>
      <c r="C236" s="144">
        <v>0.2722222222222222</v>
      </c>
      <c r="D236" s="144">
        <v>0.2722222222222222</v>
      </c>
      <c r="E236" s="144">
        <f t="shared" si="57"/>
        <v>0</v>
      </c>
      <c r="F236" s="111">
        <v>1000</v>
      </c>
      <c r="G236" s="316">
        <v>1.2649999999999999</v>
      </c>
      <c r="H236" s="51" t="s">
        <v>1048</v>
      </c>
      <c r="I236" s="316">
        <v>1.22</v>
      </c>
      <c r="J236" s="142">
        <f t="shared" si="74"/>
        <v>-44.999999999999929</v>
      </c>
      <c r="K236" s="55">
        <f t="shared" si="58"/>
        <v>-3.5573122529644174E-2</v>
      </c>
      <c r="L236" s="117">
        <f t="shared" si="59"/>
        <v>-4.4999999999999929E-2</v>
      </c>
      <c r="M236" s="386" t="s">
        <v>689</v>
      </c>
      <c r="N236" s="405">
        <f t="shared" si="60"/>
        <v>0</v>
      </c>
      <c r="O236" s="406">
        <f t="shared" si="61"/>
        <v>-44.999999999999929</v>
      </c>
      <c r="P236" s="407" t="b">
        <f t="shared" si="62"/>
        <v>0</v>
      </c>
      <c r="Q236" s="407">
        <f t="shared" si="63"/>
        <v>0</v>
      </c>
      <c r="R236" s="403" t="b">
        <f t="shared" si="64"/>
        <v>0</v>
      </c>
      <c r="S236" s="403" t="b">
        <f t="shared" si="65"/>
        <v>0</v>
      </c>
      <c r="T236" s="403" t="b">
        <f t="shared" si="66"/>
        <v>0</v>
      </c>
      <c r="U236" s="403" t="b">
        <f t="shared" si="67"/>
        <v>0</v>
      </c>
      <c r="V236" s="403" t="b">
        <f t="shared" si="68"/>
        <v>0</v>
      </c>
      <c r="W236" s="403" t="b">
        <f t="shared" si="69"/>
        <v>0</v>
      </c>
      <c r="X236" s="403" t="b">
        <f t="shared" si="70"/>
        <v>0</v>
      </c>
      <c r="Y236" s="403" t="b">
        <f t="shared" si="71"/>
        <v>0</v>
      </c>
      <c r="Z236" s="406">
        <f>SUM($J$9:J236)</f>
        <v>-1779.8501899999992</v>
      </c>
      <c r="AA236" s="438" t="str">
        <f t="shared" si="72"/>
        <v>Thursday</v>
      </c>
      <c r="AB236" s="403">
        <f t="shared" si="73"/>
        <v>6</v>
      </c>
    </row>
    <row r="237" spans="1:28" x14ac:dyDescent="0.2">
      <c r="A237" s="326" t="s">
        <v>353</v>
      </c>
      <c r="B237" s="100">
        <v>45022</v>
      </c>
      <c r="C237" s="144">
        <v>0.27430555555555552</v>
      </c>
      <c r="D237" s="144">
        <v>0.28611111111111115</v>
      </c>
      <c r="E237" s="144">
        <f t="shared" si="57"/>
        <v>1.1805555555555625E-2</v>
      </c>
      <c r="F237" s="111">
        <v>200</v>
      </c>
      <c r="G237" s="316">
        <v>1.2157</v>
      </c>
      <c r="H237" s="51" t="s">
        <v>1049</v>
      </c>
      <c r="I237" s="316">
        <v>1.1200000000000001</v>
      </c>
      <c r="J237" s="142">
        <f t="shared" si="74"/>
        <v>-19.139999999999979</v>
      </c>
      <c r="K237" s="55">
        <f t="shared" si="58"/>
        <v>-7.8720078966850293E-2</v>
      </c>
      <c r="L237" s="117">
        <f t="shared" si="59"/>
        <v>-9.5699999999999896E-2</v>
      </c>
      <c r="M237" s="386" t="s">
        <v>689</v>
      </c>
      <c r="N237" s="405">
        <f t="shared" si="60"/>
        <v>0</v>
      </c>
      <c r="O237" s="406">
        <f t="shared" si="61"/>
        <v>-19.139999999999979</v>
      </c>
      <c r="P237" s="407" t="b">
        <f t="shared" si="62"/>
        <v>0</v>
      </c>
      <c r="Q237" s="407">
        <f t="shared" si="63"/>
        <v>1.1805555555555625E-2</v>
      </c>
      <c r="R237" s="403" t="b">
        <f t="shared" si="64"/>
        <v>0</v>
      </c>
      <c r="S237" s="403" t="b">
        <f t="shared" si="65"/>
        <v>0</v>
      </c>
      <c r="T237" s="403" t="b">
        <f t="shared" si="66"/>
        <v>0</v>
      </c>
      <c r="U237" s="403" t="b">
        <f t="shared" si="67"/>
        <v>0</v>
      </c>
      <c r="V237" s="403" t="b">
        <f t="shared" si="68"/>
        <v>0</v>
      </c>
      <c r="W237" s="403" t="b">
        <f t="shared" si="69"/>
        <v>0</v>
      </c>
      <c r="X237" s="403" t="b">
        <f t="shared" si="70"/>
        <v>0</v>
      </c>
      <c r="Y237" s="403" t="b">
        <f t="shared" si="71"/>
        <v>0</v>
      </c>
      <c r="Z237" s="406">
        <f>SUM($J$9:J237)</f>
        <v>-1798.9901899999991</v>
      </c>
      <c r="AA237" s="438" t="str">
        <f t="shared" si="72"/>
        <v>Thursday</v>
      </c>
      <c r="AB237" s="403">
        <f t="shared" si="73"/>
        <v>6</v>
      </c>
    </row>
    <row r="238" spans="1:28" x14ac:dyDescent="0.2">
      <c r="A238" s="326" t="s">
        <v>238</v>
      </c>
      <c r="B238" s="100">
        <v>45027</v>
      </c>
      <c r="C238" s="144">
        <v>0.27499999999999997</v>
      </c>
      <c r="D238" s="144">
        <v>0.27569444444444446</v>
      </c>
      <c r="E238" s="144">
        <f t="shared" si="57"/>
        <v>6.9444444444449749E-4</v>
      </c>
      <c r="F238" s="111">
        <v>400</v>
      </c>
      <c r="G238" s="316">
        <v>4.09</v>
      </c>
      <c r="H238" s="51" t="s">
        <v>1050</v>
      </c>
      <c r="I238" s="316">
        <v>3.98</v>
      </c>
      <c r="J238" s="142">
        <f t="shared" ref="J238:J260" si="75">L238*F238</f>
        <v>-43.99999999999995</v>
      </c>
      <c r="K238" s="55">
        <f t="shared" si="58"/>
        <v>-2.6894865525672329E-2</v>
      </c>
      <c r="L238" s="117">
        <f t="shared" si="59"/>
        <v>-0.10999999999999988</v>
      </c>
      <c r="M238" s="396" t="s">
        <v>1149</v>
      </c>
      <c r="N238" s="405">
        <f t="shared" si="60"/>
        <v>0</v>
      </c>
      <c r="O238" s="406">
        <f t="shared" si="61"/>
        <v>-43.99999999999995</v>
      </c>
      <c r="P238" s="407" t="b">
        <f t="shared" si="62"/>
        <v>0</v>
      </c>
      <c r="Q238" s="407">
        <f t="shared" si="63"/>
        <v>6.9444444444449749E-4</v>
      </c>
      <c r="R238" s="403" t="b">
        <f t="shared" si="64"/>
        <v>0</v>
      </c>
      <c r="S238" s="403" t="b">
        <f t="shared" si="65"/>
        <v>0</v>
      </c>
      <c r="T238" s="403" t="b">
        <f t="shared" si="66"/>
        <v>0</v>
      </c>
      <c r="U238" s="403" t="b">
        <f t="shared" si="67"/>
        <v>0</v>
      </c>
      <c r="V238" s="403" t="b">
        <f t="shared" si="68"/>
        <v>0</v>
      </c>
      <c r="W238" s="403" t="b">
        <f t="shared" si="69"/>
        <v>0</v>
      </c>
      <c r="X238" s="403" t="b">
        <f t="shared" si="70"/>
        <v>0</v>
      </c>
      <c r="Y238" s="403" t="b">
        <f t="shared" si="71"/>
        <v>0</v>
      </c>
      <c r="Z238" s="406">
        <f>SUM($J$9:J238)</f>
        <v>-1842.9901899999991</v>
      </c>
      <c r="AA238" s="438" t="str">
        <f t="shared" si="72"/>
        <v>Tuesday</v>
      </c>
      <c r="AB238" s="403">
        <f t="shared" si="73"/>
        <v>6</v>
      </c>
    </row>
    <row r="239" spans="1:28" x14ac:dyDescent="0.2">
      <c r="A239" s="326" t="s">
        <v>350</v>
      </c>
      <c r="B239" s="100">
        <v>45029</v>
      </c>
      <c r="C239" s="144">
        <v>0.28055555555555556</v>
      </c>
      <c r="D239" s="144">
        <v>0.28263888888888888</v>
      </c>
      <c r="E239" s="144">
        <f t="shared" si="57"/>
        <v>2.0833333333333259E-3</v>
      </c>
      <c r="F239" s="111">
        <v>500</v>
      </c>
      <c r="G239" s="316">
        <v>3.36</v>
      </c>
      <c r="H239" s="76" t="s">
        <v>846</v>
      </c>
      <c r="I239" s="316">
        <v>3.4447000000000001</v>
      </c>
      <c r="J239" s="52">
        <f t="shared" si="75"/>
        <v>42.350000000000108</v>
      </c>
      <c r="K239" s="55">
        <f t="shared" si="58"/>
        <v>2.5208333333333499E-2</v>
      </c>
      <c r="L239" s="117">
        <f t="shared" si="59"/>
        <v>8.470000000000022E-2</v>
      </c>
      <c r="M239" s="399" t="s">
        <v>11</v>
      </c>
      <c r="N239" s="405">
        <f t="shared" si="60"/>
        <v>42.350000000000108</v>
      </c>
      <c r="O239" s="406">
        <f t="shared" si="61"/>
        <v>0</v>
      </c>
      <c r="P239" s="407">
        <f t="shared" si="62"/>
        <v>2.0833333333333259E-3</v>
      </c>
      <c r="Q239" s="407" t="b">
        <f t="shared" si="63"/>
        <v>0</v>
      </c>
      <c r="R239" s="403" t="b">
        <f t="shared" si="64"/>
        <v>0</v>
      </c>
      <c r="S239" s="403" t="b">
        <f t="shared" si="65"/>
        <v>0</v>
      </c>
      <c r="T239" s="403" t="b">
        <f t="shared" si="66"/>
        <v>0</v>
      </c>
      <c r="U239" s="403" t="b">
        <f t="shared" si="67"/>
        <v>0</v>
      </c>
      <c r="V239" s="403" t="b">
        <f t="shared" si="68"/>
        <v>0</v>
      </c>
      <c r="W239" s="403" t="b">
        <f t="shared" si="69"/>
        <v>0</v>
      </c>
      <c r="X239" s="403" t="b">
        <f t="shared" si="70"/>
        <v>0</v>
      </c>
      <c r="Y239" s="403">
        <f t="shared" si="71"/>
        <v>1</v>
      </c>
      <c r="Z239" s="406">
        <f>SUM($J$9:J239)</f>
        <v>-1800.6401899999989</v>
      </c>
      <c r="AA239" s="438" t="str">
        <f t="shared" si="72"/>
        <v>Thursday</v>
      </c>
      <c r="AB239" s="403">
        <f t="shared" si="73"/>
        <v>6</v>
      </c>
    </row>
    <row r="240" spans="1:28" x14ac:dyDescent="0.2">
      <c r="A240" s="326" t="s">
        <v>351</v>
      </c>
      <c r="B240" s="100">
        <v>45033</v>
      </c>
      <c r="C240" s="144">
        <v>0.27777777777777779</v>
      </c>
      <c r="D240" s="144">
        <v>0.27777777777777779</v>
      </c>
      <c r="E240" s="144">
        <f t="shared" si="57"/>
        <v>0</v>
      </c>
      <c r="F240" s="111">
        <v>400</v>
      </c>
      <c r="G240" s="316">
        <v>3.1057000000000001</v>
      </c>
      <c r="H240" s="76" t="s">
        <v>847</v>
      </c>
      <c r="I240" s="316">
        <v>3.3462000000000001</v>
      </c>
      <c r="J240" s="52">
        <f t="shared" si="75"/>
        <v>96.199999999999974</v>
      </c>
      <c r="K240" s="55">
        <f t="shared" si="58"/>
        <v>7.743825868564258E-2</v>
      </c>
      <c r="L240" s="117">
        <f t="shared" si="59"/>
        <v>0.24049999999999994</v>
      </c>
      <c r="M240" s="375" t="s">
        <v>876</v>
      </c>
      <c r="N240" s="405">
        <f t="shared" si="60"/>
        <v>96.199999999999974</v>
      </c>
      <c r="O240" s="406">
        <f t="shared" si="61"/>
        <v>0</v>
      </c>
      <c r="P240" s="407">
        <f t="shared" si="62"/>
        <v>0</v>
      </c>
      <c r="Q240" s="407" t="b">
        <f t="shared" si="63"/>
        <v>0</v>
      </c>
      <c r="R240" s="403" t="b">
        <f t="shared" si="64"/>
        <v>0</v>
      </c>
      <c r="S240" s="403" t="b">
        <f t="shared" si="65"/>
        <v>0</v>
      </c>
      <c r="T240" s="403" t="b">
        <f t="shared" si="66"/>
        <v>0</v>
      </c>
      <c r="U240" s="403" t="b">
        <f t="shared" si="67"/>
        <v>0</v>
      </c>
      <c r="V240" s="403">
        <f t="shared" si="68"/>
        <v>1</v>
      </c>
      <c r="W240" s="403" t="b">
        <f t="shared" si="69"/>
        <v>0</v>
      </c>
      <c r="X240" s="403" t="b">
        <f t="shared" si="70"/>
        <v>0</v>
      </c>
      <c r="Y240" s="403" t="b">
        <f t="shared" si="71"/>
        <v>0</v>
      </c>
      <c r="Z240" s="406">
        <f>SUM($J$9:J240)</f>
        <v>-1704.4401899999989</v>
      </c>
      <c r="AA240" s="438" t="str">
        <f t="shared" si="72"/>
        <v>Monday</v>
      </c>
      <c r="AB240" s="403">
        <f t="shared" si="73"/>
        <v>6</v>
      </c>
    </row>
    <row r="241" spans="1:28" x14ac:dyDescent="0.2">
      <c r="A241" s="326" t="s">
        <v>353</v>
      </c>
      <c r="B241" s="100">
        <v>45035</v>
      </c>
      <c r="C241" s="144">
        <v>0.28125</v>
      </c>
      <c r="D241" s="144">
        <v>0.28263888888888888</v>
      </c>
      <c r="E241" s="144">
        <f t="shared" si="57"/>
        <v>1.388888888888884E-3</v>
      </c>
      <c r="F241" s="111">
        <v>500</v>
      </c>
      <c r="G241" s="316">
        <v>2.0457999999999998</v>
      </c>
      <c r="H241" s="115" t="s">
        <v>848</v>
      </c>
      <c r="I241" s="316">
        <v>2.09</v>
      </c>
      <c r="J241" s="52">
        <f t="shared" si="75"/>
        <v>22.100000000000009</v>
      </c>
      <c r="K241" s="55">
        <f t="shared" si="58"/>
        <v>2.1605240003910398E-2</v>
      </c>
      <c r="L241" s="117">
        <f t="shared" si="59"/>
        <v>4.4200000000000017E-2</v>
      </c>
      <c r="M241" s="375" t="s">
        <v>877</v>
      </c>
      <c r="N241" s="405">
        <f t="shared" si="60"/>
        <v>22.100000000000009</v>
      </c>
      <c r="O241" s="406">
        <f t="shared" si="61"/>
        <v>0</v>
      </c>
      <c r="P241" s="407">
        <f t="shared" si="62"/>
        <v>1.388888888888884E-3</v>
      </c>
      <c r="Q241" s="407" t="b">
        <f t="shared" si="63"/>
        <v>0</v>
      </c>
      <c r="R241" s="403" t="b">
        <f t="shared" si="64"/>
        <v>0</v>
      </c>
      <c r="S241" s="403" t="b">
        <f t="shared" si="65"/>
        <v>0</v>
      </c>
      <c r="T241" s="403" t="b">
        <f t="shared" si="66"/>
        <v>0</v>
      </c>
      <c r="U241" s="403" t="b">
        <f t="shared" si="67"/>
        <v>0</v>
      </c>
      <c r="V241" s="403">
        <f t="shared" si="68"/>
        <v>1</v>
      </c>
      <c r="W241" s="403" t="b">
        <f t="shared" si="69"/>
        <v>0</v>
      </c>
      <c r="X241" s="403" t="b">
        <f t="shared" si="70"/>
        <v>0</v>
      </c>
      <c r="Y241" s="403" t="b">
        <f t="shared" si="71"/>
        <v>0</v>
      </c>
      <c r="Z241" s="406">
        <f>SUM($J$9:J241)</f>
        <v>-1682.340189999999</v>
      </c>
      <c r="AA241" s="438" t="str">
        <f t="shared" si="72"/>
        <v>Wednesday</v>
      </c>
      <c r="AB241" s="403">
        <f t="shared" si="73"/>
        <v>6</v>
      </c>
    </row>
    <row r="242" spans="1:28" x14ac:dyDescent="0.2">
      <c r="A242" s="326" t="s">
        <v>222</v>
      </c>
      <c r="B242" s="100">
        <v>45036</v>
      </c>
      <c r="C242" s="144">
        <v>0.29236111111111113</v>
      </c>
      <c r="D242" s="144">
        <v>0.29236111111111113</v>
      </c>
      <c r="E242" s="144">
        <f t="shared" si="57"/>
        <v>0</v>
      </c>
      <c r="F242" s="111">
        <v>400</v>
      </c>
      <c r="G242" s="316">
        <v>1.6798999999999999</v>
      </c>
      <c r="H242" s="51" t="s">
        <v>1051</v>
      </c>
      <c r="I242" s="316">
        <v>1.5785499999999999</v>
      </c>
      <c r="J242" s="142">
        <f t="shared" si="75"/>
        <v>-40.54000000000002</v>
      </c>
      <c r="K242" s="55">
        <f t="shared" si="58"/>
        <v>-6.0330972081671597E-2</v>
      </c>
      <c r="L242" s="117">
        <f t="shared" si="59"/>
        <v>-0.10135000000000005</v>
      </c>
      <c r="M242" s="386" t="s">
        <v>1108</v>
      </c>
      <c r="N242" s="405">
        <f t="shared" si="60"/>
        <v>0</v>
      </c>
      <c r="O242" s="406">
        <f t="shared" si="61"/>
        <v>-40.54000000000002</v>
      </c>
      <c r="P242" s="407" t="b">
        <f t="shared" si="62"/>
        <v>0</v>
      </c>
      <c r="Q242" s="407">
        <f t="shared" si="63"/>
        <v>0</v>
      </c>
      <c r="R242" s="403" t="b">
        <f t="shared" si="64"/>
        <v>0</v>
      </c>
      <c r="S242" s="403" t="b">
        <f t="shared" si="65"/>
        <v>0</v>
      </c>
      <c r="T242" s="403" t="b">
        <f t="shared" si="66"/>
        <v>0</v>
      </c>
      <c r="U242" s="403" t="b">
        <f t="shared" si="67"/>
        <v>0</v>
      </c>
      <c r="V242" s="403" t="b">
        <f t="shared" si="68"/>
        <v>0</v>
      </c>
      <c r="W242" s="403" t="b">
        <f t="shared" si="69"/>
        <v>0</v>
      </c>
      <c r="X242" s="403" t="b">
        <f t="shared" si="70"/>
        <v>0</v>
      </c>
      <c r="Y242" s="403" t="b">
        <f t="shared" si="71"/>
        <v>0</v>
      </c>
      <c r="Z242" s="406">
        <f>SUM($J$9:J242)</f>
        <v>-1722.8801899999989</v>
      </c>
      <c r="AA242" s="438" t="str">
        <f t="shared" si="72"/>
        <v>Thursday</v>
      </c>
      <c r="AB242" s="403">
        <f t="shared" si="73"/>
        <v>7</v>
      </c>
    </row>
    <row r="243" spans="1:28" x14ac:dyDescent="0.2">
      <c r="A243" s="326" t="s">
        <v>356</v>
      </c>
      <c r="B243" s="100">
        <v>45037</v>
      </c>
      <c r="C243" s="144">
        <v>0.30069444444444443</v>
      </c>
      <c r="D243" s="144">
        <v>0.30208333333333331</v>
      </c>
      <c r="E243" s="144">
        <f t="shared" si="57"/>
        <v>1.388888888888884E-3</v>
      </c>
      <c r="F243" s="111">
        <v>400</v>
      </c>
      <c r="G243" s="316">
        <v>2.9333</v>
      </c>
      <c r="H243" s="114" t="s">
        <v>849</v>
      </c>
      <c r="I243" s="316">
        <v>3.0710000000000002</v>
      </c>
      <c r="J243" s="52">
        <f t="shared" si="75"/>
        <v>55.080000000000062</v>
      </c>
      <c r="K243" s="55">
        <f t="shared" si="58"/>
        <v>4.6943715269491815E-2</v>
      </c>
      <c r="L243" s="117">
        <f t="shared" si="59"/>
        <v>0.13770000000000016</v>
      </c>
      <c r="M243" s="390" t="s">
        <v>878</v>
      </c>
      <c r="N243" s="405">
        <f t="shared" si="60"/>
        <v>55.080000000000062</v>
      </c>
      <c r="O243" s="406">
        <f t="shared" si="61"/>
        <v>0</v>
      </c>
      <c r="P243" s="407">
        <f t="shared" si="62"/>
        <v>1.388888888888884E-3</v>
      </c>
      <c r="Q243" s="407" t="b">
        <f t="shared" si="63"/>
        <v>0</v>
      </c>
      <c r="R243" s="403" t="b">
        <f t="shared" si="64"/>
        <v>0</v>
      </c>
      <c r="S243" s="403" t="b">
        <f t="shared" si="65"/>
        <v>0</v>
      </c>
      <c r="T243" s="403" t="b">
        <f t="shared" si="66"/>
        <v>0</v>
      </c>
      <c r="U243" s="403" t="b">
        <f t="shared" si="67"/>
        <v>0</v>
      </c>
      <c r="V243" s="403" t="b">
        <f t="shared" si="68"/>
        <v>0</v>
      </c>
      <c r="W243" s="403">
        <f t="shared" si="69"/>
        <v>1</v>
      </c>
      <c r="X243" s="403" t="b">
        <f t="shared" si="70"/>
        <v>0</v>
      </c>
      <c r="Y243" s="403" t="b">
        <f t="shared" si="71"/>
        <v>0</v>
      </c>
      <c r="Z243" s="406">
        <f>SUM($J$9:J243)</f>
        <v>-1667.8001899999988</v>
      </c>
      <c r="AA243" s="438" t="str">
        <f t="shared" si="72"/>
        <v>Friday</v>
      </c>
      <c r="AB243" s="403">
        <f t="shared" si="73"/>
        <v>7</v>
      </c>
    </row>
    <row r="244" spans="1:28" x14ac:dyDescent="0.2">
      <c r="A244" s="326" t="s">
        <v>206</v>
      </c>
      <c r="B244" s="100">
        <v>45040</v>
      </c>
      <c r="C244" s="144">
        <v>0.2722222222222222</v>
      </c>
      <c r="D244" s="144">
        <v>0.2722222222222222</v>
      </c>
      <c r="E244" s="144">
        <f t="shared" si="57"/>
        <v>0</v>
      </c>
      <c r="F244" s="111">
        <v>250</v>
      </c>
      <c r="G244" s="316">
        <v>2.58</v>
      </c>
      <c r="H244" s="114" t="s">
        <v>850</v>
      </c>
      <c r="I244" s="316">
        <v>2.7109999999999999</v>
      </c>
      <c r="J244" s="52">
        <f t="shared" si="75"/>
        <v>32.749999999999943</v>
      </c>
      <c r="K244" s="55">
        <f t="shared" si="58"/>
        <v>5.0775193798449525E-2</v>
      </c>
      <c r="L244" s="117">
        <f t="shared" si="59"/>
        <v>0.13099999999999978</v>
      </c>
      <c r="M244" s="375" t="s">
        <v>879</v>
      </c>
      <c r="N244" s="405">
        <f t="shared" si="60"/>
        <v>32.749999999999943</v>
      </c>
      <c r="O244" s="406">
        <f t="shared" si="61"/>
        <v>0</v>
      </c>
      <c r="P244" s="407">
        <f t="shared" si="62"/>
        <v>0</v>
      </c>
      <c r="Q244" s="407" t="b">
        <f t="shared" si="63"/>
        <v>0</v>
      </c>
      <c r="R244" s="403" t="b">
        <f t="shared" si="64"/>
        <v>0</v>
      </c>
      <c r="S244" s="403" t="b">
        <f t="shared" si="65"/>
        <v>0</v>
      </c>
      <c r="T244" s="403" t="b">
        <f t="shared" si="66"/>
        <v>0</v>
      </c>
      <c r="U244" s="403" t="b">
        <f t="shared" si="67"/>
        <v>0</v>
      </c>
      <c r="V244" s="403">
        <f t="shared" si="68"/>
        <v>1</v>
      </c>
      <c r="W244" s="403" t="b">
        <f t="shared" si="69"/>
        <v>0</v>
      </c>
      <c r="X244" s="403" t="b">
        <f t="shared" si="70"/>
        <v>0</v>
      </c>
      <c r="Y244" s="403" t="b">
        <f t="shared" si="71"/>
        <v>0</v>
      </c>
      <c r="Z244" s="406">
        <f>SUM($J$9:J244)</f>
        <v>-1635.0501899999988</v>
      </c>
      <c r="AA244" s="438" t="str">
        <f t="shared" si="72"/>
        <v>Monday</v>
      </c>
      <c r="AB244" s="403">
        <f t="shared" si="73"/>
        <v>6</v>
      </c>
    </row>
    <row r="245" spans="1:28" x14ac:dyDescent="0.2">
      <c r="A245" s="326" t="s">
        <v>691</v>
      </c>
      <c r="B245" s="100">
        <v>45042</v>
      </c>
      <c r="C245" s="144">
        <v>0.27152777777777776</v>
      </c>
      <c r="D245" s="144">
        <v>0.27152777777777776</v>
      </c>
      <c r="E245" s="144">
        <f t="shared" si="57"/>
        <v>0</v>
      </c>
      <c r="F245" s="111">
        <v>250</v>
      </c>
      <c r="G245" s="316">
        <v>2.4397199999999999</v>
      </c>
      <c r="H245" s="51" t="s">
        <v>1052</v>
      </c>
      <c r="I245" s="316">
        <v>2.3199999999999998</v>
      </c>
      <c r="J245" s="142">
        <f t="shared" si="75"/>
        <v>-29.930000000000014</v>
      </c>
      <c r="K245" s="55">
        <f t="shared" si="58"/>
        <v>-4.9071204892364717E-2</v>
      </c>
      <c r="L245" s="117">
        <f t="shared" si="59"/>
        <v>-0.11972000000000005</v>
      </c>
      <c r="M245" s="391" t="s">
        <v>1150</v>
      </c>
      <c r="N245" s="405">
        <f t="shared" si="60"/>
        <v>0</v>
      </c>
      <c r="O245" s="406">
        <f t="shared" si="61"/>
        <v>-29.930000000000014</v>
      </c>
      <c r="P245" s="407" t="b">
        <f t="shared" si="62"/>
        <v>0</v>
      </c>
      <c r="Q245" s="407">
        <f t="shared" si="63"/>
        <v>0</v>
      </c>
      <c r="R245" s="403" t="b">
        <f t="shared" si="64"/>
        <v>0</v>
      </c>
      <c r="S245" s="403" t="b">
        <f t="shared" si="65"/>
        <v>0</v>
      </c>
      <c r="T245" s="403" t="b">
        <f t="shared" si="66"/>
        <v>0</v>
      </c>
      <c r="U245" s="403" t="b">
        <f t="shared" si="67"/>
        <v>0</v>
      </c>
      <c r="V245" s="403" t="b">
        <f t="shared" si="68"/>
        <v>0</v>
      </c>
      <c r="W245" s="403" t="b">
        <f t="shared" si="69"/>
        <v>0</v>
      </c>
      <c r="X245" s="403" t="b">
        <f t="shared" si="70"/>
        <v>0</v>
      </c>
      <c r="Y245" s="403" t="b">
        <f t="shared" si="71"/>
        <v>0</v>
      </c>
      <c r="Z245" s="406">
        <f>SUM($J$9:J245)</f>
        <v>-1664.9801899999989</v>
      </c>
      <c r="AA245" s="438" t="str">
        <f t="shared" si="72"/>
        <v>Wednesday</v>
      </c>
      <c r="AB245" s="403">
        <f t="shared" si="73"/>
        <v>6</v>
      </c>
    </row>
    <row r="246" spans="1:28" x14ac:dyDescent="0.2">
      <c r="A246" s="326" t="s">
        <v>359</v>
      </c>
      <c r="B246" s="100">
        <v>45043</v>
      </c>
      <c r="C246" s="144">
        <v>0.28194444444444444</v>
      </c>
      <c r="D246" s="144">
        <v>0.28333333333333333</v>
      </c>
      <c r="E246" s="144">
        <f t="shared" si="57"/>
        <v>1.388888888888884E-3</v>
      </c>
      <c r="F246" s="111">
        <v>600</v>
      </c>
      <c r="G246" s="316">
        <v>1.0294000000000001</v>
      </c>
      <c r="H246" s="76" t="s">
        <v>851</v>
      </c>
      <c r="I246" s="316">
        <v>1.0606</v>
      </c>
      <c r="J246" s="52">
        <f t="shared" si="75"/>
        <v>18.719999999999935</v>
      </c>
      <c r="K246" s="55">
        <f t="shared" si="58"/>
        <v>3.0308917816203484E-2</v>
      </c>
      <c r="L246" s="117">
        <f t="shared" si="59"/>
        <v>3.1199999999999894E-2</v>
      </c>
      <c r="M246" s="392" t="s">
        <v>538</v>
      </c>
      <c r="N246" s="405">
        <f t="shared" si="60"/>
        <v>18.719999999999935</v>
      </c>
      <c r="O246" s="406">
        <f t="shared" si="61"/>
        <v>0</v>
      </c>
      <c r="P246" s="407">
        <f t="shared" si="62"/>
        <v>1.388888888888884E-3</v>
      </c>
      <c r="Q246" s="407" t="b">
        <f t="shared" si="63"/>
        <v>0</v>
      </c>
      <c r="R246" s="403" t="b">
        <f t="shared" si="64"/>
        <v>0</v>
      </c>
      <c r="S246" s="403" t="b">
        <f t="shared" si="65"/>
        <v>0</v>
      </c>
      <c r="T246" s="403" t="b">
        <f t="shared" si="66"/>
        <v>0</v>
      </c>
      <c r="U246" s="403" t="b">
        <f t="shared" si="67"/>
        <v>0</v>
      </c>
      <c r="V246" s="403" t="b">
        <f t="shared" si="68"/>
        <v>0</v>
      </c>
      <c r="W246" s="403" t="b">
        <f t="shared" si="69"/>
        <v>0</v>
      </c>
      <c r="X246" s="403">
        <f t="shared" si="70"/>
        <v>1</v>
      </c>
      <c r="Y246" s="403" t="b">
        <f t="shared" si="71"/>
        <v>0</v>
      </c>
      <c r="Z246" s="406">
        <f>SUM($J$9:J246)</f>
        <v>-1646.2601899999988</v>
      </c>
      <c r="AA246" s="438" t="str">
        <f t="shared" si="72"/>
        <v>Thursday</v>
      </c>
      <c r="AB246" s="403">
        <f t="shared" si="73"/>
        <v>6</v>
      </c>
    </row>
    <row r="247" spans="1:28" x14ac:dyDescent="0.2">
      <c r="A247" s="326" t="s">
        <v>359</v>
      </c>
      <c r="B247" s="100">
        <v>45043</v>
      </c>
      <c r="C247" s="144">
        <v>0.27430555555555552</v>
      </c>
      <c r="D247" s="144">
        <v>0.27916666666666667</v>
      </c>
      <c r="E247" s="144">
        <f t="shared" si="57"/>
        <v>4.8611111111111494E-3</v>
      </c>
      <c r="F247" s="111">
        <v>500</v>
      </c>
      <c r="G247" s="316">
        <v>1.0885</v>
      </c>
      <c r="H247" s="51" t="s">
        <v>1053</v>
      </c>
      <c r="I247" s="316">
        <v>1.04</v>
      </c>
      <c r="J247" s="142">
        <f t="shared" si="75"/>
        <v>-24.249999999999993</v>
      </c>
      <c r="K247" s="55">
        <f t="shared" si="58"/>
        <v>-4.4556729444189203E-2</v>
      </c>
      <c r="L247" s="117">
        <f t="shared" si="59"/>
        <v>-4.8499999999999988E-2</v>
      </c>
      <c r="M247" s="400" t="s">
        <v>1151</v>
      </c>
      <c r="N247" s="405">
        <f t="shared" si="60"/>
        <v>0</v>
      </c>
      <c r="O247" s="406">
        <f t="shared" si="61"/>
        <v>-24.249999999999993</v>
      </c>
      <c r="P247" s="407" t="b">
        <f t="shared" si="62"/>
        <v>0</v>
      </c>
      <c r="Q247" s="407">
        <f t="shared" si="63"/>
        <v>4.8611111111111494E-3</v>
      </c>
      <c r="R247" s="403" t="b">
        <f t="shared" si="64"/>
        <v>0</v>
      </c>
      <c r="S247" s="403" t="b">
        <f t="shared" si="65"/>
        <v>0</v>
      </c>
      <c r="T247" s="403" t="b">
        <f t="shared" si="66"/>
        <v>0</v>
      </c>
      <c r="U247" s="403" t="b">
        <f t="shared" si="67"/>
        <v>0</v>
      </c>
      <c r="V247" s="403" t="b">
        <f t="shared" si="68"/>
        <v>0</v>
      </c>
      <c r="W247" s="403" t="b">
        <f t="shared" si="69"/>
        <v>0</v>
      </c>
      <c r="X247" s="403" t="b">
        <f t="shared" si="70"/>
        <v>0</v>
      </c>
      <c r="Y247" s="403" t="b">
        <f t="shared" si="71"/>
        <v>0</v>
      </c>
      <c r="Z247" s="406">
        <f>SUM($J$9:J247)</f>
        <v>-1670.5101899999988</v>
      </c>
      <c r="AA247" s="438" t="str">
        <f t="shared" si="72"/>
        <v>Thursday</v>
      </c>
      <c r="AB247" s="403">
        <f t="shared" si="73"/>
        <v>6</v>
      </c>
    </row>
    <row r="248" spans="1:28" x14ac:dyDescent="0.2">
      <c r="A248" s="326" t="s">
        <v>695</v>
      </c>
      <c r="B248" s="100">
        <v>45044</v>
      </c>
      <c r="C248" s="144">
        <v>0.38263888888888886</v>
      </c>
      <c r="D248" s="144">
        <v>0.38263888888888892</v>
      </c>
      <c r="E248" s="144">
        <f t="shared" si="57"/>
        <v>0</v>
      </c>
      <c r="F248" s="111">
        <v>3</v>
      </c>
      <c r="G248" s="316">
        <v>179</v>
      </c>
      <c r="H248" s="51" t="s">
        <v>1061</v>
      </c>
      <c r="I248" s="316">
        <v>172.51</v>
      </c>
      <c r="J248" s="142">
        <f t="shared" si="75"/>
        <v>-19.470000000000027</v>
      </c>
      <c r="K248" s="55">
        <f t="shared" si="58"/>
        <v>-3.6256983240223528E-2</v>
      </c>
      <c r="L248" s="117">
        <f t="shared" si="59"/>
        <v>-6.4900000000000091</v>
      </c>
      <c r="M248" s="401" t="s">
        <v>1152</v>
      </c>
      <c r="N248" s="405">
        <f t="shared" si="60"/>
        <v>0</v>
      </c>
      <c r="O248" s="406">
        <f t="shared" si="61"/>
        <v>-19.470000000000027</v>
      </c>
      <c r="P248" s="407" t="b">
        <f t="shared" si="62"/>
        <v>0</v>
      </c>
      <c r="Q248" s="407">
        <f t="shared" si="63"/>
        <v>0</v>
      </c>
      <c r="R248" s="403" t="b">
        <f t="shared" si="64"/>
        <v>0</v>
      </c>
      <c r="S248" s="403" t="b">
        <f t="shared" si="65"/>
        <v>0</v>
      </c>
      <c r="T248" s="403" t="b">
        <f t="shared" si="66"/>
        <v>0</v>
      </c>
      <c r="U248" s="403" t="b">
        <f t="shared" si="67"/>
        <v>0</v>
      </c>
      <c r="V248" s="403" t="b">
        <f t="shared" si="68"/>
        <v>0</v>
      </c>
      <c r="W248" s="403" t="b">
        <f t="shared" si="69"/>
        <v>0</v>
      </c>
      <c r="X248" s="403" t="b">
        <f t="shared" si="70"/>
        <v>0</v>
      </c>
      <c r="Y248" s="403" t="b">
        <f t="shared" si="71"/>
        <v>0</v>
      </c>
      <c r="Z248" s="406">
        <f>SUM($J$9:J248)</f>
        <v>-1689.9801899999989</v>
      </c>
      <c r="AA248" s="438" t="str">
        <f t="shared" si="72"/>
        <v>Friday</v>
      </c>
      <c r="AB248" s="403">
        <f t="shared" si="73"/>
        <v>9</v>
      </c>
    </row>
    <row r="249" spans="1:28" x14ac:dyDescent="0.2">
      <c r="A249" s="326" t="s">
        <v>695</v>
      </c>
      <c r="B249" s="100">
        <v>45044</v>
      </c>
      <c r="C249" s="144">
        <v>0.40208333333333335</v>
      </c>
      <c r="D249" s="144">
        <v>0.40277777777777773</v>
      </c>
      <c r="E249" s="144">
        <f t="shared" si="57"/>
        <v>6.9444444444438647E-4</v>
      </c>
      <c r="F249" s="111">
        <v>1</v>
      </c>
      <c r="G249" s="316">
        <v>137.13999999999999</v>
      </c>
      <c r="H249" s="51" t="s">
        <v>1062</v>
      </c>
      <c r="I249" s="316">
        <v>130.01</v>
      </c>
      <c r="J249" s="142">
        <f t="shared" si="75"/>
        <v>-7.1299999999999955</v>
      </c>
      <c r="K249" s="55">
        <f t="shared" si="58"/>
        <v>-5.1990666472218172E-2</v>
      </c>
      <c r="L249" s="117">
        <f t="shared" si="59"/>
        <v>-7.1299999999999955</v>
      </c>
      <c r="M249" s="370" t="s">
        <v>11</v>
      </c>
      <c r="N249" s="405">
        <f t="shared" si="60"/>
        <v>0</v>
      </c>
      <c r="O249" s="406">
        <f t="shared" si="61"/>
        <v>-7.1299999999999955</v>
      </c>
      <c r="P249" s="407" t="b">
        <f t="shared" si="62"/>
        <v>0</v>
      </c>
      <c r="Q249" s="407">
        <f t="shared" si="63"/>
        <v>6.9444444444438647E-4</v>
      </c>
      <c r="R249" s="403" t="b">
        <f t="shared" si="64"/>
        <v>0</v>
      </c>
      <c r="S249" s="403" t="b">
        <f t="shared" si="65"/>
        <v>0</v>
      </c>
      <c r="T249" s="403" t="b">
        <f t="shared" si="66"/>
        <v>0</v>
      </c>
      <c r="U249" s="403" t="b">
        <f t="shared" si="67"/>
        <v>0</v>
      </c>
      <c r="V249" s="403" t="b">
        <f t="shared" si="68"/>
        <v>0</v>
      </c>
      <c r="W249" s="403" t="b">
        <f t="shared" si="69"/>
        <v>0</v>
      </c>
      <c r="X249" s="403" t="b">
        <f t="shared" si="70"/>
        <v>0</v>
      </c>
      <c r="Y249" s="403" t="b">
        <f t="shared" si="71"/>
        <v>0</v>
      </c>
      <c r="Z249" s="406">
        <f>SUM($J$9:J249)</f>
        <v>-1697.110189999999</v>
      </c>
      <c r="AA249" s="438" t="str">
        <f t="shared" si="72"/>
        <v>Friday</v>
      </c>
      <c r="AB249" s="403">
        <f t="shared" si="73"/>
        <v>9</v>
      </c>
    </row>
    <row r="250" spans="1:28" x14ac:dyDescent="0.2">
      <c r="A250" s="326" t="s">
        <v>696</v>
      </c>
      <c r="B250" s="100">
        <v>45047</v>
      </c>
      <c r="C250" s="144">
        <v>0.29444444444444445</v>
      </c>
      <c r="D250" s="144">
        <v>0.29444444444444445</v>
      </c>
      <c r="E250" s="144">
        <f t="shared" si="57"/>
        <v>0</v>
      </c>
      <c r="F250" s="111">
        <v>250</v>
      </c>
      <c r="G250" s="316">
        <v>4.1999199999999997</v>
      </c>
      <c r="H250" s="51" t="s">
        <v>1054</v>
      </c>
      <c r="I250" s="316">
        <v>4.1000800000000002</v>
      </c>
      <c r="J250" s="142">
        <f t="shared" si="75"/>
        <v>-24.959999999999873</v>
      </c>
      <c r="K250" s="55">
        <f t="shared" si="58"/>
        <v>-2.3771881369168857E-2</v>
      </c>
      <c r="L250" s="117">
        <f t="shared" si="59"/>
        <v>-9.9839999999999485E-2</v>
      </c>
      <c r="M250" s="383" t="s">
        <v>1153</v>
      </c>
      <c r="N250" s="405">
        <f t="shared" si="60"/>
        <v>0</v>
      </c>
      <c r="O250" s="406">
        <f t="shared" si="61"/>
        <v>-24.959999999999873</v>
      </c>
      <c r="P250" s="407" t="b">
        <f t="shared" si="62"/>
        <v>0</v>
      </c>
      <c r="Q250" s="407">
        <f t="shared" si="63"/>
        <v>0</v>
      </c>
      <c r="R250" s="403" t="b">
        <f t="shared" si="64"/>
        <v>0</v>
      </c>
      <c r="S250" s="403" t="b">
        <f t="shared" si="65"/>
        <v>0</v>
      </c>
      <c r="T250" s="403" t="b">
        <f t="shared" si="66"/>
        <v>0</v>
      </c>
      <c r="U250" s="403" t="b">
        <f t="shared" si="67"/>
        <v>0</v>
      </c>
      <c r="V250" s="403" t="b">
        <f t="shared" si="68"/>
        <v>0</v>
      </c>
      <c r="W250" s="403" t="b">
        <f t="shared" si="69"/>
        <v>0</v>
      </c>
      <c r="X250" s="403" t="b">
        <f t="shared" si="70"/>
        <v>0</v>
      </c>
      <c r="Y250" s="403" t="b">
        <f t="shared" si="71"/>
        <v>0</v>
      </c>
      <c r="Z250" s="406">
        <f>SUM($J$9:J250)</f>
        <v>-1722.0701899999988</v>
      </c>
      <c r="AA250" s="438" t="str">
        <f t="shared" si="72"/>
        <v>Monday</v>
      </c>
      <c r="AB250" s="403">
        <f t="shared" si="73"/>
        <v>7</v>
      </c>
    </row>
    <row r="251" spans="1:28" x14ac:dyDescent="0.2">
      <c r="A251" s="326" t="s">
        <v>667</v>
      </c>
      <c r="B251" s="100">
        <v>45048</v>
      </c>
      <c r="C251" s="144">
        <v>0.31875000000000003</v>
      </c>
      <c r="D251" s="144">
        <v>0.31944444444444448</v>
      </c>
      <c r="E251" s="144">
        <f t="shared" si="57"/>
        <v>6.9444444444444198E-4</v>
      </c>
      <c r="F251" s="111">
        <v>500</v>
      </c>
      <c r="G251" s="316">
        <v>1.38</v>
      </c>
      <c r="H251" s="51" t="s">
        <v>1055</v>
      </c>
      <c r="I251" s="316">
        <v>1.33</v>
      </c>
      <c r="J251" s="142">
        <f t="shared" si="75"/>
        <v>-24.999999999999911</v>
      </c>
      <c r="K251" s="55">
        <f t="shared" si="58"/>
        <v>-3.6231884057970842E-2</v>
      </c>
      <c r="L251" s="117">
        <f t="shared" si="59"/>
        <v>-4.9999999999999822E-2</v>
      </c>
      <c r="M251" s="370" t="s">
        <v>1154</v>
      </c>
      <c r="N251" s="405">
        <f t="shared" si="60"/>
        <v>0</v>
      </c>
      <c r="O251" s="406">
        <f t="shared" si="61"/>
        <v>-24.999999999999911</v>
      </c>
      <c r="P251" s="407" t="b">
        <f t="shared" si="62"/>
        <v>0</v>
      </c>
      <c r="Q251" s="407">
        <f t="shared" si="63"/>
        <v>6.9444444444444198E-4</v>
      </c>
      <c r="R251" s="403" t="b">
        <f t="shared" si="64"/>
        <v>0</v>
      </c>
      <c r="S251" s="403" t="b">
        <f t="shared" si="65"/>
        <v>0</v>
      </c>
      <c r="T251" s="403" t="b">
        <f t="shared" si="66"/>
        <v>0</v>
      </c>
      <c r="U251" s="403" t="b">
        <f t="shared" si="67"/>
        <v>0</v>
      </c>
      <c r="V251" s="403" t="b">
        <f t="shared" si="68"/>
        <v>0</v>
      </c>
      <c r="W251" s="403" t="b">
        <f t="shared" si="69"/>
        <v>0</v>
      </c>
      <c r="X251" s="403" t="b">
        <f t="shared" si="70"/>
        <v>0</v>
      </c>
      <c r="Y251" s="403" t="b">
        <f t="shared" si="71"/>
        <v>0</v>
      </c>
      <c r="Z251" s="406">
        <f>SUM($J$9:J251)</f>
        <v>-1747.0701899999988</v>
      </c>
      <c r="AA251" s="438" t="str">
        <f t="shared" si="72"/>
        <v>Tuesday</v>
      </c>
      <c r="AB251" s="403">
        <f t="shared" si="73"/>
        <v>7</v>
      </c>
    </row>
    <row r="252" spans="1:28" x14ac:dyDescent="0.2">
      <c r="A252" s="326" t="s">
        <v>700</v>
      </c>
      <c r="B252" s="100">
        <v>45049</v>
      </c>
      <c r="C252" s="144">
        <v>0.28055555555555556</v>
      </c>
      <c r="D252" s="144">
        <v>0.28541666666666665</v>
      </c>
      <c r="E252" s="144">
        <f t="shared" si="57"/>
        <v>4.8611111111110938E-3</v>
      </c>
      <c r="F252" s="111">
        <v>500</v>
      </c>
      <c r="G252" s="316">
        <v>1.9699</v>
      </c>
      <c r="H252" s="51" t="s">
        <v>1056</v>
      </c>
      <c r="I252" s="316">
        <v>1.865</v>
      </c>
      <c r="J252" s="142">
        <f t="shared" si="75"/>
        <v>-52.449999999999996</v>
      </c>
      <c r="K252" s="55">
        <f t="shared" si="58"/>
        <v>-5.3251434082948412E-2</v>
      </c>
      <c r="L252" s="117">
        <f t="shared" si="59"/>
        <v>-0.10489999999999999</v>
      </c>
      <c r="M252" s="383" t="s">
        <v>1155</v>
      </c>
      <c r="N252" s="405">
        <f t="shared" si="60"/>
        <v>0</v>
      </c>
      <c r="O252" s="406">
        <f t="shared" si="61"/>
        <v>-52.449999999999996</v>
      </c>
      <c r="P252" s="407" t="b">
        <f t="shared" si="62"/>
        <v>0</v>
      </c>
      <c r="Q252" s="407">
        <f t="shared" si="63"/>
        <v>4.8611111111110938E-3</v>
      </c>
      <c r="R252" s="403" t="b">
        <f t="shared" si="64"/>
        <v>0</v>
      </c>
      <c r="S252" s="403" t="b">
        <f t="shared" si="65"/>
        <v>0</v>
      </c>
      <c r="T252" s="403" t="b">
        <f t="shared" si="66"/>
        <v>0</v>
      </c>
      <c r="U252" s="403" t="b">
        <f t="shared" si="67"/>
        <v>0</v>
      </c>
      <c r="V252" s="403" t="b">
        <f t="shared" si="68"/>
        <v>0</v>
      </c>
      <c r="W252" s="403" t="b">
        <f t="shared" si="69"/>
        <v>0</v>
      </c>
      <c r="X252" s="403" t="b">
        <f t="shared" si="70"/>
        <v>0</v>
      </c>
      <c r="Y252" s="403" t="b">
        <f t="shared" si="71"/>
        <v>0</v>
      </c>
      <c r="Z252" s="406">
        <f>SUM($J$9:J252)</f>
        <v>-1799.5201899999988</v>
      </c>
      <c r="AA252" s="438" t="str">
        <f t="shared" si="72"/>
        <v>Wednesday</v>
      </c>
      <c r="AB252" s="403">
        <f t="shared" si="73"/>
        <v>6</v>
      </c>
    </row>
    <row r="253" spans="1:28" x14ac:dyDescent="0.2">
      <c r="A253" s="326" t="s">
        <v>361</v>
      </c>
      <c r="B253" s="100">
        <v>45050</v>
      </c>
      <c r="C253" s="144">
        <v>0.27361111111111108</v>
      </c>
      <c r="D253" s="144">
        <v>0.27777777777777779</v>
      </c>
      <c r="E253" s="144">
        <f t="shared" si="57"/>
        <v>4.1666666666667074E-3</v>
      </c>
      <c r="F253" s="111">
        <v>100</v>
      </c>
      <c r="G253" s="316">
        <v>1.992</v>
      </c>
      <c r="H253" s="76" t="s">
        <v>852</v>
      </c>
      <c r="I253" s="316">
        <v>2.4215</v>
      </c>
      <c r="J253" s="52">
        <f t="shared" si="75"/>
        <v>42.95</v>
      </c>
      <c r="K253" s="55">
        <f t="shared" si="58"/>
        <v>0.21561244979919669</v>
      </c>
      <c r="L253" s="117">
        <f t="shared" si="59"/>
        <v>0.42949999999999999</v>
      </c>
      <c r="M253" s="392" t="s">
        <v>880</v>
      </c>
      <c r="N253" s="405">
        <f t="shared" si="60"/>
        <v>42.95</v>
      </c>
      <c r="O253" s="406">
        <f t="shared" si="61"/>
        <v>0</v>
      </c>
      <c r="P253" s="407">
        <f t="shared" si="62"/>
        <v>4.1666666666667074E-3</v>
      </c>
      <c r="Q253" s="407" t="b">
        <f t="shared" si="63"/>
        <v>0</v>
      </c>
      <c r="R253" s="403" t="b">
        <f t="shared" si="64"/>
        <v>0</v>
      </c>
      <c r="S253" s="403" t="b">
        <f t="shared" si="65"/>
        <v>0</v>
      </c>
      <c r="T253" s="403" t="b">
        <f t="shared" si="66"/>
        <v>0</v>
      </c>
      <c r="U253" s="403" t="b">
        <f t="shared" si="67"/>
        <v>0</v>
      </c>
      <c r="V253" s="403" t="b">
        <f t="shared" si="68"/>
        <v>0</v>
      </c>
      <c r="W253" s="403" t="b">
        <f t="shared" si="69"/>
        <v>0</v>
      </c>
      <c r="X253" s="403">
        <f t="shared" si="70"/>
        <v>1</v>
      </c>
      <c r="Y253" s="403" t="b">
        <f t="shared" si="71"/>
        <v>0</v>
      </c>
      <c r="Z253" s="406">
        <f>SUM($J$9:J253)</f>
        <v>-1756.5701899999988</v>
      </c>
      <c r="AA253" s="438" t="str">
        <f t="shared" si="72"/>
        <v>Thursday</v>
      </c>
      <c r="AB253" s="403">
        <f t="shared" si="73"/>
        <v>6</v>
      </c>
    </row>
    <row r="254" spans="1:28" x14ac:dyDescent="0.2">
      <c r="A254" s="326" t="s">
        <v>361</v>
      </c>
      <c r="B254" s="100">
        <v>45050</v>
      </c>
      <c r="C254" s="144">
        <v>0.27152777777777776</v>
      </c>
      <c r="D254" s="144">
        <v>0.27361111111111108</v>
      </c>
      <c r="E254" s="144">
        <f t="shared" si="57"/>
        <v>2.0833333333333259E-3</v>
      </c>
      <c r="F254" s="111">
        <v>200</v>
      </c>
      <c r="G254" s="316">
        <v>2.2275</v>
      </c>
      <c r="H254" s="51" t="s">
        <v>1057</v>
      </c>
      <c r="I254" s="316">
        <v>2.02</v>
      </c>
      <c r="J254" s="142">
        <f t="shared" si="75"/>
        <v>-41.5</v>
      </c>
      <c r="K254" s="55">
        <f t="shared" si="58"/>
        <v>-9.3153759820426507E-2</v>
      </c>
      <c r="L254" s="117">
        <f t="shared" si="59"/>
        <v>-0.20750000000000002</v>
      </c>
      <c r="M254" s="383" t="s">
        <v>1156</v>
      </c>
      <c r="N254" s="405">
        <f t="shared" si="60"/>
        <v>0</v>
      </c>
      <c r="O254" s="406">
        <f t="shared" si="61"/>
        <v>-41.5</v>
      </c>
      <c r="P254" s="407" t="b">
        <f t="shared" si="62"/>
        <v>0</v>
      </c>
      <c r="Q254" s="407">
        <f t="shared" si="63"/>
        <v>2.0833333333333259E-3</v>
      </c>
      <c r="R254" s="403" t="b">
        <f t="shared" si="64"/>
        <v>0</v>
      </c>
      <c r="S254" s="403" t="b">
        <f t="shared" si="65"/>
        <v>0</v>
      </c>
      <c r="T254" s="403" t="b">
        <f t="shared" si="66"/>
        <v>0</v>
      </c>
      <c r="U254" s="403" t="b">
        <f t="shared" si="67"/>
        <v>0</v>
      </c>
      <c r="V254" s="403" t="b">
        <f t="shared" si="68"/>
        <v>0</v>
      </c>
      <c r="W254" s="403" t="b">
        <f t="shared" si="69"/>
        <v>0</v>
      </c>
      <c r="X254" s="403" t="b">
        <f t="shared" si="70"/>
        <v>0</v>
      </c>
      <c r="Y254" s="403" t="b">
        <f t="shared" si="71"/>
        <v>0</v>
      </c>
      <c r="Z254" s="406">
        <f>SUM($J$9:J254)</f>
        <v>-1798.0701899999988</v>
      </c>
      <c r="AA254" s="438" t="str">
        <f t="shared" si="72"/>
        <v>Thursday</v>
      </c>
      <c r="AB254" s="403">
        <f t="shared" si="73"/>
        <v>6</v>
      </c>
    </row>
    <row r="255" spans="1:28" x14ac:dyDescent="0.2">
      <c r="A255" s="326" t="s">
        <v>705</v>
      </c>
      <c r="B255" s="100">
        <v>45054</v>
      </c>
      <c r="C255" s="144">
        <v>0.27569444444444446</v>
      </c>
      <c r="D255" s="144">
        <v>0.27708333333333335</v>
      </c>
      <c r="E255" s="144">
        <f t="shared" si="57"/>
        <v>1.388888888888884E-3</v>
      </c>
      <c r="F255" s="111">
        <v>500</v>
      </c>
      <c r="G255" s="316">
        <v>1.8326</v>
      </c>
      <c r="H255" s="51" t="s">
        <v>1058</v>
      </c>
      <c r="I255" s="316">
        <v>1.73</v>
      </c>
      <c r="J255" s="142">
        <f t="shared" si="75"/>
        <v>-51.300000000000011</v>
      </c>
      <c r="K255" s="55">
        <f t="shared" si="58"/>
        <v>-5.5986030775946771E-2</v>
      </c>
      <c r="L255" s="117">
        <f t="shared" si="59"/>
        <v>-0.10260000000000002</v>
      </c>
      <c r="M255" s="383" t="s">
        <v>1157</v>
      </c>
      <c r="N255" s="405">
        <f t="shared" si="60"/>
        <v>0</v>
      </c>
      <c r="O255" s="406">
        <f t="shared" si="61"/>
        <v>-51.300000000000011</v>
      </c>
      <c r="P255" s="407" t="b">
        <f t="shared" si="62"/>
        <v>0</v>
      </c>
      <c r="Q255" s="407">
        <f t="shared" si="63"/>
        <v>1.388888888888884E-3</v>
      </c>
      <c r="R255" s="403" t="b">
        <f t="shared" si="64"/>
        <v>0</v>
      </c>
      <c r="S255" s="403" t="b">
        <f t="shared" si="65"/>
        <v>0</v>
      </c>
      <c r="T255" s="403" t="b">
        <f t="shared" si="66"/>
        <v>0</v>
      </c>
      <c r="U255" s="403" t="b">
        <f t="shared" si="67"/>
        <v>0</v>
      </c>
      <c r="V255" s="403" t="b">
        <f t="shared" si="68"/>
        <v>0</v>
      </c>
      <c r="W255" s="403" t="b">
        <f t="shared" si="69"/>
        <v>0</v>
      </c>
      <c r="X255" s="403" t="b">
        <f t="shared" si="70"/>
        <v>0</v>
      </c>
      <c r="Y255" s="403" t="b">
        <f t="shared" si="71"/>
        <v>0</v>
      </c>
      <c r="Z255" s="406">
        <f>SUM($J$9:J255)</f>
        <v>-1849.3701899999987</v>
      </c>
      <c r="AA255" s="438" t="str">
        <f t="shared" si="72"/>
        <v>Monday</v>
      </c>
      <c r="AB255" s="403">
        <f t="shared" si="73"/>
        <v>6</v>
      </c>
    </row>
    <row r="256" spans="1:28" x14ac:dyDescent="0.2">
      <c r="A256" s="326" t="s">
        <v>705</v>
      </c>
      <c r="B256" s="100">
        <v>45054</v>
      </c>
      <c r="C256" s="144">
        <v>0.27708333333333335</v>
      </c>
      <c r="D256" s="144">
        <v>0.27777777777777779</v>
      </c>
      <c r="E256" s="144">
        <f t="shared" si="57"/>
        <v>6.9444444444444198E-4</v>
      </c>
      <c r="F256" s="111">
        <v>300</v>
      </c>
      <c r="G256" s="316">
        <v>1.85</v>
      </c>
      <c r="H256" s="51" t="s">
        <v>1059</v>
      </c>
      <c r="I256" s="316">
        <v>1.802</v>
      </c>
      <c r="J256" s="142">
        <f t="shared" si="75"/>
        <v>-14.400000000000013</v>
      </c>
      <c r="K256" s="55">
        <f t="shared" si="58"/>
        <v>-2.5945945945946014E-2</v>
      </c>
      <c r="L256" s="117">
        <f t="shared" si="59"/>
        <v>-4.8000000000000043E-2</v>
      </c>
      <c r="M256" s="383" t="s">
        <v>1158</v>
      </c>
      <c r="N256" s="405">
        <f t="shared" si="60"/>
        <v>0</v>
      </c>
      <c r="O256" s="406">
        <f t="shared" si="61"/>
        <v>-14.400000000000013</v>
      </c>
      <c r="P256" s="407" t="b">
        <f t="shared" si="62"/>
        <v>0</v>
      </c>
      <c r="Q256" s="407">
        <f t="shared" si="63"/>
        <v>6.9444444444444198E-4</v>
      </c>
      <c r="R256" s="403" t="b">
        <f t="shared" si="64"/>
        <v>0</v>
      </c>
      <c r="S256" s="403" t="b">
        <f t="shared" si="65"/>
        <v>0</v>
      </c>
      <c r="T256" s="403" t="b">
        <f t="shared" si="66"/>
        <v>0</v>
      </c>
      <c r="U256" s="403" t="b">
        <f t="shared" si="67"/>
        <v>0</v>
      </c>
      <c r="V256" s="403" t="b">
        <f t="shared" si="68"/>
        <v>0</v>
      </c>
      <c r="W256" s="403" t="b">
        <f t="shared" si="69"/>
        <v>0</v>
      </c>
      <c r="X256" s="403" t="b">
        <f t="shared" si="70"/>
        <v>0</v>
      </c>
      <c r="Y256" s="403" t="b">
        <f t="shared" si="71"/>
        <v>0</v>
      </c>
      <c r="Z256" s="406">
        <f>SUM($J$9:J256)</f>
        <v>-1863.7701899999988</v>
      </c>
      <c r="AA256" s="438" t="str">
        <f t="shared" si="72"/>
        <v>Monday</v>
      </c>
      <c r="AB256" s="403">
        <f t="shared" si="73"/>
        <v>6</v>
      </c>
    </row>
    <row r="257" spans="1:28" x14ac:dyDescent="0.2">
      <c r="A257" s="326" t="s">
        <v>707</v>
      </c>
      <c r="B257" s="100">
        <v>45056</v>
      </c>
      <c r="C257" s="144">
        <v>0.35069444444444442</v>
      </c>
      <c r="D257" s="144">
        <v>0.35138888888888892</v>
      </c>
      <c r="E257" s="144">
        <f t="shared" si="57"/>
        <v>6.9444444444449749E-4</v>
      </c>
      <c r="F257" s="111">
        <v>100</v>
      </c>
      <c r="G257" s="316">
        <v>14.3424</v>
      </c>
      <c r="H257" s="51" t="s">
        <v>1060</v>
      </c>
      <c r="I257" s="316">
        <v>14</v>
      </c>
      <c r="J257" s="142">
        <f t="shared" si="75"/>
        <v>-34.239999999999959</v>
      </c>
      <c r="K257" s="55">
        <f t="shared" si="58"/>
        <v>-2.3873270861222595E-2</v>
      </c>
      <c r="L257" s="117">
        <f t="shared" si="59"/>
        <v>-0.34239999999999959</v>
      </c>
      <c r="M257" s="383" t="s">
        <v>1158</v>
      </c>
      <c r="N257" s="405">
        <f t="shared" si="60"/>
        <v>0</v>
      </c>
      <c r="O257" s="406">
        <f t="shared" si="61"/>
        <v>-34.239999999999959</v>
      </c>
      <c r="P257" s="407" t="b">
        <f t="shared" si="62"/>
        <v>0</v>
      </c>
      <c r="Q257" s="407">
        <f t="shared" si="63"/>
        <v>6.9444444444449749E-4</v>
      </c>
      <c r="R257" s="403" t="b">
        <f t="shared" si="64"/>
        <v>0</v>
      </c>
      <c r="S257" s="403" t="b">
        <f t="shared" si="65"/>
        <v>0</v>
      </c>
      <c r="T257" s="403" t="b">
        <f t="shared" si="66"/>
        <v>0</v>
      </c>
      <c r="U257" s="403" t="b">
        <f t="shared" si="67"/>
        <v>0</v>
      </c>
      <c r="V257" s="403" t="b">
        <f t="shared" si="68"/>
        <v>0</v>
      </c>
      <c r="W257" s="403" t="b">
        <f t="shared" si="69"/>
        <v>0</v>
      </c>
      <c r="X257" s="403" t="b">
        <f t="shared" si="70"/>
        <v>0</v>
      </c>
      <c r="Y257" s="403" t="b">
        <f t="shared" si="71"/>
        <v>0</v>
      </c>
      <c r="Z257" s="406">
        <f>SUM($J$9:J257)</f>
        <v>-1898.0101899999988</v>
      </c>
      <c r="AA257" s="438" t="str">
        <f t="shared" si="72"/>
        <v>Wednesday</v>
      </c>
      <c r="AB257" s="403">
        <f t="shared" si="73"/>
        <v>8</v>
      </c>
    </row>
    <row r="258" spans="1:28" x14ac:dyDescent="0.2">
      <c r="A258" s="326" t="s">
        <v>363</v>
      </c>
      <c r="B258" s="100">
        <v>45058</v>
      </c>
      <c r="C258" s="144">
        <v>0.29652777777777778</v>
      </c>
      <c r="D258" s="144">
        <v>0.2986111111111111</v>
      </c>
      <c r="E258" s="144">
        <f t="shared" si="57"/>
        <v>2.0833333333333259E-3</v>
      </c>
      <c r="F258" s="111">
        <v>500</v>
      </c>
      <c r="G258" s="316">
        <v>2.9498000000000002</v>
      </c>
      <c r="H258" s="76" t="s">
        <v>853</v>
      </c>
      <c r="I258" s="316">
        <v>3.1200999999999999</v>
      </c>
      <c r="J258" s="52">
        <f t="shared" si="75"/>
        <v>85.149999999999835</v>
      </c>
      <c r="K258" s="55">
        <f t="shared" si="58"/>
        <v>5.7732727642551884E-2</v>
      </c>
      <c r="L258" s="117">
        <f t="shared" si="59"/>
        <v>0.17029999999999967</v>
      </c>
      <c r="M258" s="392" t="s">
        <v>881</v>
      </c>
      <c r="N258" s="405">
        <f t="shared" si="60"/>
        <v>85.149999999999835</v>
      </c>
      <c r="O258" s="406">
        <f t="shared" si="61"/>
        <v>0</v>
      </c>
      <c r="P258" s="407">
        <f t="shared" si="62"/>
        <v>2.0833333333333259E-3</v>
      </c>
      <c r="Q258" s="407" t="b">
        <f t="shared" si="63"/>
        <v>0</v>
      </c>
      <c r="R258" s="403" t="b">
        <f t="shared" si="64"/>
        <v>0</v>
      </c>
      <c r="S258" s="403" t="b">
        <f t="shared" si="65"/>
        <v>0</v>
      </c>
      <c r="T258" s="403" t="b">
        <f t="shared" si="66"/>
        <v>0</v>
      </c>
      <c r="U258" s="403" t="b">
        <f t="shared" si="67"/>
        <v>0</v>
      </c>
      <c r="V258" s="403" t="b">
        <f t="shared" si="68"/>
        <v>0</v>
      </c>
      <c r="W258" s="403" t="b">
        <f t="shared" si="69"/>
        <v>0</v>
      </c>
      <c r="X258" s="403">
        <f t="shared" si="70"/>
        <v>1</v>
      </c>
      <c r="Y258" s="403" t="b">
        <f t="shared" si="71"/>
        <v>0</v>
      </c>
      <c r="Z258" s="406">
        <f>SUM($J$9:J258)</f>
        <v>-1812.860189999999</v>
      </c>
      <c r="AA258" s="438" t="str">
        <f t="shared" si="72"/>
        <v>Friday</v>
      </c>
      <c r="AB258" s="403">
        <f t="shared" si="73"/>
        <v>7</v>
      </c>
    </row>
    <row r="259" spans="1:28" x14ac:dyDescent="0.2">
      <c r="A259" s="326" t="s">
        <v>894</v>
      </c>
      <c r="B259" s="100">
        <v>45062</v>
      </c>
      <c r="C259" s="144">
        <v>0.28055555555555556</v>
      </c>
      <c r="D259" s="144">
        <v>0.28125</v>
      </c>
      <c r="E259" s="144">
        <f t="shared" si="57"/>
        <v>6.9444444444444198E-4</v>
      </c>
      <c r="F259" s="111">
        <v>500</v>
      </c>
      <c r="G259" s="316">
        <v>2.1800000000000002</v>
      </c>
      <c r="H259" s="51" t="s">
        <v>895</v>
      </c>
      <c r="I259" s="316">
        <v>2.08</v>
      </c>
      <c r="J259" s="142">
        <f t="shared" si="75"/>
        <v>-50.000000000000043</v>
      </c>
      <c r="K259" s="55">
        <f t="shared" si="58"/>
        <v>-4.5871559633027581E-2</v>
      </c>
      <c r="L259" s="117">
        <f t="shared" si="59"/>
        <v>-0.10000000000000009</v>
      </c>
      <c r="M259" s="383" t="s">
        <v>897</v>
      </c>
      <c r="N259" s="405">
        <f t="shared" si="60"/>
        <v>0</v>
      </c>
      <c r="O259" s="406">
        <f t="shared" si="61"/>
        <v>-50.000000000000043</v>
      </c>
      <c r="P259" s="407" t="b">
        <f t="shared" si="62"/>
        <v>0</v>
      </c>
      <c r="Q259" s="407">
        <f t="shared" si="63"/>
        <v>6.9444444444444198E-4</v>
      </c>
      <c r="R259" s="403" t="b">
        <f t="shared" si="64"/>
        <v>0</v>
      </c>
      <c r="S259" s="403" t="b">
        <f t="shared" si="65"/>
        <v>0</v>
      </c>
      <c r="T259" s="403" t="b">
        <f t="shared" si="66"/>
        <v>0</v>
      </c>
      <c r="U259" s="403" t="b">
        <f t="shared" si="67"/>
        <v>0</v>
      </c>
      <c r="V259" s="403" t="b">
        <f t="shared" si="68"/>
        <v>0</v>
      </c>
      <c r="W259" s="403" t="b">
        <f t="shared" si="69"/>
        <v>0</v>
      </c>
      <c r="X259" s="403" t="b">
        <f t="shared" si="70"/>
        <v>0</v>
      </c>
      <c r="Y259" s="403" t="b">
        <f t="shared" si="71"/>
        <v>0</v>
      </c>
      <c r="Z259" s="406">
        <f>SUM($J$9:J259)</f>
        <v>-1862.860189999999</v>
      </c>
      <c r="AA259" s="438" t="str">
        <f t="shared" si="72"/>
        <v>Tuesday</v>
      </c>
      <c r="AB259" s="403">
        <f t="shared" si="73"/>
        <v>6</v>
      </c>
    </row>
    <row r="260" spans="1:28" x14ac:dyDescent="0.2">
      <c r="A260" s="326" t="s">
        <v>894</v>
      </c>
      <c r="B260" s="100">
        <v>45062</v>
      </c>
      <c r="C260" s="144">
        <v>0.28125</v>
      </c>
      <c r="D260" s="144">
        <v>0.28194444444444444</v>
      </c>
      <c r="E260" s="144">
        <f t="shared" si="57"/>
        <v>6.9444444444444198E-4</v>
      </c>
      <c r="F260" s="111">
        <v>200</v>
      </c>
      <c r="G260" s="316">
        <v>2.0587</v>
      </c>
      <c r="H260" s="51" t="s">
        <v>896</v>
      </c>
      <c r="I260" s="316">
        <v>1.96</v>
      </c>
      <c r="J260" s="142">
        <f t="shared" si="75"/>
        <v>-19.740000000000002</v>
      </c>
      <c r="K260" s="55">
        <f t="shared" si="58"/>
        <v>-4.7942876572594328E-2</v>
      </c>
      <c r="L260" s="117">
        <f t="shared" si="59"/>
        <v>-9.870000000000001E-2</v>
      </c>
      <c r="M260" s="383" t="s">
        <v>898</v>
      </c>
      <c r="N260" s="405">
        <f t="shared" si="60"/>
        <v>0</v>
      </c>
      <c r="O260" s="406">
        <f t="shared" si="61"/>
        <v>-19.740000000000002</v>
      </c>
      <c r="P260" s="407" t="b">
        <f t="shared" si="62"/>
        <v>0</v>
      </c>
      <c r="Q260" s="407">
        <f t="shared" si="63"/>
        <v>6.9444444444444198E-4</v>
      </c>
      <c r="R260" s="403" t="b">
        <f t="shared" si="64"/>
        <v>0</v>
      </c>
      <c r="S260" s="403" t="b">
        <f t="shared" si="65"/>
        <v>0</v>
      </c>
      <c r="T260" s="403" t="b">
        <f t="shared" si="66"/>
        <v>0</v>
      </c>
      <c r="U260" s="403" t="b">
        <f t="shared" si="67"/>
        <v>0</v>
      </c>
      <c r="V260" s="403" t="b">
        <f t="shared" si="68"/>
        <v>0</v>
      </c>
      <c r="W260" s="403" t="b">
        <f t="shared" si="69"/>
        <v>0</v>
      </c>
      <c r="X260" s="403" t="b">
        <f t="shared" si="70"/>
        <v>0</v>
      </c>
      <c r="Y260" s="403" t="b">
        <f t="shared" si="71"/>
        <v>0</v>
      </c>
      <c r="Z260" s="406">
        <f>SUM($J$9:J260)</f>
        <v>-1882.600189999999</v>
      </c>
      <c r="AA260" s="438" t="str">
        <f t="shared" si="72"/>
        <v>Tuesday</v>
      </c>
      <c r="AB260" s="403">
        <f t="shared" si="73"/>
        <v>6</v>
      </c>
    </row>
    <row r="261" spans="1:28" x14ac:dyDescent="0.2">
      <c r="A261" s="326" t="s">
        <v>1104</v>
      </c>
      <c r="B261" s="100">
        <v>45064</v>
      </c>
      <c r="C261" s="144">
        <v>0.28194444444444444</v>
      </c>
      <c r="D261" s="144">
        <v>0.28263888888888888</v>
      </c>
      <c r="E261" s="144">
        <f t="shared" si="57"/>
        <v>6.9444444444444198E-4</v>
      </c>
      <c r="F261" s="111">
        <v>500</v>
      </c>
      <c r="G261" s="316">
        <v>2.2801</v>
      </c>
      <c r="H261" s="76" t="s">
        <v>1105</v>
      </c>
      <c r="I261" s="316">
        <v>2.5001000000000002</v>
      </c>
      <c r="J261" s="52">
        <f>L261*F261</f>
        <v>110.0000000000001</v>
      </c>
      <c r="K261" s="55">
        <f t="shared" si="58"/>
        <v>9.6486996184377949E-2</v>
      </c>
      <c r="L261" s="117">
        <f t="shared" si="59"/>
        <v>0.2200000000000002</v>
      </c>
      <c r="M261" s="390" t="s">
        <v>1106</v>
      </c>
      <c r="N261" s="405">
        <f t="shared" si="60"/>
        <v>110.0000000000001</v>
      </c>
      <c r="O261" s="406">
        <f t="shared" si="61"/>
        <v>0</v>
      </c>
      <c r="P261" s="407">
        <f t="shared" si="62"/>
        <v>6.9444444444444198E-4</v>
      </c>
      <c r="Q261" s="407" t="b">
        <f t="shared" si="63"/>
        <v>0</v>
      </c>
      <c r="R261" s="403" t="b">
        <f t="shared" si="64"/>
        <v>0</v>
      </c>
      <c r="S261" s="403" t="b">
        <f t="shared" si="65"/>
        <v>0</v>
      </c>
      <c r="T261" s="403" t="b">
        <f t="shared" si="66"/>
        <v>0</v>
      </c>
      <c r="U261" s="403" t="b">
        <f t="shared" si="67"/>
        <v>0</v>
      </c>
      <c r="V261" s="403" t="b">
        <f t="shared" si="68"/>
        <v>0</v>
      </c>
      <c r="W261" s="403">
        <f t="shared" si="69"/>
        <v>1</v>
      </c>
      <c r="X261" s="403" t="b">
        <f t="shared" si="70"/>
        <v>0</v>
      </c>
      <c r="Y261" s="403" t="b">
        <f t="shared" si="71"/>
        <v>0</v>
      </c>
      <c r="Z261" s="406">
        <f>SUM($J$9:J261)</f>
        <v>-1772.600189999999</v>
      </c>
      <c r="AA261" s="438" t="str">
        <f t="shared" si="72"/>
        <v>Thursday</v>
      </c>
      <c r="AB261" s="403">
        <f t="shared" si="73"/>
        <v>6</v>
      </c>
    </row>
    <row r="262" spans="1:28" x14ac:dyDescent="0.2">
      <c r="A262" s="412" t="s">
        <v>1195</v>
      </c>
      <c r="B262" s="266">
        <v>45068</v>
      </c>
      <c r="C262" s="267">
        <v>0.27430555555555552</v>
      </c>
      <c r="D262" s="267">
        <v>0.27499999999999997</v>
      </c>
      <c r="E262" s="267">
        <f t="shared" si="57"/>
        <v>6.9444444444444198E-4</v>
      </c>
      <c r="F262" s="268">
        <v>1000</v>
      </c>
      <c r="G262" s="318">
        <v>1.5050699999999999</v>
      </c>
      <c r="H262" s="270" t="s">
        <v>1196</v>
      </c>
      <c r="I262" s="318">
        <v>1.575</v>
      </c>
      <c r="J262" s="52">
        <f>L262*F262</f>
        <v>69.930000000000049</v>
      </c>
      <c r="K262" s="272">
        <f t="shared" si="58"/>
        <v>4.6462955211385548E-2</v>
      </c>
      <c r="L262" s="273">
        <f t="shared" si="59"/>
        <v>6.9930000000000048E-2</v>
      </c>
      <c r="M262" s="426" t="s">
        <v>1197</v>
      </c>
      <c r="N262" s="306">
        <f t="shared" si="60"/>
        <v>69.930000000000049</v>
      </c>
      <c r="O262" s="307">
        <f t="shared" si="61"/>
        <v>0</v>
      </c>
      <c r="P262" s="308">
        <f t="shared" si="62"/>
        <v>6.9444444444444198E-4</v>
      </c>
      <c r="Q262" s="308" t="b">
        <f t="shared" si="63"/>
        <v>0</v>
      </c>
      <c r="R262" s="427" t="b">
        <f t="shared" si="64"/>
        <v>0</v>
      </c>
      <c r="S262" s="427" t="b">
        <f t="shared" si="65"/>
        <v>0</v>
      </c>
      <c r="T262" s="427" t="b">
        <f t="shared" si="66"/>
        <v>0</v>
      </c>
      <c r="U262" s="427" t="b">
        <f t="shared" si="67"/>
        <v>0</v>
      </c>
      <c r="V262" s="427" t="b">
        <f t="shared" si="68"/>
        <v>0</v>
      </c>
      <c r="W262" s="427">
        <f t="shared" si="69"/>
        <v>1</v>
      </c>
      <c r="X262" s="427" t="b">
        <f t="shared" si="70"/>
        <v>0</v>
      </c>
      <c r="Y262" s="427" t="b">
        <f t="shared" si="71"/>
        <v>0</v>
      </c>
      <c r="Z262" s="406">
        <f>SUM($J$9:J262)</f>
        <v>-1702.6701899999989</v>
      </c>
      <c r="AA262" s="439" t="str">
        <f t="shared" si="72"/>
        <v>Monday</v>
      </c>
      <c r="AB262" s="403">
        <f t="shared" si="73"/>
        <v>6</v>
      </c>
    </row>
    <row r="263" spans="1:28" x14ac:dyDescent="0.2">
      <c r="A263" s="412"/>
      <c r="B263" s="414"/>
      <c r="C263" s="415"/>
      <c r="D263" s="415"/>
      <c r="E263" s="415"/>
      <c r="F263" s="416"/>
      <c r="G263" s="417"/>
      <c r="H263" s="418"/>
      <c r="I263" s="417"/>
      <c r="J263" s="419">
        <f t="shared" ref="J263" si="76">L263*F263</f>
        <v>0</v>
      </c>
      <c r="K263" s="420"/>
      <c r="L263" s="421"/>
      <c r="M263" s="422"/>
      <c r="N263" s="306"/>
      <c r="O263" s="307"/>
      <c r="P263" s="308"/>
      <c r="Q263" s="308"/>
      <c r="Z263" s="406"/>
      <c r="AB263" s="403">
        <f t="shared" si="73"/>
        <v>0</v>
      </c>
    </row>
    <row r="264" spans="1:28" s="411" customFormat="1" x14ac:dyDescent="0.2">
      <c r="A264" s="413"/>
      <c r="B264" s="165"/>
      <c r="C264" s="166"/>
      <c r="D264" s="166"/>
      <c r="E264" s="166"/>
      <c r="F264" s="167"/>
      <c r="G264" s="306"/>
      <c r="H264" s="423"/>
      <c r="I264" s="306"/>
      <c r="J264" s="168"/>
      <c r="K264" s="169"/>
      <c r="L264" s="163"/>
      <c r="M264" s="424"/>
      <c r="N264" s="408"/>
      <c r="O264" s="409"/>
      <c r="P264" s="410"/>
      <c r="Q264" s="410"/>
      <c r="Z264" s="409"/>
    </row>
    <row r="265" spans="1:28" s="411" customFormat="1" x14ac:dyDescent="0.2">
      <c r="A265" s="413"/>
      <c r="B265" s="165"/>
      <c r="C265" s="166"/>
      <c r="D265" s="166"/>
      <c r="E265" s="166"/>
      <c r="F265" s="167"/>
      <c r="G265" s="306"/>
      <c r="H265" s="423"/>
      <c r="I265" s="306"/>
      <c r="J265" s="168"/>
      <c r="K265" s="169"/>
      <c r="L265" s="163"/>
      <c r="M265" s="424"/>
      <c r="N265" s="408"/>
      <c r="O265" s="409"/>
      <c r="P265" s="410"/>
      <c r="Q265" s="410"/>
      <c r="Z265" s="409"/>
    </row>
    <row r="266" spans="1:28" s="411" customFormat="1" x14ac:dyDescent="0.2">
      <c r="A266" s="413"/>
      <c r="B266" s="165"/>
      <c r="C266" s="166"/>
      <c r="D266" s="166"/>
      <c r="E266" s="166"/>
      <c r="F266" s="167"/>
      <c r="G266" s="306"/>
      <c r="H266" s="423"/>
      <c r="I266" s="306"/>
      <c r="J266" s="168"/>
      <c r="K266" s="169"/>
      <c r="L266" s="163"/>
      <c r="M266" s="424"/>
      <c r="N266" s="408"/>
    </row>
    <row r="267" spans="1:28" s="411" customFormat="1" x14ac:dyDescent="0.2">
      <c r="A267" s="173"/>
      <c r="B267" s="165"/>
      <c r="C267" s="166"/>
      <c r="D267" s="166"/>
      <c r="E267" s="166"/>
      <c r="F267" s="167"/>
      <c r="G267" s="306"/>
      <c r="H267" s="423"/>
      <c r="I267" s="306"/>
      <c r="J267" s="168"/>
      <c r="K267" s="169"/>
      <c r="L267" s="163"/>
      <c r="M267" s="424"/>
      <c r="N267" s="408"/>
    </row>
    <row r="268" spans="1:28" s="411" customFormat="1" x14ac:dyDescent="0.2">
      <c r="A268" s="173"/>
      <c r="B268" s="165"/>
      <c r="C268" s="166"/>
      <c r="D268" s="166"/>
      <c r="E268" s="166"/>
      <c r="F268" s="167"/>
      <c r="G268" s="306"/>
      <c r="H268" s="423"/>
      <c r="I268" s="306"/>
      <c r="J268" s="168"/>
      <c r="K268" s="169"/>
      <c r="L268" s="163"/>
      <c r="M268" s="424"/>
      <c r="N268" s="408"/>
    </row>
    <row r="269" spans="1:28" s="411" customFormat="1" x14ac:dyDescent="0.2">
      <c r="A269" s="173"/>
      <c r="B269" s="165"/>
      <c r="C269" s="166"/>
      <c r="D269" s="166"/>
      <c r="E269" s="166"/>
      <c r="F269" s="167"/>
      <c r="G269" s="306"/>
      <c r="H269" s="423"/>
      <c r="I269" s="306"/>
      <c r="J269" s="168"/>
      <c r="K269" s="169"/>
      <c r="L269" s="163"/>
      <c r="M269" s="424"/>
      <c r="N269" s="408"/>
    </row>
    <row r="270" spans="1:28" s="411" customFormat="1" x14ac:dyDescent="0.2">
      <c r="A270" s="173"/>
      <c r="B270" s="165"/>
      <c r="C270" s="166"/>
      <c r="D270" s="166"/>
      <c r="E270" s="166"/>
      <c r="F270" s="167"/>
      <c r="G270" s="306"/>
      <c r="H270" s="423"/>
      <c r="I270" s="306"/>
      <c r="J270" s="168"/>
      <c r="K270" s="169"/>
      <c r="L270" s="163"/>
      <c r="M270" s="424"/>
      <c r="N270" s="408"/>
    </row>
    <row r="271" spans="1:28" s="411" customFormat="1" x14ac:dyDescent="0.2">
      <c r="A271" s="173"/>
      <c r="B271" s="165"/>
      <c r="C271" s="166"/>
      <c r="D271" s="166"/>
      <c r="E271" s="166"/>
      <c r="F271" s="167"/>
      <c r="G271" s="306"/>
      <c r="H271" s="423"/>
      <c r="I271" s="306"/>
      <c r="J271" s="168"/>
      <c r="K271" s="169"/>
      <c r="L271" s="163"/>
      <c r="M271" s="424"/>
      <c r="N271" s="408"/>
    </row>
    <row r="272" spans="1:28" s="411" customFormat="1" x14ac:dyDescent="0.2">
      <c r="A272" s="173"/>
      <c r="B272" s="165"/>
      <c r="C272" s="166"/>
      <c r="D272" s="166"/>
      <c r="E272" s="166"/>
      <c r="F272" s="167"/>
      <c r="G272" s="306"/>
      <c r="H272" s="423"/>
      <c r="I272" s="306"/>
      <c r="J272" s="168"/>
      <c r="K272" s="169"/>
      <c r="L272" s="163"/>
      <c r="M272" s="424"/>
      <c r="N272" s="408"/>
    </row>
    <row r="273" spans="1:14" s="411" customFormat="1" x14ac:dyDescent="0.2">
      <c r="A273" s="173"/>
      <c r="B273" s="165"/>
      <c r="C273" s="166"/>
      <c r="D273" s="166"/>
      <c r="E273" s="166"/>
      <c r="F273" s="167"/>
      <c r="G273" s="306"/>
      <c r="H273" s="423"/>
      <c r="I273" s="306"/>
      <c r="J273" s="168"/>
      <c r="K273" s="169"/>
      <c r="L273" s="163"/>
      <c r="M273" s="424"/>
      <c r="N273" s="408"/>
    </row>
    <row r="274" spans="1:14" s="411" customFormat="1" x14ac:dyDescent="0.2">
      <c r="A274" s="173"/>
      <c r="B274" s="165"/>
      <c r="C274" s="166"/>
      <c r="D274" s="166"/>
      <c r="E274" s="166"/>
      <c r="F274" s="167"/>
      <c r="G274" s="306"/>
      <c r="H274" s="423"/>
      <c r="I274" s="306"/>
      <c r="J274" s="168"/>
      <c r="K274" s="169"/>
      <c r="L274" s="163"/>
      <c r="M274" s="424"/>
      <c r="N274" s="408"/>
    </row>
    <row r="275" spans="1:14" s="411" customFormat="1" x14ac:dyDescent="0.2">
      <c r="A275" s="173"/>
      <c r="B275" s="165"/>
      <c r="C275" s="166"/>
      <c r="D275" s="166"/>
      <c r="E275" s="166"/>
      <c r="F275" s="167"/>
      <c r="G275" s="306"/>
      <c r="H275" s="423"/>
      <c r="I275" s="306"/>
      <c r="J275" s="168"/>
      <c r="K275" s="169"/>
      <c r="L275" s="163"/>
      <c r="M275" s="424"/>
      <c r="N275" s="408"/>
    </row>
    <row r="276" spans="1:14" s="411" customFormat="1" x14ac:dyDescent="0.2">
      <c r="A276" s="173"/>
      <c r="B276" s="165"/>
      <c r="C276" s="166"/>
      <c r="D276" s="166"/>
      <c r="E276" s="166"/>
      <c r="F276" s="167"/>
      <c r="G276" s="306"/>
      <c r="H276" s="423"/>
      <c r="I276" s="306"/>
      <c r="J276" s="168"/>
      <c r="K276" s="169"/>
      <c r="L276" s="163"/>
      <c r="M276" s="424"/>
      <c r="N276" s="408"/>
    </row>
    <row r="277" spans="1:14" s="411" customFormat="1" x14ac:dyDescent="0.2">
      <c r="A277" s="173"/>
      <c r="B277" s="165"/>
      <c r="C277" s="166"/>
      <c r="D277" s="166"/>
      <c r="E277" s="166"/>
      <c r="F277" s="167"/>
      <c r="G277" s="306"/>
      <c r="H277" s="423"/>
      <c r="I277" s="306"/>
      <c r="J277" s="168"/>
      <c r="K277" s="169"/>
      <c r="L277" s="163"/>
      <c r="M277" s="424"/>
      <c r="N277" s="408"/>
    </row>
    <row r="278" spans="1:14" s="411" customFormat="1" x14ac:dyDescent="0.2">
      <c r="A278" s="173"/>
      <c r="B278" s="165"/>
      <c r="C278" s="166"/>
      <c r="D278" s="166"/>
      <c r="E278" s="166"/>
      <c r="F278" s="167"/>
      <c r="G278" s="306"/>
      <c r="H278" s="423"/>
      <c r="I278" s="306"/>
      <c r="J278" s="168"/>
      <c r="K278" s="169"/>
      <c r="L278" s="163"/>
      <c r="M278" s="424"/>
      <c r="N278" s="408"/>
    </row>
    <row r="279" spans="1:14" s="411" customFormat="1" x14ac:dyDescent="0.2">
      <c r="A279" s="173"/>
      <c r="B279" s="165"/>
      <c r="C279" s="166"/>
      <c r="D279" s="166"/>
      <c r="E279" s="166"/>
      <c r="F279" s="167"/>
      <c r="G279" s="306"/>
      <c r="H279" s="423"/>
      <c r="I279" s="306"/>
      <c r="J279" s="168"/>
      <c r="K279" s="169"/>
      <c r="L279" s="163"/>
      <c r="M279" s="424"/>
      <c r="N279" s="408"/>
    </row>
    <row r="280" spans="1:14" s="411" customFormat="1" x14ac:dyDescent="0.2">
      <c r="A280" s="173"/>
      <c r="B280" s="165"/>
      <c r="C280" s="166"/>
      <c r="D280" s="166"/>
      <c r="E280" s="166"/>
      <c r="F280" s="167"/>
      <c r="G280" s="306"/>
      <c r="H280" s="423"/>
      <c r="I280" s="306"/>
      <c r="J280" s="168"/>
      <c r="K280" s="169"/>
      <c r="L280" s="163"/>
      <c r="M280" s="424"/>
      <c r="N280" s="408"/>
    </row>
    <row r="281" spans="1:14" s="411" customFormat="1" x14ac:dyDescent="0.2">
      <c r="A281" s="173"/>
      <c r="B281" s="165"/>
      <c r="C281" s="166"/>
      <c r="D281" s="166"/>
      <c r="E281" s="166"/>
      <c r="F281" s="167"/>
      <c r="G281" s="306"/>
      <c r="H281" s="423"/>
      <c r="I281" s="306"/>
      <c r="J281" s="168"/>
      <c r="K281" s="169"/>
      <c r="L281" s="163"/>
      <c r="M281" s="424"/>
      <c r="N281" s="408"/>
    </row>
    <row r="282" spans="1:14" s="411" customFormat="1" x14ac:dyDescent="0.2">
      <c r="A282" s="173"/>
      <c r="B282" s="165"/>
      <c r="C282" s="166"/>
      <c r="D282" s="166"/>
      <c r="E282" s="166"/>
      <c r="F282" s="167"/>
      <c r="G282" s="306"/>
      <c r="H282" s="423"/>
      <c r="I282" s="306"/>
      <c r="J282" s="168"/>
      <c r="K282" s="169"/>
      <c r="L282" s="163"/>
      <c r="M282" s="424"/>
      <c r="N282" s="408"/>
    </row>
    <row r="283" spans="1:14" s="411" customFormat="1" x14ac:dyDescent="0.2">
      <c r="A283" s="173"/>
      <c r="B283" s="165"/>
      <c r="C283" s="166"/>
      <c r="D283" s="166"/>
      <c r="E283" s="166"/>
      <c r="F283" s="167"/>
      <c r="G283" s="306"/>
      <c r="H283" s="423"/>
      <c r="I283" s="306"/>
      <c r="J283" s="168"/>
      <c r="K283" s="169"/>
      <c r="L283" s="163"/>
      <c r="M283" s="424"/>
      <c r="N283" s="408"/>
    </row>
    <row r="284" spans="1:14" s="411" customFormat="1" x14ac:dyDescent="0.2">
      <c r="A284" s="173"/>
      <c r="B284" s="165"/>
      <c r="C284" s="166"/>
      <c r="D284" s="166"/>
      <c r="E284" s="166"/>
      <c r="F284" s="167"/>
      <c r="G284" s="306"/>
      <c r="H284" s="423"/>
      <c r="I284" s="306"/>
      <c r="J284" s="168"/>
      <c r="K284" s="169"/>
      <c r="L284" s="163"/>
      <c r="M284" s="424"/>
      <c r="N284" s="408"/>
    </row>
    <row r="285" spans="1:14" s="411" customFormat="1" x14ac:dyDescent="0.2">
      <c r="A285" s="173"/>
      <c r="B285" s="165"/>
      <c r="C285" s="166"/>
      <c r="D285" s="166"/>
      <c r="E285" s="166"/>
      <c r="F285" s="167"/>
      <c r="G285" s="306"/>
      <c r="H285" s="423"/>
      <c r="I285" s="306"/>
      <c r="J285" s="168"/>
      <c r="K285" s="169"/>
      <c r="L285" s="163"/>
      <c r="M285" s="424"/>
      <c r="N285" s="408"/>
    </row>
    <row r="286" spans="1:14" s="411" customFormat="1" x14ac:dyDescent="0.2">
      <c r="A286" s="173"/>
      <c r="B286" s="165"/>
      <c r="C286" s="166"/>
      <c r="D286" s="166"/>
      <c r="E286" s="166"/>
      <c r="F286" s="167"/>
      <c r="G286" s="306"/>
      <c r="H286" s="423"/>
      <c r="I286" s="306"/>
      <c r="J286" s="168"/>
      <c r="K286" s="169"/>
      <c r="L286" s="163"/>
      <c r="M286" s="424"/>
      <c r="N286" s="408"/>
    </row>
    <row r="287" spans="1:14" x14ac:dyDescent="0.2">
      <c r="A287" s="193"/>
      <c r="B287" s="192"/>
      <c r="C287" s="163"/>
      <c r="D287" s="163"/>
      <c r="E287" s="163"/>
      <c r="F287" s="163"/>
      <c r="G287" s="163"/>
      <c r="H287" s="163"/>
      <c r="I287" s="163"/>
      <c r="J287" s="191"/>
      <c r="K287" s="163"/>
      <c r="L287" s="163"/>
      <c r="M287" s="163"/>
    </row>
    <row r="288" spans="1:14" x14ac:dyDescent="0.2">
      <c r="A288" s="185"/>
      <c r="B288" s="192"/>
      <c r="C288" s="184"/>
      <c r="D288" s="184"/>
      <c r="E288" s="184"/>
      <c r="F288" s="163"/>
      <c r="G288" s="163"/>
      <c r="H288" s="163"/>
      <c r="I288" s="163"/>
      <c r="J288" s="191"/>
      <c r="K288" s="169"/>
      <c r="L288" s="163"/>
      <c r="M288" s="163"/>
    </row>
    <row r="289" spans="1:13" x14ac:dyDescent="0.2">
      <c r="A289" s="164"/>
      <c r="B289" s="163"/>
      <c r="C289" s="163"/>
      <c r="D289" s="163"/>
      <c r="E289" s="163"/>
      <c r="F289" s="163"/>
      <c r="G289" s="163"/>
      <c r="H289" s="163"/>
      <c r="I289" s="163"/>
      <c r="J289" s="191"/>
      <c r="K289" s="163"/>
      <c r="L289" s="163"/>
      <c r="M289" s="163"/>
    </row>
    <row r="290" spans="1:13" x14ac:dyDescent="0.2">
      <c r="A290" s="164"/>
      <c r="B290" s="192"/>
      <c r="C290" s="163"/>
      <c r="D290" s="163"/>
      <c r="E290" s="163"/>
      <c r="F290" s="163"/>
      <c r="G290" s="163"/>
      <c r="H290" s="163"/>
      <c r="I290" s="163"/>
      <c r="J290" s="191"/>
      <c r="K290" s="163"/>
      <c r="L290" s="163"/>
      <c r="M290" s="163"/>
    </row>
    <row r="291" spans="1:13" x14ac:dyDescent="0.2">
      <c r="A291" s="164"/>
      <c r="B291" s="192"/>
      <c r="C291" s="163"/>
      <c r="D291" s="163"/>
      <c r="E291" s="163"/>
      <c r="F291" s="163"/>
      <c r="G291" s="163"/>
      <c r="H291" s="163"/>
      <c r="I291" s="163"/>
      <c r="J291" s="191"/>
      <c r="K291" s="163"/>
      <c r="L291" s="163"/>
      <c r="M291" s="163"/>
    </row>
    <row r="292" spans="1:13" x14ac:dyDescent="0.2">
      <c r="A292" s="164"/>
      <c r="B292" s="163"/>
      <c r="C292" s="163"/>
      <c r="D292" s="163"/>
      <c r="E292" s="163"/>
      <c r="F292" s="163"/>
      <c r="G292" s="163"/>
      <c r="H292" s="163"/>
      <c r="I292" s="163"/>
      <c r="J292" s="191"/>
      <c r="K292" s="163"/>
      <c r="L292" s="163"/>
      <c r="M292" s="163"/>
    </row>
    <row r="293" spans="1:13" x14ac:dyDescent="0.2">
      <c r="A293" s="164"/>
      <c r="B293" s="192"/>
      <c r="C293" s="184"/>
      <c r="D293" s="184"/>
      <c r="E293" s="184"/>
      <c r="F293" s="163"/>
      <c r="G293" s="163"/>
      <c r="H293" s="163"/>
      <c r="I293" s="163"/>
      <c r="J293" s="191"/>
      <c r="K293" s="163"/>
      <c r="L293" s="163"/>
      <c r="M293" s="163"/>
    </row>
    <row r="294" spans="1:13" x14ac:dyDescent="0.2">
      <c r="A294" s="164"/>
      <c r="B294" s="192"/>
      <c r="C294" s="184"/>
      <c r="D294" s="184"/>
      <c r="E294" s="184"/>
      <c r="F294" s="163"/>
      <c r="G294" s="163"/>
      <c r="H294" s="163"/>
      <c r="I294" s="163"/>
      <c r="J294" s="191"/>
      <c r="K294" s="163"/>
      <c r="L294" s="163"/>
      <c r="M294" s="163"/>
    </row>
    <row r="295" spans="1:13" x14ac:dyDescent="0.2">
      <c r="A295" s="164"/>
      <c r="B295" s="192"/>
      <c r="C295" s="184"/>
      <c r="D295" s="184"/>
      <c r="E295" s="184"/>
      <c r="F295" s="163"/>
      <c r="G295" s="163"/>
      <c r="H295" s="163"/>
      <c r="I295" s="163"/>
      <c r="J295" s="191"/>
      <c r="K295" s="163"/>
      <c r="L295" s="163"/>
      <c r="M295" s="163"/>
    </row>
    <row r="296" spans="1:13" x14ac:dyDescent="0.2">
      <c r="A296" s="164"/>
      <c r="B296" s="192"/>
      <c r="C296" s="184"/>
      <c r="D296" s="184"/>
      <c r="E296" s="184"/>
      <c r="F296" s="163"/>
      <c r="G296" s="163"/>
      <c r="H296" s="163"/>
      <c r="I296" s="163"/>
      <c r="J296" s="191"/>
      <c r="K296" s="163"/>
      <c r="L296" s="163"/>
      <c r="M296" s="163"/>
    </row>
    <row r="297" spans="1:13" x14ac:dyDescent="0.2">
      <c r="A297" s="164"/>
      <c r="B297" s="163"/>
      <c r="C297" s="163"/>
      <c r="D297" s="163"/>
      <c r="E297" s="163"/>
      <c r="F297" s="163"/>
      <c r="G297" s="163"/>
      <c r="H297" s="163"/>
      <c r="I297" s="163"/>
      <c r="J297" s="163"/>
      <c r="K297" s="163"/>
      <c r="L297" s="163"/>
      <c r="M297" s="163"/>
    </row>
    <row r="298" spans="1:13" x14ac:dyDescent="0.2">
      <c r="A298" s="164"/>
      <c r="B298" s="163"/>
      <c r="C298" s="163"/>
      <c r="D298" s="163"/>
      <c r="E298" s="163"/>
      <c r="F298" s="163"/>
      <c r="G298" s="163"/>
      <c r="H298" s="163"/>
      <c r="I298" s="163"/>
      <c r="J298" s="163"/>
      <c r="K298" s="163"/>
      <c r="L298" s="163"/>
      <c r="M298" s="163"/>
    </row>
    <row r="299" spans="1:13" x14ac:dyDescent="0.2">
      <c r="A299" s="164"/>
      <c r="B299" s="163"/>
      <c r="C299" s="163"/>
      <c r="D299" s="163"/>
      <c r="E299" s="163"/>
      <c r="F299" s="163"/>
      <c r="G299" s="163"/>
      <c r="H299" s="163"/>
      <c r="I299" s="163"/>
      <c r="J299" s="163"/>
      <c r="K299" s="163"/>
      <c r="L299" s="163"/>
      <c r="M299" s="163"/>
    </row>
    <row r="300" spans="1:13" x14ac:dyDescent="0.2">
      <c r="A300" s="164"/>
      <c r="B300" s="163"/>
      <c r="C300" s="163"/>
      <c r="D300" s="163"/>
      <c r="E300" s="163"/>
      <c r="F300" s="163"/>
      <c r="G300" s="163"/>
      <c r="H300" s="163"/>
      <c r="I300" s="163"/>
      <c r="J300" s="163"/>
      <c r="K300" s="163"/>
      <c r="L300" s="163"/>
      <c r="M300" s="163"/>
    </row>
    <row r="301" spans="1:13" x14ac:dyDescent="0.2">
      <c r="A301" s="164"/>
      <c r="B301" s="163"/>
      <c r="C301" s="163"/>
      <c r="D301" s="163"/>
      <c r="E301" s="163"/>
      <c r="F301" s="163"/>
      <c r="G301" s="163"/>
      <c r="H301" s="163"/>
      <c r="I301" s="163"/>
      <c r="J301" s="163"/>
      <c r="K301" s="163"/>
      <c r="L301" s="163"/>
      <c r="M301" s="163"/>
    </row>
    <row r="302" spans="1:13" x14ac:dyDescent="0.2">
      <c r="A302" s="164"/>
      <c r="B302" s="163"/>
      <c r="C302" s="163"/>
      <c r="D302" s="163"/>
      <c r="E302" s="163"/>
      <c r="F302" s="163"/>
      <c r="G302" s="163"/>
      <c r="H302" s="163"/>
      <c r="I302" s="163"/>
      <c r="J302" s="163"/>
      <c r="K302" s="163"/>
      <c r="L302" s="163"/>
      <c r="M302" s="163"/>
    </row>
    <row r="303" spans="1:13" x14ac:dyDescent="0.2">
      <c r="A303" s="164"/>
      <c r="B303" s="163"/>
      <c r="C303" s="163"/>
      <c r="D303" s="163"/>
      <c r="E303" s="163"/>
      <c r="F303" s="163"/>
      <c r="G303" s="163"/>
      <c r="H303" s="163"/>
      <c r="I303" s="163"/>
      <c r="J303" s="163"/>
      <c r="K303" s="163"/>
      <c r="L303" s="163"/>
      <c r="M303" s="163"/>
    </row>
    <row r="304" spans="1:13" x14ac:dyDescent="0.2">
      <c r="A304" s="164"/>
      <c r="B304" s="163"/>
      <c r="C304" s="163"/>
      <c r="D304" s="163"/>
      <c r="E304" s="163"/>
      <c r="F304" s="163"/>
      <c r="G304" s="163"/>
      <c r="H304" s="163"/>
      <c r="I304" s="163"/>
      <c r="J304" s="163"/>
      <c r="K304" s="163"/>
      <c r="L304" s="163"/>
      <c r="M304" s="163"/>
    </row>
    <row r="305" spans="1:13" x14ac:dyDescent="0.2">
      <c r="A305" s="164"/>
      <c r="B305" s="163"/>
      <c r="C305" s="163"/>
      <c r="D305" s="163"/>
      <c r="E305" s="163"/>
      <c r="F305" s="163"/>
      <c r="G305" s="163"/>
      <c r="H305" s="163"/>
      <c r="I305" s="163"/>
      <c r="J305" s="163"/>
      <c r="K305" s="163"/>
      <c r="L305" s="163"/>
      <c r="M305" s="163"/>
    </row>
    <row r="306" spans="1:13" x14ac:dyDescent="0.2">
      <c r="A306" s="164"/>
      <c r="B306" s="163"/>
      <c r="C306" s="163"/>
      <c r="D306" s="163"/>
      <c r="E306" s="163"/>
      <c r="F306" s="163"/>
      <c r="G306" s="163"/>
      <c r="H306" s="163"/>
      <c r="I306" s="163"/>
      <c r="J306" s="163"/>
      <c r="K306" s="163"/>
      <c r="L306" s="163"/>
      <c r="M306" s="163"/>
    </row>
    <row r="307" spans="1:13" x14ac:dyDescent="0.2">
      <c r="A307" s="164"/>
      <c r="B307" s="163"/>
      <c r="C307" s="163"/>
      <c r="D307" s="163"/>
      <c r="E307" s="163"/>
      <c r="F307" s="163"/>
      <c r="G307" s="163"/>
      <c r="H307" s="163"/>
      <c r="I307" s="163"/>
      <c r="J307" s="163"/>
      <c r="K307" s="163"/>
      <c r="L307" s="163"/>
      <c r="M307" s="163"/>
    </row>
    <row r="308" spans="1:13" x14ac:dyDescent="0.2">
      <c r="A308" s="164"/>
      <c r="B308" s="163"/>
      <c r="C308" s="163"/>
      <c r="D308" s="163"/>
      <c r="E308" s="163"/>
      <c r="F308" s="163"/>
      <c r="G308" s="163"/>
      <c r="H308" s="163"/>
      <c r="I308" s="163"/>
      <c r="J308" s="163"/>
      <c r="K308" s="163"/>
      <c r="L308" s="163"/>
      <c r="M308" s="163"/>
    </row>
    <row r="309" spans="1:13" x14ac:dyDescent="0.2">
      <c r="A309" s="164"/>
      <c r="B309" s="163"/>
      <c r="C309" s="163"/>
      <c r="D309" s="163"/>
      <c r="E309" s="163"/>
      <c r="F309" s="163"/>
      <c r="G309" s="163"/>
      <c r="H309" s="163"/>
      <c r="I309" s="163"/>
      <c r="J309" s="163"/>
      <c r="K309" s="163"/>
      <c r="L309" s="163"/>
      <c r="M309" s="163"/>
    </row>
    <row r="310" spans="1:13" x14ac:dyDescent="0.2">
      <c r="A310" s="164"/>
      <c r="B310" s="163"/>
      <c r="C310" s="163"/>
      <c r="D310" s="163"/>
      <c r="E310" s="163"/>
      <c r="F310" s="163"/>
      <c r="G310" s="163"/>
      <c r="H310" s="163"/>
      <c r="I310" s="163"/>
      <c r="J310" s="163"/>
      <c r="K310" s="163"/>
      <c r="L310" s="163"/>
      <c r="M310" s="163"/>
    </row>
    <row r="311" spans="1:13" x14ac:dyDescent="0.2">
      <c r="A311" s="164"/>
      <c r="B311" s="163"/>
      <c r="C311" s="163"/>
      <c r="D311" s="163"/>
      <c r="E311" s="163"/>
      <c r="F311" s="163"/>
      <c r="G311" s="163"/>
      <c r="H311" s="163"/>
      <c r="I311" s="163"/>
      <c r="J311" s="163"/>
      <c r="K311" s="163"/>
      <c r="L311" s="163"/>
      <c r="M311" s="163"/>
    </row>
    <row r="312" spans="1:13" x14ac:dyDescent="0.2">
      <c r="A312" s="164"/>
      <c r="B312" s="163"/>
      <c r="C312" s="163"/>
      <c r="D312" s="163"/>
      <c r="E312" s="163"/>
      <c r="F312" s="163"/>
      <c r="G312" s="163"/>
      <c r="H312" s="163"/>
      <c r="I312" s="163"/>
      <c r="J312" s="163"/>
      <c r="K312" s="163"/>
      <c r="L312" s="163"/>
      <c r="M312" s="163"/>
    </row>
    <row r="313" spans="1:13" x14ac:dyDescent="0.2">
      <c r="A313" s="164"/>
      <c r="B313" s="163"/>
      <c r="C313" s="163"/>
      <c r="D313" s="163"/>
      <c r="E313" s="163"/>
      <c r="F313" s="163"/>
      <c r="G313" s="163"/>
      <c r="H313" s="163"/>
      <c r="I313" s="163"/>
      <c r="J313" s="163"/>
      <c r="K313" s="163"/>
      <c r="L313" s="163"/>
      <c r="M313" s="163"/>
    </row>
    <row r="314" spans="1:13" x14ac:dyDescent="0.2">
      <c r="A314" s="164"/>
      <c r="B314" s="163"/>
      <c r="C314" s="163"/>
      <c r="D314" s="163"/>
      <c r="E314" s="163"/>
      <c r="F314" s="163"/>
      <c r="G314" s="163"/>
      <c r="H314" s="163"/>
      <c r="I314" s="163"/>
      <c r="J314" s="163"/>
      <c r="K314" s="163"/>
      <c r="L314" s="163"/>
      <c r="M314" s="163"/>
    </row>
    <row r="315" spans="1:13" x14ac:dyDescent="0.2">
      <c r="A315" s="164"/>
      <c r="B315" s="163"/>
      <c r="C315" s="163"/>
      <c r="D315" s="163"/>
      <c r="E315" s="163"/>
      <c r="F315" s="163"/>
      <c r="G315" s="163"/>
      <c r="H315" s="163"/>
      <c r="I315" s="163"/>
      <c r="J315" s="163"/>
      <c r="K315" s="163"/>
      <c r="L315" s="163"/>
      <c r="M315" s="163"/>
    </row>
    <row r="316" spans="1:13" x14ac:dyDescent="0.2">
      <c r="A316" s="164"/>
      <c r="B316" s="163"/>
      <c r="C316" s="163"/>
      <c r="D316" s="163"/>
      <c r="E316" s="163"/>
      <c r="F316" s="163"/>
      <c r="G316" s="163"/>
      <c r="H316" s="163"/>
      <c r="I316" s="163"/>
      <c r="J316" s="163"/>
      <c r="K316" s="163"/>
      <c r="L316" s="163"/>
      <c r="M316" s="163"/>
    </row>
    <row r="317" spans="1:13" x14ac:dyDescent="0.2">
      <c r="A317" s="164"/>
      <c r="B317" s="163"/>
      <c r="C317" s="163"/>
      <c r="D317" s="163"/>
      <c r="E317" s="163"/>
      <c r="F317" s="163"/>
      <c r="G317" s="163"/>
      <c r="H317" s="163"/>
      <c r="I317" s="163"/>
      <c r="J317" s="163"/>
      <c r="K317" s="163"/>
      <c r="L317" s="163"/>
      <c r="M317" s="163"/>
    </row>
    <row r="318" spans="1:13" x14ac:dyDescent="0.2">
      <c r="A318" s="164"/>
      <c r="B318" s="163"/>
      <c r="C318" s="163"/>
      <c r="D318" s="163"/>
      <c r="E318" s="163"/>
      <c r="F318" s="163"/>
      <c r="G318" s="163"/>
      <c r="H318" s="163"/>
      <c r="I318" s="163"/>
      <c r="J318" s="163"/>
      <c r="K318" s="163"/>
      <c r="L318" s="163"/>
      <c r="M318" s="163"/>
    </row>
    <row r="319" spans="1:13" x14ac:dyDescent="0.2">
      <c r="A319" s="164"/>
      <c r="B319" s="163"/>
      <c r="C319" s="163"/>
      <c r="D319" s="163"/>
      <c r="E319" s="163"/>
      <c r="F319" s="163"/>
      <c r="G319" s="163"/>
      <c r="H319" s="163"/>
      <c r="I319" s="163"/>
      <c r="J319" s="163"/>
      <c r="K319" s="163"/>
      <c r="L319" s="163"/>
      <c r="M319" s="163"/>
    </row>
    <row r="320" spans="1:13" x14ac:dyDescent="0.2">
      <c r="A320" s="164"/>
      <c r="B320" s="163"/>
      <c r="C320" s="163"/>
      <c r="D320" s="163"/>
      <c r="E320" s="163"/>
      <c r="F320" s="163"/>
      <c r="G320" s="163"/>
      <c r="H320" s="163"/>
      <c r="I320" s="163"/>
      <c r="J320" s="163"/>
      <c r="K320" s="163"/>
      <c r="L320" s="163"/>
      <c r="M320" s="163"/>
    </row>
    <row r="321" spans="1:13" x14ac:dyDescent="0.2">
      <c r="A321" s="164"/>
      <c r="B321" s="163"/>
      <c r="C321" s="163"/>
      <c r="D321" s="163"/>
      <c r="E321" s="163"/>
      <c r="F321" s="163"/>
      <c r="G321" s="163"/>
      <c r="H321" s="163"/>
      <c r="I321" s="163"/>
      <c r="J321" s="163"/>
      <c r="K321" s="163"/>
      <c r="L321" s="163"/>
      <c r="M321" s="163"/>
    </row>
    <row r="322" spans="1:13" x14ac:dyDescent="0.2">
      <c r="A322" s="164"/>
      <c r="B322" s="163"/>
      <c r="C322" s="163"/>
      <c r="D322" s="163"/>
      <c r="E322" s="163"/>
      <c r="F322" s="163"/>
      <c r="G322" s="163"/>
      <c r="H322" s="163"/>
      <c r="I322" s="163"/>
      <c r="J322" s="163"/>
      <c r="K322" s="163"/>
      <c r="L322" s="163"/>
      <c r="M322" s="163"/>
    </row>
    <row r="323" spans="1:13" x14ac:dyDescent="0.2">
      <c r="A323" s="164"/>
      <c r="B323" s="163"/>
      <c r="C323" s="163"/>
      <c r="D323" s="163"/>
      <c r="E323" s="163"/>
      <c r="F323" s="163"/>
      <c r="G323" s="163"/>
      <c r="H323" s="163"/>
      <c r="I323" s="163"/>
      <c r="J323" s="163"/>
      <c r="K323" s="163"/>
      <c r="L323" s="163"/>
      <c r="M323" s="163"/>
    </row>
    <row r="324" spans="1:13" x14ac:dyDescent="0.2">
      <c r="A324" s="164"/>
      <c r="B324" s="163"/>
      <c r="C324" s="163"/>
      <c r="D324" s="163"/>
      <c r="E324" s="163"/>
      <c r="F324" s="163"/>
      <c r="G324" s="163"/>
      <c r="H324" s="163"/>
      <c r="I324" s="163"/>
      <c r="J324" s="163"/>
      <c r="K324" s="163"/>
      <c r="L324" s="163"/>
      <c r="M324" s="163"/>
    </row>
    <row r="325" spans="1:13" x14ac:dyDescent="0.2">
      <c r="A325" s="164"/>
      <c r="B325" s="163"/>
      <c r="C325" s="163"/>
      <c r="D325" s="163"/>
      <c r="E325" s="163"/>
      <c r="F325" s="163"/>
      <c r="G325" s="163"/>
      <c r="H325" s="163"/>
      <c r="I325" s="163"/>
      <c r="J325" s="163"/>
      <c r="K325" s="163"/>
      <c r="L325" s="163"/>
      <c r="M325" s="163"/>
    </row>
    <row r="326" spans="1:13" x14ac:dyDescent="0.2">
      <c r="A326" s="164"/>
      <c r="B326" s="163"/>
      <c r="C326" s="163"/>
      <c r="D326" s="163"/>
      <c r="E326" s="163"/>
      <c r="F326" s="163"/>
      <c r="G326" s="163"/>
      <c r="H326" s="163"/>
      <c r="I326" s="163"/>
      <c r="J326" s="163"/>
      <c r="K326" s="163"/>
      <c r="L326" s="163"/>
      <c r="M326" s="163"/>
    </row>
    <row r="327" spans="1:13" x14ac:dyDescent="0.2">
      <c r="A327" s="164"/>
      <c r="B327" s="163"/>
      <c r="C327" s="163"/>
      <c r="D327" s="163"/>
      <c r="E327" s="163"/>
      <c r="F327" s="163"/>
      <c r="G327" s="163"/>
      <c r="H327" s="163"/>
      <c r="I327" s="163"/>
      <c r="J327" s="163"/>
      <c r="K327" s="163"/>
      <c r="L327" s="163"/>
      <c r="M327" s="163"/>
    </row>
    <row r="328" spans="1:13" x14ac:dyDescent="0.2">
      <c r="A328" s="164"/>
      <c r="B328" s="163"/>
      <c r="C328" s="163"/>
      <c r="D328" s="163"/>
      <c r="E328" s="163"/>
      <c r="F328" s="163"/>
      <c r="G328" s="163"/>
      <c r="H328" s="163"/>
      <c r="I328" s="163"/>
      <c r="J328" s="163"/>
      <c r="K328" s="163"/>
      <c r="L328" s="163"/>
      <c r="M328" s="163"/>
    </row>
    <row r="329" spans="1:13" x14ac:dyDescent="0.2">
      <c r="A329" s="164"/>
      <c r="B329" s="163"/>
      <c r="C329" s="163"/>
      <c r="D329" s="163"/>
      <c r="E329" s="163"/>
      <c r="F329" s="163"/>
      <c r="G329" s="163"/>
      <c r="H329" s="163"/>
      <c r="I329" s="163"/>
      <c r="J329" s="163"/>
      <c r="K329" s="163"/>
      <c r="L329" s="163"/>
      <c r="M329" s="163"/>
    </row>
    <row r="330" spans="1:13" x14ac:dyDescent="0.2">
      <c r="A330" s="164"/>
      <c r="B330" s="163"/>
      <c r="C330" s="163"/>
      <c r="D330" s="163"/>
      <c r="E330" s="163"/>
      <c r="F330" s="163"/>
      <c r="G330" s="163"/>
      <c r="H330" s="163"/>
      <c r="I330" s="163"/>
      <c r="J330" s="163"/>
      <c r="K330" s="163"/>
      <c r="L330" s="163"/>
      <c r="M330" s="163"/>
    </row>
    <row r="331" spans="1:13" x14ac:dyDescent="0.2">
      <c r="A331" s="164"/>
      <c r="B331" s="163"/>
      <c r="C331" s="163"/>
      <c r="D331" s="163"/>
      <c r="E331" s="163"/>
      <c r="F331" s="163"/>
      <c r="G331" s="163"/>
      <c r="H331" s="163"/>
      <c r="I331" s="163"/>
      <c r="J331" s="163"/>
      <c r="K331" s="163"/>
      <c r="L331" s="163"/>
      <c r="M331" s="163"/>
    </row>
    <row r="332" spans="1:13" x14ac:dyDescent="0.2">
      <c r="A332" s="164"/>
      <c r="B332" s="163"/>
      <c r="C332" s="163"/>
      <c r="D332" s="163"/>
      <c r="E332" s="163"/>
      <c r="F332" s="163"/>
      <c r="G332" s="163"/>
      <c r="H332" s="163"/>
      <c r="I332" s="163"/>
      <c r="J332" s="163"/>
      <c r="K332" s="163"/>
      <c r="L332" s="163"/>
      <c r="M332" s="163"/>
    </row>
    <row r="333" spans="1:13" x14ac:dyDescent="0.2">
      <c r="A333" s="164"/>
      <c r="B333" s="163"/>
      <c r="C333" s="163"/>
      <c r="D333" s="163"/>
      <c r="E333" s="163"/>
      <c r="F333" s="163"/>
      <c r="G333" s="163"/>
      <c r="H333" s="163"/>
      <c r="I333" s="163"/>
      <c r="J333" s="163"/>
      <c r="K333" s="163"/>
      <c r="L333" s="163"/>
      <c r="M333" s="163"/>
    </row>
    <row r="334" spans="1:13" x14ac:dyDescent="0.2">
      <c r="A334" s="164"/>
      <c r="B334" s="163"/>
      <c r="C334" s="163"/>
      <c r="D334" s="163"/>
      <c r="E334" s="163"/>
      <c r="F334" s="163"/>
      <c r="G334" s="163"/>
      <c r="H334" s="163"/>
      <c r="I334" s="163"/>
      <c r="J334" s="163"/>
      <c r="K334" s="163"/>
      <c r="L334" s="163"/>
      <c r="M334" s="163"/>
    </row>
    <row r="335" spans="1:13" x14ac:dyDescent="0.2">
      <c r="A335" s="164"/>
      <c r="B335" s="163"/>
      <c r="C335" s="163"/>
      <c r="D335" s="163"/>
      <c r="E335" s="163"/>
      <c r="F335" s="163"/>
      <c r="G335" s="163"/>
      <c r="H335" s="163"/>
      <c r="I335" s="163"/>
      <c r="J335" s="163"/>
      <c r="K335" s="163"/>
      <c r="L335" s="163"/>
      <c r="M335" s="163"/>
    </row>
    <row r="336" spans="1:13" x14ac:dyDescent="0.2">
      <c r="A336" s="164"/>
      <c r="B336" s="163"/>
      <c r="C336" s="163"/>
      <c r="D336" s="163"/>
      <c r="E336" s="163"/>
      <c r="F336" s="163"/>
      <c r="G336" s="163"/>
      <c r="H336" s="163"/>
      <c r="I336" s="163"/>
      <c r="J336" s="163"/>
      <c r="K336" s="163"/>
      <c r="L336" s="163"/>
      <c r="M336" s="163"/>
    </row>
    <row r="337" spans="1:13" x14ac:dyDescent="0.2">
      <c r="A337" s="164"/>
      <c r="B337" s="163"/>
      <c r="C337" s="163"/>
      <c r="D337" s="163"/>
      <c r="E337" s="163"/>
      <c r="F337" s="163"/>
      <c r="G337" s="163"/>
      <c r="H337" s="163"/>
      <c r="I337" s="163"/>
      <c r="J337" s="163"/>
      <c r="K337" s="163"/>
      <c r="L337" s="163"/>
      <c r="M337" s="163"/>
    </row>
    <row r="338" spans="1:13" x14ac:dyDescent="0.2">
      <c r="A338" s="164"/>
      <c r="B338" s="163"/>
      <c r="C338" s="163"/>
      <c r="D338" s="163"/>
      <c r="E338" s="163"/>
      <c r="F338" s="163"/>
      <c r="G338" s="163"/>
      <c r="H338" s="163"/>
      <c r="I338" s="163"/>
      <c r="J338" s="163"/>
      <c r="K338" s="163"/>
      <c r="L338" s="163"/>
      <c r="M338" s="163"/>
    </row>
    <row r="339" spans="1:13" x14ac:dyDescent="0.2">
      <c r="A339" s="164"/>
      <c r="B339" s="163"/>
      <c r="C339" s="163"/>
      <c r="D339" s="163"/>
      <c r="E339" s="163"/>
      <c r="F339" s="163"/>
      <c r="G339" s="163"/>
      <c r="H339" s="163"/>
      <c r="I339" s="163"/>
      <c r="J339" s="163"/>
      <c r="K339" s="163"/>
      <c r="L339" s="163"/>
      <c r="M339" s="163"/>
    </row>
    <row r="340" spans="1:13" x14ac:dyDescent="0.2">
      <c r="A340" s="164"/>
      <c r="B340" s="163"/>
      <c r="C340" s="163"/>
      <c r="D340" s="163"/>
      <c r="E340" s="163"/>
      <c r="F340" s="163"/>
      <c r="G340" s="163"/>
      <c r="H340" s="163"/>
      <c r="I340" s="163"/>
      <c r="J340" s="163"/>
      <c r="K340" s="163"/>
      <c r="L340" s="163"/>
      <c r="M340" s="163"/>
    </row>
    <row r="341" spans="1:13" x14ac:dyDescent="0.2">
      <c r="A341" s="164"/>
      <c r="B341" s="163"/>
      <c r="C341" s="163"/>
      <c r="D341" s="163"/>
      <c r="E341" s="163"/>
      <c r="F341" s="163"/>
      <c r="G341" s="163"/>
      <c r="H341" s="163"/>
      <c r="I341" s="163"/>
      <c r="J341" s="163"/>
      <c r="K341" s="163"/>
      <c r="L341" s="163"/>
      <c r="M341" s="163"/>
    </row>
    <row r="342" spans="1:13" x14ac:dyDescent="0.2">
      <c r="A342" s="164"/>
      <c r="B342" s="163"/>
      <c r="C342" s="163"/>
      <c r="D342" s="163"/>
      <c r="E342" s="163"/>
      <c r="F342" s="163"/>
      <c r="G342" s="163"/>
      <c r="H342" s="163"/>
      <c r="I342" s="163"/>
      <c r="J342" s="163"/>
      <c r="K342" s="163"/>
      <c r="L342" s="163"/>
      <c r="M342" s="163"/>
    </row>
    <row r="343" spans="1:13" x14ac:dyDescent="0.2">
      <c r="A343" s="164"/>
      <c r="B343" s="163"/>
      <c r="C343" s="163"/>
      <c r="D343" s="163"/>
      <c r="E343" s="163"/>
      <c r="F343" s="163"/>
      <c r="G343" s="163"/>
      <c r="H343" s="163"/>
      <c r="I343" s="163"/>
      <c r="J343" s="163"/>
      <c r="K343" s="163"/>
      <c r="L343" s="163"/>
      <c r="M343" s="163"/>
    </row>
    <row r="344" spans="1:13" x14ac:dyDescent="0.2">
      <c r="A344" s="164"/>
      <c r="B344" s="163"/>
      <c r="C344" s="163"/>
      <c r="D344" s="163"/>
      <c r="E344" s="163"/>
      <c r="F344" s="163"/>
      <c r="G344" s="163"/>
      <c r="H344" s="163"/>
      <c r="I344" s="163"/>
      <c r="J344" s="163"/>
      <c r="K344" s="163"/>
      <c r="L344" s="163"/>
      <c r="M344" s="163"/>
    </row>
    <row r="345" spans="1:13" x14ac:dyDescent="0.2">
      <c r="A345" s="164"/>
      <c r="B345" s="163"/>
      <c r="C345" s="163"/>
      <c r="D345" s="163"/>
      <c r="E345" s="163"/>
      <c r="F345" s="163"/>
      <c r="G345" s="163"/>
      <c r="H345" s="163"/>
      <c r="I345" s="163"/>
      <c r="J345" s="163"/>
      <c r="K345" s="163"/>
      <c r="L345" s="163"/>
      <c r="M345" s="163"/>
    </row>
    <row r="346" spans="1:13" x14ac:dyDescent="0.2">
      <c r="A346" s="164"/>
      <c r="B346" s="163"/>
      <c r="C346" s="163"/>
      <c r="D346" s="163"/>
      <c r="E346" s="163"/>
      <c r="F346" s="163"/>
      <c r="G346" s="163"/>
      <c r="H346" s="163"/>
      <c r="I346" s="163"/>
      <c r="J346" s="163"/>
      <c r="K346" s="163"/>
      <c r="L346" s="163"/>
      <c r="M346" s="163"/>
    </row>
    <row r="347" spans="1:13" x14ac:dyDescent="0.2">
      <c r="A347" s="164"/>
      <c r="B347" s="163"/>
      <c r="C347" s="163"/>
      <c r="D347" s="163"/>
      <c r="E347" s="163"/>
      <c r="F347" s="163"/>
      <c r="G347" s="163"/>
      <c r="H347" s="163"/>
      <c r="I347" s="163"/>
      <c r="J347" s="163"/>
      <c r="K347" s="163"/>
      <c r="L347" s="163"/>
      <c r="M347" s="163"/>
    </row>
    <row r="348" spans="1:13" x14ac:dyDescent="0.2">
      <c r="A348" s="164"/>
      <c r="B348" s="163"/>
      <c r="C348" s="163"/>
      <c r="D348" s="163"/>
      <c r="E348" s="163"/>
      <c r="F348" s="163"/>
      <c r="G348" s="163"/>
      <c r="H348" s="163"/>
      <c r="I348" s="163"/>
      <c r="J348" s="163"/>
      <c r="K348" s="163"/>
      <c r="L348" s="163"/>
      <c r="M348" s="163"/>
    </row>
    <row r="349" spans="1:13" x14ac:dyDescent="0.2">
      <c r="A349" s="107"/>
      <c r="B349" s="107"/>
      <c r="C349" s="107"/>
      <c r="D349" s="107"/>
      <c r="E349" s="107"/>
      <c r="F349" s="107"/>
      <c r="G349" s="107"/>
      <c r="H349" s="107"/>
      <c r="I349" s="107"/>
      <c r="J349" s="107"/>
      <c r="K349" s="107"/>
      <c r="L349" s="107"/>
      <c r="M349" s="107"/>
    </row>
    <row r="350" spans="1:13" x14ac:dyDescent="0.2">
      <c r="A350" s="107"/>
      <c r="B350" s="107"/>
      <c r="C350" s="107"/>
      <c r="D350" s="107"/>
      <c r="E350" s="107"/>
      <c r="F350" s="107"/>
      <c r="G350" s="107"/>
      <c r="H350" s="107"/>
      <c r="I350" s="107"/>
      <c r="J350" s="107"/>
      <c r="K350" s="107"/>
      <c r="L350" s="107"/>
      <c r="M350" s="107"/>
    </row>
    <row r="351" spans="1:13" x14ac:dyDescent="0.2">
      <c r="A351" s="107"/>
      <c r="B351" s="107"/>
      <c r="C351" s="107"/>
      <c r="D351" s="107"/>
      <c r="E351" s="107"/>
      <c r="F351" s="107"/>
      <c r="G351" s="107"/>
      <c r="H351" s="107"/>
      <c r="I351" s="107"/>
      <c r="J351" s="107"/>
      <c r="K351" s="107"/>
      <c r="L351" s="107"/>
      <c r="M351" s="107"/>
    </row>
    <row r="352" spans="1:13" x14ac:dyDescent="0.2">
      <c r="A352" s="107"/>
      <c r="B352" s="107"/>
      <c r="C352" s="107"/>
      <c r="D352" s="107"/>
      <c r="E352" s="107"/>
      <c r="F352" s="107"/>
      <c r="G352" s="107"/>
      <c r="H352" s="107"/>
      <c r="I352" s="107"/>
      <c r="J352" s="107"/>
      <c r="K352" s="107"/>
      <c r="L352" s="107"/>
      <c r="M352" s="107"/>
    </row>
    <row r="353" spans="1:13" x14ac:dyDescent="0.2">
      <c r="A353" s="107"/>
      <c r="B353" s="107"/>
      <c r="C353" s="107"/>
      <c r="D353" s="107"/>
      <c r="E353" s="107"/>
      <c r="F353" s="107"/>
      <c r="G353" s="107"/>
      <c r="H353" s="107"/>
      <c r="I353" s="107"/>
      <c r="J353" s="107"/>
      <c r="K353" s="107"/>
      <c r="L353" s="107"/>
      <c r="M353" s="107"/>
    </row>
    <row r="354" spans="1:13" x14ac:dyDescent="0.2">
      <c r="A354" s="107"/>
      <c r="B354" s="107"/>
      <c r="C354" s="107"/>
      <c r="D354" s="107"/>
      <c r="E354" s="107"/>
      <c r="F354" s="107"/>
      <c r="G354" s="107"/>
      <c r="H354" s="107"/>
      <c r="I354" s="107"/>
      <c r="J354" s="107"/>
      <c r="K354" s="107"/>
      <c r="L354" s="107"/>
      <c r="M354" s="107"/>
    </row>
    <row r="355" spans="1:13" x14ac:dyDescent="0.2">
      <c r="A355" s="107"/>
      <c r="B355" s="107"/>
      <c r="C355" s="107"/>
      <c r="D355" s="107"/>
      <c r="E355" s="107"/>
      <c r="F355" s="107"/>
      <c r="G355" s="107"/>
      <c r="H355" s="107"/>
      <c r="I355" s="107"/>
      <c r="J355" s="107"/>
      <c r="K355" s="107"/>
      <c r="L355" s="107"/>
      <c r="M355" s="107"/>
    </row>
    <row r="356" spans="1:13" x14ac:dyDescent="0.2">
      <c r="A356" s="107"/>
      <c r="B356" s="107"/>
      <c r="C356" s="107"/>
      <c r="D356" s="107"/>
      <c r="E356" s="107"/>
      <c r="F356" s="107"/>
      <c r="G356" s="107"/>
      <c r="H356" s="107"/>
      <c r="I356" s="107"/>
      <c r="J356" s="107"/>
      <c r="K356" s="107"/>
      <c r="L356" s="107"/>
      <c r="M356" s="107"/>
    </row>
    <row r="357" spans="1:13" x14ac:dyDescent="0.2">
      <c r="A357" s="107"/>
      <c r="B357" s="107"/>
      <c r="C357" s="107"/>
      <c r="D357" s="107"/>
      <c r="E357" s="107"/>
      <c r="F357" s="107"/>
      <c r="G357" s="107"/>
      <c r="H357" s="107"/>
      <c r="I357" s="107"/>
      <c r="J357" s="107"/>
      <c r="K357" s="107"/>
      <c r="L357" s="107"/>
      <c r="M357" s="107"/>
    </row>
    <row r="358" spans="1:13" x14ac:dyDescent="0.2">
      <c r="A358" s="107"/>
      <c r="B358" s="107"/>
      <c r="C358" s="107"/>
      <c r="D358" s="107"/>
      <c r="E358" s="107"/>
      <c r="F358" s="107"/>
      <c r="G358" s="107"/>
      <c r="H358" s="107"/>
      <c r="I358" s="107"/>
      <c r="J358" s="107"/>
      <c r="K358" s="107"/>
      <c r="L358" s="107"/>
      <c r="M358" s="107"/>
    </row>
    <row r="359" spans="1:13" x14ac:dyDescent="0.2">
      <c r="A359" s="107"/>
      <c r="B359" s="107"/>
      <c r="C359" s="107"/>
      <c r="D359" s="107"/>
      <c r="E359" s="107"/>
      <c r="F359" s="107"/>
      <c r="G359" s="107"/>
      <c r="H359" s="107"/>
      <c r="I359" s="107"/>
      <c r="J359" s="107"/>
      <c r="K359" s="107"/>
      <c r="L359" s="107"/>
      <c r="M359" s="107"/>
    </row>
    <row r="360" spans="1:13" x14ac:dyDescent="0.2">
      <c r="A360" s="107"/>
      <c r="B360" s="107"/>
      <c r="C360" s="107"/>
      <c r="D360" s="107"/>
      <c r="E360" s="107"/>
      <c r="F360" s="107"/>
      <c r="G360" s="107"/>
      <c r="H360" s="107"/>
      <c r="I360" s="107"/>
      <c r="J360" s="107"/>
      <c r="K360" s="107"/>
      <c r="L360" s="107"/>
      <c r="M360" s="107"/>
    </row>
    <row r="361" spans="1:13" x14ac:dyDescent="0.2">
      <c r="A361" s="107"/>
      <c r="B361" s="107"/>
      <c r="C361" s="107"/>
      <c r="D361" s="107"/>
      <c r="E361" s="107"/>
      <c r="F361" s="107"/>
      <c r="G361" s="107"/>
      <c r="H361" s="107"/>
      <c r="I361" s="107"/>
      <c r="J361" s="107"/>
      <c r="K361" s="107"/>
      <c r="L361" s="107"/>
      <c r="M361" s="107"/>
    </row>
    <row r="362" spans="1:13" x14ac:dyDescent="0.2">
      <c r="A362" s="107"/>
      <c r="B362" s="107"/>
      <c r="C362" s="107"/>
      <c r="D362" s="107"/>
      <c r="E362" s="107"/>
      <c r="F362" s="107"/>
      <c r="G362" s="107"/>
      <c r="H362" s="107"/>
      <c r="I362" s="107"/>
      <c r="J362" s="107"/>
      <c r="K362" s="107"/>
      <c r="L362" s="107"/>
      <c r="M362" s="107"/>
    </row>
    <row r="363" spans="1:13" x14ac:dyDescent="0.2">
      <c r="A363" s="107"/>
      <c r="B363" s="107"/>
      <c r="C363" s="107"/>
      <c r="D363" s="107"/>
      <c r="E363" s="107"/>
      <c r="F363" s="107"/>
      <c r="G363" s="107"/>
      <c r="H363" s="107"/>
      <c r="I363" s="107"/>
      <c r="J363" s="107"/>
      <c r="K363" s="107"/>
      <c r="L363" s="107"/>
      <c r="M363" s="107"/>
    </row>
    <row r="364" spans="1:13" x14ac:dyDescent="0.2">
      <c r="A364" s="107"/>
      <c r="B364" s="107"/>
      <c r="C364" s="107"/>
      <c r="D364" s="107"/>
      <c r="E364" s="107"/>
      <c r="F364" s="107"/>
      <c r="G364" s="107"/>
      <c r="H364" s="107"/>
      <c r="I364" s="107"/>
      <c r="J364" s="107"/>
      <c r="K364" s="107"/>
      <c r="L364" s="107"/>
      <c r="M364" s="107"/>
    </row>
    <row r="365" spans="1:13" x14ac:dyDescent="0.2">
      <c r="A365" s="107"/>
      <c r="B365" s="107"/>
      <c r="C365" s="107"/>
      <c r="D365" s="107"/>
      <c r="E365" s="107"/>
      <c r="F365" s="107"/>
      <c r="G365" s="107"/>
      <c r="H365" s="107"/>
      <c r="I365" s="107"/>
      <c r="J365" s="107"/>
      <c r="K365" s="107"/>
      <c r="L365" s="107"/>
      <c r="M365" s="107"/>
    </row>
    <row r="366" spans="1:13" x14ac:dyDescent="0.2">
      <c r="A366" s="107"/>
      <c r="B366" s="107"/>
      <c r="C366" s="107"/>
      <c r="D366" s="107"/>
      <c r="E366" s="107"/>
      <c r="F366" s="107"/>
      <c r="G366" s="107"/>
      <c r="H366" s="107"/>
      <c r="I366" s="107"/>
      <c r="J366" s="107"/>
      <c r="K366" s="107"/>
      <c r="L366" s="107"/>
      <c r="M366" s="107"/>
    </row>
    <row r="367" spans="1:13" x14ac:dyDescent="0.2">
      <c r="A367" s="107"/>
      <c r="B367" s="107"/>
      <c r="C367" s="107"/>
      <c r="D367" s="107"/>
      <c r="E367" s="107"/>
      <c r="F367" s="107"/>
      <c r="G367" s="107"/>
      <c r="H367" s="107"/>
      <c r="I367" s="107"/>
      <c r="J367" s="107"/>
      <c r="K367" s="107"/>
      <c r="L367" s="107"/>
      <c r="M367" s="107"/>
    </row>
    <row r="368" spans="1:13" x14ac:dyDescent="0.2">
      <c r="A368" s="107"/>
      <c r="B368" s="107"/>
      <c r="C368" s="107"/>
      <c r="D368" s="107"/>
      <c r="E368" s="107"/>
      <c r="F368" s="107"/>
      <c r="G368" s="107"/>
      <c r="H368" s="107"/>
      <c r="I368" s="107"/>
      <c r="J368" s="107"/>
      <c r="K368" s="107"/>
      <c r="L368" s="107"/>
      <c r="M368" s="107"/>
    </row>
    <row r="369" spans="1:13" x14ac:dyDescent="0.2">
      <c r="A369" s="107"/>
      <c r="B369" s="107"/>
      <c r="C369" s="107"/>
      <c r="D369" s="107"/>
      <c r="E369" s="107"/>
      <c r="F369" s="107"/>
      <c r="G369" s="107"/>
      <c r="H369" s="107"/>
      <c r="I369" s="107"/>
      <c r="J369" s="107"/>
      <c r="K369" s="107"/>
      <c r="L369" s="107"/>
      <c r="M369" s="107"/>
    </row>
    <row r="370" spans="1:13" x14ac:dyDescent="0.2">
      <c r="A370" s="107"/>
      <c r="B370" s="107"/>
      <c r="C370" s="107"/>
      <c r="D370" s="107"/>
      <c r="E370" s="107"/>
      <c r="F370" s="107"/>
      <c r="G370" s="107"/>
      <c r="H370" s="107"/>
      <c r="I370" s="107"/>
      <c r="J370" s="107"/>
      <c r="K370" s="107"/>
      <c r="L370" s="107"/>
      <c r="M370" s="107"/>
    </row>
    <row r="371" spans="1:13" x14ac:dyDescent="0.2">
      <c r="A371" s="107"/>
      <c r="B371" s="107"/>
      <c r="C371" s="107"/>
      <c r="D371" s="107"/>
      <c r="E371" s="107"/>
      <c r="F371" s="107"/>
      <c r="G371" s="107"/>
      <c r="H371" s="107"/>
      <c r="I371" s="107"/>
      <c r="J371" s="107"/>
      <c r="K371" s="107"/>
      <c r="L371" s="107"/>
      <c r="M371" s="107"/>
    </row>
    <row r="372" spans="1:13" x14ac:dyDescent="0.2">
      <c r="A372" s="107"/>
      <c r="B372" s="107"/>
      <c r="C372" s="107"/>
      <c r="D372" s="107"/>
      <c r="E372" s="107"/>
      <c r="F372" s="107"/>
      <c r="G372" s="107"/>
      <c r="H372" s="107"/>
      <c r="I372" s="107"/>
      <c r="J372" s="107"/>
      <c r="K372" s="107"/>
      <c r="L372" s="107"/>
      <c r="M372" s="107"/>
    </row>
    <row r="373" spans="1:13" x14ac:dyDescent="0.2">
      <c r="A373" s="107"/>
      <c r="B373" s="107"/>
      <c r="C373" s="107"/>
      <c r="D373" s="107"/>
      <c r="E373" s="107"/>
      <c r="F373" s="107"/>
      <c r="G373" s="107"/>
      <c r="H373" s="107"/>
      <c r="I373" s="107"/>
      <c r="J373" s="107"/>
      <c r="K373" s="107"/>
      <c r="L373" s="107"/>
      <c r="M373" s="107"/>
    </row>
    <row r="374" spans="1:13" x14ac:dyDescent="0.2">
      <c r="A374" s="107"/>
      <c r="B374" s="107"/>
      <c r="C374" s="107"/>
      <c r="D374" s="107"/>
      <c r="E374" s="107"/>
      <c r="F374" s="107"/>
      <c r="G374" s="107"/>
      <c r="H374" s="107"/>
      <c r="I374" s="107"/>
      <c r="J374" s="107"/>
      <c r="K374" s="107"/>
      <c r="L374" s="107"/>
      <c r="M374" s="107"/>
    </row>
    <row r="375" spans="1:13" x14ac:dyDescent="0.2">
      <c r="A375" s="107"/>
      <c r="B375" s="107"/>
      <c r="C375" s="107"/>
      <c r="D375" s="107"/>
      <c r="E375" s="107"/>
      <c r="F375" s="107"/>
      <c r="G375" s="107"/>
      <c r="H375" s="107"/>
      <c r="I375" s="107"/>
      <c r="J375" s="107"/>
      <c r="K375" s="107"/>
      <c r="L375" s="107"/>
      <c r="M375" s="107"/>
    </row>
    <row r="376" spans="1:13" x14ac:dyDescent="0.2">
      <c r="A376" s="107"/>
      <c r="B376" s="107"/>
      <c r="C376" s="107"/>
      <c r="D376" s="107"/>
      <c r="E376" s="107"/>
      <c r="F376" s="107"/>
      <c r="G376" s="107"/>
      <c r="H376" s="107"/>
      <c r="I376" s="107"/>
      <c r="J376" s="107"/>
      <c r="K376" s="107"/>
      <c r="L376" s="107"/>
      <c r="M376" s="107"/>
    </row>
    <row r="377" spans="1:13" x14ac:dyDescent="0.2">
      <c r="A377" s="107"/>
      <c r="B377" s="107"/>
      <c r="C377" s="107"/>
      <c r="D377" s="107"/>
      <c r="E377" s="107"/>
      <c r="F377" s="107"/>
      <c r="G377" s="107"/>
      <c r="H377" s="107"/>
      <c r="I377" s="107"/>
      <c r="J377" s="107"/>
      <c r="K377" s="107"/>
      <c r="L377" s="107"/>
      <c r="M377" s="107"/>
    </row>
    <row r="378" spans="1:13" x14ac:dyDescent="0.2">
      <c r="A378" s="107"/>
      <c r="B378" s="107"/>
      <c r="C378" s="107"/>
      <c r="D378" s="107"/>
      <c r="E378" s="107"/>
      <c r="F378" s="107"/>
      <c r="G378" s="107"/>
      <c r="H378" s="107"/>
      <c r="I378" s="107"/>
      <c r="J378" s="107"/>
      <c r="K378" s="107"/>
      <c r="L378" s="107"/>
      <c r="M378" s="107"/>
    </row>
    <row r="379" spans="1:13" x14ac:dyDescent="0.2">
      <c r="A379" s="107"/>
      <c r="B379" s="107"/>
      <c r="C379" s="107"/>
      <c r="D379" s="107"/>
      <c r="E379" s="107"/>
      <c r="F379" s="107"/>
      <c r="G379" s="107"/>
      <c r="H379" s="107"/>
      <c r="I379" s="107"/>
      <c r="J379" s="107"/>
      <c r="K379" s="107"/>
      <c r="L379" s="107"/>
      <c r="M379" s="107"/>
    </row>
    <row r="380" spans="1:13" x14ac:dyDescent="0.2">
      <c r="A380" s="107"/>
      <c r="B380" s="107"/>
      <c r="C380" s="107"/>
      <c r="D380" s="107"/>
      <c r="E380" s="107"/>
      <c r="F380" s="107"/>
      <c r="G380" s="107"/>
      <c r="H380" s="107"/>
      <c r="I380" s="107"/>
      <c r="J380" s="107"/>
      <c r="K380" s="107"/>
      <c r="L380" s="107"/>
      <c r="M380" s="107"/>
    </row>
    <row r="381" spans="1:13" x14ac:dyDescent="0.2">
      <c r="A381" s="107"/>
      <c r="B381" s="107"/>
      <c r="C381" s="107"/>
      <c r="D381" s="107"/>
      <c r="E381" s="107"/>
      <c r="F381" s="107"/>
      <c r="G381" s="107"/>
      <c r="H381" s="107"/>
      <c r="I381" s="107"/>
      <c r="J381" s="107"/>
      <c r="K381" s="107"/>
      <c r="L381" s="107"/>
      <c r="M381" s="107"/>
    </row>
    <row r="382" spans="1:13" x14ac:dyDescent="0.2">
      <c r="A382" s="107"/>
      <c r="B382" s="107"/>
      <c r="C382" s="107"/>
      <c r="D382" s="107"/>
      <c r="E382" s="107"/>
      <c r="F382" s="107"/>
      <c r="G382" s="107"/>
      <c r="H382" s="107"/>
      <c r="I382" s="107"/>
      <c r="J382" s="107"/>
      <c r="K382" s="107"/>
      <c r="L382" s="107"/>
      <c r="M382" s="107"/>
    </row>
    <row r="383" spans="1:13" x14ac:dyDescent="0.2">
      <c r="A383" s="107"/>
      <c r="B383" s="107"/>
      <c r="C383" s="107"/>
      <c r="D383" s="107"/>
      <c r="E383" s="107"/>
      <c r="F383" s="107"/>
      <c r="G383" s="107"/>
      <c r="H383" s="107"/>
      <c r="I383" s="107"/>
      <c r="J383" s="107"/>
      <c r="K383" s="107"/>
      <c r="L383" s="107"/>
      <c r="M383" s="107"/>
    </row>
    <row r="384" spans="1:13" x14ac:dyDescent="0.2">
      <c r="A384" s="107"/>
      <c r="B384" s="107"/>
      <c r="C384" s="107"/>
      <c r="D384" s="107"/>
      <c r="E384" s="107"/>
      <c r="F384" s="107"/>
      <c r="G384" s="107"/>
      <c r="H384" s="107"/>
      <c r="I384" s="107"/>
      <c r="J384" s="107"/>
      <c r="K384" s="107"/>
      <c r="L384" s="107"/>
      <c r="M384" s="107"/>
    </row>
    <row r="385" spans="1:13" x14ac:dyDescent="0.2">
      <c r="A385" s="107"/>
      <c r="B385" s="107"/>
      <c r="C385" s="107"/>
      <c r="D385" s="107"/>
      <c r="E385" s="107"/>
      <c r="F385" s="107"/>
      <c r="G385" s="107"/>
      <c r="H385" s="107"/>
      <c r="I385" s="107"/>
      <c r="J385" s="107"/>
      <c r="K385" s="107"/>
      <c r="L385" s="107"/>
      <c r="M385" s="107"/>
    </row>
    <row r="386" spans="1:13" x14ac:dyDescent="0.2">
      <c r="A386" s="107"/>
      <c r="B386" s="107"/>
      <c r="C386" s="107"/>
      <c r="D386" s="107"/>
      <c r="E386" s="107"/>
      <c r="F386" s="107"/>
      <c r="G386" s="107"/>
      <c r="H386" s="107"/>
      <c r="I386" s="107"/>
      <c r="J386" s="107"/>
      <c r="K386" s="107"/>
      <c r="L386" s="107"/>
      <c r="M386" s="107"/>
    </row>
    <row r="387" spans="1:13" x14ac:dyDescent="0.2">
      <c r="A387" s="194"/>
      <c r="B387" s="194"/>
      <c r="C387" s="194"/>
      <c r="D387" s="194"/>
      <c r="E387" s="194"/>
      <c r="F387" s="194"/>
      <c r="G387" s="194"/>
      <c r="H387" s="194"/>
      <c r="I387" s="194"/>
      <c r="J387" s="194"/>
      <c r="K387" s="194"/>
      <c r="L387" s="194"/>
      <c r="M387" s="194"/>
    </row>
    <row r="388" spans="1:13" x14ac:dyDescent="0.2">
      <c r="A388" s="194"/>
      <c r="B388" s="194"/>
      <c r="C388" s="194"/>
      <c r="D388" s="194"/>
      <c r="E388" s="194"/>
      <c r="F388" s="194"/>
      <c r="G388" s="194"/>
      <c r="H388" s="194"/>
      <c r="I388" s="194"/>
      <c r="J388" s="194"/>
      <c r="K388" s="194"/>
      <c r="L388" s="194"/>
      <c r="M388" s="194"/>
    </row>
    <row r="389" spans="1:13" x14ac:dyDescent="0.2">
      <c r="A389" s="108"/>
      <c r="B389" s="108"/>
      <c r="C389" s="108"/>
      <c r="D389" s="108"/>
      <c r="E389" s="108"/>
      <c r="F389" s="108"/>
      <c r="G389" s="108"/>
      <c r="H389" s="108"/>
      <c r="I389" s="108"/>
      <c r="J389" s="108"/>
      <c r="K389" s="108"/>
      <c r="L389" s="108"/>
      <c r="M389" s="108"/>
    </row>
    <row r="390" spans="1:13" x14ac:dyDescent="0.2">
      <c r="A390" s="108"/>
      <c r="B390" s="108"/>
      <c r="C390" s="108"/>
      <c r="D390" s="108"/>
      <c r="E390" s="108"/>
      <c r="F390" s="108"/>
      <c r="G390" s="108"/>
      <c r="H390" s="108"/>
      <c r="I390" s="108"/>
      <c r="J390" s="108"/>
      <c r="K390" s="108"/>
      <c r="L390" s="108"/>
      <c r="M390" s="108"/>
    </row>
    <row r="391" spans="1:13" x14ac:dyDescent="0.2">
      <c r="A391" s="108"/>
      <c r="B391" s="108"/>
      <c r="C391" s="108"/>
      <c r="D391" s="108"/>
      <c r="E391" s="108"/>
      <c r="F391" s="108"/>
      <c r="G391" s="108"/>
      <c r="H391" s="108"/>
      <c r="I391" s="108"/>
      <c r="J391" s="108"/>
      <c r="K391" s="108"/>
      <c r="L391" s="108"/>
      <c r="M391" s="108"/>
    </row>
    <row r="392" spans="1:13" x14ac:dyDescent="0.2">
      <c r="A392" s="108"/>
      <c r="B392" s="108"/>
      <c r="C392" s="108"/>
      <c r="D392" s="108"/>
      <c r="E392" s="108"/>
      <c r="F392" s="108"/>
      <c r="G392" s="108"/>
      <c r="H392" s="108"/>
      <c r="I392" s="108"/>
      <c r="J392" s="108"/>
      <c r="K392" s="108"/>
      <c r="L392" s="108"/>
      <c r="M392" s="108"/>
    </row>
    <row r="393" spans="1:13" x14ac:dyDescent="0.2">
      <c r="A393" s="108"/>
      <c r="B393" s="108"/>
      <c r="C393" s="108"/>
      <c r="D393" s="108"/>
      <c r="E393" s="108"/>
      <c r="F393" s="108"/>
      <c r="G393" s="108"/>
      <c r="H393" s="108"/>
      <c r="I393" s="108"/>
      <c r="J393" s="108"/>
      <c r="K393" s="108"/>
      <c r="L393" s="108"/>
      <c r="M393" s="108"/>
    </row>
    <row r="394" spans="1:13" x14ac:dyDescent="0.2">
      <c r="A394" s="108"/>
      <c r="B394" s="108"/>
      <c r="C394" s="108"/>
      <c r="D394" s="108"/>
      <c r="E394" s="108"/>
      <c r="F394" s="108"/>
      <c r="G394" s="108"/>
      <c r="H394" s="108"/>
      <c r="I394" s="108"/>
      <c r="J394" s="108"/>
      <c r="K394" s="108"/>
      <c r="L394" s="108"/>
      <c r="M394" s="108"/>
    </row>
    <row r="395" spans="1:13" x14ac:dyDescent="0.2">
      <c r="A395" s="108"/>
      <c r="B395" s="108"/>
      <c r="C395" s="108"/>
      <c r="D395" s="108"/>
      <c r="E395" s="108"/>
      <c r="F395" s="108"/>
      <c r="G395" s="108"/>
      <c r="H395" s="108"/>
      <c r="I395" s="108"/>
      <c r="J395" s="108"/>
      <c r="K395" s="108"/>
      <c r="L395" s="108"/>
      <c r="M395" s="108"/>
    </row>
    <row r="396" spans="1:13" x14ac:dyDescent="0.2">
      <c r="A396" s="108"/>
      <c r="B396" s="108"/>
      <c r="C396" s="108"/>
      <c r="D396" s="108"/>
      <c r="E396" s="108"/>
      <c r="F396" s="108"/>
      <c r="G396" s="108"/>
      <c r="H396" s="108"/>
      <c r="I396" s="108"/>
      <c r="J396" s="108"/>
      <c r="K396" s="108"/>
      <c r="L396" s="108"/>
      <c r="M396" s="108"/>
    </row>
    <row r="397" spans="1:13" x14ac:dyDescent="0.2">
      <c r="A397" s="108"/>
      <c r="B397" s="108"/>
      <c r="C397" s="108"/>
      <c r="D397" s="108"/>
      <c r="E397" s="108"/>
      <c r="F397" s="108"/>
      <c r="G397" s="108"/>
      <c r="H397" s="108"/>
      <c r="I397" s="108"/>
      <c r="J397" s="108"/>
      <c r="K397" s="108"/>
      <c r="L397" s="108"/>
      <c r="M397" s="108"/>
    </row>
    <row r="398" spans="1:13" x14ac:dyDescent="0.2">
      <c r="A398" s="108"/>
      <c r="B398" s="108"/>
      <c r="C398" s="108"/>
      <c r="D398" s="108"/>
      <c r="E398" s="108"/>
      <c r="F398" s="108"/>
      <c r="G398" s="108"/>
      <c r="H398" s="108"/>
      <c r="I398" s="108"/>
      <c r="J398" s="108"/>
      <c r="K398" s="108"/>
      <c r="L398" s="108"/>
      <c r="M398" s="108"/>
    </row>
    <row r="399" spans="1:13" x14ac:dyDescent="0.2">
      <c r="A399" s="108"/>
      <c r="B399" s="108"/>
      <c r="C399" s="108"/>
      <c r="D399" s="108"/>
      <c r="E399" s="108"/>
      <c r="F399" s="108"/>
      <c r="G399" s="108"/>
      <c r="H399" s="108"/>
      <c r="I399" s="108"/>
      <c r="J399" s="108"/>
      <c r="K399" s="108"/>
      <c r="L399" s="108"/>
      <c r="M399" s="108"/>
    </row>
    <row r="400" spans="1:13" x14ac:dyDescent="0.2">
      <c r="A400" s="108"/>
      <c r="B400" s="108"/>
      <c r="C400" s="108"/>
      <c r="D400" s="108"/>
      <c r="E400" s="108"/>
      <c r="F400" s="108"/>
      <c r="G400" s="108"/>
      <c r="H400" s="108"/>
      <c r="I400" s="108"/>
      <c r="J400" s="108"/>
      <c r="K400" s="108"/>
      <c r="L400" s="108"/>
      <c r="M400" s="108"/>
    </row>
    <row r="401" spans="1:13" x14ac:dyDescent="0.2">
      <c r="A401" s="108"/>
      <c r="B401" s="108"/>
      <c r="C401" s="108"/>
      <c r="D401" s="108"/>
      <c r="E401" s="108"/>
      <c r="F401" s="108"/>
      <c r="G401" s="108"/>
      <c r="H401" s="108"/>
      <c r="I401" s="108"/>
      <c r="J401" s="108"/>
      <c r="K401" s="108"/>
      <c r="L401" s="108"/>
      <c r="M401" s="108"/>
    </row>
    <row r="402" spans="1:13" x14ac:dyDescent="0.2">
      <c r="A402" s="108"/>
      <c r="B402" s="108"/>
      <c r="C402" s="108"/>
      <c r="D402" s="108"/>
      <c r="E402" s="108"/>
      <c r="F402" s="108"/>
      <c r="G402" s="108"/>
      <c r="H402" s="108"/>
      <c r="I402" s="108"/>
      <c r="J402" s="108"/>
      <c r="K402" s="108"/>
      <c r="L402" s="108"/>
      <c r="M402" s="108"/>
    </row>
    <row r="403" spans="1:13" x14ac:dyDescent="0.2">
      <c r="A403" s="108"/>
      <c r="B403" s="108"/>
      <c r="C403" s="108"/>
      <c r="D403" s="108"/>
      <c r="E403" s="108"/>
      <c r="F403" s="108"/>
      <c r="G403" s="108"/>
      <c r="H403" s="108"/>
      <c r="I403" s="108"/>
      <c r="J403" s="108"/>
      <c r="K403" s="108"/>
      <c r="L403" s="108"/>
      <c r="M403" s="108"/>
    </row>
    <row r="404" spans="1:13" x14ac:dyDescent="0.2">
      <c r="A404" s="108"/>
      <c r="B404" s="108"/>
      <c r="C404" s="108"/>
      <c r="D404" s="108"/>
      <c r="E404" s="108"/>
      <c r="F404" s="108"/>
      <c r="G404" s="108"/>
      <c r="H404" s="108"/>
      <c r="I404" s="108"/>
      <c r="J404" s="108"/>
      <c r="K404" s="108"/>
      <c r="L404" s="108"/>
      <c r="M404" s="108"/>
    </row>
    <row r="405" spans="1:13" x14ac:dyDescent="0.2">
      <c r="A405" s="108"/>
      <c r="B405" s="108"/>
      <c r="C405" s="108"/>
      <c r="D405" s="108"/>
      <c r="E405" s="108"/>
      <c r="F405" s="108"/>
      <c r="G405" s="108"/>
      <c r="H405" s="108"/>
      <c r="I405" s="108"/>
      <c r="J405" s="108"/>
      <c r="K405" s="108"/>
      <c r="L405" s="108"/>
      <c r="M405" s="108"/>
    </row>
    <row r="406" spans="1:13" x14ac:dyDescent="0.2">
      <c r="A406" s="108"/>
      <c r="B406" s="108"/>
      <c r="C406" s="108"/>
      <c r="D406" s="108"/>
      <c r="E406" s="108"/>
      <c r="F406" s="108"/>
      <c r="G406" s="108"/>
      <c r="H406" s="108"/>
      <c r="I406" s="108"/>
      <c r="J406" s="108"/>
      <c r="K406" s="108"/>
      <c r="L406" s="108"/>
      <c r="M406" s="108"/>
    </row>
    <row r="407" spans="1:13" x14ac:dyDescent="0.2">
      <c r="A407" s="108"/>
      <c r="B407" s="108"/>
      <c r="C407" s="108"/>
      <c r="D407" s="108"/>
      <c r="E407" s="108"/>
      <c r="F407" s="108"/>
      <c r="G407" s="108"/>
      <c r="H407" s="108"/>
      <c r="I407" s="108"/>
      <c r="J407" s="108"/>
      <c r="K407" s="108"/>
      <c r="L407" s="108"/>
      <c r="M407" s="108"/>
    </row>
    <row r="408" spans="1:13" x14ac:dyDescent="0.2">
      <c r="A408" s="108"/>
      <c r="B408" s="108"/>
      <c r="C408" s="108"/>
      <c r="D408" s="108"/>
      <c r="E408" s="108"/>
      <c r="F408" s="108"/>
      <c r="G408" s="108"/>
      <c r="H408" s="108"/>
      <c r="I408" s="108"/>
      <c r="J408" s="108"/>
      <c r="K408" s="108"/>
      <c r="L408" s="108"/>
      <c r="M408" s="108"/>
    </row>
    <row r="409" spans="1:13" x14ac:dyDescent="0.2">
      <c r="A409" s="108"/>
      <c r="B409" s="108"/>
      <c r="C409" s="108"/>
      <c r="D409" s="108"/>
      <c r="E409" s="108"/>
      <c r="F409" s="108"/>
      <c r="G409" s="108"/>
      <c r="H409" s="108"/>
      <c r="I409" s="108"/>
      <c r="J409" s="108"/>
      <c r="K409" s="108"/>
      <c r="L409" s="108"/>
      <c r="M409" s="108"/>
    </row>
    <row r="410" spans="1:13" x14ac:dyDescent="0.2">
      <c r="A410" s="108"/>
      <c r="B410" s="108"/>
      <c r="C410" s="108"/>
      <c r="D410" s="108"/>
      <c r="E410" s="108"/>
      <c r="F410" s="108"/>
      <c r="G410" s="108"/>
      <c r="H410" s="108"/>
      <c r="I410" s="108"/>
      <c r="J410" s="108"/>
      <c r="K410" s="108"/>
      <c r="L410" s="108"/>
      <c r="M410" s="108"/>
    </row>
    <row r="411" spans="1:13" x14ac:dyDescent="0.2">
      <c r="A411" s="108"/>
      <c r="B411" s="108"/>
      <c r="C411" s="108"/>
      <c r="D411" s="108"/>
      <c r="E411" s="108"/>
      <c r="F411" s="108"/>
      <c r="G411" s="108"/>
      <c r="H411" s="108"/>
      <c r="I411" s="108"/>
      <c r="J411" s="108"/>
      <c r="K411" s="108"/>
      <c r="L411" s="108"/>
      <c r="M411" s="108"/>
    </row>
    <row r="412" spans="1:13" x14ac:dyDescent="0.2">
      <c r="A412" s="108"/>
      <c r="B412" s="108"/>
      <c r="C412" s="108"/>
      <c r="D412" s="108"/>
      <c r="E412" s="108"/>
      <c r="F412" s="108"/>
      <c r="G412" s="108"/>
      <c r="H412" s="108"/>
      <c r="I412" s="108"/>
      <c r="J412" s="108"/>
      <c r="K412" s="108"/>
      <c r="L412" s="108"/>
      <c r="M412" s="108"/>
    </row>
    <row r="413" spans="1:13" x14ac:dyDescent="0.2">
      <c r="A413" s="108"/>
      <c r="B413" s="108"/>
      <c r="C413" s="108"/>
      <c r="D413" s="108"/>
      <c r="E413" s="108"/>
      <c r="F413" s="108"/>
      <c r="G413" s="108"/>
      <c r="H413" s="108"/>
      <c r="I413" s="108"/>
      <c r="J413" s="108"/>
      <c r="K413" s="108"/>
      <c r="L413" s="108"/>
      <c r="M413" s="108"/>
    </row>
    <row r="414" spans="1:13" x14ac:dyDescent="0.2">
      <c r="A414" s="108"/>
      <c r="B414" s="108"/>
      <c r="C414" s="108"/>
      <c r="D414" s="108"/>
      <c r="E414" s="108"/>
      <c r="F414" s="108"/>
      <c r="G414" s="108"/>
      <c r="H414" s="108"/>
      <c r="I414" s="108"/>
      <c r="J414" s="108"/>
      <c r="K414" s="108"/>
      <c r="L414" s="108"/>
      <c r="M414" s="108"/>
    </row>
    <row r="415" spans="1:13" x14ac:dyDescent="0.2">
      <c r="A415" s="108"/>
      <c r="B415" s="108"/>
      <c r="C415" s="108"/>
      <c r="D415" s="108"/>
      <c r="E415" s="108"/>
      <c r="F415" s="108"/>
      <c r="G415" s="108"/>
      <c r="H415" s="108"/>
      <c r="I415" s="108"/>
      <c r="J415" s="108"/>
      <c r="K415" s="108"/>
      <c r="L415" s="108"/>
      <c r="M415" s="108"/>
    </row>
    <row r="416" spans="1:13" x14ac:dyDescent="0.2">
      <c r="A416" s="108"/>
      <c r="B416" s="108"/>
      <c r="C416" s="108"/>
      <c r="D416" s="108"/>
      <c r="E416" s="108"/>
      <c r="F416" s="108"/>
      <c r="G416" s="108"/>
      <c r="H416" s="108"/>
      <c r="I416" s="108"/>
      <c r="J416" s="108"/>
      <c r="K416" s="108"/>
      <c r="L416" s="108"/>
      <c r="M416" s="108"/>
    </row>
    <row r="417" spans="1:13" x14ac:dyDescent="0.2">
      <c r="A417" s="108"/>
      <c r="B417" s="108"/>
      <c r="C417" s="108"/>
      <c r="D417" s="108"/>
      <c r="E417" s="108"/>
      <c r="F417" s="108"/>
      <c r="G417" s="108"/>
      <c r="H417" s="108"/>
      <c r="I417" s="108"/>
      <c r="J417" s="108"/>
      <c r="K417" s="108"/>
      <c r="L417" s="108"/>
      <c r="M417" s="108"/>
    </row>
    <row r="418" spans="1:13" x14ac:dyDescent="0.2">
      <c r="A418" s="108"/>
      <c r="B418" s="108"/>
      <c r="C418" s="108"/>
      <c r="D418" s="108"/>
      <c r="E418" s="108"/>
      <c r="F418" s="108"/>
      <c r="G418" s="108"/>
      <c r="H418" s="108"/>
      <c r="I418" s="108"/>
      <c r="J418" s="108"/>
      <c r="K418" s="108"/>
      <c r="L418" s="108"/>
      <c r="M418" s="108"/>
    </row>
    <row r="419" spans="1:13" x14ac:dyDescent="0.2">
      <c r="A419" s="108"/>
      <c r="B419" s="108"/>
      <c r="C419" s="108"/>
      <c r="D419" s="108"/>
      <c r="E419" s="108"/>
      <c r="F419" s="108"/>
      <c r="G419" s="108"/>
      <c r="H419" s="108"/>
      <c r="I419" s="108"/>
      <c r="J419" s="108"/>
      <c r="K419" s="108"/>
      <c r="L419" s="108"/>
      <c r="M419" s="108"/>
    </row>
    <row r="420" spans="1:13" x14ac:dyDescent="0.2">
      <c r="A420" s="108"/>
      <c r="B420" s="108"/>
      <c r="C420" s="108"/>
      <c r="D420" s="108"/>
      <c r="E420" s="108"/>
      <c r="F420" s="108"/>
      <c r="G420" s="108"/>
      <c r="H420" s="108"/>
      <c r="I420" s="108"/>
      <c r="J420" s="108"/>
      <c r="K420" s="108"/>
      <c r="L420" s="108"/>
      <c r="M420" s="108"/>
    </row>
    <row r="421" spans="1:13" x14ac:dyDescent="0.2">
      <c r="A421" s="108"/>
      <c r="B421" s="108"/>
      <c r="C421" s="108"/>
      <c r="D421" s="108"/>
      <c r="E421" s="108"/>
      <c r="F421" s="108"/>
      <c r="G421" s="108"/>
      <c r="H421" s="108"/>
      <c r="I421" s="108"/>
      <c r="J421" s="108"/>
      <c r="K421" s="108"/>
      <c r="L421" s="108"/>
      <c r="M421" s="108"/>
    </row>
    <row r="422" spans="1:13" x14ac:dyDescent="0.2">
      <c r="A422" s="108"/>
      <c r="B422" s="108"/>
      <c r="C422" s="108"/>
      <c r="D422" s="108"/>
      <c r="E422" s="108"/>
      <c r="F422" s="108"/>
      <c r="G422" s="108"/>
      <c r="H422" s="108"/>
      <c r="I422" s="108"/>
      <c r="J422" s="108"/>
      <c r="K422" s="108"/>
      <c r="L422" s="108"/>
      <c r="M422" s="108"/>
    </row>
    <row r="423" spans="1:13" x14ac:dyDescent="0.2">
      <c r="A423" s="108"/>
      <c r="B423" s="108"/>
      <c r="C423" s="108"/>
      <c r="D423" s="108"/>
      <c r="E423" s="108"/>
      <c r="F423" s="108"/>
      <c r="G423" s="108"/>
      <c r="H423" s="108"/>
      <c r="I423" s="108"/>
      <c r="J423" s="108"/>
      <c r="K423" s="108"/>
      <c r="L423" s="108"/>
      <c r="M423" s="108"/>
    </row>
    <row r="424" spans="1:13" x14ac:dyDescent="0.2">
      <c r="A424" s="108"/>
      <c r="B424" s="108"/>
      <c r="C424" s="108"/>
      <c r="D424" s="108"/>
      <c r="E424" s="108"/>
      <c r="F424" s="108"/>
      <c r="G424" s="108"/>
      <c r="H424" s="108"/>
      <c r="I424" s="108"/>
      <c r="J424" s="108"/>
      <c r="K424" s="108"/>
      <c r="L424" s="108"/>
      <c r="M424" s="108"/>
    </row>
    <row r="425" spans="1:13" x14ac:dyDescent="0.2">
      <c r="A425" s="108"/>
      <c r="B425" s="108"/>
      <c r="C425" s="108"/>
      <c r="D425" s="108"/>
      <c r="E425" s="108"/>
      <c r="F425" s="108"/>
      <c r="G425" s="108"/>
      <c r="H425" s="108"/>
      <c r="I425" s="108"/>
      <c r="J425" s="108"/>
      <c r="K425" s="108"/>
      <c r="L425" s="108"/>
      <c r="M425" s="108"/>
    </row>
    <row r="426" spans="1:13" x14ac:dyDescent="0.2">
      <c r="A426" s="108"/>
      <c r="B426" s="108"/>
      <c r="C426" s="108"/>
      <c r="D426" s="108"/>
      <c r="E426" s="108"/>
      <c r="F426" s="108"/>
      <c r="G426" s="108"/>
      <c r="H426" s="108"/>
      <c r="I426" s="108"/>
      <c r="J426" s="108"/>
      <c r="K426" s="108"/>
      <c r="L426" s="108"/>
      <c r="M426" s="108"/>
    </row>
    <row r="427" spans="1:13" x14ac:dyDescent="0.2">
      <c r="A427" s="108"/>
      <c r="B427" s="108"/>
      <c r="C427" s="108"/>
      <c r="D427" s="108"/>
      <c r="E427" s="108"/>
      <c r="F427" s="108"/>
      <c r="G427" s="108"/>
      <c r="H427" s="108"/>
      <c r="I427" s="108"/>
      <c r="J427" s="108"/>
      <c r="K427" s="108"/>
      <c r="L427" s="108"/>
      <c r="M427" s="108"/>
    </row>
    <row r="428" spans="1:13" x14ac:dyDescent="0.2">
      <c r="A428" s="108"/>
      <c r="B428" s="108"/>
      <c r="C428" s="108"/>
      <c r="D428" s="108"/>
      <c r="E428" s="108"/>
      <c r="F428" s="108"/>
      <c r="G428" s="108"/>
      <c r="H428" s="108"/>
      <c r="I428" s="108"/>
      <c r="J428" s="108"/>
      <c r="K428" s="108"/>
      <c r="L428" s="108"/>
      <c r="M428" s="108"/>
    </row>
    <row r="429" spans="1:13" x14ac:dyDescent="0.2">
      <c r="A429" s="108"/>
      <c r="B429" s="108"/>
      <c r="C429" s="108"/>
      <c r="D429" s="108"/>
      <c r="E429" s="108"/>
      <c r="F429" s="108"/>
      <c r="G429" s="108"/>
      <c r="H429" s="108"/>
      <c r="I429" s="108"/>
      <c r="J429" s="108"/>
      <c r="K429" s="108"/>
      <c r="L429" s="108"/>
      <c r="M429" s="108"/>
    </row>
    <row r="430" spans="1:13" x14ac:dyDescent="0.2">
      <c r="A430" s="108"/>
      <c r="B430" s="108"/>
      <c r="C430" s="108"/>
      <c r="D430" s="108"/>
      <c r="E430" s="108"/>
      <c r="F430" s="108"/>
      <c r="G430" s="108"/>
      <c r="H430" s="108"/>
      <c r="I430" s="108"/>
      <c r="J430" s="108"/>
      <c r="K430" s="108"/>
      <c r="L430" s="108"/>
      <c r="M430" s="108"/>
    </row>
    <row r="431" spans="1:13" x14ac:dyDescent="0.2">
      <c r="A431" s="108"/>
      <c r="B431" s="108"/>
      <c r="C431" s="108"/>
      <c r="D431" s="108"/>
      <c r="E431" s="108"/>
      <c r="F431" s="108"/>
      <c r="G431" s="108"/>
      <c r="H431" s="108"/>
      <c r="I431" s="108"/>
      <c r="J431" s="108"/>
      <c r="K431" s="108"/>
      <c r="L431" s="108"/>
      <c r="M431" s="108"/>
    </row>
    <row r="432" spans="1:13" x14ac:dyDescent="0.2">
      <c r="A432" s="108"/>
      <c r="B432" s="108"/>
      <c r="C432" s="108"/>
      <c r="D432" s="108"/>
      <c r="E432" s="108"/>
      <c r="F432" s="108"/>
      <c r="G432" s="108"/>
      <c r="H432" s="108"/>
      <c r="I432" s="108"/>
      <c r="J432" s="108"/>
      <c r="K432" s="108"/>
      <c r="L432" s="108"/>
      <c r="M432" s="108"/>
    </row>
    <row r="433" spans="1:13" x14ac:dyDescent="0.2">
      <c r="A433" s="108"/>
      <c r="B433" s="108"/>
      <c r="C433" s="108"/>
      <c r="D433" s="108"/>
      <c r="E433" s="108"/>
      <c r="F433" s="108"/>
      <c r="G433" s="108"/>
      <c r="H433" s="108"/>
      <c r="I433" s="108"/>
      <c r="J433" s="108"/>
      <c r="K433" s="108"/>
      <c r="L433" s="108"/>
      <c r="M433" s="108"/>
    </row>
    <row r="434" spans="1:13" x14ac:dyDescent="0.2">
      <c r="A434" s="108"/>
      <c r="B434" s="108"/>
      <c r="C434" s="108"/>
      <c r="D434" s="108"/>
      <c r="E434" s="108"/>
      <c r="F434" s="108"/>
      <c r="G434" s="108"/>
      <c r="H434" s="108"/>
      <c r="I434" s="108"/>
      <c r="J434" s="108"/>
      <c r="K434" s="108"/>
      <c r="L434" s="108"/>
      <c r="M434" s="108"/>
    </row>
    <row r="435" spans="1:13" x14ac:dyDescent="0.2">
      <c r="A435" s="108"/>
      <c r="B435" s="108"/>
      <c r="C435" s="108"/>
      <c r="D435" s="108"/>
      <c r="E435" s="108"/>
      <c r="F435" s="108"/>
      <c r="G435" s="108"/>
      <c r="H435" s="108"/>
      <c r="I435" s="108"/>
      <c r="J435" s="108"/>
      <c r="K435" s="108"/>
      <c r="L435" s="108"/>
      <c r="M435" s="108"/>
    </row>
    <row r="436" spans="1:13" x14ac:dyDescent="0.2">
      <c r="A436" s="108"/>
      <c r="B436" s="108"/>
      <c r="C436" s="108"/>
      <c r="D436" s="108"/>
      <c r="E436" s="108"/>
      <c r="F436" s="108"/>
      <c r="G436" s="108"/>
      <c r="H436" s="108"/>
      <c r="I436" s="108"/>
      <c r="J436" s="108"/>
      <c r="K436" s="108"/>
      <c r="L436" s="108"/>
      <c r="M436" s="108"/>
    </row>
    <row r="437" spans="1:13" x14ac:dyDescent="0.2">
      <c r="A437" s="108"/>
      <c r="B437" s="108"/>
      <c r="C437" s="108"/>
      <c r="D437" s="108"/>
      <c r="E437" s="108"/>
      <c r="F437" s="108"/>
      <c r="G437" s="108"/>
      <c r="H437" s="108"/>
      <c r="I437" s="108"/>
      <c r="J437" s="108"/>
      <c r="K437" s="108"/>
      <c r="L437" s="108"/>
      <c r="M437" s="108"/>
    </row>
    <row r="438" spans="1:13" x14ac:dyDescent="0.2">
      <c r="A438" s="108"/>
      <c r="B438" s="108"/>
      <c r="C438" s="108"/>
      <c r="D438" s="108"/>
      <c r="E438" s="108"/>
      <c r="F438" s="108"/>
      <c r="G438" s="108"/>
      <c r="H438" s="108"/>
      <c r="I438" s="108"/>
      <c r="J438" s="108"/>
      <c r="K438" s="108"/>
      <c r="L438" s="108"/>
      <c r="M438" s="108"/>
    </row>
    <row r="439" spans="1:13" x14ac:dyDescent="0.2">
      <c r="A439" s="108"/>
      <c r="B439" s="108"/>
      <c r="C439" s="108"/>
      <c r="D439" s="108"/>
      <c r="E439" s="108"/>
      <c r="F439" s="108"/>
      <c r="G439" s="108"/>
      <c r="H439" s="108"/>
      <c r="I439" s="108"/>
      <c r="J439" s="108"/>
      <c r="K439" s="108"/>
      <c r="L439" s="108"/>
      <c r="M439" s="108"/>
    </row>
    <row r="440" spans="1:13" x14ac:dyDescent="0.2">
      <c r="A440" s="108"/>
      <c r="B440" s="108"/>
      <c r="C440" s="108"/>
      <c r="D440" s="108"/>
      <c r="E440" s="108"/>
      <c r="F440" s="108"/>
      <c r="G440" s="108"/>
      <c r="H440" s="108"/>
      <c r="I440" s="108"/>
      <c r="J440" s="108"/>
      <c r="K440" s="108"/>
      <c r="L440" s="108"/>
      <c r="M440" s="108"/>
    </row>
    <row r="441" spans="1:13" x14ac:dyDescent="0.2">
      <c r="A441" s="108"/>
      <c r="B441" s="108"/>
      <c r="C441" s="108"/>
      <c r="D441" s="108"/>
      <c r="E441" s="108"/>
      <c r="F441" s="108"/>
      <c r="G441" s="108"/>
      <c r="H441" s="108"/>
      <c r="I441" s="108"/>
      <c r="J441" s="108"/>
      <c r="K441" s="108"/>
      <c r="L441" s="108"/>
      <c r="M441" s="108"/>
    </row>
    <row r="442" spans="1:13" x14ac:dyDescent="0.2">
      <c r="A442" s="108"/>
      <c r="B442" s="108"/>
      <c r="C442" s="108"/>
      <c r="D442" s="108"/>
      <c r="E442" s="108"/>
      <c r="F442" s="108"/>
      <c r="G442" s="108"/>
      <c r="H442" s="108"/>
      <c r="I442" s="108"/>
      <c r="J442" s="108"/>
      <c r="K442" s="108"/>
      <c r="L442" s="108"/>
      <c r="M442" s="108"/>
    </row>
    <row r="443" spans="1:13" x14ac:dyDescent="0.2">
      <c r="A443" s="108"/>
      <c r="B443" s="108"/>
      <c r="C443" s="108"/>
      <c r="D443" s="108"/>
      <c r="E443" s="108"/>
      <c r="F443" s="108"/>
      <c r="G443" s="108"/>
      <c r="H443" s="108"/>
      <c r="I443" s="108"/>
      <c r="J443" s="108"/>
      <c r="K443" s="108"/>
      <c r="L443" s="108"/>
      <c r="M443" s="108"/>
    </row>
    <row r="444" spans="1:13" x14ac:dyDescent="0.2">
      <c r="A444" s="108"/>
      <c r="B444" s="108"/>
      <c r="C444" s="108"/>
      <c r="D444" s="108"/>
      <c r="E444" s="108"/>
      <c r="F444" s="108"/>
      <c r="G444" s="108"/>
      <c r="H444" s="108"/>
      <c r="I444" s="108"/>
      <c r="J444" s="108"/>
      <c r="K444" s="108"/>
      <c r="L444" s="108"/>
      <c r="M444" s="108"/>
    </row>
    <row r="445" spans="1:13" x14ac:dyDescent="0.2">
      <c r="A445" s="108"/>
      <c r="B445" s="108"/>
      <c r="C445" s="108"/>
      <c r="D445" s="108"/>
      <c r="E445" s="108"/>
      <c r="F445" s="108"/>
      <c r="G445" s="108"/>
      <c r="H445" s="108"/>
      <c r="I445" s="108"/>
      <c r="J445" s="108"/>
      <c r="K445" s="108"/>
      <c r="L445" s="108"/>
      <c r="M445" s="108"/>
    </row>
    <row r="446" spans="1:13" x14ac:dyDescent="0.2">
      <c r="A446" s="108"/>
      <c r="B446" s="108"/>
      <c r="C446" s="108"/>
      <c r="D446" s="108"/>
      <c r="E446" s="108"/>
      <c r="F446" s="108"/>
      <c r="G446" s="108"/>
      <c r="H446" s="108"/>
      <c r="I446" s="108"/>
      <c r="J446" s="108"/>
      <c r="K446" s="108"/>
      <c r="L446" s="108"/>
      <c r="M446" s="108"/>
    </row>
    <row r="447" spans="1:13" x14ac:dyDescent="0.2">
      <c r="A447" s="108"/>
      <c r="B447" s="108"/>
      <c r="C447" s="108"/>
      <c r="D447" s="108"/>
      <c r="E447" s="108"/>
      <c r="F447" s="108"/>
      <c r="G447" s="108"/>
      <c r="H447" s="108"/>
      <c r="I447" s="108"/>
      <c r="J447" s="108"/>
      <c r="K447" s="108"/>
      <c r="L447" s="108"/>
      <c r="M447" s="108"/>
    </row>
    <row r="448" spans="1:13" x14ac:dyDescent="0.2">
      <c r="A448" s="108"/>
      <c r="B448" s="108"/>
      <c r="C448" s="108"/>
      <c r="D448" s="108"/>
      <c r="E448" s="108"/>
      <c r="F448" s="108"/>
      <c r="G448" s="108"/>
      <c r="H448" s="108"/>
      <c r="I448" s="108"/>
      <c r="J448" s="108"/>
      <c r="K448" s="108"/>
      <c r="L448" s="108"/>
      <c r="M448" s="108"/>
    </row>
    <row r="449" spans="1:13" x14ac:dyDescent="0.2">
      <c r="A449" s="108"/>
      <c r="B449" s="108"/>
      <c r="C449" s="108"/>
      <c r="D449" s="108"/>
      <c r="E449" s="108"/>
      <c r="F449" s="108"/>
      <c r="G449" s="108"/>
      <c r="H449" s="108"/>
      <c r="I449" s="108"/>
      <c r="J449" s="108"/>
      <c r="K449" s="108"/>
      <c r="L449" s="108"/>
      <c r="M449" s="108"/>
    </row>
    <row r="450" spans="1:13" x14ac:dyDescent="0.2">
      <c r="A450" s="108"/>
      <c r="B450" s="108"/>
      <c r="C450" s="108"/>
      <c r="D450" s="108"/>
      <c r="E450" s="108"/>
      <c r="F450" s="108"/>
      <c r="G450" s="108"/>
      <c r="H450" s="108"/>
      <c r="I450" s="108"/>
      <c r="J450" s="108"/>
      <c r="K450" s="108"/>
      <c r="L450" s="108"/>
      <c r="M450" s="108"/>
    </row>
    <row r="451" spans="1:13" x14ac:dyDescent="0.2">
      <c r="A451" s="108"/>
      <c r="B451" s="108"/>
      <c r="C451" s="108"/>
      <c r="D451" s="108"/>
      <c r="E451" s="108"/>
      <c r="F451" s="108"/>
      <c r="G451" s="108"/>
      <c r="H451" s="108"/>
      <c r="I451" s="108"/>
      <c r="J451" s="108"/>
      <c r="K451" s="108"/>
      <c r="L451" s="108"/>
      <c r="M451" s="108"/>
    </row>
    <row r="452" spans="1:13" x14ac:dyDescent="0.2">
      <c r="A452" s="108"/>
      <c r="B452" s="108"/>
      <c r="C452" s="108"/>
      <c r="D452" s="108"/>
      <c r="E452" s="108"/>
      <c r="F452" s="108"/>
      <c r="G452" s="108"/>
      <c r="H452" s="108"/>
      <c r="I452" s="108"/>
      <c r="J452" s="108"/>
      <c r="K452" s="108"/>
      <c r="L452" s="108"/>
      <c r="M452" s="108"/>
    </row>
    <row r="453" spans="1:13" x14ac:dyDescent="0.2">
      <c r="A453" s="108"/>
      <c r="B453" s="108"/>
      <c r="C453" s="108"/>
      <c r="D453" s="108"/>
      <c r="E453" s="108"/>
      <c r="F453" s="108"/>
      <c r="G453" s="108"/>
      <c r="H453" s="108"/>
      <c r="I453" s="108"/>
      <c r="J453" s="108"/>
      <c r="K453" s="108"/>
      <c r="L453" s="108"/>
      <c r="M453" s="108"/>
    </row>
    <row r="454" spans="1:13" x14ac:dyDescent="0.2">
      <c r="A454" s="108"/>
      <c r="B454" s="108"/>
      <c r="C454" s="108"/>
      <c r="D454" s="108"/>
      <c r="E454" s="108"/>
      <c r="F454" s="108"/>
      <c r="G454" s="108"/>
      <c r="H454" s="108"/>
      <c r="I454" s="108"/>
      <c r="J454" s="108"/>
      <c r="K454" s="108"/>
      <c r="L454" s="108"/>
      <c r="M454" s="108"/>
    </row>
    <row r="455" spans="1:13" x14ac:dyDescent="0.2">
      <c r="A455" s="108"/>
      <c r="B455" s="108"/>
      <c r="C455" s="108"/>
      <c r="D455" s="108"/>
      <c r="E455" s="108"/>
      <c r="F455" s="108"/>
      <c r="G455" s="108"/>
      <c r="H455" s="108"/>
      <c r="I455" s="108"/>
      <c r="J455" s="108"/>
      <c r="K455" s="108"/>
      <c r="L455" s="108"/>
      <c r="M455" s="108"/>
    </row>
    <row r="456" spans="1:13" x14ac:dyDescent="0.2">
      <c r="A456" s="108"/>
      <c r="B456" s="108"/>
      <c r="C456" s="108"/>
      <c r="D456" s="108"/>
      <c r="E456" s="108"/>
      <c r="F456" s="108"/>
      <c r="G456" s="108"/>
      <c r="H456" s="108"/>
      <c r="I456" s="108"/>
      <c r="J456" s="108"/>
      <c r="K456" s="108"/>
      <c r="L456" s="108"/>
      <c r="M456" s="108"/>
    </row>
    <row r="457" spans="1:13" x14ac:dyDescent="0.2">
      <c r="A457" s="108"/>
      <c r="B457" s="108"/>
      <c r="C457" s="108"/>
      <c r="D457" s="108"/>
      <c r="E457" s="108"/>
      <c r="F457" s="108"/>
      <c r="G457" s="108"/>
      <c r="H457" s="108"/>
      <c r="I457" s="108"/>
      <c r="J457" s="108"/>
      <c r="K457" s="108"/>
      <c r="L457" s="108"/>
      <c r="M457" s="108"/>
    </row>
    <row r="458" spans="1:13" x14ac:dyDescent="0.2">
      <c r="A458" s="108"/>
      <c r="B458" s="108"/>
      <c r="C458" s="108"/>
      <c r="D458" s="108"/>
      <c r="E458" s="108"/>
      <c r="F458" s="108"/>
      <c r="G458" s="108"/>
      <c r="H458" s="108"/>
      <c r="I458" s="108"/>
      <c r="J458" s="108"/>
      <c r="K458" s="108"/>
      <c r="L458" s="108"/>
      <c r="M458" s="108"/>
    </row>
    <row r="459" spans="1:13" x14ac:dyDescent="0.2">
      <c r="A459" s="108"/>
      <c r="B459" s="108"/>
      <c r="C459" s="108"/>
      <c r="D459" s="108"/>
      <c r="E459" s="108"/>
      <c r="F459" s="108"/>
      <c r="G459" s="108"/>
      <c r="H459" s="108"/>
      <c r="I459" s="108"/>
      <c r="J459" s="108"/>
      <c r="K459" s="108"/>
      <c r="L459" s="108"/>
      <c r="M459" s="108"/>
    </row>
    <row r="460" spans="1:13" x14ac:dyDescent="0.2">
      <c r="A460" s="108"/>
      <c r="B460" s="108"/>
      <c r="C460" s="108"/>
      <c r="D460" s="108"/>
      <c r="E460" s="108"/>
      <c r="F460" s="108"/>
      <c r="G460" s="108"/>
      <c r="H460" s="108"/>
      <c r="I460" s="108"/>
      <c r="J460" s="108"/>
      <c r="K460" s="108"/>
      <c r="L460" s="108"/>
      <c r="M460" s="108"/>
    </row>
    <row r="461" spans="1:13" x14ac:dyDescent="0.2">
      <c r="A461" s="108"/>
      <c r="B461" s="108"/>
      <c r="C461" s="108"/>
      <c r="D461" s="108"/>
      <c r="E461" s="108"/>
      <c r="F461" s="108"/>
      <c r="G461" s="108"/>
      <c r="H461" s="108"/>
      <c r="I461" s="108"/>
      <c r="J461" s="108"/>
      <c r="K461" s="108"/>
      <c r="L461" s="108"/>
      <c r="M461" s="108"/>
    </row>
    <row r="462" spans="1:13" x14ac:dyDescent="0.2">
      <c r="A462" s="108"/>
      <c r="B462" s="108"/>
      <c r="C462" s="108"/>
      <c r="D462" s="108"/>
      <c r="E462" s="108"/>
      <c r="F462" s="108"/>
      <c r="G462" s="108"/>
      <c r="H462" s="108"/>
      <c r="I462" s="108"/>
      <c r="J462" s="108"/>
      <c r="K462" s="108"/>
      <c r="L462" s="108"/>
      <c r="M462" s="108"/>
    </row>
    <row r="463" spans="1:13" x14ac:dyDescent="0.2">
      <c r="A463" s="108"/>
      <c r="B463" s="108"/>
      <c r="C463" s="108"/>
      <c r="D463" s="108"/>
      <c r="E463" s="108"/>
      <c r="F463" s="108"/>
      <c r="G463" s="108"/>
      <c r="H463" s="108"/>
      <c r="I463" s="108"/>
      <c r="J463" s="108"/>
      <c r="K463" s="108"/>
      <c r="L463" s="108"/>
      <c r="M463" s="108"/>
    </row>
    <row r="464" spans="1:13" x14ac:dyDescent="0.2">
      <c r="A464" s="108"/>
      <c r="B464" s="108"/>
      <c r="C464" s="108"/>
      <c r="D464" s="108"/>
      <c r="E464" s="108"/>
      <c r="F464" s="108"/>
      <c r="G464" s="108"/>
      <c r="H464" s="108"/>
      <c r="I464" s="108"/>
      <c r="J464" s="108"/>
      <c r="K464" s="108"/>
      <c r="L464" s="108"/>
      <c r="M464" s="108"/>
    </row>
    <row r="465" spans="1:13" x14ac:dyDescent="0.2">
      <c r="A465" s="108"/>
      <c r="B465" s="108"/>
      <c r="C465" s="108"/>
      <c r="D465" s="108"/>
      <c r="E465" s="108"/>
      <c r="F465" s="108"/>
      <c r="G465" s="108"/>
      <c r="H465" s="108"/>
      <c r="I465" s="108"/>
      <c r="J465" s="108"/>
      <c r="K465" s="108"/>
      <c r="L465" s="108"/>
      <c r="M465" s="108"/>
    </row>
    <row r="466" spans="1:13" x14ac:dyDescent="0.2">
      <c r="A466" s="108"/>
      <c r="B466" s="108"/>
      <c r="C466" s="108"/>
      <c r="D466" s="108"/>
      <c r="E466" s="108"/>
      <c r="F466" s="108"/>
      <c r="G466" s="108"/>
      <c r="H466" s="108"/>
      <c r="I466" s="108"/>
      <c r="J466" s="108"/>
      <c r="K466" s="108"/>
      <c r="L466" s="108"/>
      <c r="M466" s="108"/>
    </row>
    <row r="467" spans="1:13" x14ac:dyDescent="0.2">
      <c r="A467" s="108"/>
      <c r="B467" s="108"/>
      <c r="C467" s="108"/>
      <c r="D467" s="108"/>
      <c r="E467" s="108"/>
      <c r="F467" s="108"/>
      <c r="G467" s="108"/>
      <c r="H467" s="108"/>
      <c r="I467" s="108"/>
      <c r="J467" s="108"/>
      <c r="K467" s="108"/>
      <c r="L467" s="108"/>
      <c r="M467" s="108"/>
    </row>
    <row r="468" spans="1:13" x14ac:dyDescent="0.2">
      <c r="A468" s="108"/>
      <c r="B468" s="108"/>
      <c r="C468" s="108"/>
      <c r="D468" s="108"/>
      <c r="E468" s="108"/>
      <c r="F468" s="108"/>
      <c r="G468" s="108"/>
      <c r="H468" s="108"/>
      <c r="I468" s="108"/>
      <c r="J468" s="108"/>
      <c r="K468" s="108"/>
      <c r="L468" s="108"/>
      <c r="M468" s="108"/>
    </row>
    <row r="469" spans="1:13" x14ac:dyDescent="0.2">
      <c r="A469" s="108"/>
      <c r="B469" s="108"/>
      <c r="C469" s="108"/>
      <c r="D469" s="108"/>
      <c r="E469" s="108"/>
      <c r="F469" s="108"/>
      <c r="G469" s="108"/>
      <c r="H469" s="108"/>
      <c r="I469" s="108"/>
      <c r="J469" s="108"/>
      <c r="K469" s="108"/>
      <c r="L469" s="108"/>
      <c r="M469" s="108"/>
    </row>
    <row r="470" spans="1:13" x14ac:dyDescent="0.2">
      <c r="A470" s="108"/>
      <c r="B470" s="108"/>
      <c r="C470" s="108"/>
      <c r="D470" s="108"/>
      <c r="E470" s="108"/>
      <c r="F470" s="108"/>
      <c r="G470" s="108"/>
      <c r="H470" s="108"/>
      <c r="I470" s="108"/>
      <c r="J470" s="108"/>
      <c r="K470" s="108"/>
      <c r="L470" s="108"/>
      <c r="M470" s="108"/>
    </row>
    <row r="471" spans="1:13" x14ac:dyDescent="0.2">
      <c r="A471" s="108"/>
      <c r="B471" s="108"/>
      <c r="C471" s="108"/>
      <c r="D471" s="108"/>
      <c r="E471" s="108"/>
      <c r="F471" s="108"/>
      <c r="G471" s="108"/>
      <c r="H471" s="108"/>
      <c r="I471" s="108"/>
      <c r="J471" s="108"/>
      <c r="K471" s="108"/>
      <c r="L471" s="108"/>
      <c r="M471" s="108"/>
    </row>
    <row r="472" spans="1:13" x14ac:dyDescent="0.2">
      <c r="A472" s="108"/>
      <c r="B472" s="108"/>
      <c r="C472" s="108"/>
      <c r="D472" s="108"/>
      <c r="E472" s="108"/>
      <c r="F472" s="108"/>
      <c r="G472" s="108"/>
      <c r="H472" s="108"/>
      <c r="I472" s="108"/>
      <c r="J472" s="108"/>
      <c r="K472" s="108"/>
      <c r="L472" s="108"/>
      <c r="M472" s="108"/>
    </row>
    <row r="473" spans="1:13" x14ac:dyDescent="0.2">
      <c r="A473" s="108"/>
      <c r="B473" s="108"/>
      <c r="C473" s="108"/>
      <c r="D473" s="108"/>
      <c r="E473" s="108"/>
      <c r="F473" s="108"/>
      <c r="G473" s="108"/>
      <c r="H473" s="108"/>
      <c r="I473" s="108"/>
      <c r="J473" s="108"/>
      <c r="K473" s="108"/>
      <c r="L473" s="108"/>
      <c r="M473" s="108"/>
    </row>
    <row r="474" spans="1:13" x14ac:dyDescent="0.2">
      <c r="A474" s="108"/>
      <c r="B474" s="108"/>
      <c r="C474" s="108"/>
      <c r="D474" s="108"/>
      <c r="E474" s="108"/>
      <c r="F474" s="108"/>
      <c r="G474" s="108"/>
      <c r="H474" s="108"/>
      <c r="I474" s="108"/>
      <c r="J474" s="108"/>
      <c r="K474" s="108"/>
      <c r="L474" s="108"/>
      <c r="M474" s="108"/>
    </row>
    <row r="475" spans="1:13" x14ac:dyDescent="0.2">
      <c r="A475" s="108"/>
      <c r="B475" s="108"/>
      <c r="C475" s="108"/>
      <c r="D475" s="108"/>
      <c r="E475" s="108"/>
      <c r="F475" s="108"/>
      <c r="G475" s="108"/>
      <c r="H475" s="108"/>
      <c r="I475" s="108"/>
      <c r="J475" s="108"/>
      <c r="K475" s="108"/>
      <c r="L475" s="108"/>
      <c r="M475" s="108"/>
    </row>
    <row r="476" spans="1:13" x14ac:dyDescent="0.2">
      <c r="A476" s="108"/>
      <c r="B476" s="108"/>
      <c r="C476" s="108"/>
      <c r="D476" s="108"/>
      <c r="E476" s="108"/>
      <c r="F476" s="108"/>
      <c r="G476" s="108"/>
      <c r="H476" s="108"/>
      <c r="I476" s="108"/>
      <c r="J476" s="108"/>
      <c r="K476" s="108"/>
      <c r="L476" s="108"/>
      <c r="M476" s="108"/>
    </row>
    <row r="477" spans="1:13" x14ac:dyDescent="0.2">
      <c r="A477" s="108"/>
      <c r="B477" s="108"/>
      <c r="C477" s="108"/>
      <c r="D477" s="108"/>
      <c r="E477" s="108"/>
      <c r="F477" s="108"/>
      <c r="G477" s="108"/>
      <c r="H477" s="108"/>
      <c r="I477" s="108"/>
      <c r="J477" s="108"/>
      <c r="K477" s="108"/>
      <c r="L477" s="108"/>
      <c r="M477" s="108"/>
    </row>
    <row r="478" spans="1:13" x14ac:dyDescent="0.2">
      <c r="A478" s="108"/>
      <c r="B478" s="108"/>
      <c r="C478" s="108"/>
      <c r="D478" s="108"/>
      <c r="E478" s="108"/>
      <c r="F478" s="108"/>
      <c r="G478" s="108"/>
      <c r="H478" s="108"/>
      <c r="I478" s="108"/>
      <c r="J478" s="108"/>
      <c r="K478" s="108"/>
      <c r="L478" s="108"/>
      <c r="M478" s="108"/>
    </row>
    <row r="479" spans="1:13" x14ac:dyDescent="0.2">
      <c r="A479" s="108"/>
      <c r="B479" s="108"/>
      <c r="C479" s="108"/>
      <c r="D479" s="108"/>
      <c r="E479" s="108"/>
      <c r="F479" s="108"/>
      <c r="G479" s="108"/>
      <c r="H479" s="108"/>
      <c r="I479" s="108"/>
      <c r="J479" s="108"/>
      <c r="K479" s="108"/>
      <c r="L479" s="108"/>
      <c r="M479" s="108"/>
    </row>
    <row r="480" spans="1:13" x14ac:dyDescent="0.2">
      <c r="A480" s="108"/>
      <c r="B480" s="108"/>
      <c r="C480" s="108"/>
      <c r="D480" s="108"/>
      <c r="E480" s="108"/>
      <c r="F480" s="108"/>
      <c r="G480" s="108"/>
      <c r="H480" s="108"/>
      <c r="I480" s="108"/>
      <c r="J480" s="108"/>
      <c r="K480" s="108"/>
      <c r="L480" s="108"/>
      <c r="M480" s="108"/>
    </row>
    <row r="481" spans="1:13" x14ac:dyDescent="0.2">
      <c r="A481" s="108"/>
      <c r="B481" s="108"/>
      <c r="C481" s="108"/>
      <c r="D481" s="108"/>
      <c r="E481" s="108"/>
      <c r="F481" s="108"/>
      <c r="G481" s="108"/>
      <c r="H481" s="108"/>
      <c r="I481" s="108"/>
      <c r="J481" s="108"/>
      <c r="K481" s="108"/>
      <c r="L481" s="108"/>
      <c r="M481" s="108"/>
    </row>
    <row r="482" spans="1:13" x14ac:dyDescent="0.2">
      <c r="A482" s="108"/>
      <c r="B482" s="108"/>
      <c r="C482" s="108"/>
      <c r="D482" s="108"/>
      <c r="E482" s="108"/>
      <c r="F482" s="108"/>
      <c r="G482" s="108"/>
      <c r="H482" s="108"/>
      <c r="I482" s="108"/>
      <c r="J482" s="108"/>
      <c r="K482" s="108"/>
      <c r="L482" s="108"/>
      <c r="M482" s="108"/>
    </row>
    <row r="483" spans="1:13" x14ac:dyDescent="0.2">
      <c r="A483" s="108"/>
      <c r="B483" s="108"/>
      <c r="C483" s="108"/>
      <c r="D483" s="108"/>
      <c r="E483" s="108"/>
      <c r="F483" s="108"/>
      <c r="G483" s="108"/>
      <c r="H483" s="108"/>
      <c r="I483" s="108"/>
      <c r="J483" s="108"/>
      <c r="K483" s="108"/>
      <c r="L483" s="108"/>
      <c r="M483" s="108"/>
    </row>
    <row r="484" spans="1:13" x14ac:dyDescent="0.2">
      <c r="A484" s="108"/>
      <c r="B484" s="108"/>
      <c r="C484" s="108"/>
      <c r="D484" s="108"/>
      <c r="E484" s="108"/>
      <c r="F484" s="108"/>
      <c r="G484" s="108"/>
      <c r="H484" s="108"/>
      <c r="I484" s="108"/>
      <c r="J484" s="108"/>
      <c r="K484" s="108"/>
      <c r="L484" s="108"/>
      <c r="M484" s="108"/>
    </row>
    <row r="485" spans="1:13" x14ac:dyDescent="0.2">
      <c r="A485" s="108"/>
      <c r="B485" s="108"/>
      <c r="C485" s="108"/>
      <c r="D485" s="108"/>
      <c r="E485" s="108"/>
      <c r="F485" s="108"/>
      <c r="G485" s="108"/>
      <c r="H485" s="108"/>
      <c r="I485" s="108"/>
      <c r="J485" s="108"/>
      <c r="K485" s="108"/>
      <c r="L485" s="108"/>
      <c r="M485" s="108"/>
    </row>
    <row r="486" spans="1:13" x14ac:dyDescent="0.2">
      <c r="A486" s="108"/>
      <c r="B486" s="108"/>
      <c r="C486" s="108"/>
      <c r="D486" s="108"/>
      <c r="E486" s="108"/>
      <c r="F486" s="108"/>
      <c r="G486" s="108"/>
      <c r="H486" s="108"/>
      <c r="I486" s="108"/>
      <c r="J486" s="108"/>
      <c r="K486" s="108"/>
      <c r="L486" s="108"/>
      <c r="M486" s="108"/>
    </row>
    <row r="487" spans="1:13" x14ac:dyDescent="0.2">
      <c r="A487" s="108"/>
      <c r="B487" s="108"/>
      <c r="C487" s="108"/>
      <c r="D487" s="108"/>
      <c r="E487" s="108"/>
      <c r="F487" s="108"/>
      <c r="G487" s="108"/>
      <c r="H487" s="108"/>
      <c r="I487" s="108"/>
      <c r="J487" s="108"/>
      <c r="K487" s="108"/>
      <c r="L487" s="108"/>
      <c r="M487" s="108"/>
    </row>
    <row r="488" spans="1:13" x14ac:dyDescent="0.2">
      <c r="A488" s="108"/>
      <c r="B488" s="108"/>
      <c r="C488" s="108"/>
      <c r="D488" s="108"/>
      <c r="E488" s="108"/>
      <c r="F488" s="108"/>
      <c r="G488" s="108"/>
      <c r="H488" s="108"/>
      <c r="I488" s="108"/>
      <c r="J488" s="108"/>
      <c r="K488" s="108"/>
      <c r="L488" s="108"/>
      <c r="M488" s="108"/>
    </row>
    <row r="489" spans="1:13" x14ac:dyDescent="0.2">
      <c r="A489" s="108"/>
      <c r="B489" s="108"/>
      <c r="C489" s="108"/>
      <c r="D489" s="108"/>
      <c r="E489" s="108"/>
      <c r="F489" s="108"/>
      <c r="G489" s="108"/>
      <c r="H489" s="108"/>
      <c r="I489" s="108"/>
      <c r="J489" s="108"/>
      <c r="K489" s="108"/>
      <c r="L489" s="108"/>
      <c r="M489" s="108"/>
    </row>
    <row r="490" spans="1:13" x14ac:dyDescent="0.2">
      <c r="A490" s="108"/>
      <c r="B490" s="108"/>
      <c r="C490" s="108"/>
      <c r="D490" s="108"/>
      <c r="E490" s="108"/>
      <c r="F490" s="108"/>
      <c r="G490" s="108"/>
      <c r="H490" s="108"/>
      <c r="I490" s="108"/>
      <c r="J490" s="108"/>
      <c r="K490" s="108"/>
      <c r="L490" s="108"/>
      <c r="M490" s="108"/>
    </row>
    <row r="491" spans="1:13" x14ac:dyDescent="0.2">
      <c r="A491" s="108"/>
      <c r="B491" s="108"/>
      <c r="C491" s="108"/>
      <c r="D491" s="108"/>
      <c r="E491" s="108"/>
      <c r="F491" s="108"/>
      <c r="G491" s="108"/>
      <c r="H491" s="108"/>
      <c r="I491" s="108"/>
      <c r="J491" s="108"/>
      <c r="K491" s="108"/>
      <c r="L491" s="108"/>
      <c r="M491" s="108"/>
    </row>
    <row r="492" spans="1:13" x14ac:dyDescent="0.2">
      <c r="A492" s="108"/>
      <c r="B492" s="108"/>
      <c r="C492" s="108"/>
      <c r="D492" s="108"/>
      <c r="E492" s="108"/>
      <c r="F492" s="108"/>
      <c r="G492" s="108"/>
      <c r="H492" s="108"/>
      <c r="I492" s="108"/>
      <c r="J492" s="108"/>
      <c r="K492" s="108"/>
      <c r="L492" s="108"/>
      <c r="M492" s="108"/>
    </row>
    <row r="493" spans="1:13" x14ac:dyDescent="0.2">
      <c r="A493" s="108"/>
      <c r="B493" s="108"/>
      <c r="C493" s="108"/>
      <c r="D493" s="108"/>
      <c r="E493" s="108"/>
      <c r="F493" s="108"/>
      <c r="G493" s="108"/>
      <c r="H493" s="108"/>
      <c r="I493" s="108"/>
      <c r="J493" s="108"/>
      <c r="K493" s="108"/>
      <c r="L493" s="108"/>
      <c r="M493" s="108"/>
    </row>
    <row r="494" spans="1:13" x14ac:dyDescent="0.2">
      <c r="A494" s="108"/>
      <c r="B494" s="108"/>
      <c r="C494" s="108"/>
      <c r="D494" s="108"/>
      <c r="E494" s="108"/>
      <c r="F494" s="108"/>
      <c r="G494" s="108"/>
      <c r="H494" s="108"/>
      <c r="I494" s="108"/>
      <c r="J494" s="108"/>
      <c r="K494" s="108"/>
      <c r="L494" s="108"/>
      <c r="M494" s="108"/>
    </row>
    <row r="495" spans="1:13" x14ac:dyDescent="0.2">
      <c r="A495" s="108"/>
      <c r="B495" s="108"/>
      <c r="C495" s="108"/>
      <c r="D495" s="108"/>
      <c r="E495" s="108"/>
      <c r="F495" s="108"/>
      <c r="G495" s="108"/>
      <c r="H495" s="108"/>
      <c r="I495" s="108"/>
      <c r="J495" s="108"/>
      <c r="K495" s="108"/>
      <c r="L495" s="108"/>
      <c r="M495" s="108"/>
    </row>
    <row r="496" spans="1:13" x14ac:dyDescent="0.2">
      <c r="A496" s="108"/>
      <c r="B496" s="108"/>
      <c r="C496" s="108"/>
      <c r="D496" s="108"/>
      <c r="E496" s="108"/>
      <c r="F496" s="108"/>
      <c r="G496" s="108"/>
      <c r="H496" s="108"/>
      <c r="I496" s="108"/>
      <c r="J496" s="108"/>
      <c r="K496" s="108"/>
      <c r="L496" s="108"/>
      <c r="M496" s="108"/>
    </row>
    <row r="497" spans="1:13" x14ac:dyDescent="0.2">
      <c r="A497" s="108"/>
      <c r="B497" s="108"/>
      <c r="C497" s="108"/>
      <c r="D497" s="108"/>
      <c r="E497" s="108"/>
      <c r="F497" s="108"/>
      <c r="G497" s="108"/>
      <c r="H497" s="108"/>
      <c r="I497" s="108"/>
      <c r="J497" s="108"/>
      <c r="K497" s="108"/>
      <c r="L497" s="108"/>
      <c r="M497" s="108"/>
    </row>
    <row r="498" spans="1:13" x14ac:dyDescent="0.2">
      <c r="A498" s="108"/>
      <c r="B498" s="108"/>
      <c r="C498" s="108"/>
      <c r="D498" s="108"/>
      <c r="E498" s="108"/>
      <c r="F498" s="108"/>
      <c r="G498" s="108"/>
      <c r="H498" s="108"/>
      <c r="I498" s="108"/>
      <c r="J498" s="108"/>
      <c r="K498" s="108"/>
      <c r="L498" s="108"/>
      <c r="M498" s="108"/>
    </row>
    <row r="499" spans="1:13" x14ac:dyDescent="0.2">
      <c r="A499" s="108"/>
      <c r="B499" s="108"/>
      <c r="C499" s="108"/>
      <c r="D499" s="108"/>
      <c r="E499" s="108"/>
      <c r="F499" s="108"/>
      <c r="G499" s="108"/>
      <c r="H499" s="108"/>
      <c r="I499" s="108"/>
      <c r="J499" s="108"/>
      <c r="K499" s="108"/>
      <c r="L499" s="108"/>
      <c r="M499" s="108"/>
    </row>
    <row r="500" spans="1:13" x14ac:dyDescent="0.2">
      <c r="A500" s="108"/>
      <c r="B500" s="108"/>
      <c r="C500" s="108"/>
      <c r="D500" s="108"/>
      <c r="E500" s="108"/>
      <c r="F500" s="108"/>
      <c r="G500" s="108"/>
      <c r="H500" s="108"/>
      <c r="I500" s="108"/>
      <c r="J500" s="108"/>
      <c r="K500" s="108"/>
      <c r="L500" s="108"/>
      <c r="M500" s="108"/>
    </row>
    <row r="501" spans="1:13" x14ac:dyDescent="0.2">
      <c r="A501" s="108"/>
      <c r="B501" s="108"/>
      <c r="C501" s="108"/>
      <c r="D501" s="108"/>
      <c r="E501" s="108"/>
      <c r="F501" s="108"/>
      <c r="G501" s="108"/>
      <c r="H501" s="108"/>
      <c r="I501" s="108"/>
      <c r="J501" s="108"/>
      <c r="K501" s="108"/>
      <c r="L501" s="108"/>
      <c r="M501" s="108"/>
    </row>
    <row r="502" spans="1:13" x14ac:dyDescent="0.2">
      <c r="A502" s="108"/>
      <c r="B502" s="108"/>
      <c r="C502" s="108"/>
      <c r="D502" s="108"/>
      <c r="E502" s="108"/>
      <c r="F502" s="108"/>
      <c r="G502" s="108"/>
      <c r="H502" s="108"/>
      <c r="I502" s="108"/>
      <c r="J502" s="108"/>
      <c r="K502" s="108"/>
      <c r="L502" s="108"/>
      <c r="M502" s="108"/>
    </row>
    <row r="503" spans="1:13" x14ac:dyDescent="0.2">
      <c r="A503" s="108"/>
      <c r="B503" s="108"/>
      <c r="C503" s="108"/>
      <c r="D503" s="108"/>
      <c r="E503" s="108"/>
      <c r="F503" s="108"/>
      <c r="G503" s="108"/>
      <c r="H503" s="108"/>
      <c r="I503" s="108"/>
      <c r="J503" s="108"/>
      <c r="K503" s="108"/>
      <c r="L503" s="108"/>
      <c r="M503" s="108"/>
    </row>
    <row r="504" spans="1:13" x14ac:dyDescent="0.2">
      <c r="A504" s="108"/>
      <c r="B504" s="108"/>
      <c r="C504" s="108"/>
      <c r="D504" s="108"/>
      <c r="E504" s="108"/>
      <c r="F504" s="108"/>
      <c r="G504" s="108"/>
      <c r="H504" s="108"/>
      <c r="I504" s="108"/>
      <c r="J504" s="108"/>
      <c r="K504" s="108"/>
      <c r="L504" s="108"/>
      <c r="M504" s="108"/>
    </row>
    <row r="505" spans="1:13" x14ac:dyDescent="0.2">
      <c r="A505" s="108"/>
      <c r="B505" s="108"/>
      <c r="C505" s="108"/>
      <c r="D505" s="108"/>
      <c r="E505" s="108"/>
      <c r="F505" s="108"/>
      <c r="G505" s="108"/>
      <c r="H505" s="108"/>
      <c r="I505" s="108"/>
      <c r="J505" s="108"/>
      <c r="K505" s="108"/>
      <c r="L505" s="108"/>
      <c r="M505" s="108"/>
    </row>
    <row r="506" spans="1:13" x14ac:dyDescent="0.2">
      <c r="A506" s="108"/>
      <c r="B506" s="108"/>
      <c r="C506" s="108"/>
      <c r="D506" s="108"/>
      <c r="E506" s="108"/>
      <c r="F506" s="108"/>
      <c r="G506" s="108"/>
      <c r="H506" s="108"/>
      <c r="I506" s="108"/>
      <c r="J506" s="108"/>
      <c r="K506" s="108"/>
      <c r="L506" s="108"/>
      <c r="M506" s="108"/>
    </row>
    <row r="507" spans="1:13" x14ac:dyDescent="0.2">
      <c r="A507" s="108"/>
      <c r="B507" s="108"/>
      <c r="C507" s="108"/>
      <c r="D507" s="108"/>
      <c r="E507" s="108"/>
      <c r="F507" s="108"/>
      <c r="G507" s="108"/>
      <c r="H507" s="108"/>
      <c r="I507" s="108"/>
      <c r="J507" s="108"/>
      <c r="K507" s="108"/>
      <c r="L507" s="108"/>
      <c r="M507" s="108"/>
    </row>
    <row r="508" spans="1:13" x14ac:dyDescent="0.2">
      <c r="A508" s="108"/>
      <c r="B508" s="108"/>
      <c r="C508" s="108"/>
      <c r="D508" s="108"/>
      <c r="E508" s="108"/>
      <c r="F508" s="108"/>
      <c r="G508" s="108"/>
      <c r="H508" s="108"/>
      <c r="I508" s="108"/>
      <c r="J508" s="108"/>
      <c r="K508" s="108"/>
      <c r="L508" s="108"/>
      <c r="M508" s="108"/>
    </row>
    <row r="509" spans="1:13" x14ac:dyDescent="0.2">
      <c r="A509" s="108"/>
      <c r="B509" s="108"/>
      <c r="C509" s="108"/>
      <c r="D509" s="108"/>
      <c r="E509" s="108"/>
      <c r="F509" s="108"/>
      <c r="G509" s="108"/>
      <c r="H509" s="108"/>
      <c r="I509" s="108"/>
      <c r="J509" s="108"/>
      <c r="K509" s="108"/>
      <c r="L509" s="108"/>
      <c r="M509" s="108"/>
    </row>
    <row r="510" spans="1:13" x14ac:dyDescent="0.2">
      <c r="A510" s="108"/>
      <c r="B510" s="108"/>
      <c r="C510" s="108"/>
      <c r="D510" s="108"/>
      <c r="E510" s="108"/>
      <c r="F510" s="108"/>
      <c r="G510" s="108"/>
      <c r="H510" s="108"/>
      <c r="I510" s="108"/>
      <c r="J510" s="108"/>
      <c r="K510" s="108"/>
      <c r="L510" s="108"/>
      <c r="M510" s="108"/>
    </row>
    <row r="511" spans="1:13" x14ac:dyDescent="0.2">
      <c r="A511" s="108"/>
      <c r="B511" s="108"/>
      <c r="C511" s="108"/>
      <c r="D511" s="108"/>
      <c r="E511" s="108"/>
      <c r="F511" s="108"/>
      <c r="G511" s="108"/>
      <c r="H511" s="108"/>
      <c r="I511" s="108"/>
      <c r="J511" s="108"/>
      <c r="K511" s="108"/>
      <c r="L511" s="108"/>
      <c r="M511" s="108"/>
    </row>
    <row r="512" spans="1:13" x14ac:dyDescent="0.2">
      <c r="A512" s="108"/>
      <c r="B512" s="108"/>
      <c r="C512" s="108"/>
      <c r="D512" s="108"/>
      <c r="E512" s="108"/>
      <c r="F512" s="108"/>
      <c r="G512" s="108"/>
      <c r="H512" s="108"/>
      <c r="I512" s="108"/>
      <c r="J512" s="108"/>
      <c r="K512" s="108"/>
      <c r="L512" s="108"/>
      <c r="M512" s="108"/>
    </row>
    <row r="513" spans="1:13" x14ac:dyDescent="0.2">
      <c r="A513" s="108"/>
      <c r="B513" s="108"/>
      <c r="C513" s="108"/>
      <c r="D513" s="108"/>
      <c r="E513" s="108"/>
      <c r="F513" s="108"/>
      <c r="G513" s="108"/>
      <c r="H513" s="108"/>
      <c r="I513" s="108"/>
      <c r="J513" s="108"/>
      <c r="K513" s="108"/>
      <c r="L513" s="108"/>
      <c r="M513" s="108"/>
    </row>
    <row r="514" spans="1:13" x14ac:dyDescent="0.2">
      <c r="A514" s="108"/>
      <c r="B514" s="108"/>
      <c r="C514" s="108"/>
      <c r="D514" s="108"/>
      <c r="E514" s="108"/>
      <c r="F514" s="108"/>
      <c r="G514" s="108"/>
      <c r="H514" s="108"/>
      <c r="I514" s="108"/>
      <c r="J514" s="108"/>
      <c r="K514" s="108"/>
      <c r="L514" s="108"/>
      <c r="M514" s="108"/>
    </row>
    <row r="515" spans="1:13" x14ac:dyDescent="0.2">
      <c r="A515" s="108"/>
      <c r="B515" s="108"/>
      <c r="C515" s="108"/>
      <c r="D515" s="108"/>
      <c r="E515" s="108"/>
      <c r="F515" s="108"/>
      <c r="G515" s="108"/>
      <c r="H515" s="108"/>
      <c r="I515" s="108"/>
      <c r="J515" s="108"/>
      <c r="K515" s="108"/>
      <c r="L515" s="108"/>
      <c r="M515" s="108"/>
    </row>
    <row r="516" spans="1:13" x14ac:dyDescent="0.2">
      <c r="A516" s="108"/>
      <c r="B516" s="108"/>
      <c r="C516" s="108"/>
      <c r="D516" s="108"/>
      <c r="E516" s="108"/>
      <c r="F516" s="108"/>
      <c r="G516" s="108"/>
      <c r="H516" s="108"/>
      <c r="I516" s="108"/>
      <c r="J516" s="108"/>
      <c r="K516" s="108"/>
      <c r="L516" s="108"/>
      <c r="M516" s="108"/>
    </row>
    <row r="517" spans="1:13" x14ac:dyDescent="0.2">
      <c r="A517" s="108"/>
      <c r="B517" s="108"/>
      <c r="C517" s="108"/>
      <c r="D517" s="108"/>
      <c r="E517" s="108"/>
      <c r="F517" s="108"/>
      <c r="G517" s="108"/>
      <c r="H517" s="108"/>
      <c r="I517" s="108"/>
      <c r="J517" s="108"/>
      <c r="K517" s="108"/>
      <c r="L517" s="108"/>
      <c r="M517" s="108"/>
    </row>
    <row r="518" spans="1:13" x14ac:dyDescent="0.2">
      <c r="A518" s="108"/>
      <c r="B518" s="108"/>
      <c r="C518" s="108"/>
      <c r="D518" s="108"/>
      <c r="E518" s="108"/>
      <c r="F518" s="108"/>
      <c r="G518" s="108"/>
      <c r="H518" s="108"/>
      <c r="I518" s="108"/>
      <c r="J518" s="108"/>
      <c r="K518" s="108"/>
      <c r="L518" s="108"/>
      <c r="M518" s="108"/>
    </row>
    <row r="519" spans="1:13" x14ac:dyDescent="0.2">
      <c r="A519" s="108"/>
      <c r="B519" s="108"/>
      <c r="C519" s="108"/>
      <c r="D519" s="108"/>
      <c r="E519" s="108"/>
      <c r="F519" s="108"/>
      <c r="G519" s="108"/>
      <c r="H519" s="108"/>
      <c r="I519" s="108"/>
      <c r="J519" s="108"/>
      <c r="K519" s="108"/>
      <c r="L519" s="108"/>
      <c r="M519" s="108"/>
    </row>
    <row r="520" spans="1:13" x14ac:dyDescent="0.2">
      <c r="A520" s="108"/>
      <c r="B520" s="108"/>
      <c r="C520" s="108"/>
      <c r="D520" s="108"/>
      <c r="E520" s="108"/>
      <c r="F520" s="108"/>
      <c r="G520" s="108"/>
      <c r="H520" s="108"/>
      <c r="I520" s="108"/>
      <c r="J520" s="108"/>
      <c r="K520" s="108"/>
      <c r="L520" s="108"/>
      <c r="M520" s="108"/>
    </row>
    <row r="521" spans="1:13" x14ac:dyDescent="0.2">
      <c r="A521" s="108"/>
      <c r="B521" s="108"/>
      <c r="C521" s="108"/>
      <c r="D521" s="108"/>
      <c r="E521" s="108"/>
      <c r="F521" s="108"/>
      <c r="G521" s="108"/>
      <c r="H521" s="108"/>
      <c r="I521" s="108"/>
      <c r="J521" s="108"/>
      <c r="K521" s="108"/>
      <c r="L521" s="108"/>
      <c r="M521" s="108"/>
    </row>
    <row r="522" spans="1:13" x14ac:dyDescent="0.2">
      <c r="A522" s="108"/>
      <c r="B522" s="108"/>
      <c r="C522" s="108"/>
      <c r="D522" s="108"/>
      <c r="E522" s="108"/>
      <c r="F522" s="108"/>
      <c r="G522" s="108"/>
      <c r="H522" s="108"/>
      <c r="I522" s="108"/>
      <c r="J522" s="108"/>
      <c r="K522" s="108"/>
      <c r="L522" s="108"/>
      <c r="M522" s="108"/>
    </row>
    <row r="523" spans="1:13" x14ac:dyDescent="0.2">
      <c r="A523" s="108"/>
      <c r="B523" s="108"/>
      <c r="C523" s="108"/>
      <c r="D523" s="108"/>
      <c r="E523" s="108"/>
      <c r="F523" s="108"/>
      <c r="G523" s="108"/>
      <c r="H523" s="108"/>
      <c r="I523" s="108"/>
      <c r="J523" s="108"/>
      <c r="K523" s="108"/>
      <c r="L523" s="108"/>
      <c r="M523" s="108"/>
    </row>
    <row r="524" spans="1:13" x14ac:dyDescent="0.2">
      <c r="A524" s="108"/>
      <c r="B524" s="108"/>
      <c r="C524" s="108"/>
      <c r="D524" s="108"/>
      <c r="E524" s="108"/>
      <c r="F524" s="108"/>
      <c r="G524" s="108"/>
      <c r="H524" s="108"/>
      <c r="I524" s="108"/>
      <c r="J524" s="108"/>
      <c r="K524" s="108"/>
      <c r="L524" s="108"/>
      <c r="M524" s="108"/>
    </row>
    <row r="525" spans="1:13" x14ac:dyDescent="0.2">
      <c r="A525" s="108"/>
      <c r="B525" s="108"/>
      <c r="C525" s="108"/>
      <c r="D525" s="108"/>
      <c r="E525" s="108"/>
      <c r="F525" s="108"/>
      <c r="G525" s="108"/>
      <c r="H525" s="108"/>
      <c r="I525" s="108"/>
      <c r="J525" s="108"/>
      <c r="K525" s="108"/>
      <c r="L525" s="108"/>
      <c r="M525" s="108"/>
    </row>
    <row r="526" spans="1:13" x14ac:dyDescent="0.2">
      <c r="A526" s="108"/>
      <c r="B526" s="108"/>
      <c r="C526" s="108"/>
      <c r="D526" s="108"/>
      <c r="E526" s="108"/>
      <c r="F526" s="108"/>
      <c r="G526" s="108"/>
      <c r="H526" s="108"/>
      <c r="I526" s="108"/>
      <c r="J526" s="108"/>
      <c r="K526" s="108"/>
      <c r="L526" s="108"/>
      <c r="M526" s="108"/>
    </row>
    <row r="527" spans="1:13" x14ac:dyDescent="0.2">
      <c r="A527" s="108"/>
      <c r="B527" s="108"/>
      <c r="C527" s="108"/>
      <c r="D527" s="108"/>
      <c r="E527" s="108"/>
      <c r="F527" s="108"/>
      <c r="G527" s="108"/>
      <c r="H527" s="108"/>
      <c r="I527" s="108"/>
      <c r="J527" s="108"/>
      <c r="K527" s="108"/>
      <c r="L527" s="108"/>
      <c r="M527" s="108"/>
    </row>
    <row r="528" spans="1:13" x14ac:dyDescent="0.2">
      <c r="A528" s="108"/>
      <c r="B528" s="108"/>
      <c r="C528" s="108"/>
      <c r="D528" s="108"/>
      <c r="E528" s="108"/>
      <c r="F528" s="108"/>
      <c r="G528" s="108"/>
      <c r="H528" s="108"/>
      <c r="I528" s="108"/>
      <c r="J528" s="108"/>
      <c r="K528" s="108"/>
      <c r="L528" s="108"/>
      <c r="M528" s="108"/>
    </row>
    <row r="529" spans="1:13" x14ac:dyDescent="0.2">
      <c r="A529" s="108"/>
      <c r="B529" s="108"/>
      <c r="C529" s="108"/>
      <c r="D529" s="108"/>
      <c r="E529" s="108"/>
      <c r="F529" s="108"/>
      <c r="G529" s="108"/>
      <c r="H529" s="108"/>
      <c r="I529" s="108"/>
      <c r="J529" s="108"/>
      <c r="K529" s="108"/>
      <c r="L529" s="108"/>
      <c r="M529" s="108"/>
    </row>
    <row r="530" spans="1:13" x14ac:dyDescent="0.2">
      <c r="A530" s="108"/>
      <c r="B530" s="108"/>
      <c r="C530" s="108"/>
      <c r="D530" s="108"/>
      <c r="E530" s="108"/>
      <c r="F530" s="108"/>
      <c r="G530" s="108"/>
      <c r="H530" s="108"/>
      <c r="I530" s="108"/>
      <c r="J530" s="108"/>
      <c r="K530" s="108"/>
      <c r="L530" s="108"/>
      <c r="M530" s="108"/>
    </row>
    <row r="531" spans="1:13" x14ac:dyDescent="0.2">
      <c r="A531" s="108"/>
      <c r="B531" s="108"/>
      <c r="C531" s="108"/>
      <c r="D531" s="108"/>
      <c r="E531" s="108"/>
      <c r="F531" s="108"/>
      <c r="G531" s="108"/>
      <c r="H531" s="108"/>
      <c r="I531" s="108"/>
      <c r="J531" s="108"/>
      <c r="K531" s="108"/>
      <c r="L531" s="108"/>
      <c r="M531" s="108"/>
    </row>
    <row r="532" spans="1:13" x14ac:dyDescent="0.2">
      <c r="A532" s="108"/>
      <c r="B532" s="108"/>
      <c r="C532" s="108"/>
      <c r="D532" s="108"/>
      <c r="E532" s="108"/>
      <c r="F532" s="108"/>
      <c r="G532" s="108"/>
      <c r="H532" s="108"/>
      <c r="I532" s="108"/>
      <c r="J532" s="108"/>
      <c r="K532" s="108"/>
      <c r="L532" s="108"/>
      <c r="M532" s="108"/>
    </row>
    <row r="533" spans="1:13" x14ac:dyDescent="0.2">
      <c r="A533" s="108"/>
      <c r="B533" s="108"/>
      <c r="C533" s="108"/>
      <c r="D533" s="108"/>
      <c r="E533" s="108"/>
      <c r="F533" s="108"/>
      <c r="G533" s="108"/>
      <c r="H533" s="108"/>
      <c r="I533" s="108"/>
      <c r="J533" s="108"/>
      <c r="K533" s="108"/>
      <c r="L533" s="108"/>
      <c r="M533" s="108"/>
    </row>
    <row r="534" spans="1:13" x14ac:dyDescent="0.2">
      <c r="A534" s="108"/>
      <c r="B534" s="108"/>
      <c r="C534" s="108"/>
      <c r="D534" s="108"/>
      <c r="E534" s="108"/>
      <c r="F534" s="108"/>
      <c r="G534" s="108"/>
      <c r="H534" s="108"/>
      <c r="I534" s="108"/>
      <c r="J534" s="108"/>
      <c r="K534" s="108"/>
      <c r="L534" s="108"/>
      <c r="M534" s="108"/>
    </row>
    <row r="535" spans="1:13" x14ac:dyDescent="0.2">
      <c r="A535" s="108"/>
      <c r="B535" s="108"/>
      <c r="C535" s="108"/>
      <c r="D535" s="108"/>
      <c r="E535" s="108"/>
      <c r="F535" s="108"/>
      <c r="G535" s="108"/>
      <c r="H535" s="108"/>
      <c r="I535" s="108"/>
      <c r="J535" s="108"/>
      <c r="K535" s="108"/>
      <c r="L535" s="108"/>
      <c r="M535" s="108"/>
    </row>
    <row r="536" spans="1:13" x14ac:dyDescent="0.2">
      <c r="A536" s="108"/>
      <c r="B536" s="108"/>
      <c r="C536" s="108"/>
      <c r="D536" s="108"/>
      <c r="E536" s="108"/>
      <c r="F536" s="108"/>
      <c r="G536" s="108"/>
      <c r="H536" s="108"/>
      <c r="I536" s="108"/>
      <c r="J536" s="108"/>
      <c r="K536" s="108"/>
      <c r="L536" s="108"/>
      <c r="M536" s="108"/>
    </row>
    <row r="537" spans="1:13" x14ac:dyDescent="0.2">
      <c r="A537" s="108"/>
      <c r="B537" s="108"/>
      <c r="C537" s="108"/>
      <c r="D537" s="108"/>
      <c r="E537" s="108"/>
      <c r="F537" s="108"/>
      <c r="G537" s="108"/>
      <c r="H537" s="108"/>
      <c r="I537" s="108"/>
      <c r="J537" s="108"/>
      <c r="K537" s="108"/>
      <c r="L537" s="108"/>
      <c r="M537" s="108"/>
    </row>
    <row r="538" spans="1:13" x14ac:dyDescent="0.2">
      <c r="A538" s="108"/>
      <c r="B538" s="108"/>
      <c r="C538" s="108"/>
      <c r="D538" s="108"/>
      <c r="E538" s="108"/>
      <c r="F538" s="108"/>
      <c r="G538" s="108"/>
      <c r="H538" s="108"/>
      <c r="I538" s="108"/>
      <c r="J538" s="108"/>
      <c r="K538" s="108"/>
      <c r="L538" s="108"/>
      <c r="M538" s="108"/>
    </row>
    <row r="539" spans="1:13" x14ac:dyDescent="0.2">
      <c r="A539" s="108"/>
      <c r="B539" s="108"/>
      <c r="C539" s="108"/>
      <c r="D539" s="108"/>
      <c r="E539" s="108"/>
      <c r="F539" s="108"/>
      <c r="G539" s="108"/>
      <c r="H539" s="108"/>
      <c r="I539" s="108"/>
      <c r="J539" s="108"/>
      <c r="K539" s="108"/>
      <c r="L539" s="108"/>
      <c r="M539" s="108"/>
    </row>
    <row r="540" spans="1:13" x14ac:dyDescent="0.2">
      <c r="A540" s="108"/>
      <c r="B540" s="108"/>
      <c r="C540" s="108"/>
      <c r="D540" s="108"/>
      <c r="E540" s="108"/>
      <c r="F540" s="108"/>
      <c r="G540" s="108"/>
      <c r="H540" s="108"/>
      <c r="I540" s="108"/>
      <c r="J540" s="108"/>
      <c r="K540" s="108"/>
      <c r="L540" s="108"/>
      <c r="M540" s="108"/>
    </row>
    <row r="541" spans="1:13" x14ac:dyDescent="0.2">
      <c r="A541" s="108"/>
      <c r="B541" s="108"/>
      <c r="C541" s="108"/>
      <c r="D541" s="108"/>
      <c r="E541" s="108"/>
      <c r="F541" s="108"/>
      <c r="G541" s="108"/>
      <c r="H541" s="108"/>
      <c r="I541" s="108"/>
      <c r="J541" s="108"/>
      <c r="K541" s="108"/>
      <c r="L541" s="108"/>
      <c r="M541" s="108"/>
    </row>
    <row r="542" spans="1:13" x14ac:dyDescent="0.2">
      <c r="A542" s="108"/>
      <c r="B542" s="108"/>
      <c r="C542" s="108"/>
      <c r="D542" s="108"/>
      <c r="E542" s="108"/>
      <c r="F542" s="108"/>
      <c r="G542" s="108"/>
      <c r="H542" s="108"/>
      <c r="I542" s="108"/>
      <c r="J542" s="108"/>
      <c r="K542" s="108"/>
      <c r="L542" s="108"/>
      <c r="M542" s="108"/>
    </row>
    <row r="543" spans="1:13" x14ac:dyDescent="0.2">
      <c r="A543" s="108"/>
      <c r="B543" s="108"/>
      <c r="C543" s="108"/>
      <c r="D543" s="108"/>
      <c r="E543" s="108"/>
      <c r="F543" s="108"/>
      <c r="G543" s="108"/>
      <c r="H543" s="108"/>
      <c r="I543" s="108"/>
      <c r="J543" s="108"/>
      <c r="K543" s="108"/>
      <c r="L543" s="108"/>
      <c r="M543" s="108"/>
    </row>
    <row r="544" spans="1:13" x14ac:dyDescent="0.2">
      <c r="A544" s="108"/>
      <c r="B544" s="108"/>
      <c r="C544" s="108"/>
      <c r="D544" s="108"/>
      <c r="E544" s="108"/>
      <c r="F544" s="108"/>
      <c r="G544" s="108"/>
      <c r="H544" s="108"/>
      <c r="I544" s="108"/>
      <c r="J544" s="108"/>
      <c r="K544" s="108"/>
      <c r="L544" s="108"/>
      <c r="M544" s="108"/>
    </row>
    <row r="545" spans="1:13" x14ac:dyDescent="0.2">
      <c r="A545" s="108"/>
      <c r="B545" s="108"/>
      <c r="C545" s="108"/>
      <c r="D545" s="108"/>
      <c r="E545" s="108"/>
      <c r="F545" s="108"/>
      <c r="G545" s="108"/>
      <c r="H545" s="108"/>
      <c r="I545" s="108"/>
      <c r="J545" s="108"/>
      <c r="K545" s="108"/>
      <c r="L545" s="108"/>
      <c r="M545" s="108"/>
    </row>
    <row r="546" spans="1:13" x14ac:dyDescent="0.2">
      <c r="A546" s="108"/>
      <c r="B546" s="108"/>
      <c r="C546" s="108"/>
      <c r="D546" s="108"/>
      <c r="E546" s="108"/>
      <c r="F546" s="108"/>
      <c r="G546" s="108"/>
      <c r="H546" s="108"/>
      <c r="I546" s="108"/>
      <c r="J546" s="108"/>
      <c r="K546" s="108"/>
      <c r="L546" s="108"/>
      <c r="M546" s="108"/>
    </row>
    <row r="547" spans="1:13" x14ac:dyDescent="0.2">
      <c r="A547" s="108"/>
      <c r="B547" s="108"/>
      <c r="C547" s="108"/>
      <c r="D547" s="108"/>
      <c r="E547" s="108"/>
      <c r="F547" s="108"/>
      <c r="G547" s="108"/>
      <c r="H547" s="108"/>
      <c r="I547" s="108"/>
      <c r="J547" s="108"/>
      <c r="K547" s="108"/>
      <c r="L547" s="108"/>
      <c r="M547" s="108"/>
    </row>
    <row r="548" spans="1:13" x14ac:dyDescent="0.2">
      <c r="A548" s="108"/>
      <c r="B548" s="108"/>
      <c r="C548" s="108"/>
      <c r="D548" s="108"/>
      <c r="E548" s="108"/>
      <c r="F548" s="108"/>
      <c r="G548" s="108"/>
      <c r="H548" s="108"/>
      <c r="I548" s="108"/>
      <c r="J548" s="108"/>
      <c r="K548" s="108"/>
      <c r="L548" s="108"/>
      <c r="M548" s="108"/>
    </row>
    <row r="549" spans="1:13" x14ac:dyDescent="0.2">
      <c r="A549" s="108"/>
      <c r="B549" s="108"/>
      <c r="C549" s="108"/>
      <c r="D549" s="108"/>
      <c r="E549" s="108"/>
      <c r="F549" s="108"/>
      <c r="G549" s="108"/>
      <c r="H549" s="108"/>
      <c r="I549" s="108"/>
      <c r="J549" s="108"/>
      <c r="K549" s="108"/>
      <c r="L549" s="108"/>
      <c r="M549" s="108"/>
    </row>
    <row r="550" spans="1:13" x14ac:dyDescent="0.2">
      <c r="A550" s="108"/>
      <c r="B550" s="108"/>
      <c r="C550" s="108"/>
      <c r="D550" s="108"/>
      <c r="E550" s="108"/>
      <c r="F550" s="108"/>
      <c r="G550" s="108"/>
      <c r="H550" s="108"/>
      <c r="I550" s="108"/>
      <c r="J550" s="108"/>
      <c r="K550" s="108"/>
      <c r="L550" s="108"/>
      <c r="M550" s="108"/>
    </row>
    <row r="551" spans="1:13" x14ac:dyDescent="0.2">
      <c r="A551" s="108"/>
      <c r="B551" s="108"/>
      <c r="C551" s="108"/>
      <c r="D551" s="108"/>
      <c r="E551" s="108"/>
      <c r="F551" s="108"/>
      <c r="G551" s="108"/>
      <c r="H551" s="108"/>
      <c r="I551" s="108"/>
      <c r="J551" s="108"/>
      <c r="K551" s="108"/>
      <c r="L551" s="108"/>
      <c r="M551" s="108"/>
    </row>
    <row r="552" spans="1:13" x14ac:dyDescent="0.2">
      <c r="A552" s="108"/>
      <c r="B552" s="108"/>
      <c r="C552" s="108"/>
      <c r="D552" s="108"/>
      <c r="E552" s="108"/>
      <c r="F552" s="108"/>
      <c r="G552" s="108"/>
      <c r="H552" s="108"/>
      <c r="I552" s="108"/>
      <c r="J552" s="108"/>
      <c r="K552" s="108"/>
      <c r="L552" s="108"/>
      <c r="M552" s="108"/>
    </row>
    <row r="553" spans="1:13" x14ac:dyDescent="0.2">
      <c r="A553" s="108"/>
      <c r="B553" s="108"/>
      <c r="C553" s="108"/>
      <c r="D553" s="108"/>
      <c r="E553" s="108"/>
      <c r="F553" s="108"/>
      <c r="G553" s="108"/>
      <c r="H553" s="108"/>
      <c r="I553" s="108"/>
      <c r="J553" s="108"/>
      <c r="K553" s="108"/>
      <c r="L553" s="108"/>
      <c r="M553" s="108"/>
    </row>
    <row r="554" spans="1:13" x14ac:dyDescent="0.2">
      <c r="A554" s="108"/>
      <c r="B554" s="108"/>
      <c r="C554" s="108"/>
      <c r="D554" s="108"/>
      <c r="E554" s="108"/>
      <c r="F554" s="108"/>
      <c r="G554" s="108"/>
      <c r="H554" s="108"/>
      <c r="I554" s="108"/>
      <c r="J554" s="108"/>
      <c r="K554" s="108"/>
      <c r="L554" s="108"/>
      <c r="M554" s="108"/>
    </row>
    <row r="555" spans="1:13" x14ac:dyDescent="0.2">
      <c r="A555" s="108"/>
      <c r="B555" s="108"/>
      <c r="C555" s="108"/>
      <c r="D555" s="108"/>
      <c r="E555" s="108"/>
      <c r="F555" s="108"/>
      <c r="G555" s="108"/>
      <c r="H555" s="108"/>
      <c r="I555" s="108"/>
      <c r="J555" s="108"/>
      <c r="K555" s="108"/>
      <c r="L555" s="108"/>
      <c r="M555" s="108"/>
    </row>
    <row r="556" spans="1:13" x14ac:dyDescent="0.2">
      <c r="A556" s="108"/>
      <c r="B556" s="108"/>
      <c r="C556" s="108"/>
      <c r="D556" s="108"/>
      <c r="E556" s="108"/>
      <c r="F556" s="108"/>
      <c r="G556" s="108"/>
      <c r="H556" s="108"/>
      <c r="I556" s="108"/>
      <c r="J556" s="108"/>
      <c r="K556" s="108"/>
      <c r="L556" s="108"/>
      <c r="M556" s="108"/>
    </row>
    <row r="557" spans="1:13" x14ac:dyDescent="0.2">
      <c r="A557" s="108"/>
      <c r="B557" s="108"/>
      <c r="C557" s="108"/>
      <c r="D557" s="108"/>
      <c r="E557" s="108"/>
      <c r="F557" s="108"/>
      <c r="G557" s="108"/>
      <c r="H557" s="108"/>
      <c r="I557" s="108"/>
      <c r="J557" s="108"/>
      <c r="K557" s="108"/>
      <c r="L557" s="108"/>
      <c r="M557" s="108"/>
    </row>
    <row r="558" spans="1:13" x14ac:dyDescent="0.2">
      <c r="A558" s="108"/>
      <c r="B558" s="108"/>
      <c r="C558" s="108"/>
      <c r="D558" s="108"/>
      <c r="E558" s="108"/>
      <c r="F558" s="108"/>
      <c r="G558" s="108"/>
      <c r="H558" s="108"/>
      <c r="I558" s="108"/>
      <c r="J558" s="108"/>
      <c r="K558" s="108"/>
      <c r="L558" s="108"/>
      <c r="M558" s="108"/>
    </row>
    <row r="559" spans="1:13" x14ac:dyDescent="0.2">
      <c r="A559" s="108"/>
      <c r="B559" s="108"/>
      <c r="C559" s="108"/>
      <c r="D559" s="108"/>
      <c r="E559" s="108"/>
      <c r="F559" s="108"/>
      <c r="G559" s="108"/>
      <c r="H559" s="108"/>
      <c r="I559" s="108"/>
      <c r="J559" s="108"/>
      <c r="K559" s="108"/>
      <c r="L559" s="108"/>
      <c r="M559" s="108"/>
    </row>
    <row r="560" spans="1:13" x14ac:dyDescent="0.2">
      <c r="A560" s="108"/>
      <c r="B560" s="108"/>
      <c r="C560" s="108"/>
      <c r="D560" s="108"/>
      <c r="E560" s="108"/>
      <c r="F560" s="108"/>
      <c r="G560" s="108"/>
      <c r="H560" s="108"/>
      <c r="I560" s="108"/>
      <c r="J560" s="108"/>
      <c r="K560" s="108"/>
      <c r="L560" s="108"/>
      <c r="M560" s="108"/>
    </row>
    <row r="561" spans="1:14" x14ac:dyDescent="0.2">
      <c r="A561" s="108"/>
      <c r="B561" s="108"/>
      <c r="C561" s="108"/>
      <c r="D561" s="108"/>
      <c r="E561" s="108"/>
      <c r="F561" s="108"/>
      <c r="G561" s="108"/>
      <c r="H561" s="108"/>
      <c r="I561" s="108"/>
      <c r="J561" s="108"/>
      <c r="K561" s="108"/>
      <c r="L561" s="108"/>
      <c r="M561" s="108"/>
      <c r="N561" s="108"/>
    </row>
    <row r="562" spans="1:14" x14ac:dyDescent="0.2">
      <c r="A562" s="108"/>
      <c r="B562" s="108"/>
      <c r="C562" s="108"/>
      <c r="D562" s="108"/>
      <c r="E562" s="108"/>
      <c r="F562" s="108"/>
      <c r="G562" s="108"/>
      <c r="H562" s="108"/>
      <c r="I562" s="108"/>
      <c r="J562" s="108"/>
      <c r="K562" s="108"/>
      <c r="L562" s="108"/>
      <c r="M562" s="108"/>
      <c r="N562" s="108"/>
    </row>
    <row r="563" spans="1:14" x14ac:dyDescent="0.2">
      <c r="A563" s="108"/>
      <c r="B563" s="108"/>
      <c r="C563" s="108"/>
      <c r="D563" s="108"/>
      <c r="E563" s="108"/>
      <c r="F563" s="108"/>
      <c r="G563" s="108"/>
      <c r="H563" s="108"/>
      <c r="I563" s="108"/>
      <c r="J563" s="108"/>
      <c r="K563" s="108"/>
      <c r="L563" s="108"/>
      <c r="M563" s="108"/>
      <c r="N563" s="108"/>
    </row>
    <row r="564" spans="1:14" x14ac:dyDescent="0.2">
      <c r="A564" s="108"/>
      <c r="B564" s="108"/>
      <c r="C564" s="108"/>
      <c r="D564" s="108"/>
      <c r="E564" s="108"/>
      <c r="F564" s="108"/>
      <c r="G564" s="108"/>
      <c r="H564" s="108"/>
      <c r="I564" s="108"/>
      <c r="J564" s="108"/>
      <c r="K564" s="108"/>
      <c r="L564" s="108"/>
      <c r="M564" s="108"/>
      <c r="N564" s="108"/>
    </row>
    <row r="565" spans="1:14" x14ac:dyDescent="0.2">
      <c r="A565" s="108"/>
      <c r="B565" s="108"/>
      <c r="C565" s="108"/>
      <c r="D565" s="108"/>
      <c r="E565" s="108"/>
      <c r="F565" s="108"/>
      <c r="G565" s="108"/>
      <c r="H565" s="108"/>
      <c r="I565" s="108"/>
      <c r="J565" s="108"/>
      <c r="K565" s="108"/>
      <c r="L565" s="108"/>
      <c r="M565" s="108"/>
      <c r="N565" s="108"/>
    </row>
    <row r="566" spans="1:14" x14ac:dyDescent="0.2">
      <c r="A566" s="108"/>
      <c r="B566" s="108"/>
      <c r="C566" s="108"/>
      <c r="D566" s="108"/>
      <c r="E566" s="108"/>
      <c r="F566" s="108"/>
      <c r="G566" s="108"/>
      <c r="H566" s="108"/>
      <c r="I566" s="108"/>
      <c r="J566" s="108"/>
      <c r="K566" s="108"/>
      <c r="L566" s="108"/>
      <c r="M566" s="108"/>
      <c r="N566" s="108"/>
    </row>
    <row r="567" spans="1:14" x14ac:dyDescent="0.2">
      <c r="A567" s="108"/>
      <c r="B567" s="108"/>
      <c r="C567" s="108"/>
      <c r="D567" s="108"/>
      <c r="E567" s="108"/>
      <c r="F567" s="108"/>
      <c r="G567" s="108"/>
      <c r="H567" s="108"/>
      <c r="I567" s="108"/>
      <c r="J567" s="108"/>
      <c r="K567" s="108"/>
      <c r="L567" s="108"/>
      <c r="M567" s="108"/>
      <c r="N567" s="108"/>
    </row>
    <row r="568" spans="1:14" x14ac:dyDescent="0.2">
      <c r="A568" s="108"/>
      <c r="B568" s="108"/>
      <c r="C568" s="108"/>
      <c r="D568" s="108"/>
      <c r="E568" s="108"/>
      <c r="F568" s="108"/>
      <c r="G568" s="108"/>
      <c r="H568" s="108"/>
      <c r="I568" s="108"/>
      <c r="J568" s="108"/>
      <c r="K568" s="108"/>
      <c r="L568" s="108"/>
      <c r="M568" s="108"/>
      <c r="N568" s="108"/>
    </row>
    <row r="569" spans="1:14" x14ac:dyDescent="0.2">
      <c r="A569" s="108"/>
      <c r="B569" s="108"/>
      <c r="C569" s="108"/>
      <c r="D569" s="108"/>
      <c r="E569" s="108"/>
      <c r="F569" s="108"/>
      <c r="G569" s="108"/>
      <c r="H569" s="108"/>
      <c r="I569" s="108"/>
      <c r="J569" s="108"/>
      <c r="K569" s="108"/>
      <c r="L569" s="108"/>
      <c r="M569" s="108"/>
      <c r="N569" s="108"/>
    </row>
    <row r="570" spans="1:14" x14ac:dyDescent="0.2">
      <c r="A570" s="108"/>
      <c r="B570" s="108"/>
      <c r="C570" s="108"/>
      <c r="D570" s="108"/>
      <c r="E570" s="108"/>
      <c r="F570" s="108"/>
      <c r="G570" s="108"/>
      <c r="H570" s="108"/>
      <c r="I570" s="108"/>
      <c r="J570" s="108"/>
      <c r="K570" s="108"/>
      <c r="L570" s="108"/>
      <c r="M570" s="108"/>
      <c r="N570" s="108"/>
    </row>
    <row r="571" spans="1:14" x14ac:dyDescent="0.2">
      <c r="A571" s="108"/>
      <c r="B571" s="108"/>
      <c r="C571" s="108"/>
      <c r="D571" s="108"/>
      <c r="E571" s="108"/>
      <c r="F571" s="108"/>
      <c r="G571" s="108"/>
      <c r="H571" s="108"/>
      <c r="I571" s="108"/>
      <c r="J571" s="108"/>
      <c r="K571" s="108"/>
      <c r="L571" s="108"/>
      <c r="M571" s="108"/>
      <c r="N571" s="108"/>
    </row>
    <row r="572" spans="1:14" x14ac:dyDescent="0.2">
      <c r="A572" s="108"/>
      <c r="B572" s="108"/>
      <c r="C572" s="108"/>
      <c r="D572" s="108"/>
      <c r="E572" s="108"/>
      <c r="F572" s="108"/>
      <c r="G572" s="108"/>
      <c r="H572" s="108"/>
      <c r="I572" s="108"/>
      <c r="J572" s="108"/>
      <c r="K572" s="108"/>
      <c r="L572" s="108"/>
      <c r="M572" s="108"/>
      <c r="N572" s="108"/>
    </row>
    <row r="573" spans="1:14" x14ac:dyDescent="0.2">
      <c r="A573" s="108"/>
      <c r="B573" s="108"/>
      <c r="C573" s="108"/>
      <c r="D573" s="108"/>
      <c r="E573" s="108"/>
      <c r="F573" s="108"/>
      <c r="G573" s="108"/>
      <c r="H573" s="108"/>
      <c r="I573" s="108"/>
      <c r="J573" s="108"/>
      <c r="K573" s="108"/>
      <c r="L573" s="108"/>
      <c r="M573" s="108"/>
      <c r="N573" s="108"/>
    </row>
    <row r="574" spans="1:14" x14ac:dyDescent="0.2">
      <c r="A574" s="108"/>
      <c r="B574" s="108"/>
      <c r="C574" s="108"/>
      <c r="D574" s="108"/>
      <c r="E574" s="108"/>
      <c r="F574" s="108"/>
      <c r="G574" s="108"/>
      <c r="H574" s="108"/>
      <c r="I574" s="108"/>
      <c r="J574" s="108"/>
      <c r="K574" s="108"/>
      <c r="L574" s="108"/>
      <c r="M574" s="108"/>
      <c r="N574" s="108"/>
    </row>
    <row r="575" spans="1:14" x14ac:dyDescent="0.2">
      <c r="A575" s="108"/>
      <c r="B575" s="108"/>
      <c r="C575" s="108"/>
      <c r="D575" s="108"/>
      <c r="E575" s="108"/>
      <c r="F575" s="108"/>
      <c r="G575" s="108"/>
      <c r="H575" s="108"/>
      <c r="I575" s="108"/>
      <c r="J575" s="108"/>
      <c r="K575" s="108"/>
      <c r="L575" s="108"/>
      <c r="M575" s="108"/>
      <c r="N575" s="108"/>
    </row>
    <row r="576" spans="1:14" x14ac:dyDescent="0.2">
      <c r="A576" s="108"/>
      <c r="B576" s="108"/>
      <c r="C576" s="108"/>
      <c r="D576" s="108"/>
      <c r="E576" s="108"/>
      <c r="F576" s="108"/>
      <c r="G576" s="108"/>
      <c r="H576" s="108"/>
      <c r="I576" s="108"/>
      <c r="J576" s="108"/>
      <c r="K576" s="108"/>
      <c r="L576" s="108"/>
      <c r="M576" s="108"/>
      <c r="N576" s="108"/>
    </row>
    <row r="577" spans="1:14" x14ac:dyDescent="0.2">
      <c r="A577" s="108"/>
      <c r="B577" s="108"/>
      <c r="C577" s="108"/>
      <c r="D577" s="108"/>
      <c r="E577" s="108"/>
      <c r="F577" s="108"/>
      <c r="G577" s="108"/>
      <c r="H577" s="108"/>
      <c r="I577" s="108"/>
      <c r="J577" s="108"/>
      <c r="K577" s="108"/>
      <c r="L577" s="108"/>
      <c r="M577" s="108"/>
      <c r="N577" s="108"/>
    </row>
    <row r="578" spans="1:14" x14ac:dyDescent="0.2">
      <c r="A578" s="108"/>
      <c r="B578" s="108"/>
      <c r="C578" s="108"/>
      <c r="D578" s="108"/>
      <c r="E578" s="108"/>
      <c r="F578" s="108"/>
      <c r="G578" s="108"/>
      <c r="H578" s="108"/>
      <c r="I578" s="108"/>
      <c r="J578" s="108"/>
      <c r="K578" s="108"/>
      <c r="L578" s="108"/>
      <c r="M578" s="108"/>
      <c r="N578" s="108"/>
    </row>
    <row r="579" spans="1:14" x14ac:dyDescent="0.2">
      <c r="A579" s="108"/>
      <c r="B579" s="108"/>
      <c r="C579" s="108"/>
      <c r="D579" s="108"/>
      <c r="E579" s="108"/>
      <c r="F579" s="108"/>
      <c r="G579" s="108"/>
      <c r="H579" s="108"/>
      <c r="I579" s="108"/>
      <c r="J579" s="108"/>
      <c r="K579" s="108"/>
      <c r="L579" s="108"/>
      <c r="M579" s="108"/>
      <c r="N579" s="108"/>
    </row>
    <row r="580" spans="1:14" x14ac:dyDescent="0.2">
      <c r="A580" s="108"/>
      <c r="B580" s="108"/>
      <c r="C580" s="108"/>
      <c r="D580" s="108"/>
      <c r="E580" s="108"/>
      <c r="F580" s="108"/>
      <c r="G580" s="108"/>
      <c r="H580" s="108"/>
      <c r="I580" s="108"/>
      <c r="J580" s="108"/>
      <c r="K580" s="108"/>
      <c r="L580" s="108"/>
      <c r="M580" s="108"/>
      <c r="N580" s="108"/>
    </row>
    <row r="581" spans="1:14" x14ac:dyDescent="0.2">
      <c r="A581" s="108"/>
      <c r="B581" s="108"/>
      <c r="C581" s="108"/>
      <c r="D581" s="108"/>
      <c r="E581" s="108"/>
      <c r="F581" s="108"/>
      <c r="G581" s="108"/>
      <c r="H581" s="108"/>
      <c r="I581" s="108"/>
      <c r="J581" s="108"/>
      <c r="K581" s="108"/>
      <c r="L581" s="108"/>
      <c r="M581" s="108"/>
      <c r="N581" s="108"/>
    </row>
    <row r="582" spans="1:14" x14ac:dyDescent="0.2">
      <c r="A582" s="108"/>
      <c r="B582" s="108"/>
      <c r="C582" s="108"/>
      <c r="D582" s="108"/>
      <c r="E582" s="108"/>
      <c r="F582" s="108"/>
      <c r="G582" s="108"/>
      <c r="H582" s="108"/>
      <c r="I582" s="108"/>
      <c r="J582" s="108"/>
      <c r="K582" s="108"/>
      <c r="L582" s="108"/>
      <c r="M582" s="108"/>
      <c r="N582" s="108"/>
    </row>
    <row r="583" spans="1:14" x14ac:dyDescent="0.2">
      <c r="A583" s="108"/>
      <c r="B583" s="108"/>
      <c r="C583" s="108"/>
      <c r="D583" s="108"/>
      <c r="E583" s="108"/>
      <c r="F583" s="108"/>
      <c r="G583" s="108"/>
      <c r="H583" s="108"/>
      <c r="I583" s="108"/>
      <c r="J583" s="108"/>
      <c r="K583" s="108"/>
      <c r="L583" s="108"/>
      <c r="M583" s="108"/>
      <c r="N583" s="108"/>
    </row>
    <row r="584" spans="1:14" x14ac:dyDescent="0.2">
      <c r="A584" s="108"/>
      <c r="B584" s="108"/>
      <c r="C584" s="108"/>
      <c r="D584" s="108"/>
      <c r="E584" s="108"/>
      <c r="F584" s="108"/>
      <c r="G584" s="108"/>
      <c r="H584" s="108"/>
      <c r="I584" s="108"/>
      <c r="J584" s="108"/>
      <c r="K584" s="108"/>
      <c r="L584" s="108"/>
      <c r="M584" s="108"/>
      <c r="N584" s="108"/>
    </row>
    <row r="585" spans="1:14" x14ac:dyDescent="0.2">
      <c r="A585" s="108"/>
      <c r="B585" s="108"/>
      <c r="C585" s="108"/>
      <c r="D585" s="108"/>
      <c r="E585" s="108"/>
      <c r="F585" s="108"/>
      <c r="G585" s="108"/>
      <c r="H585" s="108"/>
      <c r="I585" s="108"/>
      <c r="J585" s="108"/>
      <c r="K585" s="108"/>
      <c r="L585" s="108"/>
      <c r="M585" s="108"/>
      <c r="N585" s="108"/>
    </row>
    <row r="586" spans="1:14" x14ac:dyDescent="0.2">
      <c r="A586" s="108"/>
      <c r="B586" s="108"/>
      <c r="C586" s="108"/>
      <c r="D586" s="108"/>
      <c r="E586" s="108"/>
      <c r="F586" s="108"/>
      <c r="G586" s="108"/>
      <c r="H586" s="108"/>
      <c r="I586" s="108"/>
      <c r="J586" s="108"/>
      <c r="K586" s="108"/>
      <c r="L586" s="108"/>
      <c r="M586" s="108"/>
      <c r="N586" s="108"/>
    </row>
    <row r="587" spans="1:14" x14ac:dyDescent="0.2">
      <c r="A587" s="108"/>
      <c r="B587" s="108"/>
      <c r="C587" s="108"/>
      <c r="D587" s="108"/>
      <c r="E587" s="108"/>
      <c r="F587" s="108"/>
      <c r="G587" s="108"/>
      <c r="H587" s="108"/>
      <c r="I587" s="108"/>
      <c r="J587" s="108"/>
      <c r="K587" s="108"/>
      <c r="L587" s="108"/>
      <c r="M587" s="108"/>
      <c r="N587" s="108"/>
    </row>
    <row r="588" spans="1:14" x14ac:dyDescent="0.2">
      <c r="A588" s="108"/>
      <c r="B588" s="108"/>
      <c r="C588" s="108"/>
      <c r="D588" s="108"/>
      <c r="E588" s="108"/>
      <c r="F588" s="108"/>
      <c r="G588" s="108"/>
      <c r="H588" s="108"/>
      <c r="I588" s="108"/>
      <c r="J588" s="108"/>
      <c r="K588" s="108"/>
      <c r="L588" s="108"/>
      <c r="M588" s="108"/>
      <c r="N588" s="108"/>
    </row>
    <row r="589" spans="1:14" x14ac:dyDescent="0.2">
      <c r="A589" s="108"/>
      <c r="B589" s="108"/>
      <c r="C589" s="108"/>
      <c r="D589" s="108"/>
      <c r="E589" s="108"/>
      <c r="F589" s="108"/>
      <c r="G589" s="108"/>
      <c r="H589" s="108"/>
      <c r="I589" s="108"/>
      <c r="J589" s="108"/>
      <c r="K589" s="108"/>
      <c r="L589" s="108"/>
      <c r="M589" s="108"/>
      <c r="N589" s="108"/>
    </row>
    <row r="590" spans="1:14" x14ac:dyDescent="0.2">
      <c r="A590" s="108"/>
      <c r="B590" s="108"/>
      <c r="C590" s="108"/>
      <c r="D590" s="108"/>
      <c r="E590" s="108"/>
      <c r="F590" s="108"/>
      <c r="G590" s="108"/>
      <c r="H590" s="108"/>
      <c r="I590" s="108"/>
      <c r="J590" s="108"/>
      <c r="K590" s="108"/>
      <c r="L590" s="108"/>
      <c r="M590" s="108"/>
      <c r="N590" s="108"/>
    </row>
    <row r="591" spans="1:14" x14ac:dyDescent="0.2">
      <c r="A591" s="108"/>
      <c r="B591" s="108"/>
      <c r="C591" s="108"/>
      <c r="D591" s="108"/>
      <c r="E591" s="108"/>
      <c r="F591" s="108"/>
      <c r="G591" s="108"/>
      <c r="H591" s="108"/>
      <c r="I591" s="108"/>
      <c r="J591" s="108"/>
      <c r="K591" s="108"/>
      <c r="L591" s="108"/>
      <c r="M591" s="108"/>
      <c r="N591" s="108"/>
    </row>
    <row r="592" spans="1:14" x14ac:dyDescent="0.2">
      <c r="A592" s="108"/>
      <c r="B592" s="108"/>
      <c r="C592" s="108"/>
      <c r="D592" s="108"/>
      <c r="E592" s="108"/>
      <c r="F592" s="108"/>
      <c r="G592" s="108"/>
      <c r="H592" s="108"/>
      <c r="I592" s="108"/>
      <c r="J592" s="108"/>
      <c r="K592" s="108"/>
      <c r="L592" s="108"/>
      <c r="M592" s="108"/>
      <c r="N592" s="108"/>
    </row>
    <row r="593" spans="1:14" x14ac:dyDescent="0.2">
      <c r="A593" s="108"/>
      <c r="B593" s="108"/>
      <c r="C593" s="108"/>
      <c r="D593" s="108"/>
      <c r="E593" s="108"/>
      <c r="F593" s="108"/>
      <c r="G593" s="108"/>
      <c r="H593" s="108"/>
      <c r="I593" s="108"/>
      <c r="J593" s="108"/>
      <c r="K593" s="108"/>
      <c r="L593" s="108"/>
      <c r="M593" s="108"/>
      <c r="N593" s="108"/>
    </row>
    <row r="594" spans="1:14" x14ac:dyDescent="0.2">
      <c r="A594" s="108"/>
      <c r="B594" s="108"/>
      <c r="C594" s="108"/>
      <c r="D594" s="108"/>
      <c r="E594" s="108"/>
      <c r="F594" s="108"/>
      <c r="G594" s="108"/>
      <c r="H594" s="108"/>
      <c r="I594" s="108"/>
      <c r="J594" s="108"/>
      <c r="K594" s="108"/>
      <c r="L594" s="108"/>
      <c r="M594" s="108"/>
      <c r="N594" s="108"/>
    </row>
    <row r="595" spans="1:14" x14ac:dyDescent="0.2">
      <c r="A595" s="108"/>
      <c r="B595" s="108"/>
      <c r="C595" s="108"/>
      <c r="D595" s="108"/>
      <c r="E595" s="108"/>
      <c r="F595" s="108"/>
      <c r="G595" s="108"/>
      <c r="H595" s="108"/>
      <c r="I595" s="108"/>
      <c r="J595" s="108"/>
      <c r="K595" s="108"/>
      <c r="L595" s="108"/>
      <c r="M595" s="108"/>
      <c r="N595" s="108"/>
    </row>
    <row r="596" spans="1:14" x14ac:dyDescent="0.2">
      <c r="A596" s="108"/>
      <c r="B596" s="108"/>
      <c r="C596" s="108"/>
      <c r="D596" s="108"/>
      <c r="E596" s="108"/>
      <c r="F596" s="108"/>
      <c r="G596" s="108"/>
      <c r="H596" s="108"/>
      <c r="I596" s="108"/>
      <c r="J596" s="108"/>
      <c r="K596" s="108"/>
      <c r="L596" s="108"/>
      <c r="M596" s="108"/>
      <c r="N596" s="108"/>
    </row>
    <row r="597" spans="1:14" x14ac:dyDescent="0.2">
      <c r="A597" s="108"/>
      <c r="B597" s="108"/>
      <c r="C597" s="108"/>
      <c r="D597" s="108"/>
      <c r="E597" s="108"/>
      <c r="F597" s="108"/>
      <c r="G597" s="108"/>
      <c r="H597" s="108"/>
      <c r="I597" s="108"/>
      <c r="J597" s="108"/>
      <c r="K597" s="108"/>
      <c r="L597" s="108"/>
      <c r="M597" s="108"/>
      <c r="N597" s="108"/>
    </row>
    <row r="598" spans="1:14" x14ac:dyDescent="0.2">
      <c r="A598" s="108"/>
      <c r="B598" s="108"/>
      <c r="C598" s="108"/>
      <c r="D598" s="108"/>
      <c r="E598" s="108"/>
      <c r="F598" s="108"/>
      <c r="G598" s="108"/>
      <c r="H598" s="108"/>
      <c r="I598" s="108"/>
      <c r="J598" s="108"/>
      <c r="K598" s="108"/>
      <c r="L598" s="108"/>
      <c r="M598" s="108"/>
      <c r="N598" s="108"/>
    </row>
    <row r="599" spans="1:14" x14ac:dyDescent="0.2">
      <c r="A599" s="108"/>
      <c r="B599" s="108"/>
      <c r="C599" s="108"/>
      <c r="D599" s="108"/>
      <c r="E599" s="108"/>
      <c r="F599" s="108"/>
      <c r="G599" s="108"/>
      <c r="H599" s="108"/>
      <c r="I599" s="108"/>
      <c r="J599" s="108"/>
      <c r="K599" s="108"/>
      <c r="L599" s="108"/>
      <c r="M599" s="108"/>
      <c r="N599" s="108"/>
    </row>
    <row r="600" spans="1:14" x14ac:dyDescent="0.2">
      <c r="A600" s="108"/>
      <c r="B600" s="108"/>
      <c r="C600" s="108"/>
      <c r="D600" s="108"/>
      <c r="E600" s="108"/>
      <c r="F600" s="108"/>
      <c r="G600" s="108"/>
      <c r="H600" s="108"/>
      <c r="I600" s="108"/>
      <c r="J600" s="108"/>
      <c r="K600" s="108"/>
      <c r="L600" s="108"/>
      <c r="M600" s="108"/>
      <c r="N600" s="108"/>
    </row>
    <row r="601" spans="1:14" x14ac:dyDescent="0.2">
      <c r="A601" s="108"/>
      <c r="B601" s="108"/>
      <c r="C601" s="108"/>
      <c r="D601" s="108"/>
      <c r="E601" s="108"/>
      <c r="F601" s="108"/>
      <c r="G601" s="108"/>
      <c r="H601" s="108"/>
      <c r="I601" s="108"/>
      <c r="J601" s="108"/>
      <c r="K601" s="108"/>
      <c r="L601" s="108"/>
      <c r="M601" s="108"/>
      <c r="N601" s="108"/>
    </row>
    <row r="602" spans="1:14" x14ac:dyDescent="0.2">
      <c r="A602" s="108"/>
      <c r="B602" s="108"/>
      <c r="C602" s="108"/>
      <c r="D602" s="108"/>
      <c r="E602" s="108"/>
      <c r="F602" s="108"/>
      <c r="G602" s="108"/>
      <c r="H602" s="108"/>
      <c r="I602" s="108"/>
      <c r="J602" s="108"/>
      <c r="K602" s="108"/>
      <c r="L602" s="108"/>
      <c r="M602" s="108"/>
      <c r="N602" s="108"/>
    </row>
    <row r="603" spans="1:14" x14ac:dyDescent="0.2">
      <c r="A603" s="108"/>
      <c r="B603" s="108"/>
      <c r="C603" s="108"/>
      <c r="D603" s="108"/>
      <c r="E603" s="108"/>
      <c r="F603" s="108"/>
      <c r="G603" s="108"/>
      <c r="H603" s="108"/>
      <c r="I603" s="108"/>
      <c r="J603" s="108"/>
      <c r="K603" s="108"/>
      <c r="L603" s="108"/>
      <c r="M603" s="108"/>
      <c r="N603" s="108"/>
    </row>
    <row r="604" spans="1:14" x14ac:dyDescent="0.2">
      <c r="A604" s="108"/>
      <c r="B604" s="108"/>
      <c r="C604" s="108"/>
      <c r="D604" s="108"/>
      <c r="E604" s="108"/>
      <c r="F604" s="108"/>
      <c r="G604" s="108"/>
      <c r="H604" s="108"/>
      <c r="I604" s="108"/>
      <c r="J604" s="108"/>
      <c r="K604" s="108"/>
      <c r="L604" s="108"/>
      <c r="M604" s="108"/>
      <c r="N604" s="108"/>
    </row>
    <row r="605" spans="1:14" x14ac:dyDescent="0.2">
      <c r="A605" s="108"/>
      <c r="B605" s="108"/>
      <c r="C605" s="108"/>
      <c r="D605" s="108"/>
      <c r="E605" s="108"/>
      <c r="F605" s="108"/>
      <c r="G605" s="108"/>
      <c r="H605" s="108"/>
      <c r="I605" s="108"/>
      <c r="J605" s="108"/>
      <c r="K605" s="108"/>
      <c r="L605" s="108"/>
      <c r="M605" s="108"/>
      <c r="N605" s="108"/>
    </row>
    <row r="606" spans="1:14" x14ac:dyDescent="0.2">
      <c r="A606" s="108"/>
      <c r="B606" s="108"/>
      <c r="C606" s="108"/>
      <c r="D606" s="108"/>
      <c r="E606" s="108"/>
      <c r="F606" s="108"/>
      <c r="G606" s="108"/>
      <c r="H606" s="108"/>
      <c r="I606" s="108"/>
      <c r="J606" s="108"/>
      <c r="K606" s="108"/>
      <c r="L606" s="108"/>
      <c r="M606" s="108"/>
      <c r="N606" s="108"/>
    </row>
    <row r="607" spans="1:14" x14ac:dyDescent="0.2">
      <c r="A607" s="108"/>
      <c r="B607" s="108"/>
      <c r="C607" s="108"/>
      <c r="D607" s="108"/>
      <c r="E607" s="108"/>
      <c r="F607" s="108"/>
      <c r="G607" s="108"/>
      <c r="H607" s="108"/>
      <c r="I607" s="108"/>
      <c r="J607" s="108"/>
      <c r="K607" s="108"/>
      <c r="L607" s="108"/>
      <c r="M607" s="108"/>
      <c r="N607" s="108"/>
    </row>
    <row r="608" spans="1:14" x14ac:dyDescent="0.2">
      <c r="A608" s="108"/>
      <c r="B608" s="108"/>
      <c r="C608" s="108"/>
      <c r="D608" s="108"/>
      <c r="E608" s="108"/>
      <c r="F608" s="108"/>
      <c r="G608" s="108"/>
      <c r="H608" s="108"/>
      <c r="I608" s="108"/>
      <c r="J608" s="108"/>
      <c r="K608" s="108"/>
      <c r="L608" s="108"/>
      <c r="M608" s="108"/>
      <c r="N608" s="108"/>
    </row>
    <row r="609" spans="1:14" x14ac:dyDescent="0.2">
      <c r="A609" s="108"/>
      <c r="B609" s="108"/>
      <c r="C609" s="108"/>
      <c r="D609" s="108"/>
      <c r="E609" s="108"/>
      <c r="F609" s="108"/>
      <c r="G609" s="108"/>
      <c r="H609" s="108"/>
      <c r="I609" s="108"/>
      <c r="J609" s="108"/>
      <c r="K609" s="108"/>
      <c r="L609" s="108"/>
      <c r="M609" s="108"/>
      <c r="N609" s="108"/>
    </row>
    <row r="610" spans="1:14" x14ac:dyDescent="0.2">
      <c r="A610" s="108"/>
      <c r="B610" s="108"/>
      <c r="C610" s="108"/>
      <c r="D610" s="108"/>
      <c r="E610" s="108"/>
      <c r="F610" s="108"/>
      <c r="G610" s="108"/>
      <c r="H610" s="108"/>
      <c r="I610" s="108"/>
      <c r="J610" s="108"/>
      <c r="K610" s="108"/>
      <c r="L610" s="108"/>
      <c r="M610" s="108"/>
      <c r="N610" s="108"/>
    </row>
    <row r="611" spans="1:14" x14ac:dyDescent="0.2">
      <c r="A611" s="108"/>
      <c r="B611" s="108"/>
      <c r="C611" s="108"/>
      <c r="D611" s="108"/>
      <c r="E611" s="108"/>
      <c r="F611" s="108"/>
      <c r="G611" s="108"/>
      <c r="H611" s="108"/>
      <c r="I611" s="108"/>
      <c r="J611" s="108"/>
      <c r="K611" s="108"/>
      <c r="L611" s="108"/>
      <c r="M611" s="108"/>
      <c r="N611" s="108"/>
    </row>
    <row r="612" spans="1:14" x14ac:dyDescent="0.2">
      <c r="A612" s="108"/>
      <c r="B612" s="108"/>
      <c r="C612" s="108"/>
      <c r="D612" s="108"/>
      <c r="E612" s="108"/>
      <c r="F612" s="108"/>
      <c r="G612" s="108"/>
      <c r="H612" s="108"/>
      <c r="I612" s="108"/>
      <c r="J612" s="108"/>
      <c r="K612" s="108"/>
      <c r="L612" s="108"/>
      <c r="M612" s="108"/>
      <c r="N612" s="108"/>
    </row>
    <row r="613" spans="1:14" x14ac:dyDescent="0.2">
      <c r="A613" s="108"/>
      <c r="B613" s="108"/>
      <c r="C613" s="108"/>
      <c r="D613" s="108"/>
      <c r="E613" s="108"/>
      <c r="F613" s="108"/>
      <c r="G613" s="108"/>
      <c r="H613" s="108"/>
      <c r="I613" s="108"/>
      <c r="J613" s="108"/>
      <c r="K613" s="108"/>
      <c r="L613" s="108"/>
      <c r="M613" s="108"/>
      <c r="N613" s="108"/>
    </row>
    <row r="614" spans="1:14" x14ac:dyDescent="0.2">
      <c r="A614" s="108"/>
      <c r="B614" s="108"/>
      <c r="C614" s="108"/>
      <c r="D614" s="108"/>
      <c r="E614" s="108"/>
      <c r="F614" s="108"/>
      <c r="G614" s="108"/>
      <c r="H614" s="108"/>
      <c r="I614" s="108"/>
      <c r="J614" s="108"/>
      <c r="K614" s="108"/>
      <c r="L614" s="108"/>
      <c r="M614" s="108"/>
      <c r="N614" s="108"/>
    </row>
    <row r="615" spans="1:14" x14ac:dyDescent="0.2">
      <c r="A615" s="108"/>
      <c r="B615" s="108"/>
      <c r="C615" s="108"/>
      <c r="D615" s="108"/>
      <c r="E615" s="108"/>
      <c r="F615" s="108"/>
      <c r="G615" s="108"/>
      <c r="H615" s="108"/>
      <c r="I615" s="108"/>
      <c r="J615" s="108"/>
      <c r="K615" s="108"/>
      <c r="L615" s="108"/>
      <c r="M615" s="108"/>
      <c r="N615" s="108"/>
    </row>
    <row r="616" spans="1:14" x14ac:dyDescent="0.2">
      <c r="A616" s="108"/>
      <c r="B616" s="108"/>
      <c r="C616" s="108"/>
      <c r="D616" s="108"/>
      <c r="E616" s="108"/>
      <c r="F616" s="108"/>
      <c r="G616" s="108"/>
      <c r="H616" s="108"/>
      <c r="I616" s="108"/>
      <c r="J616" s="108"/>
      <c r="K616" s="108"/>
      <c r="L616" s="108"/>
      <c r="M616" s="108"/>
      <c r="N616" s="108"/>
    </row>
    <row r="617" spans="1:14" x14ac:dyDescent="0.2">
      <c r="A617" s="108"/>
      <c r="B617" s="108"/>
      <c r="C617" s="108"/>
      <c r="D617" s="108"/>
      <c r="E617" s="108"/>
      <c r="F617" s="108"/>
      <c r="G617" s="108"/>
      <c r="H617" s="108"/>
      <c r="I617" s="108"/>
      <c r="J617" s="108"/>
      <c r="K617" s="108"/>
      <c r="L617" s="108"/>
      <c r="M617" s="108"/>
      <c r="N617" s="108"/>
    </row>
    <row r="618" spans="1:14" x14ac:dyDescent="0.2">
      <c r="A618" s="108"/>
      <c r="B618" s="108"/>
      <c r="C618" s="108"/>
      <c r="D618" s="108"/>
      <c r="E618" s="108"/>
      <c r="F618" s="108"/>
      <c r="G618" s="108"/>
      <c r="H618" s="108"/>
      <c r="I618" s="108"/>
      <c r="J618" s="108"/>
      <c r="K618" s="108"/>
      <c r="L618" s="108"/>
      <c r="M618" s="108"/>
      <c r="N618" s="108"/>
    </row>
    <row r="619" spans="1:14" x14ac:dyDescent="0.2">
      <c r="A619" s="108"/>
      <c r="B619" s="108"/>
      <c r="C619" s="108"/>
      <c r="D619" s="108"/>
      <c r="E619" s="108"/>
      <c r="F619" s="108"/>
      <c r="G619" s="108"/>
      <c r="H619" s="108"/>
      <c r="I619" s="108"/>
      <c r="J619" s="108"/>
      <c r="K619" s="108"/>
      <c r="L619" s="108"/>
      <c r="M619" s="108"/>
      <c r="N619" s="108"/>
    </row>
    <row r="620" spans="1:14" x14ac:dyDescent="0.2">
      <c r="A620" s="108"/>
      <c r="B620" s="108"/>
      <c r="C620" s="108"/>
      <c r="D620" s="108"/>
      <c r="E620" s="108"/>
      <c r="F620" s="108"/>
      <c r="G620" s="108"/>
      <c r="H620" s="108"/>
      <c r="I620" s="108"/>
      <c r="J620" s="108"/>
      <c r="K620" s="108"/>
      <c r="L620" s="108"/>
      <c r="M620" s="108"/>
      <c r="N620" s="108"/>
    </row>
    <row r="621" spans="1:14" x14ac:dyDescent="0.2">
      <c r="A621" s="108"/>
      <c r="B621" s="108"/>
      <c r="C621" s="108"/>
      <c r="D621" s="108"/>
      <c r="E621" s="108"/>
      <c r="F621" s="108"/>
      <c r="G621" s="108"/>
      <c r="H621" s="108"/>
      <c r="I621" s="108"/>
      <c r="J621" s="108"/>
      <c r="K621" s="108"/>
      <c r="L621" s="108"/>
      <c r="M621" s="108"/>
      <c r="N621" s="108"/>
    </row>
    <row r="622" spans="1:14" x14ac:dyDescent="0.2">
      <c r="A622" s="108"/>
      <c r="B622" s="108"/>
      <c r="C622" s="108"/>
      <c r="D622" s="108"/>
      <c r="E622" s="108"/>
      <c r="F622" s="108"/>
      <c r="G622" s="108"/>
      <c r="H622" s="108"/>
      <c r="I622" s="108"/>
      <c r="J622" s="108"/>
      <c r="K622" s="108"/>
      <c r="L622" s="108"/>
      <c r="M622" s="108"/>
      <c r="N622" s="108"/>
    </row>
    <row r="623" spans="1:14" x14ac:dyDescent="0.2">
      <c r="A623" s="108"/>
      <c r="B623" s="108"/>
      <c r="C623" s="108"/>
      <c r="D623" s="108"/>
      <c r="E623" s="108"/>
      <c r="F623" s="108"/>
      <c r="G623" s="108"/>
      <c r="H623" s="108"/>
      <c r="I623" s="108"/>
      <c r="J623" s="108"/>
      <c r="K623" s="108"/>
      <c r="L623" s="108"/>
      <c r="M623" s="108"/>
      <c r="N623" s="108"/>
    </row>
    <row r="624" spans="1:14" x14ac:dyDescent="0.2">
      <c r="A624" s="108"/>
      <c r="B624" s="108"/>
      <c r="C624" s="108"/>
      <c r="D624" s="108"/>
      <c r="E624" s="108"/>
      <c r="F624" s="108"/>
      <c r="G624" s="108"/>
      <c r="H624" s="108"/>
      <c r="I624" s="108"/>
      <c r="J624" s="108"/>
      <c r="K624" s="108"/>
      <c r="L624" s="108"/>
      <c r="M624" s="108"/>
      <c r="N624" s="108"/>
    </row>
    <row r="625" spans="1:14" x14ac:dyDescent="0.2">
      <c r="A625" s="108"/>
      <c r="B625" s="108"/>
      <c r="C625" s="108"/>
      <c r="D625" s="108"/>
      <c r="E625" s="108"/>
      <c r="F625" s="108"/>
      <c r="G625" s="108"/>
      <c r="H625" s="108"/>
      <c r="I625" s="108"/>
      <c r="J625" s="108"/>
      <c r="K625" s="108"/>
      <c r="L625" s="108"/>
      <c r="M625" s="108"/>
      <c r="N625" s="108"/>
    </row>
    <row r="626" spans="1:14" x14ac:dyDescent="0.2">
      <c r="A626" s="108"/>
      <c r="B626" s="108"/>
      <c r="C626" s="108"/>
      <c r="D626" s="108"/>
      <c r="E626" s="108"/>
      <c r="F626" s="108"/>
      <c r="G626" s="108"/>
      <c r="H626" s="108"/>
      <c r="I626" s="108"/>
      <c r="J626" s="108"/>
      <c r="K626" s="108"/>
      <c r="L626" s="108"/>
      <c r="M626" s="108"/>
      <c r="N626" s="108"/>
    </row>
    <row r="627" spans="1:14" x14ac:dyDescent="0.2">
      <c r="A627" s="108"/>
      <c r="B627" s="108"/>
      <c r="C627" s="108"/>
      <c r="D627" s="108"/>
      <c r="E627" s="108"/>
      <c r="F627" s="108"/>
      <c r="G627" s="108"/>
      <c r="H627" s="108"/>
      <c r="I627" s="108"/>
      <c r="J627" s="108"/>
      <c r="K627" s="108"/>
      <c r="L627" s="108"/>
      <c r="M627" s="108"/>
      <c r="N627" s="108"/>
    </row>
    <row r="628" spans="1:14" x14ac:dyDescent="0.2">
      <c r="A628" s="108"/>
      <c r="B628" s="108"/>
      <c r="C628" s="108"/>
      <c r="D628" s="108"/>
      <c r="E628" s="108"/>
      <c r="F628" s="108"/>
      <c r="G628" s="108"/>
      <c r="H628" s="108"/>
      <c r="I628" s="108"/>
      <c r="J628" s="108"/>
      <c r="K628" s="108"/>
      <c r="L628" s="108"/>
      <c r="M628" s="108"/>
      <c r="N628" s="108"/>
    </row>
    <row r="629" spans="1:14" x14ac:dyDescent="0.2">
      <c r="A629" s="108"/>
      <c r="B629" s="108"/>
      <c r="C629" s="108"/>
      <c r="D629" s="108"/>
      <c r="E629" s="108"/>
      <c r="F629" s="108"/>
      <c r="G629" s="108"/>
      <c r="H629" s="108"/>
      <c r="I629" s="108"/>
      <c r="J629" s="108"/>
      <c r="K629" s="108"/>
      <c r="L629" s="108"/>
      <c r="M629" s="108"/>
      <c r="N629" s="108"/>
    </row>
    <row r="630" spans="1:14" x14ac:dyDescent="0.2">
      <c r="A630" s="108"/>
      <c r="B630" s="108"/>
      <c r="C630" s="108"/>
      <c r="D630" s="108"/>
      <c r="E630" s="108"/>
      <c r="F630" s="108"/>
      <c r="G630" s="108"/>
      <c r="H630" s="108"/>
      <c r="I630" s="108"/>
      <c r="J630" s="108"/>
      <c r="K630" s="108"/>
      <c r="L630" s="108"/>
      <c r="M630" s="108"/>
      <c r="N630" s="108"/>
    </row>
    <row r="631" spans="1:14" x14ac:dyDescent="0.2">
      <c r="A631" s="108"/>
      <c r="B631" s="108"/>
      <c r="C631" s="108"/>
      <c r="D631" s="108"/>
      <c r="E631" s="108"/>
      <c r="F631" s="108"/>
      <c r="G631" s="108"/>
      <c r="H631" s="108"/>
      <c r="I631" s="108"/>
      <c r="J631" s="108"/>
      <c r="K631" s="108"/>
      <c r="L631" s="108"/>
      <c r="M631" s="108"/>
      <c r="N631" s="108"/>
    </row>
    <row r="632" spans="1:14" x14ac:dyDescent="0.2">
      <c r="A632" s="108"/>
      <c r="B632" s="108"/>
      <c r="C632" s="108"/>
      <c r="D632" s="108"/>
      <c r="E632" s="108"/>
      <c r="F632" s="108"/>
      <c r="G632" s="108"/>
      <c r="H632" s="108"/>
      <c r="I632" s="108"/>
      <c r="J632" s="108"/>
      <c r="K632" s="108"/>
      <c r="L632" s="108"/>
      <c r="M632" s="108"/>
      <c r="N632" s="108"/>
    </row>
    <row r="633" spans="1:14" x14ac:dyDescent="0.2">
      <c r="A633" s="108"/>
      <c r="B633" s="108"/>
      <c r="C633" s="108"/>
      <c r="D633" s="108"/>
      <c r="E633" s="108"/>
      <c r="F633" s="108"/>
      <c r="G633" s="108"/>
      <c r="H633" s="108"/>
      <c r="I633" s="108"/>
      <c r="J633" s="108"/>
      <c r="K633" s="108"/>
      <c r="L633" s="108"/>
      <c r="M633" s="108"/>
      <c r="N633" s="108"/>
    </row>
    <row r="634" spans="1:14" x14ac:dyDescent="0.2">
      <c r="A634" s="108"/>
      <c r="B634" s="108"/>
      <c r="C634" s="108"/>
      <c r="D634" s="108"/>
      <c r="E634" s="108"/>
      <c r="F634" s="108"/>
      <c r="G634" s="108"/>
      <c r="H634" s="108"/>
      <c r="I634" s="108"/>
      <c r="J634" s="108"/>
      <c r="K634" s="108"/>
      <c r="L634" s="108"/>
      <c r="M634" s="108"/>
      <c r="N634" s="108"/>
    </row>
    <row r="635" spans="1:14" x14ac:dyDescent="0.2">
      <c r="A635" s="108"/>
      <c r="B635" s="108"/>
      <c r="C635" s="108"/>
      <c r="D635" s="108"/>
      <c r="E635" s="108"/>
      <c r="F635" s="108"/>
      <c r="G635" s="108"/>
      <c r="H635" s="108"/>
      <c r="I635" s="108"/>
      <c r="J635" s="108"/>
      <c r="K635" s="108"/>
      <c r="L635" s="108"/>
      <c r="M635" s="108"/>
      <c r="N635" s="108"/>
    </row>
    <row r="636" spans="1:14" x14ac:dyDescent="0.2">
      <c r="A636" s="108"/>
      <c r="B636" s="108"/>
      <c r="C636" s="108"/>
      <c r="D636" s="108"/>
      <c r="E636" s="108"/>
      <c r="F636" s="108"/>
      <c r="G636" s="108"/>
      <c r="H636" s="108"/>
      <c r="I636" s="108"/>
      <c r="J636" s="108"/>
      <c r="K636" s="108"/>
      <c r="L636" s="108"/>
      <c r="M636" s="108"/>
      <c r="N636" s="108"/>
    </row>
    <row r="637" spans="1:14" x14ac:dyDescent="0.2">
      <c r="A637" s="108"/>
      <c r="B637" s="108"/>
      <c r="C637" s="108"/>
      <c r="D637" s="108"/>
      <c r="E637" s="108"/>
      <c r="F637" s="108"/>
      <c r="G637" s="108"/>
      <c r="H637" s="108"/>
      <c r="I637" s="108"/>
      <c r="J637" s="108"/>
      <c r="K637" s="108"/>
      <c r="L637" s="108"/>
      <c r="M637" s="108"/>
      <c r="N637" s="108"/>
    </row>
    <row r="638" spans="1:14" x14ac:dyDescent="0.2">
      <c r="A638" s="108"/>
      <c r="B638" s="108"/>
      <c r="C638" s="108"/>
      <c r="D638" s="108"/>
      <c r="E638" s="108"/>
      <c r="F638" s="108"/>
      <c r="G638" s="108"/>
      <c r="H638" s="108"/>
      <c r="I638" s="108"/>
      <c r="J638" s="108"/>
      <c r="K638" s="108"/>
      <c r="L638" s="108"/>
      <c r="M638" s="108"/>
      <c r="N638" s="108"/>
    </row>
    <row r="639" spans="1:14" x14ac:dyDescent="0.2">
      <c r="A639" s="108"/>
      <c r="B639" s="108"/>
      <c r="C639" s="108"/>
      <c r="D639" s="108"/>
      <c r="E639" s="108"/>
      <c r="F639" s="108"/>
      <c r="G639" s="108"/>
      <c r="H639" s="108"/>
      <c r="I639" s="108"/>
      <c r="J639" s="108"/>
      <c r="K639" s="108"/>
      <c r="L639" s="108"/>
      <c r="M639" s="108"/>
      <c r="N639" s="108"/>
    </row>
    <row r="640" spans="1:14" x14ac:dyDescent="0.2">
      <c r="A640" s="108"/>
      <c r="B640" s="108"/>
      <c r="C640" s="108"/>
      <c r="D640" s="108"/>
      <c r="E640" s="108"/>
      <c r="F640" s="108"/>
      <c r="G640" s="108"/>
      <c r="H640" s="108"/>
      <c r="I640" s="108"/>
      <c r="J640" s="108"/>
      <c r="K640" s="108"/>
      <c r="L640" s="108"/>
      <c r="M640" s="108"/>
      <c r="N640" s="108"/>
    </row>
    <row r="641" spans="1:14" x14ac:dyDescent="0.2">
      <c r="A641" s="108"/>
      <c r="B641" s="108"/>
      <c r="C641" s="108"/>
      <c r="D641" s="108"/>
      <c r="E641" s="108"/>
      <c r="F641" s="108"/>
      <c r="G641" s="108"/>
      <c r="H641" s="108"/>
      <c r="I641" s="108"/>
      <c r="J641" s="108"/>
      <c r="K641" s="108"/>
      <c r="L641" s="108"/>
      <c r="M641" s="108"/>
      <c r="N641" s="108"/>
    </row>
    <row r="642" spans="1:14" x14ac:dyDescent="0.2">
      <c r="A642" s="108"/>
      <c r="B642" s="108"/>
      <c r="C642" s="108"/>
      <c r="D642" s="108"/>
      <c r="E642" s="108"/>
      <c r="F642" s="108"/>
      <c r="G642" s="108"/>
      <c r="H642" s="108"/>
      <c r="I642" s="108"/>
      <c r="J642" s="108"/>
      <c r="K642" s="108"/>
      <c r="L642" s="108"/>
      <c r="M642" s="108"/>
      <c r="N642" s="108"/>
    </row>
    <row r="643" spans="1:14" x14ac:dyDescent="0.2">
      <c r="A643" s="108"/>
      <c r="B643" s="108"/>
      <c r="C643" s="108"/>
      <c r="D643" s="108"/>
      <c r="E643" s="108"/>
      <c r="F643" s="108"/>
      <c r="G643" s="108"/>
      <c r="H643" s="108"/>
      <c r="I643" s="108"/>
      <c r="J643" s="108"/>
      <c r="K643" s="108"/>
      <c r="L643" s="108"/>
      <c r="M643" s="108"/>
      <c r="N643" s="108"/>
    </row>
    <row r="644" spans="1:14" x14ac:dyDescent="0.2">
      <c r="A644" s="108"/>
      <c r="B644" s="108"/>
      <c r="C644" s="108"/>
      <c r="D644" s="108"/>
      <c r="E644" s="108"/>
      <c r="F644" s="108"/>
      <c r="G644" s="108"/>
      <c r="H644" s="108"/>
      <c r="I644" s="108"/>
      <c r="J644" s="108"/>
      <c r="K644" s="108"/>
      <c r="L644" s="108"/>
      <c r="M644" s="108"/>
      <c r="N644" s="108"/>
    </row>
    <row r="645" spans="1:14" x14ac:dyDescent="0.2">
      <c r="A645" s="108"/>
      <c r="B645" s="108"/>
      <c r="C645" s="108"/>
      <c r="D645" s="108"/>
      <c r="E645" s="108"/>
      <c r="F645" s="108"/>
      <c r="G645" s="108"/>
      <c r="H645" s="108"/>
      <c r="I645" s="108"/>
      <c r="J645" s="108"/>
      <c r="K645" s="108"/>
      <c r="L645" s="108"/>
      <c r="M645" s="108"/>
      <c r="N645" s="108"/>
    </row>
    <row r="646" spans="1:14" x14ac:dyDescent="0.2">
      <c r="A646" s="108"/>
      <c r="B646" s="108"/>
      <c r="C646" s="108"/>
      <c r="D646" s="108"/>
      <c r="E646" s="108"/>
      <c r="F646" s="108"/>
      <c r="G646" s="108"/>
      <c r="H646" s="108"/>
      <c r="I646" s="108"/>
      <c r="J646" s="108"/>
      <c r="K646" s="108"/>
      <c r="L646" s="108"/>
      <c r="M646" s="108"/>
      <c r="N646" s="108"/>
    </row>
    <row r="647" spans="1:14" x14ac:dyDescent="0.2">
      <c r="A647" s="108"/>
      <c r="B647" s="108"/>
      <c r="C647" s="108"/>
      <c r="D647" s="108"/>
      <c r="E647" s="108"/>
      <c r="F647" s="108"/>
      <c r="G647" s="108"/>
      <c r="H647" s="108"/>
      <c r="I647" s="108"/>
      <c r="J647" s="108"/>
      <c r="K647" s="108"/>
      <c r="L647" s="108"/>
      <c r="M647" s="108"/>
      <c r="N647" s="108"/>
    </row>
    <row r="648" spans="1:14" x14ac:dyDescent="0.2">
      <c r="A648" s="108"/>
      <c r="B648" s="108"/>
      <c r="C648" s="108"/>
      <c r="D648" s="108"/>
      <c r="E648" s="108"/>
      <c r="F648" s="108"/>
      <c r="G648" s="108"/>
      <c r="H648" s="108"/>
      <c r="I648" s="108"/>
      <c r="J648" s="108"/>
      <c r="K648" s="108"/>
      <c r="L648" s="108"/>
      <c r="M648" s="108"/>
      <c r="N648" s="108"/>
    </row>
    <row r="649" spans="1:14" x14ac:dyDescent="0.2">
      <c r="A649" s="108"/>
      <c r="B649" s="108"/>
      <c r="C649" s="108"/>
      <c r="D649" s="108"/>
      <c r="E649" s="108"/>
      <c r="F649" s="108"/>
      <c r="G649" s="108"/>
      <c r="H649" s="108"/>
      <c r="I649" s="108"/>
      <c r="J649" s="108"/>
      <c r="K649" s="108"/>
      <c r="L649" s="108"/>
      <c r="M649" s="108"/>
      <c r="N649" s="108"/>
    </row>
    <row r="650" spans="1:14" x14ac:dyDescent="0.2">
      <c r="A650" s="108"/>
      <c r="B650" s="108"/>
      <c r="C650" s="108"/>
      <c r="D650" s="108"/>
      <c r="E650" s="108"/>
      <c r="F650" s="108"/>
      <c r="G650" s="108"/>
      <c r="H650" s="108"/>
      <c r="I650" s="108"/>
      <c r="J650" s="108"/>
      <c r="K650" s="108"/>
      <c r="L650" s="108"/>
      <c r="M650" s="108"/>
      <c r="N650" s="108"/>
    </row>
    <row r="651" spans="1:14" x14ac:dyDescent="0.2">
      <c r="A651" s="108"/>
      <c r="B651" s="108"/>
      <c r="C651" s="108"/>
      <c r="D651" s="108"/>
      <c r="E651" s="108"/>
      <c r="F651" s="108"/>
      <c r="G651" s="108"/>
      <c r="H651" s="108"/>
      <c r="I651" s="108"/>
      <c r="J651" s="108"/>
      <c r="K651" s="108"/>
      <c r="L651" s="108"/>
      <c r="M651" s="108"/>
      <c r="N651" s="108"/>
    </row>
    <row r="652" spans="1:14" x14ac:dyDescent="0.2">
      <c r="A652" s="108"/>
      <c r="B652" s="108"/>
      <c r="C652" s="108"/>
      <c r="D652" s="108"/>
      <c r="E652" s="108"/>
      <c r="F652" s="108"/>
      <c r="G652" s="108"/>
      <c r="H652" s="108"/>
      <c r="I652" s="108"/>
      <c r="J652" s="108"/>
      <c r="K652" s="108"/>
      <c r="L652" s="108"/>
      <c r="M652" s="108"/>
      <c r="N652" s="108"/>
    </row>
    <row r="653" spans="1:14" x14ac:dyDescent="0.2">
      <c r="A653" s="108"/>
      <c r="B653" s="108"/>
      <c r="C653" s="108"/>
      <c r="D653" s="108"/>
      <c r="E653" s="108"/>
      <c r="F653" s="108"/>
      <c r="G653" s="108"/>
      <c r="H653" s="108"/>
      <c r="I653" s="108"/>
      <c r="J653" s="108"/>
      <c r="K653" s="108"/>
      <c r="L653" s="108"/>
      <c r="M653" s="108"/>
      <c r="N653" s="108"/>
    </row>
    <row r="654" spans="1:14" x14ac:dyDescent="0.2">
      <c r="A654" s="108"/>
      <c r="B654" s="108"/>
      <c r="C654" s="108"/>
      <c r="D654" s="108"/>
      <c r="E654" s="108"/>
      <c r="F654" s="108"/>
      <c r="G654" s="108"/>
      <c r="H654" s="108"/>
      <c r="I654" s="108"/>
      <c r="J654" s="108"/>
      <c r="K654" s="108"/>
      <c r="L654" s="108"/>
      <c r="M654" s="108"/>
      <c r="N654" s="108"/>
    </row>
    <row r="655" spans="1:14" x14ac:dyDescent="0.2">
      <c r="A655" s="108"/>
      <c r="B655" s="108"/>
      <c r="C655" s="108"/>
      <c r="D655" s="108"/>
      <c r="E655" s="108"/>
      <c r="F655" s="108"/>
      <c r="G655" s="108"/>
      <c r="H655" s="108"/>
      <c r="I655" s="108"/>
      <c r="J655" s="108"/>
      <c r="K655" s="108"/>
      <c r="L655" s="108"/>
      <c r="M655" s="108"/>
      <c r="N655" s="108"/>
    </row>
    <row r="656" spans="1:14" x14ac:dyDescent="0.2">
      <c r="A656" s="108"/>
      <c r="B656" s="108"/>
      <c r="C656" s="108"/>
      <c r="D656" s="108"/>
      <c r="E656" s="108"/>
      <c r="F656" s="108"/>
      <c r="G656" s="108"/>
      <c r="H656" s="108"/>
      <c r="I656" s="108"/>
      <c r="J656" s="108"/>
      <c r="K656" s="108"/>
      <c r="L656" s="108"/>
      <c r="M656" s="108"/>
      <c r="N656" s="108"/>
    </row>
    <row r="657" spans="1:14" x14ac:dyDescent="0.2">
      <c r="A657" s="108"/>
      <c r="B657" s="108"/>
      <c r="C657" s="108"/>
      <c r="D657" s="108"/>
      <c r="E657" s="108"/>
      <c r="F657" s="108"/>
      <c r="G657" s="108"/>
      <c r="H657" s="108"/>
      <c r="I657" s="108"/>
      <c r="J657" s="108"/>
      <c r="K657" s="108"/>
      <c r="L657" s="108"/>
      <c r="M657" s="108"/>
      <c r="N657" s="108"/>
    </row>
    <row r="658" spans="1:14" x14ac:dyDescent="0.2">
      <c r="A658" s="108"/>
      <c r="B658" s="108"/>
      <c r="C658" s="108"/>
      <c r="D658" s="108"/>
      <c r="E658" s="108"/>
      <c r="F658" s="108"/>
      <c r="G658" s="108"/>
      <c r="H658" s="108"/>
      <c r="I658" s="108"/>
      <c r="J658" s="108"/>
      <c r="K658" s="108"/>
      <c r="L658" s="108"/>
      <c r="M658" s="108"/>
      <c r="N658" s="108"/>
    </row>
    <row r="659" spans="1:14" x14ac:dyDescent="0.2">
      <c r="A659" s="108"/>
      <c r="B659" s="108"/>
      <c r="C659" s="108"/>
      <c r="D659" s="108"/>
      <c r="E659" s="108"/>
      <c r="F659" s="108"/>
      <c r="G659" s="108"/>
      <c r="H659" s="108"/>
      <c r="I659" s="108"/>
      <c r="J659" s="108"/>
      <c r="K659" s="108"/>
      <c r="L659" s="108"/>
      <c r="M659" s="108"/>
      <c r="N659" s="108"/>
    </row>
    <row r="660" spans="1:14" x14ac:dyDescent="0.2">
      <c r="A660" s="108"/>
      <c r="B660" s="108"/>
      <c r="C660" s="108"/>
      <c r="D660" s="108"/>
      <c r="E660" s="108"/>
      <c r="F660" s="108"/>
      <c r="G660" s="108"/>
      <c r="H660" s="108"/>
      <c r="I660" s="108"/>
      <c r="J660" s="108"/>
      <c r="K660" s="108"/>
      <c r="L660" s="108"/>
      <c r="M660" s="108"/>
      <c r="N660" s="108"/>
    </row>
    <row r="661" spans="1:14" x14ac:dyDescent="0.2">
      <c r="A661" s="108"/>
      <c r="B661" s="108"/>
      <c r="C661" s="108"/>
      <c r="D661" s="108"/>
      <c r="E661" s="108"/>
      <c r="F661" s="108"/>
      <c r="G661" s="108"/>
      <c r="H661" s="108"/>
      <c r="I661" s="108"/>
      <c r="J661" s="108"/>
      <c r="K661" s="108"/>
      <c r="L661" s="108"/>
      <c r="M661" s="108"/>
      <c r="N661" s="108"/>
    </row>
    <row r="662" spans="1:14" x14ac:dyDescent="0.2">
      <c r="A662" s="108"/>
      <c r="B662" s="108"/>
      <c r="C662" s="108"/>
      <c r="D662" s="108"/>
      <c r="E662" s="108"/>
      <c r="F662" s="108"/>
      <c r="G662" s="108"/>
      <c r="H662" s="108"/>
      <c r="I662" s="108"/>
      <c r="J662" s="108"/>
      <c r="K662" s="108"/>
      <c r="L662" s="108"/>
      <c r="M662" s="108"/>
      <c r="N662" s="108"/>
    </row>
    <row r="663" spans="1:14" x14ac:dyDescent="0.2">
      <c r="A663" s="108"/>
      <c r="B663" s="108"/>
      <c r="C663" s="108"/>
      <c r="D663" s="108"/>
      <c r="E663" s="108"/>
      <c r="F663" s="108"/>
      <c r="G663" s="108"/>
      <c r="H663" s="108"/>
      <c r="I663" s="108"/>
      <c r="J663" s="108"/>
      <c r="K663" s="108"/>
      <c r="L663" s="108"/>
      <c r="M663" s="108"/>
      <c r="N663" s="108"/>
    </row>
    <row r="664" spans="1:14" x14ac:dyDescent="0.2">
      <c r="A664" s="108"/>
      <c r="B664" s="108"/>
      <c r="C664" s="108"/>
      <c r="D664" s="108"/>
      <c r="E664" s="108"/>
      <c r="F664" s="108"/>
      <c r="G664" s="108"/>
      <c r="H664" s="108"/>
      <c r="I664" s="108"/>
      <c r="J664" s="108"/>
      <c r="K664" s="108"/>
      <c r="L664" s="108"/>
      <c r="M664" s="108"/>
      <c r="N664" s="108"/>
    </row>
    <row r="665" spans="1:14" x14ac:dyDescent="0.2">
      <c r="A665" s="108"/>
      <c r="B665" s="108"/>
      <c r="C665" s="108"/>
      <c r="D665" s="108"/>
      <c r="E665" s="108"/>
      <c r="F665" s="108"/>
      <c r="G665" s="108"/>
      <c r="H665" s="108"/>
      <c r="I665" s="108"/>
      <c r="J665" s="108"/>
      <c r="K665" s="108"/>
      <c r="L665" s="108"/>
      <c r="M665" s="108"/>
      <c r="N665" s="108"/>
    </row>
    <row r="666" spans="1:14" x14ac:dyDescent="0.2">
      <c r="A666" s="108"/>
      <c r="B666" s="108"/>
      <c r="C666" s="108"/>
      <c r="D666" s="108"/>
      <c r="E666" s="108"/>
      <c r="F666" s="108"/>
      <c r="G666" s="108"/>
      <c r="H666" s="108"/>
      <c r="I666" s="108"/>
      <c r="J666" s="108"/>
      <c r="K666" s="108"/>
      <c r="L666" s="108"/>
      <c r="M666" s="108"/>
      <c r="N666" s="108"/>
    </row>
    <row r="667" spans="1:14" x14ac:dyDescent="0.2">
      <c r="A667" s="108"/>
      <c r="B667" s="108"/>
      <c r="C667" s="108"/>
      <c r="D667" s="108"/>
      <c r="E667" s="108"/>
      <c r="F667" s="108"/>
      <c r="G667" s="108"/>
      <c r="H667" s="108"/>
      <c r="I667" s="108"/>
      <c r="J667" s="108"/>
      <c r="K667" s="108"/>
      <c r="L667" s="108"/>
      <c r="M667" s="108"/>
      <c r="N667" s="108"/>
    </row>
    <row r="668" spans="1:14" x14ac:dyDescent="0.2">
      <c r="A668" s="108"/>
      <c r="B668" s="108"/>
      <c r="C668" s="108"/>
      <c r="D668" s="108"/>
      <c r="E668" s="108"/>
      <c r="F668" s="108"/>
      <c r="G668" s="108"/>
      <c r="H668" s="108"/>
      <c r="I668" s="108"/>
      <c r="J668" s="108"/>
      <c r="K668" s="108"/>
      <c r="L668" s="108"/>
      <c r="M668" s="108"/>
      <c r="N668" s="108"/>
    </row>
    <row r="669" spans="1:14" x14ac:dyDescent="0.2">
      <c r="A669" s="108"/>
      <c r="B669" s="108"/>
      <c r="C669" s="108"/>
      <c r="D669" s="108"/>
      <c r="E669" s="108"/>
      <c r="F669" s="108"/>
      <c r="G669" s="108"/>
      <c r="H669" s="108"/>
      <c r="I669" s="108"/>
      <c r="J669" s="108"/>
      <c r="K669" s="108"/>
      <c r="L669" s="108"/>
      <c r="M669" s="108"/>
      <c r="N669" s="108"/>
    </row>
    <row r="670" spans="1:14" x14ac:dyDescent="0.2">
      <c r="A670" s="108"/>
      <c r="B670" s="108"/>
      <c r="C670" s="108"/>
      <c r="D670" s="108"/>
      <c r="E670" s="108"/>
      <c r="F670" s="108"/>
      <c r="G670" s="108"/>
      <c r="H670" s="108"/>
      <c r="I670" s="108"/>
      <c r="J670" s="108"/>
      <c r="K670" s="108"/>
      <c r="L670" s="108"/>
      <c r="M670" s="108"/>
      <c r="N670" s="108"/>
    </row>
    <row r="671" spans="1:14" x14ac:dyDescent="0.2">
      <c r="A671" s="108"/>
      <c r="B671" s="108"/>
      <c r="C671" s="108"/>
      <c r="D671" s="108"/>
      <c r="E671" s="108"/>
      <c r="F671" s="108"/>
      <c r="G671" s="108"/>
      <c r="H671" s="108"/>
      <c r="I671" s="108"/>
      <c r="J671" s="108"/>
      <c r="K671" s="108"/>
      <c r="L671" s="108"/>
      <c r="M671" s="108"/>
      <c r="N671" s="108"/>
    </row>
    <row r="672" spans="1:14" x14ac:dyDescent="0.2">
      <c r="A672" s="108"/>
      <c r="B672" s="108"/>
      <c r="C672" s="108"/>
      <c r="D672" s="108"/>
      <c r="E672" s="108"/>
      <c r="F672" s="108"/>
      <c r="G672" s="108"/>
      <c r="H672" s="108"/>
      <c r="I672" s="108"/>
      <c r="J672" s="108"/>
      <c r="K672" s="108"/>
      <c r="L672" s="108"/>
      <c r="M672" s="108"/>
      <c r="N672" s="108"/>
    </row>
    <row r="673" spans="1:14" x14ac:dyDescent="0.2">
      <c r="A673" s="108"/>
      <c r="B673" s="108"/>
      <c r="C673" s="108"/>
      <c r="D673" s="108"/>
      <c r="E673" s="108"/>
      <c r="F673" s="108"/>
      <c r="G673" s="108"/>
      <c r="H673" s="108"/>
      <c r="I673" s="108"/>
      <c r="J673" s="108"/>
      <c r="K673" s="108"/>
      <c r="L673" s="108"/>
      <c r="M673" s="108"/>
      <c r="N673" s="108"/>
    </row>
    <row r="674" spans="1:14" x14ac:dyDescent="0.2">
      <c r="A674" s="108"/>
      <c r="B674" s="108"/>
      <c r="C674" s="108"/>
      <c r="D674" s="108"/>
      <c r="E674" s="108"/>
      <c r="F674" s="108"/>
      <c r="G674" s="108"/>
      <c r="H674" s="108"/>
      <c r="I674" s="108"/>
      <c r="J674" s="108"/>
      <c r="K674" s="108"/>
      <c r="L674" s="108"/>
      <c r="M674" s="108"/>
      <c r="N674" s="108"/>
    </row>
    <row r="675" spans="1:14" x14ac:dyDescent="0.2">
      <c r="A675" s="108"/>
      <c r="B675" s="108"/>
      <c r="C675" s="108"/>
      <c r="D675" s="108"/>
      <c r="E675" s="108"/>
      <c r="F675" s="108"/>
      <c r="G675" s="108"/>
      <c r="H675" s="108"/>
      <c r="I675" s="108"/>
      <c r="J675" s="108"/>
      <c r="K675" s="108"/>
      <c r="L675" s="108"/>
      <c r="M675" s="108"/>
      <c r="N675" s="108"/>
    </row>
    <row r="676" spans="1:14" x14ac:dyDescent="0.2">
      <c r="A676" s="108"/>
      <c r="B676" s="108"/>
      <c r="C676" s="108"/>
      <c r="D676" s="108"/>
      <c r="E676" s="108"/>
      <c r="F676" s="108"/>
      <c r="G676" s="108"/>
      <c r="H676" s="108"/>
      <c r="I676" s="108"/>
      <c r="J676" s="108"/>
      <c r="K676" s="108"/>
      <c r="L676" s="108"/>
      <c r="M676" s="108"/>
      <c r="N676" s="108"/>
    </row>
    <row r="677" spans="1:14" x14ac:dyDescent="0.2">
      <c r="A677" s="108"/>
      <c r="B677" s="108"/>
      <c r="C677" s="108"/>
      <c r="D677" s="108"/>
      <c r="E677" s="108"/>
      <c r="F677" s="108"/>
      <c r="G677" s="108"/>
      <c r="H677" s="108"/>
      <c r="I677" s="108"/>
      <c r="J677" s="108"/>
      <c r="K677" s="108"/>
      <c r="L677" s="108"/>
      <c r="M677" s="108"/>
      <c r="N677" s="108"/>
    </row>
    <row r="678" spans="1:14" x14ac:dyDescent="0.2">
      <c r="A678" s="108"/>
      <c r="B678" s="108"/>
      <c r="C678" s="108"/>
      <c r="D678" s="108"/>
      <c r="E678" s="108"/>
      <c r="F678" s="108"/>
      <c r="G678" s="108"/>
      <c r="H678" s="108"/>
      <c r="I678" s="108"/>
      <c r="J678" s="108"/>
      <c r="K678" s="108"/>
      <c r="L678" s="108"/>
      <c r="M678" s="108"/>
      <c r="N678" s="108"/>
    </row>
    <row r="679" spans="1:14" x14ac:dyDescent="0.2">
      <c r="A679" s="108"/>
      <c r="B679" s="108"/>
      <c r="C679" s="108"/>
      <c r="D679" s="108"/>
      <c r="E679" s="108"/>
      <c r="F679" s="108"/>
      <c r="G679" s="108"/>
      <c r="H679" s="108"/>
      <c r="I679" s="108"/>
      <c r="J679" s="108"/>
      <c r="K679" s="108"/>
      <c r="L679" s="108"/>
      <c r="M679" s="108"/>
      <c r="N679" s="108"/>
    </row>
    <row r="680" spans="1:14" x14ac:dyDescent="0.2">
      <c r="A680" s="108"/>
      <c r="B680" s="108"/>
      <c r="C680" s="108"/>
      <c r="D680" s="108"/>
      <c r="E680" s="108"/>
      <c r="F680" s="108"/>
      <c r="G680" s="108"/>
      <c r="H680" s="108"/>
      <c r="I680" s="108"/>
      <c r="J680" s="108"/>
      <c r="K680" s="108"/>
      <c r="L680" s="108"/>
      <c r="M680" s="108"/>
      <c r="N680" s="108"/>
    </row>
    <row r="681" spans="1:14" x14ac:dyDescent="0.2">
      <c r="A681" s="108"/>
      <c r="B681" s="108"/>
      <c r="C681" s="108"/>
      <c r="D681" s="108"/>
      <c r="E681" s="108"/>
      <c r="F681" s="108"/>
      <c r="G681" s="108"/>
      <c r="H681" s="108"/>
      <c r="I681" s="108"/>
      <c r="J681" s="108"/>
      <c r="K681" s="108"/>
      <c r="L681" s="108"/>
      <c r="M681" s="108"/>
      <c r="N681" s="108"/>
    </row>
    <row r="682" spans="1:14" x14ac:dyDescent="0.2">
      <c r="A682" s="108"/>
      <c r="B682" s="108"/>
      <c r="C682" s="108"/>
      <c r="D682" s="108"/>
      <c r="E682" s="108"/>
      <c r="F682" s="108"/>
      <c r="G682" s="108"/>
      <c r="H682" s="108"/>
      <c r="I682" s="108"/>
      <c r="J682" s="108"/>
      <c r="K682" s="108"/>
      <c r="L682" s="108"/>
      <c r="M682" s="108"/>
      <c r="N682" s="108"/>
    </row>
    <row r="683" spans="1:14" x14ac:dyDescent="0.2">
      <c r="A683" s="108"/>
      <c r="B683" s="108"/>
      <c r="C683" s="108"/>
      <c r="D683" s="108"/>
      <c r="E683" s="108"/>
      <c r="F683" s="108"/>
      <c r="G683" s="108"/>
      <c r="H683" s="108"/>
      <c r="I683" s="108"/>
      <c r="J683" s="108"/>
      <c r="K683" s="108"/>
      <c r="L683" s="108"/>
      <c r="M683" s="108"/>
      <c r="N683" s="108"/>
    </row>
    <row r="684" spans="1:14" x14ac:dyDescent="0.2">
      <c r="A684" s="108"/>
      <c r="B684" s="108"/>
      <c r="C684" s="108"/>
      <c r="D684" s="108"/>
      <c r="E684" s="108"/>
      <c r="F684" s="108"/>
      <c r="G684" s="108"/>
      <c r="H684" s="108"/>
      <c r="I684" s="108"/>
      <c r="J684" s="108"/>
      <c r="K684" s="108"/>
      <c r="L684" s="108"/>
      <c r="M684" s="108"/>
      <c r="N684" s="108"/>
    </row>
    <row r="685" spans="1:14" x14ac:dyDescent="0.2">
      <c r="A685" s="108"/>
      <c r="B685" s="108"/>
      <c r="C685" s="108"/>
      <c r="D685" s="108"/>
      <c r="E685" s="108"/>
      <c r="F685" s="108"/>
      <c r="G685" s="108"/>
      <c r="H685" s="108"/>
      <c r="I685" s="108"/>
      <c r="J685" s="108"/>
      <c r="K685" s="108"/>
      <c r="L685" s="108"/>
      <c r="M685" s="108"/>
      <c r="N685" s="108"/>
    </row>
    <row r="686" spans="1:14" x14ac:dyDescent="0.2">
      <c r="A686" s="108"/>
      <c r="B686" s="108"/>
      <c r="C686" s="108"/>
      <c r="D686" s="108"/>
      <c r="E686" s="108"/>
      <c r="F686" s="108"/>
      <c r="G686" s="108"/>
      <c r="H686" s="108"/>
      <c r="I686" s="108"/>
      <c r="J686" s="108"/>
      <c r="K686" s="108"/>
      <c r="L686" s="108"/>
      <c r="M686" s="108"/>
      <c r="N686" s="108"/>
    </row>
    <row r="687" spans="1:14" x14ac:dyDescent="0.2">
      <c r="A687" s="108"/>
      <c r="B687" s="108"/>
      <c r="C687" s="108"/>
      <c r="D687" s="108"/>
      <c r="E687" s="108"/>
      <c r="F687" s="108"/>
      <c r="G687" s="108"/>
      <c r="H687" s="108"/>
      <c r="I687" s="108"/>
      <c r="J687" s="108"/>
      <c r="K687" s="108"/>
      <c r="L687" s="108"/>
      <c r="M687" s="108"/>
      <c r="N687" s="108"/>
    </row>
    <row r="688" spans="1:14" x14ac:dyDescent="0.2">
      <c r="A688" s="108"/>
      <c r="B688" s="108"/>
      <c r="C688" s="108"/>
      <c r="D688" s="108"/>
      <c r="E688" s="108"/>
      <c r="F688" s="108"/>
      <c r="G688" s="108"/>
      <c r="H688" s="108"/>
      <c r="I688" s="108"/>
      <c r="J688" s="108"/>
      <c r="K688" s="108"/>
      <c r="L688" s="108"/>
      <c r="M688" s="108"/>
      <c r="N688" s="108"/>
    </row>
    <row r="689" spans="1:14" x14ac:dyDescent="0.2">
      <c r="A689" s="108"/>
      <c r="B689" s="108"/>
      <c r="C689" s="108"/>
      <c r="D689" s="108"/>
      <c r="E689" s="108"/>
      <c r="F689" s="108"/>
      <c r="G689" s="108"/>
      <c r="H689" s="108"/>
      <c r="I689" s="108"/>
      <c r="J689" s="108"/>
      <c r="K689" s="108"/>
      <c r="L689" s="108"/>
      <c r="M689" s="108"/>
      <c r="N689" s="108"/>
    </row>
    <row r="690" spans="1:14" x14ac:dyDescent="0.2">
      <c r="A690" s="108"/>
      <c r="B690" s="108"/>
      <c r="C690" s="108"/>
      <c r="D690" s="108"/>
      <c r="E690" s="108"/>
      <c r="F690" s="108"/>
      <c r="G690" s="108"/>
      <c r="H690" s="108"/>
      <c r="I690" s="108"/>
      <c r="J690" s="108"/>
      <c r="K690" s="108"/>
      <c r="L690" s="108"/>
      <c r="M690" s="108"/>
      <c r="N690" s="108"/>
    </row>
    <row r="691" spans="1:14" x14ac:dyDescent="0.2">
      <c r="A691" s="108"/>
      <c r="B691" s="108"/>
      <c r="C691" s="108"/>
      <c r="D691" s="108"/>
      <c r="E691" s="108"/>
      <c r="F691" s="108"/>
      <c r="G691" s="108"/>
      <c r="H691" s="108"/>
      <c r="I691" s="108"/>
      <c r="J691" s="108"/>
      <c r="K691" s="108"/>
      <c r="L691" s="108"/>
      <c r="M691" s="108"/>
      <c r="N691" s="108"/>
    </row>
    <row r="692" spans="1:14" x14ac:dyDescent="0.2">
      <c r="A692" s="108"/>
      <c r="B692" s="108"/>
      <c r="C692" s="108"/>
      <c r="D692" s="108"/>
      <c r="E692" s="108"/>
      <c r="F692" s="108"/>
      <c r="G692" s="108"/>
      <c r="H692" s="108"/>
      <c r="I692" s="108"/>
      <c r="J692" s="108"/>
      <c r="K692" s="108"/>
      <c r="L692" s="108"/>
      <c r="M692" s="108"/>
      <c r="N692" s="108"/>
    </row>
    <row r="693" spans="1:14" x14ac:dyDescent="0.2">
      <c r="A693" s="108"/>
      <c r="B693" s="108"/>
      <c r="C693" s="108"/>
      <c r="D693" s="108"/>
      <c r="E693" s="108"/>
      <c r="F693" s="108"/>
      <c r="G693" s="108"/>
      <c r="H693" s="108"/>
      <c r="I693" s="108"/>
      <c r="J693" s="108"/>
      <c r="K693" s="108"/>
      <c r="L693" s="108"/>
      <c r="M693" s="108"/>
      <c r="N693" s="108"/>
    </row>
    <row r="694" spans="1:14" x14ac:dyDescent="0.2">
      <c r="A694" s="108"/>
      <c r="B694" s="108"/>
      <c r="C694" s="108"/>
      <c r="D694" s="108"/>
      <c r="E694" s="108"/>
      <c r="F694" s="108"/>
      <c r="G694" s="108"/>
      <c r="H694" s="108"/>
      <c r="I694" s="108"/>
      <c r="J694" s="108"/>
      <c r="K694" s="108"/>
      <c r="L694" s="108"/>
      <c r="M694" s="108"/>
      <c r="N694" s="108"/>
    </row>
    <row r="695" spans="1:14" x14ac:dyDescent="0.2">
      <c r="A695" s="108"/>
      <c r="B695" s="108"/>
      <c r="C695" s="108"/>
      <c r="D695" s="108"/>
      <c r="E695" s="108"/>
      <c r="F695" s="108"/>
      <c r="G695" s="108"/>
      <c r="H695" s="108"/>
      <c r="I695" s="108"/>
      <c r="J695" s="108"/>
      <c r="K695" s="108"/>
      <c r="L695" s="108"/>
      <c r="M695" s="108"/>
      <c r="N695" s="108"/>
    </row>
    <row r="696" spans="1:14" x14ac:dyDescent="0.2">
      <c r="A696" s="108"/>
      <c r="B696" s="108"/>
      <c r="C696" s="108"/>
      <c r="D696" s="108"/>
      <c r="E696" s="108"/>
      <c r="F696" s="108"/>
      <c r="G696" s="108"/>
      <c r="H696" s="108"/>
      <c r="I696" s="108"/>
      <c r="J696" s="108"/>
      <c r="K696" s="108"/>
      <c r="L696" s="108"/>
      <c r="M696" s="108"/>
      <c r="N696" s="108"/>
    </row>
    <row r="697" spans="1:14" x14ac:dyDescent="0.2">
      <c r="A697" s="108"/>
      <c r="B697" s="108"/>
      <c r="C697" s="108"/>
      <c r="D697" s="108"/>
      <c r="E697" s="108"/>
      <c r="F697" s="108"/>
      <c r="G697" s="108"/>
      <c r="H697" s="108"/>
      <c r="I697" s="108"/>
      <c r="J697" s="108"/>
      <c r="K697" s="108"/>
      <c r="L697" s="108"/>
      <c r="M697" s="108"/>
      <c r="N697" s="108"/>
    </row>
    <row r="698" spans="1:14" x14ac:dyDescent="0.2">
      <c r="A698" s="108"/>
      <c r="B698" s="108"/>
      <c r="C698" s="108"/>
      <c r="D698" s="108"/>
      <c r="E698" s="108"/>
      <c r="F698" s="108"/>
      <c r="G698" s="108"/>
      <c r="H698" s="108"/>
      <c r="I698" s="108"/>
      <c r="J698" s="108"/>
      <c r="K698" s="108"/>
      <c r="L698" s="108"/>
      <c r="M698" s="108"/>
      <c r="N698" s="108"/>
    </row>
    <row r="699" spans="1:14" x14ac:dyDescent="0.2">
      <c r="A699" s="108"/>
      <c r="B699" s="108"/>
      <c r="C699" s="108"/>
      <c r="D699" s="108"/>
      <c r="E699" s="108"/>
      <c r="F699" s="108"/>
      <c r="G699" s="108"/>
      <c r="H699" s="108"/>
      <c r="I699" s="108"/>
      <c r="J699" s="108"/>
      <c r="K699" s="108"/>
      <c r="L699" s="108"/>
      <c r="M699" s="108"/>
      <c r="N699" s="108"/>
    </row>
    <row r="700" spans="1:14" x14ac:dyDescent="0.2">
      <c r="A700" s="108"/>
      <c r="B700" s="108"/>
      <c r="C700" s="108"/>
      <c r="D700" s="108"/>
      <c r="E700" s="108"/>
      <c r="F700" s="108"/>
      <c r="G700" s="108"/>
      <c r="H700" s="108"/>
      <c r="I700" s="108"/>
      <c r="J700" s="108"/>
      <c r="K700" s="108"/>
      <c r="L700" s="108"/>
      <c r="M700" s="108"/>
      <c r="N700" s="108"/>
    </row>
    <row r="701" spans="1:14" x14ac:dyDescent="0.2">
      <c r="A701" s="108"/>
      <c r="B701" s="108"/>
      <c r="C701" s="108"/>
      <c r="D701" s="108"/>
      <c r="E701" s="108"/>
      <c r="F701" s="108"/>
      <c r="G701" s="108"/>
      <c r="H701" s="108"/>
      <c r="I701" s="108"/>
      <c r="J701" s="108"/>
      <c r="K701" s="108"/>
      <c r="L701" s="108"/>
      <c r="M701" s="108"/>
      <c r="N701" s="108"/>
    </row>
    <row r="702" spans="1:14" x14ac:dyDescent="0.2">
      <c r="A702" s="108"/>
      <c r="B702" s="108"/>
      <c r="C702" s="108"/>
      <c r="D702" s="108"/>
      <c r="E702" s="108"/>
      <c r="F702" s="108"/>
      <c r="G702" s="108"/>
      <c r="H702" s="108"/>
      <c r="I702" s="108"/>
      <c r="J702" s="108"/>
      <c r="K702" s="108"/>
      <c r="L702" s="108"/>
      <c r="M702" s="108"/>
      <c r="N702" s="108"/>
    </row>
    <row r="703" spans="1:14" x14ac:dyDescent="0.2">
      <c r="A703" s="108"/>
      <c r="B703" s="108"/>
      <c r="C703" s="108"/>
      <c r="D703" s="108"/>
      <c r="E703" s="108"/>
      <c r="F703" s="108"/>
      <c r="G703" s="108"/>
      <c r="H703" s="108"/>
      <c r="I703" s="108"/>
      <c r="J703" s="108"/>
      <c r="K703" s="108"/>
      <c r="L703" s="108"/>
      <c r="M703" s="108"/>
      <c r="N703" s="108"/>
    </row>
    <row r="704" spans="1:14" x14ac:dyDescent="0.2">
      <c r="A704" s="108"/>
      <c r="B704" s="108"/>
      <c r="C704" s="108"/>
      <c r="D704" s="108"/>
      <c r="E704" s="108"/>
      <c r="F704" s="108"/>
      <c r="G704" s="108"/>
      <c r="H704" s="108"/>
      <c r="I704" s="108"/>
      <c r="J704" s="108"/>
      <c r="K704" s="108"/>
      <c r="L704" s="108"/>
      <c r="M704" s="108"/>
      <c r="N704" s="108"/>
    </row>
    <row r="705" spans="1:14" x14ac:dyDescent="0.2">
      <c r="A705" s="108"/>
      <c r="B705" s="108"/>
      <c r="C705" s="108"/>
      <c r="D705" s="108"/>
      <c r="E705" s="108"/>
      <c r="F705" s="108"/>
      <c r="G705" s="108"/>
      <c r="H705" s="108"/>
      <c r="I705" s="108"/>
      <c r="J705" s="108"/>
      <c r="K705" s="108"/>
      <c r="L705" s="108"/>
      <c r="M705" s="108"/>
      <c r="N705" s="108"/>
    </row>
    <row r="706" spans="1:14" x14ac:dyDescent="0.2">
      <c r="A706" s="108"/>
      <c r="B706" s="108"/>
      <c r="C706" s="108"/>
      <c r="D706" s="108"/>
      <c r="E706" s="108"/>
      <c r="F706" s="108"/>
      <c r="G706" s="108"/>
      <c r="H706" s="108"/>
      <c r="I706" s="108"/>
      <c r="J706" s="108"/>
      <c r="K706" s="108"/>
      <c r="L706" s="108"/>
      <c r="M706" s="108"/>
      <c r="N706" s="108"/>
    </row>
    <row r="707" spans="1:14" x14ac:dyDescent="0.2">
      <c r="A707" s="108"/>
      <c r="B707" s="108"/>
      <c r="C707" s="108"/>
      <c r="D707" s="108"/>
      <c r="E707" s="108"/>
      <c r="F707" s="108"/>
      <c r="G707" s="108"/>
      <c r="H707" s="108"/>
      <c r="I707" s="108"/>
      <c r="J707" s="108"/>
      <c r="K707" s="108"/>
      <c r="L707" s="108"/>
      <c r="M707" s="108"/>
      <c r="N707" s="108"/>
    </row>
    <row r="708" spans="1:14" x14ac:dyDescent="0.2">
      <c r="A708" s="108"/>
      <c r="B708" s="108"/>
      <c r="C708" s="108"/>
      <c r="D708" s="108"/>
      <c r="E708" s="108"/>
      <c r="F708" s="108"/>
      <c r="G708" s="108"/>
      <c r="H708" s="108"/>
      <c r="I708" s="108"/>
      <c r="J708" s="108"/>
      <c r="K708" s="108"/>
      <c r="L708" s="108"/>
      <c r="M708" s="108"/>
      <c r="N708" s="108"/>
    </row>
    <row r="709" spans="1:14" x14ac:dyDescent="0.2">
      <c r="A709" s="108"/>
      <c r="B709" s="108"/>
      <c r="C709" s="108"/>
      <c r="D709" s="108"/>
      <c r="E709" s="108"/>
      <c r="F709" s="108"/>
      <c r="G709" s="108"/>
      <c r="H709" s="108"/>
      <c r="I709" s="108"/>
      <c r="J709" s="108"/>
      <c r="K709" s="108"/>
      <c r="L709" s="108"/>
      <c r="M709" s="108"/>
      <c r="N709" s="108"/>
    </row>
    <row r="710" spans="1:14" x14ac:dyDescent="0.2">
      <c r="A710" s="108"/>
      <c r="B710" s="108"/>
      <c r="C710" s="108"/>
      <c r="D710" s="108"/>
      <c r="E710" s="108"/>
      <c r="F710" s="108"/>
      <c r="G710" s="108"/>
      <c r="H710" s="108"/>
      <c r="I710" s="108"/>
      <c r="J710" s="108"/>
      <c r="K710" s="108"/>
      <c r="L710" s="108"/>
      <c r="M710" s="108"/>
      <c r="N710" s="108"/>
    </row>
    <row r="711" spans="1:14" x14ac:dyDescent="0.2">
      <c r="A711" s="108"/>
      <c r="B711" s="108"/>
      <c r="C711" s="108"/>
      <c r="D711" s="108"/>
      <c r="E711" s="108"/>
      <c r="F711" s="108"/>
      <c r="G711" s="108"/>
      <c r="H711" s="108"/>
      <c r="I711" s="108"/>
      <c r="J711" s="108"/>
      <c r="K711" s="108"/>
      <c r="L711" s="108"/>
      <c r="M711" s="108"/>
      <c r="N711" s="108"/>
    </row>
    <row r="712" spans="1:14" x14ac:dyDescent="0.2">
      <c r="A712" s="108"/>
      <c r="B712" s="108"/>
      <c r="C712" s="108"/>
      <c r="D712" s="108"/>
      <c r="E712" s="108"/>
      <c r="F712" s="108"/>
      <c r="G712" s="108"/>
      <c r="H712" s="108"/>
      <c r="I712" s="108"/>
      <c r="J712" s="108"/>
      <c r="K712" s="108"/>
      <c r="L712" s="108"/>
      <c r="M712" s="108"/>
      <c r="N712" s="108"/>
    </row>
    <row r="713" spans="1:14" x14ac:dyDescent="0.2">
      <c r="A713" s="108"/>
      <c r="B713" s="108"/>
      <c r="C713" s="108"/>
      <c r="D713" s="108"/>
      <c r="E713" s="108"/>
      <c r="F713" s="108"/>
      <c r="G713" s="108"/>
      <c r="H713" s="108"/>
      <c r="I713" s="108"/>
      <c r="J713" s="108"/>
      <c r="K713" s="108"/>
      <c r="L713" s="108"/>
      <c r="M713" s="108"/>
      <c r="N713" s="108"/>
    </row>
    <row r="714" spans="1:14" x14ac:dyDescent="0.2">
      <c r="A714" s="108"/>
      <c r="B714" s="108"/>
      <c r="C714" s="108"/>
      <c r="D714" s="108"/>
      <c r="E714" s="108"/>
      <c r="F714" s="108"/>
      <c r="G714" s="108"/>
      <c r="H714" s="108"/>
      <c r="I714" s="108"/>
      <c r="J714" s="108"/>
      <c r="K714" s="108"/>
      <c r="L714" s="108"/>
      <c r="M714" s="108"/>
      <c r="N714" s="108"/>
    </row>
    <row r="715" spans="1:14" x14ac:dyDescent="0.2">
      <c r="A715" s="108"/>
      <c r="B715" s="108"/>
      <c r="C715" s="108"/>
      <c r="D715" s="108"/>
      <c r="E715" s="108"/>
      <c r="F715" s="108"/>
      <c r="G715" s="108"/>
      <c r="H715" s="108"/>
      <c r="I715" s="108"/>
      <c r="J715" s="108"/>
      <c r="K715" s="108"/>
      <c r="L715" s="108"/>
      <c r="M715" s="108"/>
      <c r="N715" s="108"/>
    </row>
    <row r="716" spans="1:14" x14ac:dyDescent="0.2">
      <c r="A716" s="108"/>
      <c r="B716" s="108"/>
      <c r="C716" s="108"/>
      <c r="D716" s="108"/>
      <c r="E716" s="108"/>
      <c r="F716" s="108"/>
      <c r="G716" s="108"/>
      <c r="H716" s="108"/>
      <c r="I716" s="108"/>
      <c r="J716" s="108"/>
      <c r="K716" s="108"/>
      <c r="L716" s="108"/>
      <c r="M716" s="108"/>
      <c r="N716" s="108"/>
    </row>
    <row r="717" spans="1:14" x14ac:dyDescent="0.2">
      <c r="A717" s="108"/>
      <c r="B717" s="108"/>
      <c r="C717" s="108"/>
      <c r="D717" s="108"/>
      <c r="E717" s="108"/>
      <c r="F717" s="108"/>
      <c r="G717" s="108"/>
      <c r="H717" s="108"/>
      <c r="I717" s="108"/>
      <c r="J717" s="108"/>
      <c r="K717" s="108"/>
      <c r="L717" s="108"/>
      <c r="M717" s="108"/>
      <c r="N717" s="108"/>
    </row>
    <row r="718" spans="1:14" x14ac:dyDescent="0.2">
      <c r="A718" s="108"/>
      <c r="B718" s="108"/>
      <c r="C718" s="108"/>
      <c r="D718" s="108"/>
      <c r="E718" s="108"/>
      <c r="F718" s="108"/>
      <c r="G718" s="108"/>
      <c r="H718" s="108"/>
      <c r="I718" s="108"/>
      <c r="J718" s="108"/>
      <c r="K718" s="108"/>
      <c r="L718" s="108"/>
      <c r="M718" s="108"/>
      <c r="N718" s="108"/>
    </row>
    <row r="719" spans="1:14" x14ac:dyDescent="0.2">
      <c r="A719" s="108"/>
      <c r="B719" s="108"/>
      <c r="C719" s="108"/>
      <c r="D719" s="108"/>
      <c r="E719" s="108"/>
      <c r="F719" s="108"/>
      <c r="G719" s="108"/>
      <c r="H719" s="108"/>
      <c r="I719" s="108"/>
      <c r="J719" s="108"/>
      <c r="K719" s="108"/>
      <c r="L719" s="108"/>
      <c r="M719" s="108"/>
      <c r="N719" s="108"/>
    </row>
    <row r="720" spans="1:14" x14ac:dyDescent="0.2">
      <c r="A720" s="108"/>
      <c r="B720" s="108"/>
      <c r="C720" s="108"/>
      <c r="D720" s="108"/>
      <c r="E720" s="108"/>
      <c r="F720" s="108"/>
      <c r="G720" s="108"/>
      <c r="H720" s="108"/>
      <c r="I720" s="108"/>
      <c r="J720" s="108"/>
      <c r="K720" s="108"/>
      <c r="L720" s="108"/>
      <c r="M720" s="108"/>
      <c r="N720" s="108"/>
    </row>
    <row r="721" spans="1:14" x14ac:dyDescent="0.2">
      <c r="A721" s="108"/>
      <c r="B721" s="108"/>
      <c r="C721" s="108"/>
      <c r="D721" s="108"/>
      <c r="E721" s="108"/>
      <c r="F721" s="108"/>
      <c r="G721" s="108"/>
      <c r="H721" s="108"/>
      <c r="I721" s="108"/>
      <c r="J721" s="108"/>
      <c r="K721" s="108"/>
      <c r="L721" s="108"/>
      <c r="M721" s="108"/>
      <c r="N721" s="108"/>
    </row>
    <row r="722" spans="1:14" x14ac:dyDescent="0.2">
      <c r="A722" s="108"/>
      <c r="B722" s="108"/>
      <c r="C722" s="108"/>
      <c r="D722" s="108"/>
      <c r="E722" s="108"/>
      <c r="F722" s="108"/>
      <c r="G722" s="108"/>
      <c r="H722" s="108"/>
      <c r="I722" s="108"/>
      <c r="J722" s="108"/>
      <c r="K722" s="108"/>
      <c r="L722" s="108"/>
      <c r="M722" s="108"/>
      <c r="N722" s="108"/>
    </row>
    <row r="723" spans="1:14" x14ac:dyDescent="0.2">
      <c r="A723" s="108"/>
      <c r="B723" s="108"/>
      <c r="C723" s="108"/>
      <c r="D723" s="108"/>
      <c r="E723" s="108"/>
      <c r="F723" s="108"/>
      <c r="G723" s="108"/>
      <c r="H723" s="108"/>
      <c r="I723" s="108"/>
      <c r="J723" s="108"/>
      <c r="K723" s="108"/>
      <c r="L723" s="108"/>
      <c r="M723" s="108"/>
      <c r="N723" s="108"/>
    </row>
    <row r="724" spans="1:14" x14ac:dyDescent="0.2">
      <c r="A724" s="108"/>
      <c r="B724" s="108"/>
      <c r="C724" s="108"/>
      <c r="D724" s="108"/>
      <c r="E724" s="108"/>
      <c r="F724" s="108"/>
      <c r="G724" s="108"/>
      <c r="H724" s="108"/>
      <c r="I724" s="108"/>
      <c r="J724" s="108"/>
      <c r="K724" s="108"/>
      <c r="L724" s="108"/>
      <c r="M724" s="108"/>
      <c r="N724" s="108"/>
    </row>
    <row r="725" spans="1:14" x14ac:dyDescent="0.2">
      <c r="A725" s="108"/>
      <c r="B725" s="108"/>
      <c r="C725" s="108"/>
      <c r="D725" s="108"/>
      <c r="E725" s="108"/>
      <c r="F725" s="108"/>
      <c r="G725" s="108"/>
      <c r="H725" s="108"/>
      <c r="I725" s="108"/>
      <c r="J725" s="108"/>
      <c r="K725" s="108"/>
      <c r="L725" s="108"/>
      <c r="M725" s="108"/>
      <c r="N725" s="108"/>
    </row>
    <row r="726" spans="1:14" x14ac:dyDescent="0.2">
      <c r="A726" s="108"/>
      <c r="B726" s="108"/>
      <c r="C726" s="108"/>
      <c r="D726" s="108"/>
      <c r="E726" s="108"/>
      <c r="F726" s="108"/>
      <c r="G726" s="108"/>
      <c r="H726" s="108"/>
      <c r="I726" s="108"/>
      <c r="J726" s="108"/>
      <c r="K726" s="108"/>
      <c r="L726" s="108"/>
      <c r="M726" s="108"/>
      <c r="N726" s="108"/>
    </row>
    <row r="727" spans="1:14" x14ac:dyDescent="0.2">
      <c r="A727" s="108"/>
      <c r="B727" s="108"/>
      <c r="C727" s="108"/>
      <c r="D727" s="108"/>
      <c r="E727" s="108"/>
      <c r="F727" s="108"/>
      <c r="G727" s="108"/>
      <c r="H727" s="108"/>
      <c r="I727" s="108"/>
      <c r="J727" s="108"/>
      <c r="K727" s="108"/>
      <c r="L727" s="108"/>
      <c r="M727" s="108"/>
      <c r="N727" s="108"/>
    </row>
    <row r="728" spans="1:14" x14ac:dyDescent="0.2">
      <c r="A728" s="108"/>
      <c r="B728" s="108"/>
      <c r="C728" s="108"/>
      <c r="D728" s="108"/>
      <c r="E728" s="108"/>
      <c r="F728" s="108"/>
      <c r="G728" s="108"/>
      <c r="H728" s="108"/>
      <c r="I728" s="108"/>
      <c r="J728" s="108"/>
      <c r="K728" s="108"/>
      <c r="L728" s="108"/>
      <c r="M728" s="108"/>
      <c r="N728" s="108"/>
    </row>
    <row r="729" spans="1:14" x14ac:dyDescent="0.2">
      <c r="A729" s="108"/>
      <c r="B729" s="108"/>
      <c r="C729" s="108"/>
      <c r="D729" s="108"/>
      <c r="E729" s="108"/>
      <c r="F729" s="108"/>
      <c r="G729" s="108"/>
      <c r="H729" s="108"/>
      <c r="I729" s="108"/>
      <c r="J729" s="108"/>
      <c r="K729" s="108"/>
      <c r="L729" s="108"/>
      <c r="M729" s="108"/>
      <c r="N729" s="108"/>
    </row>
    <row r="730" spans="1:14" x14ac:dyDescent="0.2">
      <c r="A730" s="108"/>
      <c r="B730" s="108"/>
      <c r="C730" s="108"/>
      <c r="D730" s="108"/>
      <c r="E730" s="108"/>
      <c r="F730" s="108"/>
      <c r="G730" s="108"/>
      <c r="H730" s="108"/>
      <c r="I730" s="108"/>
      <c r="J730" s="108"/>
      <c r="K730" s="108"/>
      <c r="L730" s="108"/>
      <c r="M730" s="108"/>
      <c r="N730" s="108"/>
    </row>
    <row r="731" spans="1:14" x14ac:dyDescent="0.2">
      <c r="A731" s="108"/>
      <c r="B731" s="108"/>
      <c r="C731" s="108"/>
      <c r="D731" s="108"/>
      <c r="E731" s="108"/>
      <c r="F731" s="108"/>
      <c r="G731" s="108"/>
      <c r="H731" s="108"/>
      <c r="I731" s="108"/>
      <c r="J731" s="108"/>
      <c r="K731" s="108"/>
      <c r="L731" s="108"/>
      <c r="M731" s="108"/>
      <c r="N731" s="108"/>
    </row>
    <row r="732" spans="1:14" x14ac:dyDescent="0.2">
      <c r="A732" s="108"/>
      <c r="B732" s="108"/>
      <c r="C732" s="108"/>
      <c r="D732" s="108"/>
      <c r="E732" s="108"/>
      <c r="F732" s="108"/>
      <c r="G732" s="108"/>
      <c r="H732" s="108"/>
      <c r="I732" s="108"/>
      <c r="J732" s="108"/>
      <c r="K732" s="108"/>
      <c r="L732" s="108"/>
      <c r="M732" s="108"/>
      <c r="N732" s="108"/>
    </row>
    <row r="733" spans="1:14" x14ac:dyDescent="0.2">
      <c r="A733" s="108"/>
      <c r="B733" s="108"/>
      <c r="C733" s="108"/>
      <c r="D733" s="108"/>
      <c r="E733" s="108"/>
      <c r="F733" s="108"/>
      <c r="G733" s="108"/>
      <c r="H733" s="108"/>
      <c r="I733" s="108"/>
      <c r="J733" s="108"/>
      <c r="K733" s="108"/>
      <c r="L733" s="108"/>
      <c r="M733" s="108"/>
      <c r="N733" s="108"/>
    </row>
    <row r="734" spans="1:14" x14ac:dyDescent="0.2">
      <c r="A734" s="108"/>
      <c r="B734" s="108"/>
      <c r="C734" s="108"/>
      <c r="D734" s="108"/>
      <c r="E734" s="108"/>
      <c r="F734" s="108"/>
      <c r="G734" s="108"/>
      <c r="H734" s="108"/>
      <c r="I734" s="108"/>
      <c r="J734" s="108"/>
      <c r="K734" s="108"/>
      <c r="L734" s="108"/>
      <c r="M734" s="108"/>
      <c r="N734" s="108"/>
    </row>
    <row r="735" spans="1:14" x14ac:dyDescent="0.2">
      <c r="A735" s="108"/>
      <c r="B735" s="108"/>
      <c r="C735" s="108"/>
      <c r="D735" s="108"/>
      <c r="E735" s="108"/>
      <c r="F735" s="108"/>
      <c r="G735" s="108"/>
      <c r="H735" s="108"/>
      <c r="I735" s="108"/>
      <c r="J735" s="108"/>
      <c r="K735" s="108"/>
      <c r="L735" s="108"/>
      <c r="M735" s="108"/>
      <c r="N735" s="108"/>
    </row>
    <row r="736" spans="1:14" x14ac:dyDescent="0.2">
      <c r="A736" s="108"/>
      <c r="B736" s="108"/>
      <c r="C736" s="108"/>
      <c r="D736" s="108"/>
      <c r="E736" s="108"/>
      <c r="F736" s="108"/>
      <c r="G736" s="108"/>
      <c r="H736" s="108"/>
      <c r="I736" s="108"/>
      <c r="J736" s="108"/>
      <c r="K736" s="108"/>
      <c r="L736" s="108"/>
      <c r="M736" s="108"/>
      <c r="N736" s="108"/>
    </row>
    <row r="737" spans="1:14" x14ac:dyDescent="0.2">
      <c r="A737" s="108"/>
      <c r="B737" s="108"/>
      <c r="C737" s="108"/>
      <c r="D737" s="108"/>
      <c r="E737" s="108"/>
      <c r="F737" s="108"/>
      <c r="G737" s="108"/>
      <c r="H737" s="108"/>
      <c r="I737" s="108"/>
      <c r="J737" s="108"/>
      <c r="K737" s="108"/>
      <c r="L737" s="108"/>
      <c r="M737" s="108"/>
      <c r="N737" s="108"/>
    </row>
    <row r="738" spans="1:14" x14ac:dyDescent="0.2">
      <c r="A738" s="108"/>
      <c r="B738" s="108"/>
      <c r="C738" s="108"/>
      <c r="D738" s="108"/>
      <c r="E738" s="108"/>
      <c r="F738" s="108"/>
      <c r="G738" s="108"/>
      <c r="H738" s="108"/>
      <c r="I738" s="108"/>
      <c r="J738" s="108"/>
      <c r="K738" s="108"/>
      <c r="L738" s="108"/>
      <c r="M738" s="108"/>
      <c r="N738" s="108"/>
    </row>
    <row r="739" spans="1:14" x14ac:dyDescent="0.2">
      <c r="A739" s="108"/>
      <c r="B739" s="108"/>
      <c r="C739" s="108"/>
      <c r="D739" s="108"/>
      <c r="E739" s="108"/>
      <c r="F739" s="108"/>
      <c r="G739" s="108"/>
      <c r="H739" s="108"/>
      <c r="I739" s="108"/>
      <c r="J739" s="108"/>
      <c r="K739" s="108"/>
      <c r="L739" s="108"/>
      <c r="M739" s="108"/>
      <c r="N739" s="108"/>
    </row>
    <row r="740" spans="1:14" x14ac:dyDescent="0.2">
      <c r="A740" s="108"/>
      <c r="B740" s="108"/>
      <c r="C740" s="108"/>
      <c r="D740" s="108"/>
      <c r="E740" s="108"/>
      <c r="F740" s="108"/>
      <c r="G740" s="108"/>
      <c r="H740" s="108"/>
      <c r="I740" s="108"/>
      <c r="J740" s="108"/>
      <c r="K740" s="108"/>
      <c r="L740" s="108"/>
      <c r="M740" s="108"/>
      <c r="N740" s="108"/>
    </row>
    <row r="741" spans="1:14" x14ac:dyDescent="0.2">
      <c r="A741" s="108"/>
      <c r="B741" s="108"/>
      <c r="C741" s="108"/>
      <c r="D741" s="108"/>
      <c r="E741" s="108"/>
      <c r="F741" s="108"/>
      <c r="G741" s="108"/>
      <c r="H741" s="108"/>
      <c r="I741" s="108"/>
      <c r="J741" s="108"/>
      <c r="K741" s="108"/>
      <c r="L741" s="108"/>
      <c r="M741" s="108"/>
      <c r="N741" s="108"/>
    </row>
    <row r="742" spans="1:14" x14ac:dyDescent="0.2">
      <c r="A742" s="108"/>
      <c r="B742" s="108"/>
      <c r="C742" s="108"/>
      <c r="D742" s="108"/>
      <c r="E742" s="108"/>
      <c r="F742" s="108"/>
      <c r="G742" s="108"/>
      <c r="H742" s="108"/>
      <c r="I742" s="108"/>
      <c r="J742" s="108"/>
      <c r="K742" s="108"/>
      <c r="L742" s="108"/>
      <c r="M742" s="108"/>
      <c r="N742" s="108"/>
    </row>
    <row r="743" spans="1:14" x14ac:dyDescent="0.2">
      <c r="A743" s="108"/>
      <c r="B743" s="108"/>
      <c r="C743" s="108"/>
      <c r="D743" s="108"/>
      <c r="E743" s="108"/>
      <c r="F743" s="108"/>
      <c r="G743" s="108"/>
      <c r="H743" s="108"/>
      <c r="I743" s="108"/>
      <c r="J743" s="108"/>
      <c r="K743" s="108"/>
      <c r="L743" s="108"/>
      <c r="M743" s="108"/>
      <c r="N743" s="108"/>
    </row>
    <row r="744" spans="1:14" x14ac:dyDescent="0.2">
      <c r="A744" s="108"/>
      <c r="B744" s="108"/>
      <c r="C744" s="108"/>
      <c r="D744" s="108"/>
      <c r="E744" s="108"/>
      <c r="F744" s="108"/>
      <c r="G744" s="108"/>
      <c r="H744" s="108"/>
      <c r="I744" s="108"/>
      <c r="J744" s="108"/>
      <c r="K744" s="108"/>
      <c r="L744" s="108"/>
      <c r="M744" s="108"/>
      <c r="N744" s="108"/>
    </row>
    <row r="745" spans="1:14" x14ac:dyDescent="0.2">
      <c r="A745" s="108"/>
      <c r="B745" s="108"/>
      <c r="C745" s="108"/>
      <c r="D745" s="108"/>
      <c r="E745" s="108"/>
      <c r="F745" s="108"/>
      <c r="G745" s="108"/>
      <c r="H745" s="108"/>
      <c r="I745" s="108"/>
      <c r="J745" s="108"/>
      <c r="K745" s="108"/>
      <c r="L745" s="108"/>
      <c r="M745" s="108"/>
      <c r="N745" s="108"/>
    </row>
    <row r="746" spans="1:14" x14ac:dyDescent="0.2">
      <c r="A746" s="108"/>
      <c r="B746" s="108"/>
      <c r="C746" s="108"/>
      <c r="D746" s="108"/>
      <c r="E746" s="108"/>
      <c r="F746" s="108"/>
      <c r="G746" s="108"/>
      <c r="H746" s="108"/>
      <c r="I746" s="108"/>
      <c r="J746" s="108"/>
      <c r="K746" s="108"/>
      <c r="L746" s="108"/>
      <c r="M746" s="108"/>
      <c r="N746" s="108"/>
    </row>
    <row r="747" spans="1:14" x14ac:dyDescent="0.2">
      <c r="A747" s="108"/>
      <c r="B747" s="108"/>
      <c r="C747" s="108"/>
      <c r="D747" s="108"/>
      <c r="E747" s="108"/>
      <c r="F747" s="108"/>
      <c r="G747" s="108"/>
      <c r="H747" s="108"/>
      <c r="I747" s="108"/>
      <c r="J747" s="108"/>
      <c r="K747" s="108"/>
      <c r="L747" s="108"/>
      <c r="M747" s="108"/>
      <c r="N747" s="108"/>
    </row>
    <row r="748" spans="1:14" x14ac:dyDescent="0.2">
      <c r="A748" s="108"/>
      <c r="B748" s="108"/>
      <c r="C748" s="108"/>
      <c r="D748" s="108"/>
      <c r="E748" s="108"/>
      <c r="F748" s="108"/>
      <c r="G748" s="108"/>
      <c r="H748" s="108"/>
      <c r="I748" s="108"/>
      <c r="J748" s="108"/>
      <c r="K748" s="108"/>
      <c r="L748" s="108"/>
      <c r="M748" s="108"/>
      <c r="N748" s="108"/>
    </row>
    <row r="749" spans="1:14" x14ac:dyDescent="0.2">
      <c r="A749" s="108"/>
      <c r="B749" s="108"/>
      <c r="C749" s="108"/>
      <c r="D749" s="108"/>
      <c r="E749" s="108"/>
      <c r="F749" s="108"/>
      <c r="G749" s="108"/>
      <c r="H749" s="108"/>
      <c r="I749" s="108"/>
      <c r="J749" s="108"/>
      <c r="K749" s="108"/>
      <c r="L749" s="108"/>
      <c r="M749" s="108"/>
      <c r="N749" s="108"/>
    </row>
    <row r="750" spans="1:14" x14ac:dyDescent="0.2">
      <c r="A750" s="108"/>
      <c r="B750" s="108"/>
      <c r="C750" s="108"/>
      <c r="D750" s="108"/>
      <c r="E750" s="108"/>
      <c r="F750" s="108"/>
      <c r="G750" s="108"/>
      <c r="H750" s="108"/>
      <c r="I750" s="108"/>
      <c r="J750" s="108"/>
      <c r="K750" s="108"/>
      <c r="L750" s="108"/>
      <c r="M750" s="108"/>
      <c r="N750" s="108"/>
    </row>
    <row r="751" spans="1:14" x14ac:dyDescent="0.2">
      <c r="A751" s="108"/>
      <c r="B751" s="108"/>
      <c r="C751" s="108"/>
      <c r="D751" s="108"/>
      <c r="E751" s="108"/>
      <c r="F751" s="108"/>
      <c r="G751" s="108"/>
      <c r="H751" s="108"/>
      <c r="I751" s="108"/>
      <c r="J751" s="108"/>
      <c r="K751" s="108"/>
      <c r="L751" s="108"/>
      <c r="M751" s="108"/>
      <c r="N751" s="108"/>
    </row>
    <row r="752" spans="1:14" x14ac:dyDescent="0.2">
      <c r="A752" s="108"/>
      <c r="B752" s="108"/>
      <c r="C752" s="108"/>
      <c r="D752" s="108"/>
      <c r="E752" s="108"/>
      <c r="F752" s="108"/>
      <c r="G752" s="108"/>
      <c r="H752" s="108"/>
      <c r="I752" s="108"/>
      <c r="J752" s="108"/>
      <c r="K752" s="108"/>
      <c r="L752" s="108"/>
      <c r="M752" s="108"/>
      <c r="N752" s="108"/>
    </row>
    <row r="753" spans="1:14" x14ac:dyDescent="0.2">
      <c r="A753" s="108"/>
      <c r="B753" s="108"/>
      <c r="C753" s="108"/>
      <c r="D753" s="108"/>
      <c r="E753" s="108"/>
      <c r="F753" s="108"/>
      <c r="G753" s="108"/>
      <c r="H753" s="108"/>
      <c r="I753" s="108"/>
      <c r="J753" s="108"/>
      <c r="K753" s="108"/>
      <c r="L753" s="108"/>
      <c r="M753" s="108"/>
      <c r="N753" s="108"/>
    </row>
    <row r="754" spans="1:14" x14ac:dyDescent="0.2">
      <c r="A754" s="108"/>
      <c r="B754" s="108"/>
      <c r="C754" s="108"/>
      <c r="D754" s="108"/>
      <c r="E754" s="108"/>
      <c r="F754" s="108"/>
      <c r="G754" s="108"/>
      <c r="H754" s="108"/>
      <c r="I754" s="108"/>
      <c r="J754" s="108"/>
      <c r="K754" s="108"/>
      <c r="L754" s="108"/>
      <c r="M754" s="108"/>
      <c r="N754" s="108"/>
    </row>
    <row r="755" spans="1:14" x14ac:dyDescent="0.2">
      <c r="A755" s="108"/>
      <c r="B755" s="108"/>
      <c r="C755" s="108"/>
      <c r="D755" s="108"/>
      <c r="E755" s="108"/>
      <c r="F755" s="108"/>
      <c r="G755" s="108"/>
      <c r="H755" s="108"/>
      <c r="I755" s="108"/>
      <c r="J755" s="108"/>
      <c r="K755" s="108"/>
      <c r="L755" s="108"/>
      <c r="M755" s="108"/>
      <c r="N755" s="108"/>
    </row>
    <row r="756" spans="1:14" x14ac:dyDescent="0.2">
      <c r="A756" s="108"/>
      <c r="B756" s="108"/>
      <c r="C756" s="108"/>
      <c r="D756" s="108"/>
      <c r="E756" s="108"/>
      <c r="F756" s="108"/>
      <c r="G756" s="108"/>
      <c r="H756" s="108"/>
      <c r="I756" s="108"/>
      <c r="J756" s="108"/>
      <c r="K756" s="108"/>
      <c r="L756" s="108"/>
      <c r="M756" s="108"/>
      <c r="N756" s="108"/>
    </row>
    <row r="757" spans="1:14" x14ac:dyDescent="0.2">
      <c r="A757" s="108"/>
      <c r="B757" s="108"/>
      <c r="C757" s="108"/>
      <c r="D757" s="108"/>
      <c r="E757" s="108"/>
      <c r="F757" s="108"/>
      <c r="G757" s="108"/>
      <c r="H757" s="108"/>
      <c r="I757" s="108"/>
      <c r="J757" s="108"/>
      <c r="K757" s="108"/>
      <c r="L757" s="108"/>
      <c r="M757" s="108"/>
      <c r="N757" s="108"/>
    </row>
    <row r="758" spans="1:14" x14ac:dyDescent="0.2">
      <c r="A758" s="108"/>
      <c r="B758" s="108"/>
      <c r="C758" s="108"/>
      <c r="D758" s="108"/>
      <c r="E758" s="108"/>
      <c r="F758" s="108"/>
      <c r="G758" s="108"/>
      <c r="H758" s="108"/>
      <c r="I758" s="108"/>
      <c r="J758" s="108"/>
      <c r="K758" s="108"/>
      <c r="L758" s="108"/>
      <c r="M758" s="108"/>
      <c r="N758" s="108"/>
    </row>
    <row r="759" spans="1:14" x14ac:dyDescent="0.2">
      <c r="A759" s="108"/>
      <c r="B759" s="108"/>
      <c r="C759" s="108"/>
      <c r="D759" s="108"/>
      <c r="E759" s="108"/>
      <c r="F759" s="108"/>
      <c r="G759" s="108"/>
      <c r="H759" s="108"/>
      <c r="I759" s="108"/>
      <c r="J759" s="108"/>
      <c r="K759" s="108"/>
      <c r="L759" s="108"/>
      <c r="M759" s="108"/>
      <c r="N759" s="108"/>
    </row>
    <row r="760" spans="1:14" x14ac:dyDescent="0.2">
      <c r="A760" s="108"/>
      <c r="B760" s="108"/>
      <c r="C760" s="108"/>
      <c r="D760" s="108"/>
      <c r="E760" s="108"/>
      <c r="F760" s="108"/>
      <c r="G760" s="108"/>
      <c r="H760" s="108"/>
      <c r="I760" s="108"/>
      <c r="J760" s="108"/>
      <c r="K760" s="108"/>
      <c r="L760" s="108"/>
      <c r="M760" s="108"/>
      <c r="N760" s="108"/>
    </row>
    <row r="761" spans="1:14" x14ac:dyDescent="0.2">
      <c r="A761" s="108"/>
      <c r="B761" s="108"/>
      <c r="C761" s="108"/>
      <c r="D761" s="108"/>
      <c r="E761" s="108"/>
      <c r="F761" s="108"/>
      <c r="G761" s="108"/>
      <c r="H761" s="108"/>
      <c r="I761" s="108"/>
      <c r="J761" s="108"/>
      <c r="K761" s="108"/>
      <c r="L761" s="108"/>
      <c r="M761" s="108"/>
      <c r="N761" s="108"/>
    </row>
    <row r="762" spans="1:14" x14ac:dyDescent="0.2">
      <c r="A762" s="108"/>
      <c r="B762" s="108"/>
      <c r="C762" s="108"/>
      <c r="D762" s="108"/>
      <c r="E762" s="108"/>
      <c r="F762" s="108"/>
      <c r="G762" s="108"/>
      <c r="H762" s="108"/>
      <c r="I762" s="108"/>
      <c r="J762" s="108"/>
      <c r="K762" s="108"/>
      <c r="L762" s="108"/>
      <c r="M762" s="108"/>
      <c r="N762" s="108"/>
    </row>
    <row r="763" spans="1:14" x14ac:dyDescent="0.2">
      <c r="A763" s="108"/>
      <c r="B763" s="108"/>
      <c r="C763" s="108"/>
      <c r="D763" s="108"/>
      <c r="E763" s="108"/>
      <c r="F763" s="108"/>
      <c r="G763" s="108"/>
      <c r="H763" s="108"/>
      <c r="I763" s="108"/>
      <c r="J763" s="108"/>
      <c r="K763" s="108"/>
      <c r="L763" s="108"/>
      <c r="M763" s="108"/>
      <c r="N763" s="108"/>
    </row>
    <row r="764" spans="1:14" x14ac:dyDescent="0.2">
      <c r="A764" s="108"/>
      <c r="B764" s="108"/>
      <c r="C764" s="108"/>
      <c r="D764" s="108"/>
      <c r="E764" s="108"/>
      <c r="F764" s="108"/>
      <c r="G764" s="108"/>
      <c r="H764" s="108"/>
      <c r="I764" s="108"/>
      <c r="J764" s="108"/>
      <c r="K764" s="108"/>
      <c r="L764" s="108"/>
      <c r="M764" s="108"/>
      <c r="N764" s="108"/>
    </row>
    <row r="765" spans="1:14" x14ac:dyDescent="0.2">
      <c r="A765" s="108"/>
      <c r="B765" s="108"/>
      <c r="C765" s="108"/>
      <c r="D765" s="108"/>
      <c r="E765" s="108"/>
      <c r="F765" s="108"/>
      <c r="G765" s="108"/>
      <c r="H765" s="108"/>
      <c r="I765" s="108"/>
      <c r="J765" s="108"/>
      <c r="K765" s="108"/>
      <c r="L765" s="108"/>
      <c r="M765" s="108"/>
      <c r="N765" s="108"/>
    </row>
    <row r="766" spans="1:14" x14ac:dyDescent="0.2">
      <c r="A766" s="108"/>
      <c r="B766" s="108"/>
      <c r="C766" s="108"/>
      <c r="D766" s="108"/>
      <c r="E766" s="108"/>
      <c r="F766" s="108"/>
      <c r="G766" s="108"/>
      <c r="H766" s="108"/>
      <c r="I766" s="108"/>
      <c r="J766" s="108"/>
      <c r="K766" s="108"/>
      <c r="L766" s="108"/>
      <c r="M766" s="108"/>
      <c r="N766" s="108"/>
    </row>
    <row r="767" spans="1:14" x14ac:dyDescent="0.2">
      <c r="A767" s="108"/>
      <c r="B767" s="108"/>
      <c r="C767" s="108"/>
      <c r="D767" s="108"/>
      <c r="E767" s="108"/>
      <c r="F767" s="108"/>
      <c r="G767" s="108"/>
      <c r="H767" s="108"/>
      <c r="I767" s="108"/>
      <c r="J767" s="108"/>
      <c r="K767" s="108"/>
      <c r="L767" s="108"/>
      <c r="M767" s="108"/>
      <c r="N767" s="108"/>
    </row>
    <row r="768" spans="1:14" x14ac:dyDescent="0.2">
      <c r="A768" s="108"/>
      <c r="B768" s="108"/>
      <c r="C768" s="108"/>
      <c r="D768" s="108"/>
      <c r="E768" s="108"/>
      <c r="F768" s="108"/>
      <c r="G768" s="108"/>
      <c r="H768" s="108"/>
      <c r="I768" s="108"/>
      <c r="J768" s="108"/>
      <c r="K768" s="108"/>
      <c r="L768" s="108"/>
      <c r="M768" s="108"/>
      <c r="N768" s="108"/>
    </row>
    <row r="769" spans="1:14" x14ac:dyDescent="0.2">
      <c r="A769" s="108"/>
      <c r="B769" s="108"/>
      <c r="C769" s="108"/>
      <c r="D769" s="108"/>
      <c r="E769" s="108"/>
      <c r="F769" s="108"/>
      <c r="G769" s="108"/>
      <c r="H769" s="108"/>
      <c r="I769" s="108"/>
      <c r="J769" s="108"/>
      <c r="K769" s="108"/>
      <c r="L769" s="108"/>
      <c r="M769" s="108"/>
      <c r="N769" s="108"/>
    </row>
    <row r="770" spans="1:14" x14ac:dyDescent="0.2">
      <c r="A770" s="108"/>
      <c r="B770" s="108"/>
      <c r="C770" s="108"/>
      <c r="D770" s="108"/>
      <c r="E770" s="108"/>
      <c r="F770" s="108"/>
      <c r="G770" s="108"/>
      <c r="H770" s="108"/>
      <c r="I770" s="108"/>
      <c r="J770" s="108"/>
      <c r="K770" s="108"/>
      <c r="L770" s="108"/>
      <c r="M770" s="108"/>
      <c r="N770" s="108"/>
    </row>
    <row r="771" spans="1:14" x14ac:dyDescent="0.2">
      <c r="A771" s="108"/>
      <c r="B771" s="108"/>
      <c r="C771" s="108"/>
      <c r="D771" s="108"/>
      <c r="E771" s="108"/>
      <c r="F771" s="108"/>
      <c r="G771" s="108"/>
      <c r="H771" s="108"/>
      <c r="I771" s="108"/>
      <c r="J771" s="108"/>
      <c r="K771" s="108"/>
      <c r="L771" s="108"/>
      <c r="M771" s="108"/>
      <c r="N771" s="108"/>
    </row>
    <row r="772" spans="1:14" x14ac:dyDescent="0.2">
      <c r="A772" s="108"/>
      <c r="B772" s="108"/>
      <c r="C772" s="108"/>
      <c r="D772" s="108"/>
      <c r="E772" s="108"/>
      <c r="F772" s="108"/>
      <c r="G772" s="108"/>
      <c r="H772" s="108"/>
      <c r="I772" s="108"/>
      <c r="J772" s="108"/>
      <c r="K772" s="108"/>
      <c r="L772" s="108"/>
      <c r="M772" s="108"/>
      <c r="N772" s="108"/>
    </row>
    <row r="773" spans="1:14" x14ac:dyDescent="0.2">
      <c r="A773" s="108"/>
      <c r="B773" s="108"/>
      <c r="C773" s="108"/>
      <c r="D773" s="108"/>
      <c r="E773" s="108"/>
      <c r="F773" s="108"/>
      <c r="G773" s="108"/>
      <c r="H773" s="108"/>
      <c r="I773" s="108"/>
      <c r="J773" s="108"/>
      <c r="K773" s="108"/>
      <c r="L773" s="108"/>
      <c r="M773" s="108"/>
      <c r="N773" s="108"/>
    </row>
    <row r="774" spans="1:14" x14ac:dyDescent="0.2">
      <c r="A774" s="108"/>
      <c r="B774" s="108"/>
      <c r="C774" s="108"/>
      <c r="D774" s="108"/>
      <c r="E774" s="108"/>
      <c r="F774" s="108"/>
      <c r="G774" s="108"/>
      <c r="H774" s="108"/>
      <c r="I774" s="108"/>
      <c r="J774" s="108"/>
      <c r="K774" s="108"/>
      <c r="L774" s="108"/>
      <c r="M774" s="108"/>
      <c r="N774" s="108"/>
    </row>
    <row r="775" spans="1:14" x14ac:dyDescent="0.2">
      <c r="A775" s="108"/>
      <c r="B775" s="108"/>
      <c r="C775" s="108"/>
      <c r="D775" s="108"/>
      <c r="E775" s="108"/>
      <c r="F775" s="108"/>
      <c r="G775" s="108"/>
      <c r="H775" s="108"/>
      <c r="I775" s="108"/>
      <c r="J775" s="108"/>
      <c r="K775" s="108"/>
      <c r="L775" s="108"/>
      <c r="M775" s="108"/>
      <c r="N775" s="108"/>
    </row>
    <row r="776" spans="1:14" x14ac:dyDescent="0.2">
      <c r="A776" s="108"/>
      <c r="B776" s="108"/>
      <c r="C776" s="108"/>
      <c r="D776" s="108"/>
      <c r="E776" s="108"/>
      <c r="F776" s="108"/>
      <c r="G776" s="108"/>
      <c r="H776" s="108"/>
      <c r="I776" s="108"/>
      <c r="J776" s="108"/>
      <c r="K776" s="108"/>
      <c r="L776" s="108"/>
      <c r="M776" s="108"/>
      <c r="N776" s="108"/>
    </row>
    <row r="777" spans="1:14" x14ac:dyDescent="0.2">
      <c r="A777" s="108"/>
      <c r="B777" s="108"/>
      <c r="C777" s="108"/>
      <c r="D777" s="108"/>
      <c r="E777" s="108"/>
      <c r="F777" s="108"/>
      <c r="G777" s="108"/>
      <c r="H777" s="108"/>
      <c r="I777" s="108"/>
      <c r="J777" s="108"/>
      <c r="K777" s="108"/>
      <c r="L777" s="108"/>
      <c r="M777" s="108"/>
      <c r="N777" s="108"/>
    </row>
    <row r="778" spans="1:14" x14ac:dyDescent="0.2">
      <c r="A778" s="108"/>
      <c r="B778" s="108"/>
      <c r="C778" s="108"/>
      <c r="D778" s="108"/>
      <c r="E778" s="108"/>
      <c r="F778" s="108"/>
      <c r="G778" s="108"/>
      <c r="H778" s="108"/>
      <c r="I778" s="108"/>
      <c r="J778" s="108"/>
      <c r="K778" s="108"/>
      <c r="L778" s="108"/>
      <c r="M778" s="108"/>
      <c r="N778" s="108"/>
    </row>
    <row r="779" spans="1:14" x14ac:dyDescent="0.2">
      <c r="A779" s="108"/>
      <c r="B779" s="108"/>
      <c r="C779" s="108"/>
      <c r="D779" s="108"/>
      <c r="E779" s="108"/>
      <c r="F779" s="108"/>
      <c r="G779" s="108"/>
      <c r="H779" s="108"/>
      <c r="I779" s="108"/>
      <c r="J779" s="108"/>
      <c r="K779" s="108"/>
      <c r="L779" s="108"/>
      <c r="M779" s="108"/>
      <c r="N779" s="108"/>
    </row>
    <row r="780" spans="1:14" x14ac:dyDescent="0.2">
      <c r="A780" s="108"/>
      <c r="B780" s="108"/>
      <c r="C780" s="108"/>
      <c r="D780" s="108"/>
      <c r="E780" s="108"/>
      <c r="F780" s="108"/>
      <c r="G780" s="108"/>
      <c r="H780" s="108"/>
      <c r="I780" s="108"/>
      <c r="J780" s="108"/>
      <c r="K780" s="108"/>
      <c r="L780" s="108"/>
      <c r="M780" s="108"/>
      <c r="N780" s="108"/>
    </row>
    <row r="781" spans="1:14" x14ac:dyDescent="0.2">
      <c r="A781" s="108"/>
      <c r="B781" s="108"/>
      <c r="C781" s="108"/>
      <c r="D781" s="108"/>
      <c r="E781" s="108"/>
      <c r="F781" s="108"/>
      <c r="G781" s="108"/>
      <c r="H781" s="108"/>
      <c r="I781" s="108"/>
      <c r="J781" s="108"/>
      <c r="K781" s="108"/>
      <c r="L781" s="108"/>
      <c r="M781" s="108"/>
      <c r="N781" s="108"/>
    </row>
    <row r="782" spans="1:14" x14ac:dyDescent="0.2">
      <c r="A782" s="108"/>
      <c r="B782" s="108"/>
      <c r="C782" s="108"/>
      <c r="D782" s="108"/>
      <c r="E782" s="108"/>
      <c r="F782" s="108"/>
      <c r="G782" s="108"/>
      <c r="H782" s="108"/>
      <c r="I782" s="108"/>
      <c r="J782" s="108"/>
      <c r="K782" s="108"/>
      <c r="L782" s="108"/>
      <c r="M782" s="108"/>
      <c r="N782" s="108"/>
    </row>
    <row r="783" spans="1:14" x14ac:dyDescent="0.2">
      <c r="A783" s="108"/>
      <c r="B783" s="108"/>
      <c r="C783" s="108"/>
      <c r="D783" s="108"/>
      <c r="E783" s="108"/>
      <c r="F783" s="108"/>
      <c r="G783" s="108"/>
      <c r="H783" s="108"/>
      <c r="I783" s="108"/>
      <c r="J783" s="108"/>
      <c r="K783" s="108"/>
      <c r="L783" s="108"/>
      <c r="M783" s="108"/>
      <c r="N783" s="108"/>
    </row>
    <row r="784" spans="1:14" x14ac:dyDescent="0.2">
      <c r="A784" s="108"/>
      <c r="B784" s="108"/>
      <c r="C784" s="108"/>
      <c r="D784" s="108"/>
      <c r="E784" s="108"/>
      <c r="F784" s="108"/>
      <c r="G784" s="108"/>
      <c r="H784" s="108"/>
      <c r="I784" s="108"/>
      <c r="J784" s="108"/>
      <c r="K784" s="108"/>
      <c r="L784" s="108"/>
      <c r="M784" s="108"/>
      <c r="N784" s="108"/>
    </row>
    <row r="785" spans="1:14" x14ac:dyDescent="0.2">
      <c r="A785" s="108"/>
      <c r="B785" s="108"/>
      <c r="C785" s="108"/>
      <c r="D785" s="108"/>
      <c r="E785" s="108"/>
      <c r="F785" s="108"/>
      <c r="G785" s="108"/>
      <c r="H785" s="108"/>
      <c r="I785" s="108"/>
      <c r="J785" s="108"/>
      <c r="K785" s="108"/>
      <c r="L785" s="108"/>
      <c r="M785" s="108"/>
      <c r="N785" s="108"/>
    </row>
    <row r="786" spans="1:14" x14ac:dyDescent="0.2">
      <c r="A786" s="108"/>
      <c r="B786" s="108"/>
      <c r="C786" s="108"/>
      <c r="D786" s="108"/>
      <c r="E786" s="108"/>
      <c r="F786" s="108"/>
      <c r="G786" s="108"/>
      <c r="H786" s="108"/>
      <c r="I786" s="108"/>
      <c r="J786" s="108"/>
      <c r="K786" s="108"/>
      <c r="L786" s="108"/>
      <c r="M786" s="108"/>
      <c r="N786" s="108"/>
    </row>
    <row r="787" spans="1:14" x14ac:dyDescent="0.2">
      <c r="A787" s="108"/>
      <c r="B787" s="108"/>
      <c r="C787" s="108"/>
      <c r="D787" s="108"/>
      <c r="E787" s="108"/>
      <c r="F787" s="108"/>
      <c r="G787" s="108"/>
      <c r="H787" s="108"/>
      <c r="I787" s="108"/>
      <c r="J787" s="108"/>
      <c r="K787" s="108"/>
      <c r="L787" s="108"/>
      <c r="M787" s="108"/>
      <c r="N787" s="108"/>
    </row>
    <row r="788" spans="1:14" x14ac:dyDescent="0.2">
      <c r="A788" s="108"/>
      <c r="B788" s="108"/>
      <c r="C788" s="108"/>
      <c r="D788" s="108"/>
      <c r="E788" s="108"/>
      <c r="F788" s="108"/>
      <c r="G788" s="108"/>
      <c r="H788" s="108"/>
      <c r="I788" s="108"/>
      <c r="J788" s="108"/>
      <c r="K788" s="108"/>
      <c r="L788" s="108"/>
      <c r="M788" s="108"/>
      <c r="N788" s="108"/>
    </row>
    <row r="789" spans="1:14" x14ac:dyDescent="0.2">
      <c r="A789" s="108"/>
      <c r="B789" s="108"/>
      <c r="C789" s="108"/>
      <c r="D789" s="108"/>
      <c r="E789" s="108"/>
      <c r="F789" s="108"/>
      <c r="G789" s="108"/>
      <c r="H789" s="108"/>
      <c r="I789" s="108"/>
      <c r="J789" s="108"/>
      <c r="K789" s="108"/>
      <c r="L789" s="108"/>
      <c r="M789" s="108"/>
      <c r="N789" s="108"/>
    </row>
    <row r="790" spans="1:14" x14ac:dyDescent="0.2">
      <c r="A790" s="108"/>
      <c r="B790" s="108"/>
      <c r="C790" s="108"/>
      <c r="D790" s="108"/>
      <c r="E790" s="108"/>
      <c r="F790" s="108"/>
      <c r="G790" s="108"/>
      <c r="H790" s="108"/>
      <c r="I790" s="108"/>
      <c r="J790" s="108"/>
      <c r="K790" s="108"/>
      <c r="L790" s="108"/>
      <c r="M790" s="108"/>
      <c r="N790" s="108"/>
    </row>
    <row r="791" spans="1:14" x14ac:dyDescent="0.2">
      <c r="A791" s="108"/>
      <c r="B791" s="108"/>
      <c r="C791" s="108"/>
      <c r="D791" s="108"/>
      <c r="E791" s="108"/>
      <c r="F791" s="108"/>
      <c r="G791" s="108"/>
      <c r="H791" s="108"/>
      <c r="I791" s="108"/>
      <c r="J791" s="108"/>
      <c r="K791" s="108"/>
      <c r="L791" s="108"/>
      <c r="M791" s="108"/>
      <c r="N791" s="108"/>
    </row>
    <row r="792" spans="1:14" x14ac:dyDescent="0.2">
      <c r="A792" s="108"/>
      <c r="B792" s="108"/>
      <c r="C792" s="108"/>
      <c r="D792" s="108"/>
      <c r="E792" s="108"/>
      <c r="F792" s="108"/>
      <c r="G792" s="108"/>
      <c r="H792" s="108"/>
      <c r="I792" s="108"/>
      <c r="J792" s="108"/>
      <c r="K792" s="108"/>
      <c r="L792" s="108"/>
      <c r="M792" s="108"/>
      <c r="N792" s="108"/>
    </row>
    <row r="793" spans="1:14" x14ac:dyDescent="0.2">
      <c r="A793" s="108"/>
      <c r="B793" s="108"/>
      <c r="C793" s="108"/>
      <c r="D793" s="108"/>
      <c r="E793" s="108"/>
      <c r="F793" s="108"/>
      <c r="G793" s="108"/>
      <c r="H793" s="108"/>
      <c r="I793" s="108"/>
      <c r="J793" s="108"/>
      <c r="K793" s="108"/>
      <c r="L793" s="108"/>
      <c r="M793" s="108"/>
      <c r="N793" s="108"/>
    </row>
    <row r="794" spans="1:14" x14ac:dyDescent="0.2">
      <c r="A794" s="108"/>
      <c r="B794" s="108"/>
      <c r="C794" s="108"/>
      <c r="D794" s="108"/>
      <c r="E794" s="108"/>
      <c r="F794" s="108"/>
      <c r="G794" s="108"/>
      <c r="H794" s="108"/>
      <c r="I794" s="108"/>
      <c r="J794" s="108"/>
      <c r="K794" s="108"/>
      <c r="L794" s="108"/>
      <c r="M794" s="108"/>
      <c r="N794" s="108"/>
    </row>
    <row r="795" spans="1:14" x14ac:dyDescent="0.2">
      <c r="A795" s="108"/>
      <c r="B795" s="108"/>
      <c r="C795" s="108"/>
      <c r="D795" s="108"/>
      <c r="E795" s="108"/>
      <c r="F795" s="108"/>
      <c r="G795" s="108"/>
      <c r="H795" s="108"/>
      <c r="I795" s="108"/>
      <c r="J795" s="108"/>
      <c r="K795" s="108"/>
      <c r="L795" s="108"/>
      <c r="M795" s="108"/>
      <c r="N795" s="108"/>
    </row>
    <row r="796" spans="1:14" x14ac:dyDescent="0.2">
      <c r="A796" s="108"/>
      <c r="B796" s="108"/>
      <c r="C796" s="108"/>
      <c r="D796" s="108"/>
      <c r="E796" s="108"/>
      <c r="F796" s="108"/>
      <c r="G796" s="108"/>
      <c r="H796" s="108"/>
      <c r="I796" s="108"/>
      <c r="J796" s="108"/>
      <c r="K796" s="108"/>
      <c r="L796" s="108"/>
      <c r="M796" s="108"/>
      <c r="N796" s="108"/>
    </row>
    <row r="797" spans="1:14" x14ac:dyDescent="0.2">
      <c r="A797" s="108"/>
      <c r="B797" s="108"/>
      <c r="C797" s="108"/>
      <c r="D797" s="108"/>
      <c r="E797" s="108"/>
      <c r="F797" s="108"/>
      <c r="G797" s="108"/>
      <c r="H797" s="108"/>
      <c r="I797" s="108"/>
      <c r="J797" s="108"/>
      <c r="K797" s="108"/>
      <c r="L797" s="108"/>
      <c r="M797" s="108"/>
      <c r="N797" s="108"/>
    </row>
    <row r="798" spans="1:14" x14ac:dyDescent="0.2">
      <c r="A798" s="108"/>
      <c r="B798" s="108"/>
      <c r="C798" s="108"/>
      <c r="D798" s="108"/>
      <c r="E798" s="108"/>
      <c r="F798" s="108"/>
      <c r="G798" s="108"/>
      <c r="H798" s="108"/>
      <c r="I798" s="108"/>
      <c r="J798" s="108"/>
      <c r="K798" s="108"/>
      <c r="L798" s="108"/>
      <c r="M798" s="108"/>
      <c r="N798" s="108"/>
    </row>
    <row r="799" spans="1:14" x14ac:dyDescent="0.2">
      <c r="A799" s="108"/>
      <c r="B799" s="108"/>
      <c r="C799" s="108"/>
      <c r="D799" s="108"/>
      <c r="E799" s="108"/>
      <c r="F799" s="108"/>
      <c r="G799" s="108"/>
      <c r="H799" s="108"/>
      <c r="I799" s="108"/>
      <c r="J799" s="108"/>
      <c r="K799" s="108"/>
      <c r="L799" s="108"/>
      <c r="M799" s="108"/>
      <c r="N799" s="108"/>
    </row>
    <row r="800" spans="1:14" x14ac:dyDescent="0.2">
      <c r="A800" s="108"/>
      <c r="B800" s="108"/>
      <c r="C800" s="108"/>
      <c r="D800" s="108"/>
      <c r="E800" s="108"/>
      <c r="F800" s="108"/>
      <c r="G800" s="108"/>
      <c r="H800" s="108"/>
      <c r="I800" s="108"/>
      <c r="J800" s="108"/>
      <c r="K800" s="108"/>
      <c r="L800" s="108"/>
      <c r="M800" s="108"/>
      <c r="N800" s="108"/>
    </row>
    <row r="801" spans="1:14" x14ac:dyDescent="0.2">
      <c r="A801" s="108"/>
      <c r="B801" s="108"/>
      <c r="C801" s="108"/>
      <c r="D801" s="108"/>
      <c r="E801" s="108"/>
      <c r="F801" s="108"/>
      <c r="G801" s="108"/>
      <c r="H801" s="108"/>
      <c r="I801" s="108"/>
      <c r="J801" s="108"/>
      <c r="K801" s="108"/>
      <c r="L801" s="108"/>
      <c r="M801" s="108"/>
      <c r="N801" s="108"/>
    </row>
    <row r="802" spans="1:14" x14ac:dyDescent="0.2">
      <c r="A802" s="108"/>
      <c r="B802" s="108"/>
      <c r="C802" s="108"/>
      <c r="D802" s="108"/>
      <c r="E802" s="108"/>
      <c r="F802" s="108"/>
      <c r="G802" s="108"/>
      <c r="H802" s="108"/>
      <c r="I802" s="108"/>
      <c r="J802" s="108"/>
      <c r="K802" s="108"/>
      <c r="L802" s="108"/>
      <c r="M802" s="108"/>
      <c r="N802" s="108"/>
    </row>
    <row r="803" spans="1:14" x14ac:dyDescent="0.2">
      <c r="A803" s="108"/>
      <c r="B803" s="108"/>
      <c r="C803" s="108"/>
      <c r="D803" s="108"/>
      <c r="E803" s="108"/>
      <c r="F803" s="108"/>
      <c r="G803" s="108"/>
      <c r="H803" s="108"/>
      <c r="I803" s="108"/>
      <c r="J803" s="108"/>
      <c r="K803" s="108"/>
      <c r="L803" s="108"/>
      <c r="M803" s="108"/>
      <c r="N803" s="108"/>
    </row>
    <row r="804" spans="1:14" x14ac:dyDescent="0.2">
      <c r="A804" s="108"/>
      <c r="B804" s="108"/>
      <c r="C804" s="108"/>
      <c r="D804" s="108"/>
      <c r="E804" s="108"/>
      <c r="F804" s="108"/>
      <c r="G804" s="108"/>
      <c r="H804" s="108"/>
      <c r="I804" s="108"/>
      <c r="J804" s="108"/>
      <c r="K804" s="108"/>
      <c r="L804" s="108"/>
      <c r="M804" s="108"/>
      <c r="N804" s="108"/>
    </row>
    <row r="805" spans="1:14" x14ac:dyDescent="0.2">
      <c r="A805" s="108"/>
      <c r="B805" s="108"/>
      <c r="C805" s="108"/>
      <c r="D805" s="108"/>
      <c r="E805" s="108"/>
      <c r="F805" s="108"/>
      <c r="G805" s="108"/>
      <c r="H805" s="108"/>
      <c r="I805" s="108"/>
      <c r="J805" s="108"/>
      <c r="K805" s="108"/>
      <c r="L805" s="108"/>
      <c r="M805" s="108"/>
      <c r="N805" s="108"/>
    </row>
    <row r="806" spans="1:14" x14ac:dyDescent="0.2">
      <c r="A806" s="108"/>
      <c r="B806" s="108"/>
      <c r="C806" s="108"/>
      <c r="D806" s="108"/>
      <c r="E806" s="108"/>
      <c r="F806" s="108"/>
      <c r="G806" s="108"/>
      <c r="H806" s="108"/>
      <c r="I806" s="108"/>
      <c r="J806" s="108"/>
      <c r="K806" s="108"/>
      <c r="L806" s="108"/>
      <c r="M806" s="108"/>
      <c r="N806" s="108"/>
    </row>
    <row r="807" spans="1:14" x14ac:dyDescent="0.2">
      <c r="A807" s="108"/>
      <c r="B807" s="108"/>
      <c r="C807" s="108"/>
      <c r="D807" s="108"/>
      <c r="E807" s="108"/>
      <c r="F807" s="108"/>
      <c r="G807" s="108"/>
      <c r="H807" s="108"/>
      <c r="I807" s="108"/>
      <c r="J807" s="108"/>
      <c r="K807" s="108"/>
      <c r="L807" s="108"/>
      <c r="M807" s="108"/>
      <c r="N807" s="108"/>
    </row>
    <row r="808" spans="1:14" x14ac:dyDescent="0.2">
      <c r="A808" s="108"/>
      <c r="B808" s="108"/>
      <c r="C808" s="108"/>
      <c r="D808" s="108"/>
      <c r="E808" s="108"/>
      <c r="F808" s="108"/>
      <c r="G808" s="108"/>
      <c r="H808" s="108"/>
      <c r="I808" s="108"/>
      <c r="J808" s="108"/>
      <c r="K808" s="108"/>
      <c r="L808" s="108"/>
      <c r="M808" s="108"/>
      <c r="N808" s="108"/>
    </row>
    <row r="809" spans="1:14" x14ac:dyDescent="0.2">
      <c r="A809" s="108"/>
      <c r="B809" s="108"/>
      <c r="C809" s="108"/>
      <c r="D809" s="108"/>
      <c r="E809" s="108"/>
      <c r="F809" s="108"/>
      <c r="G809" s="108"/>
      <c r="H809" s="108"/>
      <c r="I809" s="108"/>
      <c r="J809" s="108"/>
      <c r="K809" s="108"/>
      <c r="L809" s="108"/>
      <c r="M809" s="108"/>
      <c r="N809" s="108"/>
    </row>
    <row r="810" spans="1:14" x14ac:dyDescent="0.2">
      <c r="A810" s="108"/>
      <c r="B810" s="108"/>
      <c r="C810" s="108"/>
      <c r="D810" s="108"/>
      <c r="E810" s="108"/>
      <c r="F810" s="108"/>
      <c r="G810" s="108"/>
      <c r="H810" s="108"/>
      <c r="I810" s="108"/>
      <c r="J810" s="108"/>
      <c r="K810" s="108"/>
      <c r="L810" s="108"/>
      <c r="M810" s="108"/>
      <c r="N810" s="108"/>
    </row>
    <row r="811" spans="1:14" x14ac:dyDescent="0.2">
      <c r="A811" s="108"/>
      <c r="B811" s="108"/>
      <c r="C811" s="108"/>
      <c r="D811" s="108"/>
      <c r="E811" s="108"/>
      <c r="F811" s="108"/>
      <c r="G811" s="108"/>
      <c r="H811" s="108"/>
      <c r="I811" s="108"/>
      <c r="J811" s="108"/>
      <c r="K811" s="108"/>
      <c r="L811" s="108"/>
      <c r="M811" s="108"/>
      <c r="N811" s="108"/>
    </row>
    <row r="812" spans="1:14" x14ac:dyDescent="0.2">
      <c r="A812" s="108"/>
      <c r="B812" s="108"/>
      <c r="C812" s="108"/>
      <c r="D812" s="108"/>
      <c r="E812" s="108"/>
      <c r="F812" s="108"/>
      <c r="G812" s="108"/>
      <c r="H812" s="108"/>
      <c r="I812" s="108"/>
      <c r="J812" s="108"/>
      <c r="K812" s="108"/>
      <c r="L812" s="108"/>
      <c r="M812" s="108"/>
      <c r="N812" s="108"/>
    </row>
    <row r="813" spans="1:14" x14ac:dyDescent="0.2">
      <c r="A813" s="108"/>
      <c r="B813" s="108"/>
      <c r="C813" s="108"/>
      <c r="D813" s="108"/>
      <c r="E813" s="108"/>
      <c r="F813" s="108"/>
      <c r="G813" s="108"/>
      <c r="H813" s="108"/>
      <c r="I813" s="108"/>
      <c r="J813" s="108"/>
      <c r="K813" s="108"/>
      <c r="L813" s="108"/>
      <c r="M813" s="108"/>
      <c r="N813" s="108"/>
    </row>
    <row r="814" spans="1:14" x14ac:dyDescent="0.2">
      <c r="A814" s="108"/>
      <c r="B814" s="108"/>
      <c r="C814" s="108"/>
      <c r="D814" s="108"/>
      <c r="E814" s="108"/>
      <c r="F814" s="108"/>
      <c r="G814" s="108"/>
      <c r="H814" s="108"/>
      <c r="I814" s="108"/>
      <c r="J814" s="108"/>
      <c r="K814" s="108"/>
      <c r="L814" s="108"/>
      <c r="M814" s="108"/>
      <c r="N814" s="108"/>
    </row>
    <row r="815" spans="1:14" x14ac:dyDescent="0.2">
      <c r="A815" s="108"/>
      <c r="B815" s="108"/>
      <c r="C815" s="108"/>
      <c r="D815" s="108"/>
      <c r="E815" s="108"/>
      <c r="F815" s="108"/>
      <c r="G815" s="108"/>
      <c r="H815" s="108"/>
      <c r="I815" s="108"/>
      <c r="J815" s="108"/>
      <c r="K815" s="108"/>
      <c r="L815" s="108"/>
      <c r="M815" s="108"/>
      <c r="N815" s="108"/>
    </row>
    <row r="816" spans="1:14" x14ac:dyDescent="0.2">
      <c r="A816" s="108"/>
      <c r="B816" s="108"/>
      <c r="C816" s="108"/>
      <c r="D816" s="108"/>
      <c r="E816" s="108"/>
      <c r="F816" s="108"/>
      <c r="G816" s="108"/>
      <c r="H816" s="108"/>
      <c r="I816" s="108"/>
      <c r="J816" s="108"/>
      <c r="K816" s="108"/>
      <c r="L816" s="108"/>
      <c r="M816" s="108"/>
      <c r="N816" s="108"/>
    </row>
    <row r="817" spans="1:14" x14ac:dyDescent="0.2">
      <c r="A817" s="108"/>
      <c r="B817" s="108"/>
      <c r="C817" s="108"/>
      <c r="D817" s="108"/>
      <c r="E817" s="108"/>
      <c r="F817" s="108"/>
      <c r="G817" s="108"/>
      <c r="H817" s="108"/>
      <c r="I817" s="108"/>
      <c r="J817" s="108"/>
      <c r="K817" s="108"/>
      <c r="L817" s="108"/>
      <c r="M817" s="108"/>
      <c r="N817" s="108"/>
    </row>
    <row r="818" spans="1:14" x14ac:dyDescent="0.2">
      <c r="A818" s="108"/>
      <c r="B818" s="108"/>
      <c r="C818" s="108"/>
      <c r="D818" s="108"/>
      <c r="E818" s="108"/>
      <c r="F818" s="108"/>
      <c r="G818" s="108"/>
      <c r="H818" s="108"/>
      <c r="I818" s="108"/>
      <c r="J818" s="108"/>
      <c r="K818" s="108"/>
      <c r="L818" s="108"/>
      <c r="M818" s="108"/>
      <c r="N818" s="108"/>
    </row>
    <row r="819" spans="1:14" x14ac:dyDescent="0.2">
      <c r="A819" s="108"/>
      <c r="B819" s="108"/>
      <c r="C819" s="108"/>
      <c r="D819" s="108"/>
      <c r="E819" s="108"/>
      <c r="F819" s="108"/>
      <c r="G819" s="108"/>
      <c r="H819" s="108"/>
      <c r="I819" s="108"/>
      <c r="J819" s="108"/>
      <c r="K819" s="108"/>
      <c r="L819" s="108"/>
      <c r="M819" s="108"/>
      <c r="N819" s="108"/>
    </row>
    <row r="820" spans="1:14" x14ac:dyDescent="0.2">
      <c r="A820" s="108"/>
      <c r="B820" s="108"/>
      <c r="C820" s="108"/>
      <c r="D820" s="108"/>
      <c r="E820" s="108"/>
      <c r="F820" s="108"/>
      <c r="G820" s="108"/>
      <c r="H820" s="108"/>
      <c r="I820" s="108"/>
      <c r="J820" s="108"/>
      <c r="K820" s="108"/>
      <c r="L820" s="108"/>
      <c r="M820" s="108"/>
      <c r="N820" s="108"/>
    </row>
    <row r="821" spans="1:14" x14ac:dyDescent="0.2">
      <c r="A821" s="108"/>
      <c r="B821" s="108"/>
      <c r="C821" s="108"/>
      <c r="D821" s="108"/>
      <c r="E821" s="108"/>
      <c r="F821" s="108"/>
      <c r="G821" s="108"/>
      <c r="H821" s="108"/>
      <c r="I821" s="108"/>
      <c r="J821" s="108"/>
      <c r="K821" s="108"/>
      <c r="L821" s="108"/>
      <c r="M821" s="108"/>
      <c r="N821" s="108"/>
    </row>
    <row r="822" spans="1:14" x14ac:dyDescent="0.2">
      <c r="A822" s="108"/>
      <c r="B822" s="108"/>
      <c r="C822" s="108"/>
      <c r="D822" s="108"/>
      <c r="E822" s="108"/>
      <c r="F822" s="108"/>
      <c r="G822" s="108"/>
      <c r="H822" s="108"/>
      <c r="I822" s="108"/>
      <c r="J822" s="108"/>
      <c r="K822" s="108"/>
      <c r="L822" s="108"/>
      <c r="M822" s="108"/>
      <c r="N822" s="108"/>
    </row>
    <row r="823" spans="1:14" x14ac:dyDescent="0.2">
      <c r="A823" s="108"/>
      <c r="B823" s="108"/>
      <c r="C823" s="108"/>
      <c r="D823" s="108"/>
      <c r="E823" s="108"/>
      <c r="F823" s="108"/>
      <c r="G823" s="108"/>
      <c r="H823" s="108"/>
      <c r="I823" s="108"/>
      <c r="J823" s="108"/>
      <c r="K823" s="108"/>
      <c r="L823" s="108"/>
      <c r="M823" s="108"/>
      <c r="N823" s="108"/>
    </row>
    <row r="824" spans="1:14" x14ac:dyDescent="0.2">
      <c r="A824" s="108"/>
      <c r="B824" s="108"/>
      <c r="C824" s="108"/>
      <c r="D824" s="108"/>
      <c r="E824" s="108"/>
      <c r="F824" s="108"/>
      <c r="G824" s="108"/>
      <c r="H824" s="108"/>
      <c r="I824" s="108"/>
      <c r="J824" s="108"/>
      <c r="K824" s="108"/>
      <c r="L824" s="108"/>
      <c r="M824" s="108"/>
      <c r="N824" s="108"/>
    </row>
    <row r="825" spans="1:14" x14ac:dyDescent="0.2">
      <c r="A825" s="108"/>
      <c r="B825" s="108"/>
      <c r="C825" s="108"/>
      <c r="D825" s="108"/>
      <c r="E825" s="108"/>
      <c r="F825" s="108"/>
      <c r="G825" s="108"/>
      <c r="H825" s="108"/>
      <c r="I825" s="108"/>
      <c r="J825" s="108"/>
      <c r="K825" s="108"/>
      <c r="L825" s="108"/>
      <c r="M825" s="108"/>
      <c r="N825" s="108"/>
    </row>
    <row r="826" spans="1:14" x14ac:dyDescent="0.2">
      <c r="A826" s="108"/>
      <c r="B826" s="108"/>
      <c r="C826" s="108"/>
      <c r="D826" s="108"/>
      <c r="E826" s="108"/>
      <c r="F826" s="108"/>
      <c r="G826" s="108"/>
      <c r="H826" s="108"/>
      <c r="I826" s="108"/>
      <c r="J826" s="108"/>
      <c r="K826" s="108"/>
      <c r="L826" s="108"/>
      <c r="M826" s="108"/>
      <c r="N826" s="108"/>
    </row>
    <row r="827" spans="1:14" x14ac:dyDescent="0.2">
      <c r="A827" s="108"/>
      <c r="B827" s="108"/>
      <c r="C827" s="108"/>
      <c r="D827" s="108"/>
      <c r="E827" s="108"/>
      <c r="F827" s="108"/>
      <c r="G827" s="108"/>
      <c r="H827" s="108"/>
      <c r="I827" s="108"/>
      <c r="J827" s="108"/>
      <c r="K827" s="108"/>
      <c r="L827" s="108"/>
      <c r="M827" s="108"/>
      <c r="N827" s="108"/>
    </row>
    <row r="828" spans="1:14" x14ac:dyDescent="0.2">
      <c r="A828" s="108"/>
      <c r="B828" s="108"/>
      <c r="C828" s="108"/>
      <c r="D828" s="108"/>
      <c r="E828" s="108"/>
      <c r="F828" s="108"/>
      <c r="G828" s="108"/>
      <c r="H828" s="108"/>
      <c r="I828" s="108"/>
      <c r="J828" s="108"/>
      <c r="K828" s="108"/>
      <c r="L828" s="108"/>
      <c r="M828" s="108"/>
      <c r="N828" s="108"/>
    </row>
    <row r="829" spans="1:14" x14ac:dyDescent="0.2">
      <c r="A829" s="108"/>
      <c r="B829" s="108"/>
      <c r="C829" s="108"/>
      <c r="D829" s="108"/>
      <c r="E829" s="108"/>
      <c r="F829" s="108"/>
      <c r="G829" s="108"/>
      <c r="H829" s="108"/>
      <c r="I829" s="108"/>
      <c r="J829" s="108"/>
      <c r="K829" s="108"/>
      <c r="L829" s="108"/>
      <c r="M829" s="108"/>
      <c r="N829" s="108"/>
    </row>
    <row r="830" spans="1:14" x14ac:dyDescent="0.2">
      <c r="A830" s="108"/>
      <c r="B830" s="108"/>
      <c r="C830" s="108"/>
      <c r="D830" s="108"/>
      <c r="E830" s="108"/>
      <c r="F830" s="108"/>
      <c r="G830" s="108"/>
      <c r="H830" s="108"/>
      <c r="I830" s="108"/>
      <c r="J830" s="108"/>
      <c r="K830" s="108"/>
      <c r="L830" s="108"/>
      <c r="M830" s="108"/>
      <c r="N830" s="108"/>
    </row>
    <row r="831" spans="1:14" x14ac:dyDescent="0.2">
      <c r="A831" s="108"/>
      <c r="B831" s="108"/>
      <c r="C831" s="108"/>
      <c r="D831" s="108"/>
      <c r="E831" s="108"/>
      <c r="F831" s="108"/>
      <c r="G831" s="108"/>
      <c r="H831" s="108"/>
      <c r="I831" s="108"/>
      <c r="J831" s="108"/>
      <c r="K831" s="108"/>
      <c r="L831" s="108"/>
      <c r="M831" s="108"/>
      <c r="N831" s="108"/>
    </row>
    <row r="832" spans="1:14" x14ac:dyDescent="0.2">
      <c r="A832" s="108"/>
      <c r="B832" s="108"/>
      <c r="C832" s="108"/>
      <c r="D832" s="108"/>
      <c r="E832" s="108"/>
      <c r="F832" s="108"/>
      <c r="G832" s="108"/>
      <c r="H832" s="108"/>
      <c r="I832" s="108"/>
      <c r="J832" s="108"/>
      <c r="K832" s="108"/>
      <c r="L832" s="108"/>
      <c r="M832" s="108"/>
      <c r="N832" s="108"/>
    </row>
    <row r="833" spans="1:14" x14ac:dyDescent="0.2">
      <c r="A833" s="108"/>
      <c r="B833" s="108"/>
      <c r="C833" s="108"/>
      <c r="D833" s="108"/>
      <c r="E833" s="108"/>
      <c r="F833" s="108"/>
      <c r="G833" s="108"/>
      <c r="H833" s="108"/>
      <c r="I833" s="108"/>
      <c r="J833" s="108"/>
      <c r="K833" s="108"/>
      <c r="L833" s="108"/>
      <c r="M833" s="108"/>
      <c r="N833" s="108"/>
    </row>
    <row r="834" spans="1:14" x14ac:dyDescent="0.2">
      <c r="A834" s="108"/>
      <c r="B834" s="108"/>
      <c r="C834" s="108"/>
      <c r="D834" s="108"/>
      <c r="E834" s="108"/>
      <c r="F834" s="108"/>
      <c r="G834" s="108"/>
      <c r="H834" s="108"/>
      <c r="I834" s="108"/>
      <c r="J834" s="108"/>
      <c r="K834" s="108"/>
      <c r="L834" s="108"/>
      <c r="M834" s="108"/>
      <c r="N834" s="108"/>
    </row>
    <row r="835" spans="1:14" x14ac:dyDescent="0.2">
      <c r="A835" s="108"/>
      <c r="B835" s="108"/>
      <c r="C835" s="108"/>
      <c r="D835" s="108"/>
      <c r="E835" s="108"/>
      <c r="F835" s="108"/>
      <c r="G835" s="108"/>
      <c r="H835" s="108"/>
      <c r="I835" s="108"/>
      <c r="J835" s="108"/>
      <c r="K835" s="108"/>
      <c r="L835" s="108"/>
      <c r="M835" s="108"/>
      <c r="N835" s="108"/>
    </row>
    <row r="836" spans="1:14" x14ac:dyDescent="0.2">
      <c r="A836" s="108"/>
      <c r="B836" s="108"/>
      <c r="C836" s="108"/>
      <c r="D836" s="108"/>
      <c r="E836" s="108"/>
      <c r="F836" s="108"/>
      <c r="G836" s="108"/>
      <c r="H836" s="108"/>
      <c r="I836" s="108"/>
      <c r="J836" s="108"/>
      <c r="K836" s="108"/>
      <c r="L836" s="108"/>
      <c r="M836" s="108"/>
      <c r="N836" s="108"/>
    </row>
    <row r="837" spans="1:14" x14ac:dyDescent="0.2">
      <c r="A837" s="108"/>
      <c r="B837" s="108"/>
      <c r="C837" s="108"/>
      <c r="D837" s="108"/>
      <c r="E837" s="108"/>
      <c r="F837" s="108"/>
      <c r="G837" s="108"/>
      <c r="H837" s="108"/>
      <c r="I837" s="108"/>
      <c r="J837" s="108"/>
      <c r="K837" s="108"/>
      <c r="L837" s="108"/>
      <c r="M837" s="108"/>
      <c r="N837" s="108"/>
    </row>
    <row r="838" spans="1:14" x14ac:dyDescent="0.2">
      <c r="A838" s="108"/>
      <c r="B838" s="108"/>
      <c r="C838" s="108"/>
      <c r="D838" s="108"/>
      <c r="E838" s="108"/>
      <c r="F838" s="108"/>
      <c r="G838" s="108"/>
      <c r="H838" s="108"/>
      <c r="I838" s="108"/>
      <c r="J838" s="108"/>
      <c r="K838" s="108"/>
      <c r="L838" s="108"/>
      <c r="M838" s="108"/>
      <c r="N838" s="108"/>
    </row>
    <row r="839" spans="1:14" x14ac:dyDescent="0.2">
      <c r="A839" s="108"/>
      <c r="B839" s="108"/>
      <c r="C839" s="108"/>
      <c r="D839" s="108"/>
      <c r="E839" s="108"/>
      <c r="F839" s="108"/>
      <c r="G839" s="108"/>
      <c r="H839" s="108"/>
      <c r="I839" s="108"/>
      <c r="J839" s="108"/>
      <c r="K839" s="108"/>
      <c r="L839" s="108"/>
      <c r="M839" s="108"/>
      <c r="N839" s="108"/>
    </row>
    <row r="840" spans="1:14" x14ac:dyDescent="0.2">
      <c r="A840" s="108"/>
      <c r="B840" s="108"/>
      <c r="C840" s="108"/>
      <c r="D840" s="108"/>
      <c r="E840" s="108"/>
      <c r="F840" s="108"/>
      <c r="G840" s="108"/>
      <c r="H840" s="108"/>
      <c r="I840" s="108"/>
      <c r="J840" s="108"/>
      <c r="K840" s="108"/>
      <c r="L840" s="108"/>
      <c r="M840" s="108"/>
      <c r="N840" s="108"/>
    </row>
    <row r="841" spans="1:14" x14ac:dyDescent="0.2">
      <c r="A841" s="108"/>
      <c r="B841" s="108"/>
      <c r="C841" s="108"/>
      <c r="D841" s="108"/>
      <c r="E841" s="108"/>
      <c r="F841" s="108"/>
      <c r="G841" s="108"/>
      <c r="H841" s="108"/>
      <c r="I841" s="108"/>
      <c r="J841" s="108"/>
      <c r="K841" s="108"/>
      <c r="L841" s="108"/>
      <c r="M841" s="108"/>
      <c r="N841" s="108"/>
    </row>
    <row r="842" spans="1:14" x14ac:dyDescent="0.2">
      <c r="A842" s="108"/>
      <c r="B842" s="108"/>
      <c r="C842" s="108"/>
      <c r="D842" s="108"/>
      <c r="E842" s="108"/>
      <c r="F842" s="108"/>
      <c r="G842" s="108"/>
      <c r="H842" s="108"/>
      <c r="I842" s="108"/>
      <c r="J842" s="108"/>
      <c r="K842" s="108"/>
      <c r="L842" s="108"/>
      <c r="M842" s="108"/>
      <c r="N842" s="108"/>
    </row>
    <row r="843" spans="1:14" x14ac:dyDescent="0.2">
      <c r="A843" s="108"/>
      <c r="B843" s="108"/>
      <c r="C843" s="108"/>
      <c r="D843" s="108"/>
      <c r="E843" s="108"/>
      <c r="F843" s="108"/>
      <c r="G843" s="108"/>
      <c r="H843" s="108"/>
      <c r="I843" s="108"/>
      <c r="J843" s="108"/>
      <c r="K843" s="108"/>
      <c r="L843" s="108"/>
      <c r="M843" s="108"/>
      <c r="N843" s="108"/>
    </row>
    <row r="844" spans="1:14" x14ac:dyDescent="0.2">
      <c r="A844" s="108"/>
      <c r="B844" s="108"/>
      <c r="C844" s="108"/>
      <c r="D844" s="108"/>
      <c r="E844" s="108"/>
      <c r="F844" s="108"/>
      <c r="G844" s="108"/>
      <c r="H844" s="108"/>
      <c r="I844" s="108"/>
      <c r="J844" s="108"/>
      <c r="K844" s="108"/>
      <c r="L844" s="108"/>
      <c r="M844" s="108"/>
      <c r="N844" s="108"/>
    </row>
    <row r="845" spans="1:14" x14ac:dyDescent="0.2">
      <c r="A845" s="108"/>
      <c r="B845" s="108"/>
      <c r="C845" s="108"/>
      <c r="D845" s="108"/>
      <c r="E845" s="108"/>
      <c r="F845" s="108"/>
      <c r="G845" s="108"/>
      <c r="H845" s="108"/>
      <c r="I845" s="108"/>
      <c r="J845" s="108"/>
      <c r="K845" s="108"/>
      <c r="L845" s="108"/>
      <c r="M845" s="108"/>
      <c r="N845" s="108"/>
    </row>
    <row r="846" spans="1:14" x14ac:dyDescent="0.2">
      <c r="A846" s="108"/>
      <c r="B846" s="108"/>
      <c r="C846" s="108"/>
      <c r="D846" s="108"/>
      <c r="E846" s="108"/>
      <c r="F846" s="108"/>
      <c r="G846" s="108"/>
      <c r="H846" s="108"/>
      <c r="I846" s="108"/>
      <c r="J846" s="108"/>
      <c r="K846" s="108"/>
      <c r="L846" s="108"/>
      <c r="M846" s="108"/>
      <c r="N846" s="108"/>
    </row>
    <row r="847" spans="1:14" x14ac:dyDescent="0.2">
      <c r="A847" s="108"/>
      <c r="B847" s="108"/>
      <c r="C847" s="108"/>
      <c r="D847" s="108"/>
      <c r="E847" s="108"/>
      <c r="F847" s="108"/>
      <c r="G847" s="108"/>
      <c r="H847" s="108"/>
      <c r="I847" s="108"/>
      <c r="J847" s="108"/>
      <c r="K847" s="108"/>
      <c r="L847" s="108"/>
      <c r="M847" s="108"/>
      <c r="N847" s="108"/>
    </row>
    <row r="848" spans="1:14" x14ac:dyDescent="0.2">
      <c r="A848" s="108"/>
      <c r="B848" s="108"/>
      <c r="C848" s="108"/>
      <c r="D848" s="108"/>
      <c r="E848" s="108"/>
      <c r="F848" s="108"/>
      <c r="G848" s="108"/>
      <c r="H848" s="108"/>
      <c r="I848" s="108"/>
      <c r="J848" s="108"/>
      <c r="K848" s="108"/>
      <c r="L848" s="108"/>
      <c r="M848" s="108"/>
      <c r="N848" s="108"/>
    </row>
    <row r="849" spans="1:14" x14ac:dyDescent="0.2">
      <c r="A849" s="108"/>
      <c r="B849" s="108"/>
      <c r="C849" s="108"/>
      <c r="D849" s="108"/>
      <c r="E849" s="108"/>
      <c r="F849" s="108"/>
      <c r="G849" s="108"/>
      <c r="H849" s="108"/>
      <c r="I849" s="108"/>
      <c r="J849" s="108"/>
      <c r="K849" s="108"/>
      <c r="L849" s="108"/>
      <c r="M849" s="108"/>
      <c r="N849" s="108"/>
    </row>
    <row r="850" spans="1:14" x14ac:dyDescent="0.2">
      <c r="A850" s="108"/>
      <c r="B850" s="108"/>
      <c r="C850" s="108"/>
      <c r="D850" s="108"/>
      <c r="E850" s="108"/>
      <c r="F850" s="108"/>
      <c r="G850" s="108"/>
      <c r="H850" s="108"/>
      <c r="I850" s="108"/>
      <c r="J850" s="108"/>
      <c r="K850" s="108"/>
      <c r="L850" s="108"/>
      <c r="M850" s="108"/>
      <c r="N850" s="108"/>
    </row>
    <row r="851" spans="1:14" x14ac:dyDescent="0.2">
      <c r="A851" s="108"/>
      <c r="B851" s="108"/>
      <c r="C851" s="108"/>
      <c r="D851" s="108"/>
      <c r="E851" s="108"/>
      <c r="F851" s="108"/>
      <c r="G851" s="108"/>
      <c r="H851" s="108"/>
      <c r="I851" s="108"/>
      <c r="J851" s="108"/>
      <c r="K851" s="108"/>
      <c r="L851" s="108"/>
      <c r="M851" s="108"/>
      <c r="N851" s="108"/>
    </row>
    <row r="852" spans="1:14" x14ac:dyDescent="0.2">
      <c r="A852" s="108"/>
      <c r="B852" s="108"/>
      <c r="C852" s="108"/>
      <c r="D852" s="108"/>
      <c r="E852" s="108"/>
      <c r="F852" s="108"/>
      <c r="G852" s="108"/>
      <c r="H852" s="108"/>
      <c r="I852" s="108"/>
      <c r="J852" s="108"/>
      <c r="K852" s="108"/>
      <c r="L852" s="108"/>
      <c r="M852" s="108"/>
      <c r="N852" s="108"/>
    </row>
    <row r="853" spans="1:14" x14ac:dyDescent="0.2">
      <c r="A853" s="108"/>
      <c r="B853" s="108"/>
      <c r="C853" s="108"/>
      <c r="D853" s="108"/>
      <c r="E853" s="108"/>
      <c r="F853" s="108"/>
      <c r="G853" s="108"/>
      <c r="H853" s="108"/>
      <c r="I853" s="108"/>
      <c r="J853" s="108"/>
      <c r="K853" s="108"/>
      <c r="L853" s="108"/>
      <c r="M853" s="108"/>
      <c r="N853" s="108"/>
    </row>
    <row r="854" spans="1:14" x14ac:dyDescent="0.2">
      <c r="A854" s="108"/>
      <c r="B854" s="108"/>
      <c r="C854" s="108"/>
      <c r="D854" s="108"/>
      <c r="E854" s="108"/>
      <c r="F854" s="108"/>
      <c r="G854" s="108"/>
      <c r="H854" s="108"/>
      <c r="I854" s="108"/>
      <c r="J854" s="108"/>
      <c r="K854" s="108"/>
      <c r="L854" s="108"/>
      <c r="M854" s="108"/>
      <c r="N854" s="108"/>
    </row>
    <row r="855" spans="1:14" x14ac:dyDescent="0.2">
      <c r="A855" s="108"/>
      <c r="B855" s="108"/>
      <c r="C855" s="108"/>
      <c r="D855" s="108"/>
      <c r="E855" s="108"/>
      <c r="F855" s="108"/>
      <c r="G855" s="108"/>
      <c r="H855" s="108"/>
      <c r="I855" s="108"/>
      <c r="J855" s="108"/>
      <c r="K855" s="108"/>
      <c r="L855" s="108"/>
      <c r="M855" s="108"/>
      <c r="N855" s="108"/>
    </row>
    <row r="856" spans="1:14" x14ac:dyDescent="0.2">
      <c r="A856" s="108"/>
      <c r="B856" s="108"/>
      <c r="C856" s="108"/>
      <c r="D856" s="108"/>
      <c r="E856" s="108"/>
      <c r="F856" s="108"/>
      <c r="G856" s="108"/>
      <c r="H856" s="108"/>
      <c r="I856" s="108"/>
      <c r="J856" s="108"/>
      <c r="K856" s="108"/>
      <c r="L856" s="108"/>
      <c r="M856" s="108"/>
      <c r="N856" s="108"/>
    </row>
    <row r="857" spans="1:14" x14ac:dyDescent="0.2">
      <c r="A857" s="108"/>
      <c r="B857" s="108"/>
      <c r="C857" s="108"/>
      <c r="D857" s="108"/>
      <c r="E857" s="108"/>
      <c r="F857" s="108"/>
      <c r="G857" s="108"/>
      <c r="H857" s="108"/>
      <c r="I857" s="108"/>
      <c r="J857" s="108"/>
      <c r="K857" s="108"/>
      <c r="L857" s="108"/>
      <c r="M857" s="108"/>
      <c r="N857" s="108"/>
    </row>
    <row r="858" spans="1:14" x14ac:dyDescent="0.2">
      <c r="A858" s="108"/>
      <c r="B858" s="108"/>
      <c r="C858" s="108"/>
      <c r="D858" s="108"/>
      <c r="E858" s="108"/>
      <c r="F858" s="108"/>
      <c r="G858" s="108"/>
      <c r="H858" s="108"/>
      <c r="I858" s="108"/>
      <c r="J858" s="108"/>
      <c r="K858" s="108"/>
      <c r="L858" s="108"/>
      <c r="M858" s="108"/>
      <c r="N858" s="108"/>
    </row>
    <row r="859" spans="1:14" x14ac:dyDescent="0.2">
      <c r="A859" s="108"/>
      <c r="B859" s="108"/>
      <c r="C859" s="108"/>
      <c r="D859" s="108"/>
      <c r="E859" s="108"/>
      <c r="F859" s="108"/>
      <c r="G859" s="108"/>
      <c r="H859" s="108"/>
      <c r="I859" s="108"/>
      <c r="J859" s="108"/>
      <c r="K859" s="108"/>
      <c r="L859" s="108"/>
      <c r="M859" s="108"/>
      <c r="N859" s="108"/>
    </row>
    <row r="860" spans="1:14" x14ac:dyDescent="0.2">
      <c r="A860" s="108"/>
      <c r="B860" s="108"/>
      <c r="C860" s="108"/>
      <c r="D860" s="108"/>
      <c r="E860" s="108"/>
      <c r="F860" s="108"/>
      <c r="G860" s="108"/>
      <c r="H860" s="108"/>
      <c r="I860" s="108"/>
      <c r="J860" s="108"/>
      <c r="K860" s="108"/>
      <c r="L860" s="108"/>
      <c r="M860" s="108"/>
      <c r="N860" s="108"/>
    </row>
    <row r="861" spans="1:14" x14ac:dyDescent="0.2">
      <c r="A861" s="108"/>
      <c r="B861" s="108"/>
      <c r="C861" s="108"/>
      <c r="D861" s="108"/>
      <c r="E861" s="108"/>
      <c r="F861" s="108"/>
      <c r="G861" s="108"/>
      <c r="H861" s="108"/>
      <c r="I861" s="108"/>
      <c r="J861" s="108"/>
      <c r="K861" s="108"/>
      <c r="L861" s="108"/>
      <c r="M861" s="108"/>
      <c r="N861" s="108"/>
    </row>
    <row r="862" spans="1:14" x14ac:dyDescent="0.2">
      <c r="A862" s="108"/>
      <c r="B862" s="108"/>
      <c r="C862" s="108"/>
      <c r="D862" s="108"/>
      <c r="E862" s="108"/>
      <c r="F862" s="108"/>
      <c r="G862" s="108"/>
      <c r="H862" s="108"/>
      <c r="I862" s="108"/>
      <c r="J862" s="108"/>
      <c r="K862" s="108"/>
      <c r="L862" s="108"/>
      <c r="M862" s="108"/>
      <c r="N862" s="108"/>
    </row>
    <row r="863" spans="1:14" x14ac:dyDescent="0.2">
      <c r="A863" s="108"/>
      <c r="B863" s="108"/>
      <c r="C863" s="108"/>
      <c r="D863" s="108"/>
      <c r="E863" s="108"/>
      <c r="F863" s="108"/>
      <c r="G863" s="108"/>
      <c r="H863" s="108"/>
      <c r="I863" s="108"/>
      <c r="J863" s="108"/>
      <c r="K863" s="108"/>
      <c r="L863" s="108"/>
      <c r="M863" s="108"/>
      <c r="N863" s="108"/>
    </row>
    <row r="864" spans="1:14" x14ac:dyDescent="0.2">
      <c r="A864" s="108"/>
      <c r="B864" s="108"/>
      <c r="C864" s="108"/>
      <c r="D864" s="108"/>
      <c r="E864" s="108"/>
      <c r="F864" s="108"/>
      <c r="G864" s="108"/>
      <c r="H864" s="108"/>
      <c r="I864" s="108"/>
      <c r="J864" s="108"/>
      <c r="K864" s="108"/>
      <c r="L864" s="108"/>
      <c r="M864" s="108"/>
      <c r="N864" s="108"/>
    </row>
    <row r="865" spans="1:14" x14ac:dyDescent="0.2">
      <c r="A865" s="108"/>
      <c r="B865" s="108"/>
      <c r="C865" s="108"/>
      <c r="D865" s="108"/>
      <c r="E865" s="108"/>
      <c r="F865" s="108"/>
      <c r="G865" s="108"/>
      <c r="H865" s="108"/>
      <c r="I865" s="108"/>
      <c r="J865" s="108"/>
      <c r="K865" s="108"/>
      <c r="L865" s="108"/>
      <c r="M865" s="108"/>
      <c r="N865" s="108"/>
    </row>
    <row r="866" spans="1:14" x14ac:dyDescent="0.2">
      <c r="A866" s="108"/>
      <c r="B866" s="108"/>
      <c r="C866" s="108"/>
      <c r="D866" s="108"/>
      <c r="E866" s="108"/>
      <c r="F866" s="108"/>
      <c r="G866" s="108"/>
      <c r="H866" s="108"/>
      <c r="I866" s="108"/>
      <c r="J866" s="108"/>
      <c r="K866" s="108"/>
      <c r="L866" s="108"/>
      <c r="M866" s="108"/>
      <c r="N866" s="108"/>
    </row>
    <row r="867" spans="1:14" x14ac:dyDescent="0.2">
      <c r="A867" s="108"/>
      <c r="B867" s="108"/>
      <c r="C867" s="108"/>
      <c r="D867" s="108"/>
      <c r="E867" s="108"/>
      <c r="F867" s="108"/>
      <c r="G867" s="108"/>
      <c r="H867" s="108"/>
      <c r="I867" s="108"/>
      <c r="J867" s="108"/>
      <c r="K867" s="108"/>
      <c r="L867" s="108"/>
      <c r="M867" s="108"/>
      <c r="N867" s="108"/>
    </row>
    <row r="868" spans="1:14" x14ac:dyDescent="0.2">
      <c r="A868" s="108"/>
      <c r="B868" s="108"/>
      <c r="C868" s="108"/>
      <c r="D868" s="108"/>
      <c r="E868" s="108"/>
      <c r="F868" s="108"/>
      <c r="G868" s="108"/>
      <c r="H868" s="108"/>
      <c r="I868" s="108"/>
      <c r="J868" s="108"/>
      <c r="K868" s="108"/>
      <c r="L868" s="108"/>
      <c r="M868" s="108"/>
      <c r="N868" s="108"/>
    </row>
    <row r="869" spans="1:14" x14ac:dyDescent="0.2">
      <c r="A869" s="108"/>
      <c r="B869" s="108"/>
      <c r="C869" s="108"/>
      <c r="D869" s="108"/>
      <c r="E869" s="108"/>
      <c r="F869" s="108"/>
      <c r="G869" s="108"/>
      <c r="H869" s="108"/>
      <c r="I869" s="108"/>
      <c r="J869" s="108"/>
      <c r="K869" s="108"/>
      <c r="L869" s="108"/>
      <c r="M869" s="108"/>
      <c r="N869" s="108"/>
    </row>
    <row r="870" spans="1:14" x14ac:dyDescent="0.2">
      <c r="A870" s="108"/>
      <c r="B870" s="108"/>
      <c r="C870" s="108"/>
      <c r="D870" s="108"/>
      <c r="E870" s="108"/>
      <c r="F870" s="108"/>
      <c r="G870" s="108"/>
      <c r="H870" s="108"/>
      <c r="I870" s="108"/>
      <c r="J870" s="108"/>
      <c r="K870" s="108"/>
      <c r="L870" s="108"/>
      <c r="M870" s="108"/>
      <c r="N870" s="108"/>
    </row>
    <row r="871" spans="1:14" x14ac:dyDescent="0.2">
      <c r="A871" s="108"/>
      <c r="B871" s="108"/>
      <c r="C871" s="108"/>
      <c r="D871" s="108"/>
      <c r="E871" s="108"/>
      <c r="F871" s="108"/>
      <c r="G871" s="108"/>
      <c r="H871" s="108"/>
      <c r="I871" s="108"/>
      <c r="J871" s="108"/>
      <c r="K871" s="108"/>
      <c r="L871" s="108"/>
      <c r="M871" s="108"/>
      <c r="N871" s="108"/>
    </row>
    <row r="872" spans="1:14" x14ac:dyDescent="0.2">
      <c r="A872" s="108"/>
      <c r="B872" s="108"/>
      <c r="C872" s="108"/>
      <c r="D872" s="108"/>
      <c r="E872" s="108"/>
      <c r="F872" s="108"/>
      <c r="G872" s="108"/>
      <c r="H872" s="108"/>
      <c r="I872" s="108"/>
      <c r="J872" s="108"/>
      <c r="K872" s="108"/>
      <c r="L872" s="108"/>
      <c r="M872" s="108"/>
      <c r="N872" s="108"/>
    </row>
    <row r="873" spans="1:14" x14ac:dyDescent="0.2">
      <c r="A873" s="108"/>
      <c r="B873" s="108"/>
      <c r="C873" s="108"/>
      <c r="D873" s="108"/>
      <c r="E873" s="108"/>
      <c r="F873" s="108"/>
      <c r="G873" s="108"/>
      <c r="H873" s="108"/>
      <c r="I873" s="108"/>
      <c r="J873" s="108"/>
      <c r="K873" s="108"/>
      <c r="L873" s="108"/>
      <c r="M873" s="108"/>
      <c r="N873" s="108"/>
    </row>
    <row r="874" spans="1:14" x14ac:dyDescent="0.2">
      <c r="A874" s="108"/>
      <c r="B874" s="108"/>
      <c r="C874" s="108"/>
      <c r="D874" s="108"/>
      <c r="E874" s="108"/>
      <c r="F874" s="108"/>
      <c r="G874" s="108"/>
      <c r="H874" s="108"/>
      <c r="I874" s="108"/>
      <c r="J874" s="108"/>
      <c r="K874" s="108"/>
      <c r="L874" s="108"/>
      <c r="M874" s="108"/>
      <c r="N874" s="108"/>
    </row>
    <row r="875" spans="1:14" x14ac:dyDescent="0.2">
      <c r="A875" s="108"/>
      <c r="B875" s="108"/>
      <c r="C875" s="108"/>
      <c r="D875" s="108"/>
      <c r="E875" s="108"/>
      <c r="F875" s="108"/>
      <c r="G875" s="108"/>
      <c r="H875" s="108"/>
      <c r="I875" s="108"/>
      <c r="J875" s="108"/>
      <c r="K875" s="108"/>
      <c r="L875" s="108"/>
      <c r="M875" s="108"/>
      <c r="N875" s="108"/>
    </row>
    <row r="876" spans="1:14" x14ac:dyDescent="0.2">
      <c r="A876" s="108"/>
      <c r="B876" s="108"/>
      <c r="C876" s="108"/>
      <c r="D876" s="108"/>
      <c r="E876" s="108"/>
      <c r="F876" s="108"/>
      <c r="G876" s="108"/>
      <c r="H876" s="108"/>
      <c r="I876" s="108"/>
      <c r="J876" s="108"/>
      <c r="K876" s="108"/>
      <c r="L876" s="108"/>
      <c r="M876" s="108"/>
      <c r="N876" s="108"/>
    </row>
    <row r="877" spans="1:14" x14ac:dyDescent="0.2">
      <c r="A877" s="108"/>
      <c r="B877" s="108"/>
      <c r="C877" s="108"/>
      <c r="D877" s="108"/>
      <c r="E877" s="108"/>
      <c r="F877" s="108"/>
      <c r="G877" s="108"/>
      <c r="H877" s="108"/>
      <c r="I877" s="108"/>
      <c r="J877" s="108"/>
      <c r="K877" s="108"/>
      <c r="L877" s="108"/>
      <c r="M877" s="108"/>
      <c r="N877" s="108"/>
    </row>
    <row r="878" spans="1:14" x14ac:dyDescent="0.2">
      <c r="A878" s="108"/>
      <c r="B878" s="108"/>
      <c r="C878" s="108"/>
      <c r="D878" s="108"/>
      <c r="E878" s="108"/>
      <c r="F878" s="108"/>
      <c r="G878" s="108"/>
      <c r="H878" s="108"/>
      <c r="I878" s="108"/>
      <c r="J878" s="108"/>
      <c r="K878" s="108"/>
      <c r="L878" s="108"/>
      <c r="M878" s="108"/>
      <c r="N878" s="108"/>
    </row>
    <row r="879" spans="1:14" x14ac:dyDescent="0.2">
      <c r="A879" s="108"/>
      <c r="B879" s="108"/>
      <c r="C879" s="108"/>
      <c r="D879" s="108"/>
      <c r="E879" s="108"/>
      <c r="F879" s="108"/>
      <c r="G879" s="108"/>
      <c r="H879" s="108"/>
      <c r="I879" s="108"/>
      <c r="J879" s="108"/>
      <c r="K879" s="108"/>
      <c r="L879" s="108"/>
      <c r="M879" s="108"/>
      <c r="N879" s="108"/>
    </row>
    <row r="880" spans="1:14" x14ac:dyDescent="0.2">
      <c r="A880" s="108"/>
      <c r="B880" s="108"/>
      <c r="C880" s="108"/>
      <c r="D880" s="108"/>
      <c r="E880" s="108"/>
      <c r="F880" s="108"/>
      <c r="G880" s="108"/>
      <c r="H880" s="108"/>
      <c r="I880" s="108"/>
      <c r="J880" s="108"/>
      <c r="K880" s="108"/>
      <c r="L880" s="108"/>
      <c r="M880" s="108"/>
      <c r="N880" s="108"/>
    </row>
    <row r="881" spans="1:14" x14ac:dyDescent="0.2">
      <c r="A881" s="108"/>
      <c r="B881" s="108"/>
      <c r="C881" s="108"/>
      <c r="D881" s="108"/>
      <c r="E881" s="108"/>
      <c r="F881" s="108"/>
      <c r="G881" s="108"/>
      <c r="H881" s="108"/>
      <c r="I881" s="108"/>
      <c r="J881" s="108"/>
      <c r="K881" s="108"/>
      <c r="L881" s="108"/>
      <c r="M881" s="108"/>
      <c r="N881" s="108"/>
    </row>
    <row r="882" spans="1:14" x14ac:dyDescent="0.2">
      <c r="A882" s="108"/>
      <c r="B882" s="108"/>
      <c r="C882" s="108"/>
      <c r="D882" s="108"/>
      <c r="E882" s="108"/>
      <c r="F882" s="108"/>
      <c r="G882" s="108"/>
      <c r="H882" s="108"/>
      <c r="I882" s="108"/>
      <c r="J882" s="108"/>
      <c r="K882" s="108"/>
      <c r="L882" s="108"/>
      <c r="M882" s="108"/>
      <c r="N882" s="108"/>
    </row>
    <row r="883" spans="1:14" x14ac:dyDescent="0.2">
      <c r="A883" s="108"/>
      <c r="B883" s="108"/>
      <c r="C883" s="108"/>
      <c r="D883" s="108"/>
      <c r="E883" s="108"/>
      <c r="F883" s="108"/>
      <c r="G883" s="108"/>
      <c r="H883" s="108"/>
      <c r="I883" s="108"/>
      <c r="J883" s="108"/>
      <c r="K883" s="108"/>
      <c r="L883" s="108"/>
      <c r="M883" s="108"/>
      <c r="N883" s="108"/>
    </row>
    <row r="884" spans="1:14" x14ac:dyDescent="0.2">
      <c r="A884" s="108"/>
      <c r="B884" s="108"/>
      <c r="C884" s="108"/>
      <c r="D884" s="108"/>
      <c r="E884" s="108"/>
      <c r="F884" s="108"/>
      <c r="G884" s="108"/>
      <c r="H884" s="108"/>
      <c r="I884" s="108"/>
      <c r="J884" s="108"/>
      <c r="K884" s="108"/>
      <c r="L884" s="108"/>
      <c r="M884" s="108"/>
      <c r="N884" s="108"/>
    </row>
    <row r="885" spans="1:14" x14ac:dyDescent="0.2">
      <c r="A885" s="108"/>
      <c r="B885" s="108"/>
      <c r="C885" s="108"/>
      <c r="D885" s="108"/>
      <c r="E885" s="108"/>
      <c r="F885" s="108"/>
      <c r="G885" s="108"/>
      <c r="H885" s="108"/>
      <c r="I885" s="108"/>
      <c r="J885" s="108"/>
      <c r="K885" s="108"/>
      <c r="L885" s="108"/>
      <c r="M885" s="108"/>
      <c r="N885" s="108"/>
    </row>
    <row r="886" spans="1:14" x14ac:dyDescent="0.2">
      <c r="A886" s="108"/>
      <c r="B886" s="108"/>
      <c r="C886" s="108"/>
      <c r="D886" s="108"/>
      <c r="E886" s="108"/>
      <c r="F886" s="108"/>
      <c r="G886" s="108"/>
      <c r="H886" s="108"/>
      <c r="I886" s="108"/>
      <c r="J886" s="108"/>
      <c r="K886" s="108"/>
      <c r="L886" s="108"/>
      <c r="M886" s="108"/>
      <c r="N886" s="108"/>
    </row>
    <row r="887" spans="1:14" x14ac:dyDescent="0.2">
      <c r="A887" s="108"/>
      <c r="B887" s="108"/>
      <c r="C887" s="108"/>
      <c r="D887" s="108"/>
      <c r="E887" s="108"/>
      <c r="F887" s="108"/>
      <c r="G887" s="108"/>
      <c r="H887" s="108"/>
      <c r="I887" s="108"/>
      <c r="J887" s="108"/>
      <c r="K887" s="108"/>
      <c r="L887" s="108"/>
      <c r="M887" s="108"/>
      <c r="N887" s="108"/>
    </row>
    <row r="888" spans="1:14" x14ac:dyDescent="0.2">
      <c r="A888" s="108"/>
      <c r="B888" s="108"/>
      <c r="C888" s="108"/>
      <c r="D888" s="108"/>
      <c r="E888" s="108"/>
      <c r="F888" s="108"/>
      <c r="G888" s="108"/>
      <c r="H888" s="108"/>
      <c r="I888" s="108"/>
      <c r="J888" s="108"/>
      <c r="K888" s="108"/>
      <c r="L888" s="108"/>
      <c r="M888" s="108"/>
      <c r="N888" s="108"/>
    </row>
    <row r="889" spans="1:14" x14ac:dyDescent="0.2">
      <c r="A889" s="108"/>
      <c r="B889" s="108"/>
      <c r="C889" s="108"/>
      <c r="D889" s="108"/>
      <c r="E889" s="108"/>
      <c r="F889" s="108"/>
      <c r="G889" s="108"/>
      <c r="H889" s="108"/>
      <c r="I889" s="108"/>
      <c r="J889" s="108"/>
      <c r="K889" s="108"/>
      <c r="L889" s="108"/>
      <c r="M889" s="108"/>
      <c r="N889" s="108"/>
    </row>
    <row r="890" spans="1:14" x14ac:dyDescent="0.2">
      <c r="A890" s="108"/>
      <c r="B890" s="108"/>
      <c r="C890" s="108"/>
      <c r="D890" s="108"/>
      <c r="E890" s="108"/>
      <c r="F890" s="108"/>
      <c r="G890" s="108"/>
      <c r="H890" s="108"/>
      <c r="I890" s="108"/>
      <c r="J890" s="108"/>
      <c r="K890" s="108"/>
      <c r="L890" s="108"/>
      <c r="M890" s="108"/>
      <c r="N890" s="108"/>
    </row>
    <row r="891" spans="1:14" x14ac:dyDescent="0.2">
      <c r="A891" s="108"/>
      <c r="B891" s="108"/>
      <c r="C891" s="108"/>
      <c r="D891" s="108"/>
      <c r="E891" s="108"/>
      <c r="F891" s="108"/>
      <c r="G891" s="108"/>
      <c r="H891" s="108"/>
      <c r="I891" s="108"/>
      <c r="J891" s="108"/>
      <c r="K891" s="108"/>
      <c r="L891" s="108"/>
      <c r="M891" s="108"/>
      <c r="N891" s="108"/>
    </row>
    <row r="892" spans="1:14" x14ac:dyDescent="0.2">
      <c r="A892" s="108"/>
      <c r="B892" s="108"/>
      <c r="C892" s="108"/>
      <c r="D892" s="108"/>
      <c r="E892" s="108"/>
      <c r="F892" s="108"/>
      <c r="G892" s="108"/>
      <c r="H892" s="108"/>
      <c r="I892" s="108"/>
      <c r="J892" s="108"/>
      <c r="K892" s="108"/>
      <c r="L892" s="108"/>
      <c r="M892" s="108"/>
      <c r="N892" s="108"/>
    </row>
    <row r="893" spans="1:14" x14ac:dyDescent="0.2">
      <c r="A893" s="108"/>
      <c r="B893" s="108"/>
      <c r="C893" s="108"/>
      <c r="D893" s="108"/>
      <c r="E893" s="108"/>
      <c r="F893" s="108"/>
      <c r="G893" s="108"/>
      <c r="H893" s="108"/>
      <c r="I893" s="108"/>
      <c r="J893" s="108"/>
      <c r="K893" s="108"/>
      <c r="L893" s="108"/>
      <c r="M893" s="108"/>
      <c r="N893" s="108"/>
    </row>
    <row r="894" spans="1:14" x14ac:dyDescent="0.2">
      <c r="A894" s="108"/>
      <c r="B894" s="108"/>
      <c r="C894" s="108"/>
      <c r="D894" s="108"/>
      <c r="E894" s="108"/>
      <c r="F894" s="108"/>
      <c r="G894" s="108"/>
      <c r="H894" s="108"/>
      <c r="I894" s="108"/>
      <c r="J894" s="108"/>
      <c r="K894" s="108"/>
      <c r="L894" s="108"/>
      <c r="M894" s="108"/>
      <c r="N894" s="108"/>
    </row>
    <row r="895" spans="1:14" x14ac:dyDescent="0.2">
      <c r="A895" s="108"/>
      <c r="B895" s="108"/>
      <c r="C895" s="108"/>
      <c r="D895" s="108"/>
      <c r="E895" s="108"/>
      <c r="F895" s="108"/>
      <c r="G895" s="108"/>
      <c r="H895" s="108"/>
      <c r="I895" s="108"/>
      <c r="J895" s="108"/>
      <c r="K895" s="108"/>
      <c r="L895" s="108"/>
      <c r="M895" s="108"/>
      <c r="N895" s="108"/>
    </row>
    <row r="896" spans="1:14" x14ac:dyDescent="0.2">
      <c r="A896" s="108"/>
      <c r="B896" s="108"/>
      <c r="C896" s="108"/>
      <c r="D896" s="108"/>
      <c r="E896" s="108"/>
      <c r="F896" s="108"/>
      <c r="G896" s="108"/>
      <c r="H896" s="108"/>
      <c r="I896" s="108"/>
      <c r="J896" s="108"/>
      <c r="K896" s="108"/>
      <c r="L896" s="108"/>
      <c r="M896" s="108"/>
      <c r="N896" s="108"/>
    </row>
    <row r="897" spans="1:14" x14ac:dyDescent="0.2">
      <c r="A897" s="108"/>
      <c r="B897" s="108"/>
      <c r="C897" s="108"/>
      <c r="D897" s="108"/>
      <c r="E897" s="108"/>
      <c r="F897" s="108"/>
      <c r="G897" s="108"/>
      <c r="H897" s="108"/>
      <c r="I897" s="108"/>
      <c r="J897" s="108"/>
      <c r="K897" s="108"/>
      <c r="L897" s="108"/>
      <c r="M897" s="108"/>
      <c r="N897" s="108"/>
    </row>
    <row r="898" spans="1:14" x14ac:dyDescent="0.2">
      <c r="A898" s="108"/>
      <c r="B898" s="108"/>
      <c r="C898" s="108"/>
      <c r="D898" s="108"/>
      <c r="E898" s="108"/>
      <c r="F898" s="108"/>
      <c r="G898" s="108"/>
      <c r="H898" s="108"/>
      <c r="I898" s="108"/>
      <c r="J898" s="108"/>
      <c r="K898" s="108"/>
      <c r="L898" s="108"/>
      <c r="M898" s="108"/>
      <c r="N898" s="108"/>
    </row>
    <row r="899" spans="1:14" x14ac:dyDescent="0.2">
      <c r="A899" s="108"/>
      <c r="B899" s="108"/>
      <c r="C899" s="108"/>
      <c r="D899" s="108"/>
      <c r="E899" s="108"/>
      <c r="F899" s="108"/>
      <c r="G899" s="108"/>
      <c r="H899" s="108"/>
      <c r="I899" s="108"/>
      <c r="J899" s="108"/>
      <c r="K899" s="108"/>
      <c r="L899" s="108"/>
      <c r="M899" s="108"/>
      <c r="N899" s="108"/>
    </row>
    <row r="900" spans="1:14" x14ac:dyDescent="0.2">
      <c r="A900" s="108"/>
      <c r="B900" s="108"/>
      <c r="C900" s="108"/>
      <c r="D900" s="108"/>
      <c r="E900" s="108"/>
      <c r="F900" s="108"/>
      <c r="G900" s="108"/>
      <c r="H900" s="108"/>
      <c r="I900" s="108"/>
      <c r="J900" s="108"/>
      <c r="K900" s="108"/>
      <c r="L900" s="108"/>
      <c r="M900" s="108"/>
      <c r="N900" s="108"/>
    </row>
    <row r="901" spans="1:14" x14ac:dyDescent="0.2">
      <c r="A901" s="108"/>
      <c r="B901" s="108"/>
      <c r="C901" s="108"/>
      <c r="D901" s="108"/>
      <c r="E901" s="108"/>
      <c r="F901" s="108"/>
      <c r="G901" s="108"/>
      <c r="H901" s="108"/>
      <c r="I901" s="108"/>
      <c r="J901" s="108"/>
      <c r="K901" s="108"/>
      <c r="L901" s="108"/>
      <c r="M901" s="108"/>
      <c r="N901" s="108"/>
    </row>
    <row r="902" spans="1:14" x14ac:dyDescent="0.2">
      <c r="A902" s="108"/>
      <c r="B902" s="108"/>
      <c r="C902" s="108"/>
      <c r="D902" s="108"/>
      <c r="E902" s="108"/>
      <c r="F902" s="108"/>
      <c r="G902" s="108"/>
      <c r="H902" s="108"/>
      <c r="I902" s="108"/>
      <c r="J902" s="108"/>
      <c r="K902" s="108"/>
      <c r="L902" s="108"/>
      <c r="M902" s="108"/>
      <c r="N902" s="108"/>
    </row>
    <row r="903" spans="1:14" x14ac:dyDescent="0.2">
      <c r="A903" s="108"/>
      <c r="B903" s="108"/>
      <c r="C903" s="108"/>
      <c r="D903" s="108"/>
      <c r="E903" s="108"/>
      <c r="F903" s="108"/>
      <c r="G903" s="108"/>
      <c r="H903" s="108"/>
      <c r="I903" s="108"/>
      <c r="J903" s="108"/>
      <c r="K903" s="108"/>
      <c r="L903" s="108"/>
      <c r="M903" s="108"/>
      <c r="N903" s="108"/>
    </row>
    <row r="904" spans="1:14" x14ac:dyDescent="0.2">
      <c r="A904" s="108"/>
      <c r="B904" s="108"/>
      <c r="C904" s="108"/>
      <c r="D904" s="108"/>
      <c r="E904" s="108"/>
      <c r="F904" s="108"/>
      <c r="G904" s="108"/>
      <c r="H904" s="108"/>
      <c r="I904" s="108"/>
      <c r="J904" s="108"/>
      <c r="K904" s="108"/>
      <c r="L904" s="108"/>
      <c r="M904" s="108"/>
      <c r="N904" s="108"/>
    </row>
    <row r="905" spans="1:14" x14ac:dyDescent="0.2">
      <c r="A905" s="108"/>
      <c r="B905" s="108"/>
      <c r="C905" s="108"/>
      <c r="D905" s="108"/>
      <c r="E905" s="108"/>
      <c r="F905" s="108"/>
      <c r="G905" s="108"/>
      <c r="H905" s="108"/>
      <c r="I905" s="108"/>
      <c r="J905" s="108"/>
      <c r="K905" s="108"/>
      <c r="L905" s="108"/>
      <c r="M905" s="108"/>
      <c r="N905" s="108"/>
    </row>
    <row r="906" spans="1:14" x14ac:dyDescent="0.2">
      <c r="A906" s="108"/>
      <c r="B906" s="108"/>
      <c r="C906" s="108"/>
      <c r="D906" s="108"/>
      <c r="E906" s="108"/>
      <c r="F906" s="108"/>
      <c r="G906" s="108"/>
      <c r="H906" s="108"/>
      <c r="I906" s="108"/>
      <c r="J906" s="108"/>
      <c r="K906" s="108"/>
      <c r="L906" s="108"/>
      <c r="M906" s="108"/>
      <c r="N906" s="108"/>
    </row>
    <row r="907" spans="1:14" x14ac:dyDescent="0.2">
      <c r="A907" s="108"/>
      <c r="B907" s="108"/>
      <c r="C907" s="108"/>
      <c r="D907" s="108"/>
      <c r="E907" s="108"/>
      <c r="F907" s="108"/>
      <c r="G907" s="108"/>
      <c r="H907" s="108"/>
      <c r="I907" s="108"/>
      <c r="J907" s="108"/>
      <c r="K907" s="108"/>
      <c r="L907" s="108"/>
      <c r="M907" s="108"/>
      <c r="N907" s="108"/>
    </row>
    <row r="908" spans="1:14" x14ac:dyDescent="0.2">
      <c r="A908" s="108"/>
      <c r="B908" s="108"/>
      <c r="C908" s="108"/>
      <c r="D908" s="108"/>
      <c r="E908" s="108"/>
      <c r="F908" s="108"/>
      <c r="G908" s="108"/>
      <c r="H908" s="108"/>
      <c r="I908" s="108"/>
      <c r="J908" s="108"/>
      <c r="K908" s="108"/>
      <c r="L908" s="108"/>
      <c r="M908" s="108"/>
      <c r="N908" s="108"/>
    </row>
    <row r="909" spans="1:14" x14ac:dyDescent="0.2">
      <c r="A909" s="108"/>
      <c r="B909" s="108"/>
      <c r="C909" s="108"/>
      <c r="D909" s="108"/>
      <c r="E909" s="108"/>
      <c r="F909" s="108"/>
      <c r="G909" s="108"/>
      <c r="H909" s="108"/>
      <c r="I909" s="108"/>
      <c r="J909" s="108"/>
      <c r="K909" s="108"/>
      <c r="L909" s="108"/>
      <c r="M909" s="108"/>
      <c r="N909" s="108"/>
    </row>
    <row r="910" spans="1:14" x14ac:dyDescent="0.2">
      <c r="A910" s="108"/>
      <c r="B910" s="108"/>
      <c r="C910" s="108"/>
      <c r="D910" s="108"/>
      <c r="E910" s="108"/>
      <c r="F910" s="108"/>
      <c r="G910" s="108"/>
      <c r="H910" s="108"/>
      <c r="I910" s="108"/>
      <c r="J910" s="108"/>
      <c r="K910" s="108"/>
      <c r="L910" s="108"/>
      <c r="M910" s="108"/>
      <c r="N910" s="108"/>
    </row>
    <row r="911" spans="1:14" x14ac:dyDescent="0.2">
      <c r="A911" s="108"/>
      <c r="B911" s="108"/>
      <c r="C911" s="108"/>
      <c r="D911" s="108"/>
      <c r="E911" s="108"/>
      <c r="F911" s="108"/>
      <c r="G911" s="108"/>
      <c r="H911" s="108"/>
      <c r="I911" s="108"/>
      <c r="J911" s="108"/>
      <c r="K911" s="108"/>
      <c r="L911" s="108"/>
      <c r="M911" s="108"/>
      <c r="N911" s="108"/>
    </row>
    <row r="912" spans="1:14" x14ac:dyDescent="0.2">
      <c r="A912" s="108"/>
      <c r="B912" s="108"/>
      <c r="C912" s="108"/>
      <c r="D912" s="108"/>
      <c r="E912" s="108"/>
      <c r="F912" s="108"/>
      <c r="G912" s="108"/>
      <c r="H912" s="108"/>
      <c r="I912" s="108"/>
      <c r="J912" s="108"/>
      <c r="K912" s="108"/>
      <c r="L912" s="108"/>
      <c r="M912" s="108"/>
      <c r="N912" s="108"/>
    </row>
    <row r="913" spans="1:14" x14ac:dyDescent="0.2">
      <c r="A913" s="108"/>
      <c r="B913" s="108"/>
      <c r="C913" s="108"/>
      <c r="D913" s="108"/>
      <c r="E913" s="108"/>
      <c r="F913" s="108"/>
      <c r="G913" s="108"/>
      <c r="H913" s="108"/>
      <c r="I913" s="108"/>
      <c r="J913" s="108"/>
      <c r="K913" s="108"/>
      <c r="L913" s="108"/>
      <c r="M913" s="108"/>
      <c r="N913" s="108"/>
    </row>
    <row r="914" spans="1:14" x14ac:dyDescent="0.2">
      <c r="A914" s="108"/>
      <c r="B914" s="108"/>
      <c r="C914" s="108"/>
      <c r="D914" s="108"/>
      <c r="E914" s="108"/>
      <c r="F914" s="108"/>
      <c r="G914" s="108"/>
      <c r="H914" s="108"/>
      <c r="I914" s="108"/>
      <c r="J914" s="108"/>
      <c r="K914" s="108"/>
      <c r="L914" s="108"/>
      <c r="M914" s="108"/>
      <c r="N914" s="108"/>
    </row>
    <row r="915" spans="1:14" x14ac:dyDescent="0.2">
      <c r="A915" s="108"/>
      <c r="B915" s="108"/>
      <c r="C915" s="108"/>
      <c r="D915" s="108"/>
      <c r="E915" s="108"/>
      <c r="F915" s="108"/>
      <c r="G915" s="108"/>
      <c r="H915" s="108"/>
      <c r="I915" s="108"/>
      <c r="J915" s="108"/>
      <c r="K915" s="108"/>
      <c r="L915" s="108"/>
      <c r="M915" s="108"/>
      <c r="N915" s="108"/>
    </row>
    <row r="916" spans="1:14" x14ac:dyDescent="0.2">
      <c r="A916" s="108"/>
      <c r="B916" s="108"/>
      <c r="C916" s="108"/>
      <c r="D916" s="108"/>
      <c r="E916" s="108"/>
      <c r="F916" s="108"/>
      <c r="G916" s="108"/>
      <c r="H916" s="108"/>
      <c r="I916" s="108"/>
      <c r="J916" s="108"/>
      <c r="K916" s="108"/>
      <c r="L916" s="108"/>
      <c r="M916" s="108"/>
      <c r="N916" s="108"/>
    </row>
    <row r="917" spans="1:14" x14ac:dyDescent="0.2">
      <c r="A917" s="108"/>
      <c r="B917" s="108"/>
      <c r="C917" s="108"/>
      <c r="D917" s="108"/>
      <c r="E917" s="108"/>
      <c r="F917" s="108"/>
      <c r="G917" s="108"/>
      <c r="H917" s="108"/>
      <c r="I917" s="108"/>
      <c r="J917" s="108"/>
      <c r="K917" s="108"/>
      <c r="L917" s="108"/>
      <c r="M917" s="108"/>
      <c r="N917" s="108"/>
    </row>
    <row r="918" spans="1:14" x14ac:dyDescent="0.2">
      <c r="A918" s="108"/>
      <c r="B918" s="108"/>
      <c r="C918" s="108"/>
      <c r="D918" s="108"/>
      <c r="E918" s="108"/>
      <c r="F918" s="108"/>
      <c r="G918" s="108"/>
      <c r="H918" s="108"/>
      <c r="I918" s="108"/>
      <c r="J918" s="108"/>
      <c r="K918" s="108"/>
      <c r="L918" s="108"/>
      <c r="M918" s="108"/>
      <c r="N918" s="108"/>
    </row>
    <row r="919" spans="1:14" x14ac:dyDescent="0.2">
      <c r="A919" s="108"/>
      <c r="B919" s="108"/>
      <c r="C919" s="108"/>
      <c r="D919" s="108"/>
      <c r="E919" s="108"/>
      <c r="F919" s="108"/>
      <c r="G919" s="108"/>
      <c r="H919" s="108"/>
      <c r="I919" s="108"/>
      <c r="J919" s="108"/>
      <c r="K919" s="108"/>
      <c r="L919" s="108"/>
      <c r="M919" s="108"/>
      <c r="N919" s="108"/>
    </row>
    <row r="920" spans="1:14" x14ac:dyDescent="0.2">
      <c r="A920" s="108"/>
      <c r="B920" s="108"/>
      <c r="C920" s="108"/>
      <c r="D920" s="108"/>
      <c r="E920" s="108"/>
      <c r="F920" s="108"/>
      <c r="G920" s="108"/>
      <c r="H920" s="108"/>
      <c r="I920" s="108"/>
      <c r="J920" s="108"/>
      <c r="K920" s="108"/>
      <c r="L920" s="108"/>
      <c r="M920" s="108"/>
      <c r="N920" s="108"/>
    </row>
    <row r="921" spans="1:14" x14ac:dyDescent="0.2">
      <c r="A921" s="108"/>
      <c r="B921" s="108"/>
      <c r="C921" s="108"/>
      <c r="D921" s="108"/>
      <c r="E921" s="108"/>
      <c r="F921" s="108"/>
      <c r="G921" s="108"/>
      <c r="H921" s="108"/>
      <c r="I921" s="108"/>
      <c r="J921" s="108"/>
      <c r="K921" s="108"/>
      <c r="L921" s="108"/>
      <c r="M921" s="108"/>
      <c r="N921" s="108"/>
    </row>
    <row r="922" spans="1:14" x14ac:dyDescent="0.2">
      <c r="A922" s="108"/>
      <c r="B922" s="108"/>
      <c r="C922" s="108"/>
      <c r="D922" s="108"/>
      <c r="E922" s="108"/>
      <c r="F922" s="108"/>
      <c r="G922" s="108"/>
      <c r="H922" s="108"/>
      <c r="I922" s="108"/>
      <c r="J922" s="108"/>
      <c r="K922" s="108"/>
      <c r="L922" s="108"/>
      <c r="M922" s="108"/>
      <c r="N922" s="108"/>
    </row>
    <row r="923" spans="1:14" x14ac:dyDescent="0.2">
      <c r="A923" s="108"/>
      <c r="B923" s="108"/>
      <c r="C923" s="108"/>
      <c r="D923" s="108"/>
      <c r="E923" s="108"/>
      <c r="F923" s="108"/>
      <c r="G923" s="108"/>
      <c r="H923" s="108"/>
      <c r="I923" s="108"/>
      <c r="J923" s="108"/>
      <c r="K923" s="108"/>
      <c r="L923" s="108"/>
      <c r="M923" s="108"/>
      <c r="N923" s="108"/>
    </row>
    <row r="924" spans="1:14" x14ac:dyDescent="0.2">
      <c r="A924" s="108"/>
      <c r="B924" s="108"/>
      <c r="C924" s="108"/>
      <c r="D924" s="108"/>
      <c r="E924" s="108"/>
      <c r="F924" s="108"/>
      <c r="G924" s="108"/>
      <c r="H924" s="108"/>
      <c r="I924" s="108"/>
      <c r="J924" s="108"/>
      <c r="K924" s="108"/>
      <c r="L924" s="108"/>
      <c r="M924" s="108"/>
      <c r="N924" s="108"/>
    </row>
    <row r="925" spans="1:14" x14ac:dyDescent="0.2">
      <c r="A925" s="108"/>
      <c r="B925" s="108"/>
      <c r="C925" s="108"/>
      <c r="D925" s="108"/>
      <c r="E925" s="108"/>
      <c r="F925" s="108"/>
      <c r="G925" s="108"/>
      <c r="H925" s="108"/>
      <c r="I925" s="108"/>
      <c r="J925" s="108"/>
      <c r="K925" s="108"/>
      <c r="L925" s="108"/>
      <c r="M925" s="108"/>
      <c r="N925" s="108"/>
    </row>
    <row r="926" spans="1:14" x14ac:dyDescent="0.2">
      <c r="A926" s="108"/>
      <c r="B926" s="108"/>
      <c r="C926" s="108"/>
      <c r="D926" s="108"/>
      <c r="E926" s="108"/>
      <c r="F926" s="108"/>
      <c r="G926" s="108"/>
      <c r="H926" s="108"/>
      <c r="I926" s="108"/>
      <c r="J926" s="108"/>
      <c r="K926" s="108"/>
      <c r="L926" s="108"/>
      <c r="M926" s="108"/>
      <c r="N926" s="108"/>
    </row>
    <row r="927" spans="1:14" x14ac:dyDescent="0.2">
      <c r="A927" s="108"/>
      <c r="B927" s="108"/>
      <c r="C927" s="108"/>
      <c r="D927" s="108"/>
      <c r="E927" s="108"/>
      <c r="F927" s="108"/>
      <c r="G927" s="108"/>
      <c r="H927" s="108"/>
      <c r="I927" s="108"/>
      <c r="J927" s="108"/>
      <c r="K927" s="108"/>
      <c r="L927" s="108"/>
      <c r="M927" s="108"/>
      <c r="N927" s="108"/>
    </row>
    <row r="928" spans="1:14" x14ac:dyDescent="0.2">
      <c r="A928" s="108"/>
      <c r="B928" s="108"/>
      <c r="C928" s="108"/>
      <c r="D928" s="108"/>
      <c r="E928" s="108"/>
      <c r="F928" s="108"/>
      <c r="G928" s="108"/>
      <c r="H928" s="108"/>
      <c r="I928" s="108"/>
      <c r="J928" s="108"/>
      <c r="K928" s="108"/>
      <c r="L928" s="108"/>
      <c r="M928" s="108"/>
      <c r="N928" s="108"/>
    </row>
    <row r="929" spans="1:14" x14ac:dyDescent="0.2">
      <c r="A929" s="108"/>
      <c r="B929" s="108"/>
      <c r="C929" s="108"/>
      <c r="D929" s="108"/>
      <c r="E929" s="108"/>
      <c r="F929" s="108"/>
      <c r="G929" s="108"/>
      <c r="H929" s="108"/>
      <c r="I929" s="108"/>
      <c r="J929" s="108"/>
      <c r="K929" s="108"/>
      <c r="L929" s="108"/>
      <c r="M929" s="108"/>
      <c r="N929" s="108"/>
    </row>
    <row r="930" spans="1:14" x14ac:dyDescent="0.2">
      <c r="A930" s="108"/>
      <c r="B930" s="108"/>
      <c r="C930" s="108"/>
      <c r="D930" s="108"/>
      <c r="E930" s="108"/>
      <c r="F930" s="108"/>
      <c r="G930" s="108"/>
      <c r="H930" s="108"/>
      <c r="I930" s="108"/>
      <c r="J930" s="108"/>
      <c r="K930" s="108"/>
      <c r="L930" s="108"/>
      <c r="M930" s="108"/>
      <c r="N930" s="108"/>
    </row>
    <row r="931" spans="1:14" x14ac:dyDescent="0.2">
      <c r="A931" s="108"/>
      <c r="B931" s="108"/>
      <c r="C931" s="108"/>
      <c r="D931" s="108"/>
      <c r="E931" s="108"/>
      <c r="F931" s="108"/>
      <c r="G931" s="108"/>
      <c r="H931" s="108"/>
      <c r="I931" s="108"/>
      <c r="J931" s="108"/>
      <c r="K931" s="108"/>
      <c r="L931" s="108"/>
      <c r="M931" s="108"/>
      <c r="N931" s="108"/>
    </row>
    <row r="932" spans="1:14" x14ac:dyDescent="0.2">
      <c r="A932" s="108"/>
      <c r="B932" s="108"/>
      <c r="C932" s="108"/>
      <c r="D932" s="108"/>
      <c r="E932" s="108"/>
      <c r="F932" s="108"/>
      <c r="G932" s="108"/>
      <c r="H932" s="108"/>
      <c r="I932" s="108"/>
      <c r="J932" s="108"/>
      <c r="K932" s="108"/>
      <c r="L932" s="108"/>
      <c r="M932" s="108"/>
      <c r="N932" s="108"/>
    </row>
    <row r="933" spans="1:14" x14ac:dyDescent="0.2">
      <c r="A933" s="108"/>
      <c r="B933" s="108"/>
      <c r="C933" s="108"/>
      <c r="D933" s="108"/>
      <c r="E933" s="108"/>
      <c r="F933" s="108"/>
      <c r="G933" s="108"/>
      <c r="H933" s="108"/>
      <c r="I933" s="108"/>
      <c r="J933" s="108"/>
      <c r="K933" s="108"/>
      <c r="L933" s="108"/>
      <c r="M933" s="108"/>
      <c r="N933" s="108"/>
    </row>
    <row r="934" spans="1:14" x14ac:dyDescent="0.2">
      <c r="A934" s="108"/>
      <c r="B934" s="108"/>
      <c r="C934" s="108"/>
      <c r="D934" s="108"/>
      <c r="E934" s="108"/>
      <c r="F934" s="108"/>
      <c r="G934" s="108"/>
      <c r="H934" s="108"/>
      <c r="I934" s="108"/>
      <c r="J934" s="108"/>
      <c r="K934" s="108"/>
      <c r="L934" s="108"/>
      <c r="M934" s="108"/>
      <c r="N934" s="108"/>
    </row>
    <row r="935" spans="1:14" x14ac:dyDescent="0.2">
      <c r="A935" s="108"/>
      <c r="B935" s="108"/>
      <c r="C935" s="108"/>
      <c r="D935" s="108"/>
      <c r="E935" s="108"/>
      <c r="F935" s="108"/>
      <c r="G935" s="108"/>
      <c r="H935" s="108"/>
      <c r="I935" s="108"/>
      <c r="J935" s="108"/>
      <c r="K935" s="108"/>
      <c r="L935" s="108"/>
      <c r="M935" s="108"/>
      <c r="N935" s="108"/>
    </row>
    <row r="936" spans="1:14" x14ac:dyDescent="0.2">
      <c r="A936" s="108"/>
      <c r="B936" s="108"/>
      <c r="C936" s="108"/>
      <c r="D936" s="108"/>
      <c r="E936" s="108"/>
      <c r="F936" s="108"/>
      <c r="G936" s="108"/>
      <c r="H936" s="108"/>
      <c r="I936" s="108"/>
      <c r="J936" s="108"/>
      <c r="K936" s="108"/>
      <c r="L936" s="108"/>
      <c r="M936" s="108"/>
      <c r="N936" s="108"/>
    </row>
    <row r="937" spans="1:14" x14ac:dyDescent="0.2">
      <c r="A937" s="108"/>
      <c r="B937" s="108"/>
      <c r="C937" s="108"/>
      <c r="D937" s="108"/>
      <c r="E937" s="108"/>
      <c r="F937" s="108"/>
      <c r="G937" s="108"/>
      <c r="H937" s="108"/>
      <c r="I937" s="108"/>
      <c r="J937" s="108"/>
      <c r="K937" s="108"/>
      <c r="L937" s="108"/>
      <c r="M937" s="108"/>
      <c r="N937" s="108"/>
    </row>
    <row r="938" spans="1:14" x14ac:dyDescent="0.2">
      <c r="A938" s="108"/>
      <c r="B938" s="108"/>
      <c r="C938" s="108"/>
      <c r="D938" s="108"/>
      <c r="E938" s="108"/>
      <c r="F938" s="108"/>
      <c r="G938" s="108"/>
      <c r="H938" s="108"/>
      <c r="I938" s="108"/>
      <c r="J938" s="108"/>
      <c r="K938" s="108"/>
      <c r="L938" s="108"/>
      <c r="M938" s="108"/>
      <c r="N938" s="108"/>
    </row>
    <row r="939" spans="1:14" x14ac:dyDescent="0.2">
      <c r="A939" s="108"/>
      <c r="B939" s="108"/>
      <c r="C939" s="108"/>
      <c r="D939" s="108"/>
      <c r="E939" s="108"/>
      <c r="F939" s="108"/>
      <c r="G939" s="108"/>
      <c r="H939" s="108"/>
      <c r="I939" s="108"/>
      <c r="J939" s="108"/>
      <c r="K939" s="108"/>
      <c r="L939" s="108"/>
      <c r="M939" s="108"/>
      <c r="N939" s="108"/>
    </row>
    <row r="940" spans="1:14" x14ac:dyDescent="0.2">
      <c r="A940" s="108"/>
      <c r="B940" s="108"/>
      <c r="C940" s="108"/>
      <c r="D940" s="108"/>
      <c r="E940" s="108"/>
      <c r="F940" s="108"/>
      <c r="G940" s="108"/>
      <c r="H940" s="108"/>
      <c r="I940" s="108"/>
      <c r="J940" s="108"/>
      <c r="K940" s="108"/>
      <c r="L940" s="108"/>
      <c r="M940" s="108"/>
      <c r="N940" s="108"/>
    </row>
    <row r="941" spans="1:14" x14ac:dyDescent="0.2">
      <c r="A941" s="108"/>
      <c r="B941" s="108"/>
      <c r="C941" s="108"/>
      <c r="D941" s="108"/>
      <c r="E941" s="108"/>
      <c r="F941" s="108"/>
      <c r="G941" s="108"/>
      <c r="H941" s="108"/>
      <c r="I941" s="108"/>
      <c r="J941" s="108"/>
      <c r="K941" s="108"/>
      <c r="L941" s="108"/>
      <c r="M941" s="108"/>
      <c r="N941" s="108"/>
    </row>
    <row r="942" spans="1:14" x14ac:dyDescent="0.2">
      <c r="A942" s="108"/>
      <c r="B942" s="108"/>
      <c r="C942" s="108"/>
      <c r="D942" s="108"/>
      <c r="E942" s="108"/>
      <c r="F942" s="108"/>
      <c r="G942" s="108"/>
      <c r="H942" s="108"/>
      <c r="I942" s="108"/>
      <c r="J942" s="108"/>
      <c r="K942" s="108"/>
      <c r="L942" s="108"/>
      <c r="M942" s="108"/>
      <c r="N942" s="108"/>
    </row>
    <row r="943" spans="1:14" x14ac:dyDescent="0.2">
      <c r="A943" s="108"/>
      <c r="B943" s="108"/>
      <c r="C943" s="108"/>
      <c r="D943" s="108"/>
      <c r="E943" s="108"/>
      <c r="F943" s="108"/>
      <c r="G943" s="108"/>
      <c r="H943" s="108"/>
      <c r="I943" s="108"/>
      <c r="J943" s="108"/>
      <c r="K943" s="108"/>
      <c r="L943" s="108"/>
      <c r="M943" s="108"/>
      <c r="N943" s="108"/>
    </row>
    <row r="944" spans="1:14" x14ac:dyDescent="0.2">
      <c r="A944" s="108"/>
      <c r="B944" s="108"/>
      <c r="C944" s="108"/>
      <c r="D944" s="108"/>
      <c r="E944" s="108"/>
      <c r="F944" s="108"/>
      <c r="G944" s="108"/>
      <c r="H944" s="108"/>
      <c r="I944" s="108"/>
      <c r="J944" s="108"/>
      <c r="K944" s="108"/>
      <c r="L944" s="108"/>
      <c r="M944" s="108"/>
      <c r="N944" s="108"/>
    </row>
    <row r="945" spans="1:14" x14ac:dyDescent="0.2">
      <c r="A945" s="108"/>
      <c r="B945" s="108"/>
      <c r="C945" s="108"/>
      <c r="D945" s="108"/>
      <c r="E945" s="108"/>
      <c r="F945" s="108"/>
      <c r="G945" s="108"/>
      <c r="H945" s="108"/>
      <c r="I945" s="108"/>
      <c r="J945" s="108"/>
      <c r="K945" s="108"/>
      <c r="L945" s="108"/>
      <c r="M945" s="108"/>
      <c r="N945" s="108"/>
    </row>
    <row r="946" spans="1:14" x14ac:dyDescent="0.2">
      <c r="A946" s="108"/>
      <c r="B946" s="108"/>
      <c r="C946" s="108"/>
      <c r="D946" s="108"/>
      <c r="E946" s="108"/>
      <c r="F946" s="108"/>
      <c r="G946" s="108"/>
      <c r="H946" s="108"/>
      <c r="I946" s="108"/>
      <c r="J946" s="108"/>
      <c r="K946" s="108"/>
      <c r="L946" s="108"/>
      <c r="M946" s="108"/>
      <c r="N946" s="108"/>
    </row>
    <row r="947" spans="1:14" x14ac:dyDescent="0.2">
      <c r="A947" s="108"/>
      <c r="B947" s="108"/>
      <c r="C947" s="108"/>
      <c r="D947" s="108"/>
      <c r="E947" s="108"/>
      <c r="F947" s="108"/>
      <c r="G947" s="108"/>
      <c r="H947" s="108"/>
      <c r="I947" s="108"/>
      <c r="J947" s="108"/>
      <c r="K947" s="108"/>
      <c r="L947" s="108"/>
      <c r="M947" s="108"/>
      <c r="N947" s="108"/>
    </row>
    <row r="948" spans="1:14" x14ac:dyDescent="0.2">
      <c r="A948" s="108"/>
      <c r="B948" s="108"/>
      <c r="C948" s="108"/>
      <c r="D948" s="108"/>
      <c r="E948" s="108"/>
      <c r="F948" s="108"/>
      <c r="G948" s="108"/>
      <c r="H948" s="108"/>
      <c r="I948" s="108"/>
      <c r="J948" s="108"/>
      <c r="K948" s="108"/>
      <c r="L948" s="108"/>
      <c r="M948" s="108"/>
      <c r="N948" s="108"/>
    </row>
    <row r="949" spans="1:14" x14ac:dyDescent="0.2">
      <c r="A949" s="108"/>
      <c r="B949" s="108"/>
      <c r="C949" s="108"/>
      <c r="D949" s="108"/>
      <c r="E949" s="108"/>
      <c r="F949" s="108"/>
      <c r="G949" s="108"/>
      <c r="H949" s="108"/>
      <c r="I949" s="108"/>
      <c r="J949" s="108"/>
      <c r="K949" s="108"/>
      <c r="L949" s="108"/>
      <c r="M949" s="108"/>
      <c r="N949" s="108"/>
    </row>
    <row r="950" spans="1:14" x14ac:dyDescent="0.2">
      <c r="A950" s="108"/>
      <c r="B950" s="108"/>
      <c r="C950" s="108"/>
      <c r="D950" s="108"/>
      <c r="E950" s="108"/>
      <c r="F950" s="108"/>
      <c r="G950" s="108"/>
      <c r="H950" s="108"/>
      <c r="I950" s="108"/>
      <c r="J950" s="108"/>
      <c r="K950" s="108"/>
      <c r="L950" s="108"/>
      <c r="M950" s="108"/>
      <c r="N950" s="108"/>
    </row>
    <row r="951" spans="1:14" x14ac:dyDescent="0.2">
      <c r="A951" s="108"/>
      <c r="B951" s="108"/>
      <c r="C951" s="108"/>
      <c r="D951" s="108"/>
      <c r="E951" s="108"/>
      <c r="F951" s="108"/>
      <c r="G951" s="108"/>
      <c r="H951" s="108"/>
      <c r="I951" s="108"/>
      <c r="J951" s="108"/>
      <c r="K951" s="108"/>
      <c r="L951" s="108"/>
      <c r="M951" s="108"/>
      <c r="N951" s="108"/>
    </row>
    <row r="952" spans="1:14" x14ac:dyDescent="0.2">
      <c r="A952" s="108"/>
      <c r="B952" s="108"/>
      <c r="C952" s="108"/>
      <c r="D952" s="108"/>
      <c r="E952" s="108"/>
      <c r="F952" s="108"/>
      <c r="G952" s="108"/>
      <c r="H952" s="108"/>
      <c r="I952" s="108"/>
      <c r="J952" s="108"/>
      <c r="K952" s="108"/>
      <c r="L952" s="108"/>
      <c r="M952" s="108"/>
      <c r="N952" s="108"/>
    </row>
    <row r="953" spans="1:14" x14ac:dyDescent="0.2">
      <c r="A953" s="108"/>
      <c r="B953" s="108"/>
      <c r="C953" s="108"/>
      <c r="D953" s="108"/>
      <c r="E953" s="108"/>
      <c r="F953" s="108"/>
      <c r="G953" s="108"/>
      <c r="H953" s="108"/>
      <c r="I953" s="108"/>
      <c r="J953" s="108"/>
      <c r="K953" s="108"/>
      <c r="L953" s="108"/>
      <c r="M953" s="108"/>
      <c r="N953" s="108"/>
    </row>
    <row r="954" spans="1:14" x14ac:dyDescent="0.2">
      <c r="A954" s="108"/>
      <c r="B954" s="108"/>
      <c r="C954" s="108"/>
      <c r="D954" s="108"/>
      <c r="E954" s="108"/>
      <c r="F954" s="108"/>
      <c r="G954" s="108"/>
      <c r="H954" s="108"/>
      <c r="I954" s="108"/>
      <c r="J954" s="108"/>
      <c r="K954" s="108"/>
      <c r="L954" s="108"/>
      <c r="M954" s="108"/>
      <c r="N954" s="108"/>
    </row>
    <row r="955" spans="1:14" x14ac:dyDescent="0.2">
      <c r="A955" s="108"/>
      <c r="B955" s="108"/>
      <c r="C955" s="108"/>
      <c r="D955" s="108"/>
      <c r="E955" s="108"/>
      <c r="F955" s="108"/>
      <c r="G955" s="108"/>
      <c r="H955" s="108"/>
      <c r="I955" s="108"/>
      <c r="J955" s="108"/>
      <c r="K955" s="108"/>
      <c r="L955" s="108"/>
      <c r="M955" s="108"/>
      <c r="N955" s="108"/>
    </row>
    <row r="956" spans="1:14" x14ac:dyDescent="0.2">
      <c r="A956" s="108"/>
      <c r="B956" s="108"/>
      <c r="C956" s="108"/>
      <c r="D956" s="108"/>
      <c r="E956" s="108"/>
      <c r="F956" s="108"/>
      <c r="G956" s="108"/>
      <c r="H956" s="108"/>
      <c r="I956" s="108"/>
      <c r="J956" s="108"/>
      <c r="K956" s="108"/>
      <c r="L956" s="108"/>
      <c r="M956" s="108"/>
      <c r="N956" s="108"/>
    </row>
    <row r="957" spans="1:14" x14ac:dyDescent="0.2">
      <c r="A957" s="108"/>
      <c r="B957" s="108"/>
      <c r="C957" s="108"/>
      <c r="D957" s="108"/>
      <c r="E957" s="108"/>
      <c r="F957" s="108"/>
      <c r="G957" s="108"/>
      <c r="H957" s="108"/>
      <c r="I957" s="108"/>
      <c r="J957" s="108"/>
      <c r="K957" s="108"/>
      <c r="L957" s="108"/>
      <c r="M957" s="108"/>
      <c r="N957" s="108"/>
    </row>
    <row r="958" spans="1:14" x14ac:dyDescent="0.2">
      <c r="A958" s="108"/>
      <c r="B958" s="108"/>
      <c r="C958" s="108"/>
      <c r="D958" s="108"/>
      <c r="E958" s="108"/>
      <c r="F958" s="108"/>
      <c r="G958" s="108"/>
      <c r="H958" s="108"/>
      <c r="I958" s="108"/>
      <c r="J958" s="108"/>
      <c r="K958" s="108"/>
      <c r="L958" s="108"/>
      <c r="M958" s="108"/>
      <c r="N958" s="108"/>
    </row>
    <row r="959" spans="1:14" x14ac:dyDescent="0.2">
      <c r="A959" s="108"/>
      <c r="B959" s="108"/>
      <c r="C959" s="108"/>
      <c r="D959" s="108"/>
      <c r="E959" s="108"/>
      <c r="F959" s="108"/>
      <c r="G959" s="108"/>
      <c r="H959" s="108"/>
      <c r="I959" s="108"/>
      <c r="J959" s="108"/>
      <c r="K959" s="108"/>
      <c r="L959" s="108"/>
      <c r="M959" s="108"/>
      <c r="N959" s="108"/>
    </row>
    <row r="960" spans="1:14" x14ac:dyDescent="0.2">
      <c r="A960" s="108"/>
      <c r="B960" s="108"/>
      <c r="C960" s="108"/>
      <c r="D960" s="108"/>
      <c r="E960" s="108"/>
      <c r="F960" s="108"/>
      <c r="G960" s="108"/>
      <c r="H960" s="108"/>
      <c r="I960" s="108"/>
      <c r="J960" s="108"/>
      <c r="K960" s="108"/>
      <c r="L960" s="108"/>
      <c r="M960" s="108"/>
      <c r="N960" s="108"/>
    </row>
    <row r="961" spans="1:14" x14ac:dyDescent="0.2">
      <c r="A961" s="108"/>
      <c r="B961" s="108"/>
      <c r="C961" s="108"/>
      <c r="D961" s="108"/>
      <c r="E961" s="108"/>
      <c r="F961" s="108"/>
      <c r="G961" s="108"/>
      <c r="H961" s="108"/>
      <c r="I961" s="108"/>
      <c r="J961" s="108"/>
      <c r="K961" s="108"/>
      <c r="L961" s="108"/>
      <c r="M961" s="108"/>
      <c r="N961" s="108"/>
    </row>
    <row r="962" spans="1:14" x14ac:dyDescent="0.2">
      <c r="A962" s="108"/>
      <c r="B962" s="108"/>
      <c r="C962" s="108"/>
      <c r="D962" s="108"/>
      <c r="E962" s="108"/>
      <c r="F962" s="108"/>
      <c r="G962" s="108"/>
      <c r="H962" s="108"/>
      <c r="I962" s="108"/>
      <c r="J962" s="108"/>
      <c r="K962" s="108"/>
      <c r="L962" s="108"/>
      <c r="M962" s="108"/>
      <c r="N962" s="108"/>
    </row>
    <row r="963" spans="1:14" x14ac:dyDescent="0.2">
      <c r="A963" s="108"/>
      <c r="B963" s="108"/>
      <c r="C963" s="108"/>
      <c r="D963" s="108"/>
      <c r="E963" s="108"/>
      <c r="F963" s="108"/>
      <c r="G963" s="108"/>
      <c r="H963" s="108"/>
      <c r="I963" s="108"/>
      <c r="J963" s="108"/>
      <c r="K963" s="108"/>
      <c r="L963" s="108"/>
      <c r="M963" s="108"/>
      <c r="N963" s="108"/>
    </row>
    <row r="964" spans="1:14" x14ac:dyDescent="0.2">
      <c r="A964" s="108"/>
      <c r="B964" s="108"/>
      <c r="C964" s="108"/>
      <c r="D964" s="108"/>
      <c r="E964" s="108"/>
      <c r="F964" s="108"/>
      <c r="G964" s="108"/>
      <c r="H964" s="108"/>
      <c r="I964" s="108"/>
      <c r="J964" s="108"/>
      <c r="K964" s="108"/>
      <c r="L964" s="108"/>
      <c r="M964" s="108"/>
      <c r="N964" s="108"/>
    </row>
    <row r="965" spans="1:14" x14ac:dyDescent="0.2">
      <c r="A965" s="108"/>
      <c r="B965" s="108"/>
      <c r="C965" s="108"/>
      <c r="D965" s="108"/>
      <c r="E965" s="108"/>
      <c r="F965" s="108"/>
      <c r="G965" s="108"/>
      <c r="H965" s="108"/>
      <c r="I965" s="108"/>
      <c r="J965" s="108"/>
      <c r="K965" s="108"/>
      <c r="L965" s="108"/>
      <c r="M965" s="108"/>
      <c r="N965" s="108"/>
    </row>
    <row r="966" spans="1:14" x14ac:dyDescent="0.2">
      <c r="A966" s="108"/>
      <c r="B966" s="108"/>
      <c r="C966" s="108"/>
      <c r="D966" s="108"/>
      <c r="E966" s="108"/>
      <c r="F966" s="108"/>
      <c r="G966" s="108"/>
      <c r="H966" s="108"/>
      <c r="I966" s="108"/>
      <c r="J966" s="108"/>
      <c r="K966" s="108"/>
      <c r="L966" s="108"/>
      <c r="M966" s="108"/>
      <c r="N966" s="108"/>
    </row>
    <row r="967" spans="1:14" x14ac:dyDescent="0.2">
      <c r="A967" s="108"/>
      <c r="B967" s="108"/>
      <c r="C967" s="108"/>
      <c r="D967" s="108"/>
      <c r="E967" s="108"/>
      <c r="F967" s="108"/>
      <c r="G967" s="108"/>
      <c r="H967" s="108"/>
      <c r="I967" s="108"/>
      <c r="J967" s="108"/>
      <c r="K967" s="108"/>
      <c r="L967" s="108"/>
      <c r="M967" s="108"/>
      <c r="N967" s="108"/>
    </row>
    <row r="968" spans="1:14" x14ac:dyDescent="0.2">
      <c r="A968" s="108"/>
      <c r="B968" s="108"/>
      <c r="C968" s="108"/>
      <c r="D968" s="108"/>
      <c r="E968" s="108"/>
      <c r="F968" s="108"/>
      <c r="G968" s="108"/>
      <c r="H968" s="108"/>
      <c r="I968" s="108"/>
      <c r="J968" s="108"/>
      <c r="K968" s="108"/>
      <c r="L968" s="108"/>
      <c r="M968" s="108"/>
      <c r="N968" s="108"/>
    </row>
    <row r="969" spans="1:14" x14ac:dyDescent="0.2">
      <c r="A969" s="108"/>
      <c r="B969" s="108"/>
      <c r="C969" s="108"/>
      <c r="D969" s="108"/>
      <c r="E969" s="108"/>
      <c r="F969" s="108"/>
      <c r="G969" s="108"/>
      <c r="H969" s="108"/>
      <c r="I969" s="108"/>
      <c r="J969" s="108"/>
      <c r="K969" s="108"/>
      <c r="L969" s="108"/>
      <c r="M969" s="108"/>
      <c r="N969" s="108"/>
    </row>
    <row r="970" spans="1:14" x14ac:dyDescent="0.2">
      <c r="A970" s="108"/>
      <c r="B970" s="108"/>
      <c r="C970" s="108"/>
      <c r="D970" s="108"/>
      <c r="E970" s="108"/>
      <c r="F970" s="108"/>
      <c r="G970" s="108"/>
      <c r="H970" s="108"/>
      <c r="I970" s="108"/>
      <c r="J970" s="108"/>
      <c r="K970" s="108"/>
      <c r="L970" s="108"/>
      <c r="M970" s="108"/>
      <c r="N970" s="108"/>
    </row>
    <row r="971" spans="1:14" x14ac:dyDescent="0.2">
      <c r="A971" s="108"/>
      <c r="B971" s="108"/>
      <c r="C971" s="108"/>
      <c r="D971" s="108"/>
      <c r="E971" s="108"/>
      <c r="F971" s="108"/>
      <c r="G971" s="108"/>
      <c r="H971" s="108"/>
      <c r="I971" s="108"/>
      <c r="J971" s="108"/>
      <c r="K971" s="108"/>
      <c r="L971" s="108"/>
      <c r="M971" s="108"/>
      <c r="N971" s="108"/>
    </row>
    <row r="972" spans="1:14" x14ac:dyDescent="0.2">
      <c r="A972" s="108"/>
      <c r="B972" s="108"/>
      <c r="C972" s="108"/>
      <c r="D972" s="108"/>
      <c r="E972" s="108"/>
      <c r="F972" s="108"/>
      <c r="G972" s="108"/>
      <c r="H972" s="108"/>
      <c r="I972" s="108"/>
      <c r="J972" s="108"/>
      <c r="K972" s="108"/>
      <c r="L972" s="108"/>
      <c r="M972" s="108"/>
      <c r="N972" s="108"/>
    </row>
    <row r="973" spans="1:14" x14ac:dyDescent="0.2">
      <c r="A973" s="108"/>
      <c r="B973" s="108"/>
      <c r="C973" s="108"/>
      <c r="D973" s="108"/>
      <c r="E973" s="108"/>
      <c r="F973" s="108"/>
      <c r="G973" s="108"/>
      <c r="H973" s="108"/>
      <c r="I973" s="108"/>
      <c r="J973" s="108"/>
      <c r="K973" s="108"/>
      <c r="L973" s="108"/>
      <c r="M973" s="108"/>
      <c r="N973" s="108"/>
    </row>
    <row r="974" spans="1:14" x14ac:dyDescent="0.2">
      <c r="A974" s="108"/>
      <c r="B974" s="108"/>
      <c r="C974" s="108"/>
      <c r="D974" s="108"/>
      <c r="E974" s="108"/>
      <c r="F974" s="108"/>
      <c r="G974" s="108"/>
      <c r="H974" s="108"/>
      <c r="I974" s="108"/>
      <c r="J974" s="108"/>
      <c r="K974" s="108"/>
      <c r="L974" s="108"/>
      <c r="M974" s="108"/>
      <c r="N974" s="108"/>
    </row>
    <row r="975" spans="1:14" x14ac:dyDescent="0.2">
      <c r="A975" s="108"/>
      <c r="B975" s="108"/>
      <c r="C975" s="108"/>
      <c r="D975" s="108"/>
      <c r="E975" s="108"/>
      <c r="F975" s="108"/>
      <c r="G975" s="108"/>
      <c r="H975" s="108"/>
      <c r="I975" s="108"/>
      <c r="J975" s="108"/>
      <c r="K975" s="108"/>
      <c r="L975" s="108"/>
      <c r="M975" s="108"/>
      <c r="N975" s="108"/>
    </row>
    <row r="976" spans="1:14" x14ac:dyDescent="0.2">
      <c r="A976" s="108"/>
      <c r="B976" s="108"/>
      <c r="C976" s="108"/>
      <c r="D976" s="108"/>
      <c r="E976" s="108"/>
      <c r="F976" s="108"/>
      <c r="G976" s="108"/>
      <c r="H976" s="108"/>
      <c r="I976" s="108"/>
      <c r="J976" s="108"/>
      <c r="K976" s="108"/>
      <c r="L976" s="108"/>
      <c r="M976" s="108"/>
      <c r="N976" s="108"/>
    </row>
    <row r="977" spans="1:14" x14ac:dyDescent="0.2">
      <c r="A977" s="108"/>
      <c r="B977" s="108"/>
      <c r="C977" s="108"/>
      <c r="D977" s="108"/>
      <c r="E977" s="108"/>
      <c r="F977" s="108"/>
      <c r="G977" s="108"/>
      <c r="H977" s="108"/>
      <c r="I977" s="108"/>
      <c r="J977" s="108"/>
      <c r="K977" s="108"/>
      <c r="L977" s="108"/>
      <c r="M977" s="108"/>
      <c r="N977" s="108"/>
    </row>
    <row r="978" spans="1:14" x14ac:dyDescent="0.2">
      <c r="A978" s="108"/>
      <c r="B978" s="108"/>
      <c r="C978" s="108"/>
      <c r="D978" s="108"/>
      <c r="E978" s="108"/>
      <c r="F978" s="108"/>
      <c r="G978" s="108"/>
      <c r="H978" s="108"/>
      <c r="I978" s="108"/>
      <c r="J978" s="108"/>
      <c r="K978" s="108"/>
      <c r="L978" s="108"/>
      <c r="M978" s="108"/>
      <c r="N978" s="108"/>
    </row>
    <row r="979" spans="1:14" x14ac:dyDescent="0.2">
      <c r="A979" s="108"/>
      <c r="B979" s="108"/>
      <c r="C979" s="108"/>
      <c r="D979" s="108"/>
      <c r="E979" s="108"/>
      <c r="F979" s="108"/>
      <c r="G979" s="108"/>
      <c r="H979" s="108"/>
      <c r="I979" s="108"/>
      <c r="J979" s="108"/>
      <c r="K979" s="108"/>
      <c r="L979" s="108"/>
      <c r="M979" s="108"/>
      <c r="N979" s="108"/>
    </row>
    <row r="980" spans="1:14" x14ac:dyDescent="0.2">
      <c r="A980" s="108"/>
      <c r="B980" s="108"/>
      <c r="C980" s="108"/>
      <c r="D980" s="108"/>
      <c r="E980" s="108"/>
      <c r="F980" s="108"/>
      <c r="G980" s="108"/>
      <c r="H980" s="108"/>
      <c r="I980" s="108"/>
      <c r="J980" s="108"/>
      <c r="K980" s="108"/>
      <c r="L980" s="108"/>
      <c r="M980" s="108"/>
      <c r="N980" s="108"/>
    </row>
    <row r="981" spans="1:14" x14ac:dyDescent="0.2">
      <c r="A981" s="108"/>
      <c r="B981" s="108"/>
      <c r="C981" s="108"/>
      <c r="D981" s="108"/>
      <c r="E981" s="108"/>
      <c r="F981" s="108"/>
      <c r="G981" s="108"/>
      <c r="H981" s="108"/>
      <c r="I981" s="108"/>
      <c r="J981" s="108"/>
      <c r="K981" s="108"/>
      <c r="L981" s="108"/>
      <c r="M981" s="108"/>
      <c r="N981" s="108"/>
    </row>
    <row r="982" spans="1:14" x14ac:dyDescent="0.2">
      <c r="A982" s="108"/>
      <c r="B982" s="108"/>
      <c r="C982" s="108"/>
      <c r="D982" s="108"/>
      <c r="E982" s="108"/>
      <c r="F982" s="108"/>
      <c r="G982" s="108"/>
      <c r="H982" s="108"/>
      <c r="I982" s="108"/>
      <c r="J982" s="108"/>
      <c r="K982" s="108"/>
      <c r="L982" s="108"/>
      <c r="M982" s="108"/>
      <c r="N982" s="108"/>
    </row>
    <row r="983" spans="1:14" x14ac:dyDescent="0.2">
      <c r="A983" s="108"/>
      <c r="B983" s="108"/>
      <c r="C983" s="108"/>
      <c r="D983" s="108"/>
      <c r="E983" s="108"/>
      <c r="F983" s="108"/>
      <c r="G983" s="108"/>
      <c r="H983" s="108"/>
      <c r="I983" s="108"/>
      <c r="J983" s="108"/>
      <c r="K983" s="108"/>
      <c r="L983" s="108"/>
      <c r="M983" s="108"/>
      <c r="N983" s="108"/>
    </row>
    <row r="984" spans="1:14" x14ac:dyDescent="0.2">
      <c r="A984" s="108"/>
      <c r="B984" s="108"/>
      <c r="C984" s="108"/>
      <c r="D984" s="108"/>
      <c r="E984" s="108"/>
      <c r="F984" s="108"/>
      <c r="G984" s="108"/>
      <c r="H984" s="108"/>
      <c r="I984" s="108"/>
      <c r="J984" s="108"/>
      <c r="K984" s="108"/>
      <c r="L984" s="108"/>
      <c r="M984" s="108"/>
      <c r="N984" s="108"/>
    </row>
    <row r="985" spans="1:14" x14ac:dyDescent="0.2">
      <c r="A985" s="108"/>
      <c r="B985" s="108"/>
      <c r="C985" s="108"/>
      <c r="D985" s="108"/>
      <c r="E985" s="108"/>
      <c r="F985" s="108"/>
      <c r="G985" s="108"/>
      <c r="H985" s="108"/>
      <c r="I985" s="108"/>
      <c r="J985" s="108"/>
      <c r="K985" s="108"/>
      <c r="L985" s="108"/>
      <c r="M985" s="108"/>
      <c r="N985" s="108"/>
    </row>
    <row r="986" spans="1:14" x14ac:dyDescent="0.2">
      <c r="A986" s="108"/>
      <c r="B986" s="108"/>
      <c r="C986" s="108"/>
      <c r="D986" s="108"/>
      <c r="E986" s="108"/>
      <c r="F986" s="108"/>
      <c r="G986" s="108"/>
      <c r="H986" s="108"/>
      <c r="I986" s="108"/>
      <c r="J986" s="108"/>
      <c r="K986" s="108"/>
      <c r="L986" s="108"/>
      <c r="M986" s="108"/>
      <c r="N986" s="108"/>
    </row>
    <row r="987" spans="1:14" x14ac:dyDescent="0.2">
      <c r="A987" s="108"/>
      <c r="B987" s="108"/>
      <c r="C987" s="108"/>
      <c r="D987" s="108"/>
      <c r="E987" s="108"/>
      <c r="F987" s="108"/>
      <c r="G987" s="108"/>
      <c r="H987" s="108"/>
      <c r="I987" s="108"/>
      <c r="J987" s="108"/>
      <c r="K987" s="108"/>
      <c r="L987" s="108"/>
      <c r="M987" s="108"/>
      <c r="N987" s="108"/>
    </row>
    <row r="988" spans="1:14" x14ac:dyDescent="0.2">
      <c r="A988" s="108"/>
      <c r="B988" s="108"/>
      <c r="C988" s="108"/>
      <c r="D988" s="108"/>
      <c r="E988" s="108"/>
      <c r="F988" s="108"/>
      <c r="G988" s="108"/>
      <c r="H988" s="108"/>
      <c r="I988" s="108"/>
      <c r="J988" s="108"/>
      <c r="K988" s="108"/>
      <c r="L988" s="108"/>
      <c r="M988" s="108"/>
      <c r="N988" s="108"/>
    </row>
    <row r="989" spans="1:14" x14ac:dyDescent="0.2">
      <c r="A989" s="108"/>
      <c r="B989" s="108"/>
      <c r="C989" s="108"/>
      <c r="D989" s="108"/>
      <c r="E989" s="108"/>
      <c r="F989" s="108"/>
      <c r="G989" s="108"/>
      <c r="H989" s="108"/>
      <c r="I989" s="108"/>
      <c r="J989" s="108"/>
      <c r="K989" s="108"/>
      <c r="L989" s="108"/>
      <c r="M989" s="108"/>
      <c r="N989" s="108"/>
    </row>
    <row r="990" spans="1:14" x14ac:dyDescent="0.2">
      <c r="A990" s="108"/>
      <c r="B990" s="108"/>
      <c r="C990" s="108"/>
      <c r="D990" s="108"/>
      <c r="E990" s="108"/>
      <c r="F990" s="108"/>
      <c r="G990" s="108"/>
      <c r="H990" s="108"/>
      <c r="I990" s="108"/>
      <c r="J990" s="108"/>
      <c r="K990" s="108"/>
      <c r="L990" s="108"/>
      <c r="M990" s="108"/>
      <c r="N990" s="108"/>
    </row>
    <row r="991" spans="1:14" x14ac:dyDescent="0.2">
      <c r="A991" s="108"/>
      <c r="B991" s="108"/>
      <c r="C991" s="108"/>
      <c r="D991" s="108"/>
      <c r="E991" s="108"/>
      <c r="F991" s="108"/>
      <c r="G991" s="108"/>
      <c r="H991" s="108"/>
      <c r="I991" s="108"/>
      <c r="J991" s="108"/>
      <c r="K991" s="108"/>
      <c r="L991" s="108"/>
      <c r="M991" s="108"/>
      <c r="N991" s="108"/>
    </row>
    <row r="992" spans="1:14" x14ac:dyDescent="0.2">
      <c r="A992" s="108"/>
      <c r="B992" s="108"/>
      <c r="C992" s="108"/>
      <c r="D992" s="108"/>
      <c r="E992" s="108"/>
      <c r="F992" s="108"/>
      <c r="G992" s="108"/>
      <c r="H992" s="108"/>
      <c r="I992" s="108"/>
      <c r="J992" s="108"/>
      <c r="K992" s="108"/>
      <c r="L992" s="108"/>
      <c r="M992" s="108"/>
      <c r="N992" s="108"/>
    </row>
    <row r="993" spans="1:14" x14ac:dyDescent="0.2">
      <c r="A993" s="108"/>
      <c r="B993" s="108"/>
      <c r="C993" s="108"/>
      <c r="D993" s="108"/>
      <c r="E993" s="108"/>
      <c r="F993" s="108"/>
      <c r="G993" s="108"/>
      <c r="H993" s="108"/>
      <c r="I993" s="108"/>
      <c r="J993" s="108"/>
      <c r="K993" s="108"/>
      <c r="L993" s="108"/>
      <c r="M993" s="108"/>
      <c r="N993" s="108"/>
    </row>
    <row r="994" spans="1:14" x14ac:dyDescent="0.2">
      <c r="A994" s="108"/>
      <c r="B994" s="108"/>
      <c r="C994" s="108"/>
      <c r="D994" s="108"/>
      <c r="E994" s="108"/>
      <c r="F994" s="108"/>
      <c r="G994" s="108"/>
      <c r="H994" s="108"/>
      <c r="I994" s="108"/>
      <c r="J994" s="108"/>
      <c r="K994" s="108"/>
      <c r="L994" s="108"/>
      <c r="M994" s="108"/>
      <c r="N994" s="108"/>
    </row>
    <row r="995" spans="1:14" x14ac:dyDescent="0.2">
      <c r="A995" s="108"/>
      <c r="B995" s="108"/>
      <c r="C995" s="108"/>
      <c r="D995" s="108"/>
      <c r="E995" s="108"/>
      <c r="F995" s="108"/>
      <c r="G995" s="108"/>
      <c r="H995" s="108"/>
      <c r="I995" s="108"/>
      <c r="J995" s="108"/>
      <c r="K995" s="108"/>
      <c r="L995" s="108"/>
      <c r="M995" s="108"/>
      <c r="N995" s="108"/>
    </row>
    <row r="996" spans="1:14" x14ac:dyDescent="0.2">
      <c r="A996" s="108"/>
      <c r="B996" s="108"/>
      <c r="C996" s="108"/>
      <c r="D996" s="108"/>
      <c r="E996" s="108"/>
      <c r="F996" s="108"/>
      <c r="G996" s="108"/>
      <c r="H996" s="108"/>
      <c r="I996" s="108"/>
      <c r="J996" s="108"/>
      <c r="K996" s="108"/>
      <c r="L996" s="108"/>
      <c r="M996" s="108"/>
      <c r="N996" s="108"/>
    </row>
    <row r="997" spans="1:14" x14ac:dyDescent="0.2">
      <c r="A997" s="108"/>
      <c r="B997" s="108"/>
      <c r="C997" s="108"/>
      <c r="D997" s="108"/>
      <c r="E997" s="108"/>
      <c r="F997" s="108"/>
      <c r="G997" s="108"/>
      <c r="H997" s="108"/>
      <c r="I997" s="108"/>
      <c r="J997" s="108"/>
      <c r="K997" s="108"/>
      <c r="L997" s="108"/>
      <c r="M997" s="108"/>
      <c r="N997" s="108"/>
    </row>
    <row r="998" spans="1:14" x14ac:dyDescent="0.2">
      <c r="A998" s="108"/>
      <c r="B998" s="108"/>
      <c r="C998" s="108"/>
      <c r="D998" s="108"/>
      <c r="E998" s="108"/>
      <c r="F998" s="108"/>
      <c r="G998" s="108"/>
      <c r="H998" s="108"/>
      <c r="I998" s="108"/>
      <c r="J998" s="108"/>
      <c r="K998" s="108"/>
      <c r="L998" s="108"/>
      <c r="M998" s="108"/>
      <c r="N998" s="108"/>
    </row>
    <row r="999" spans="1:14" x14ac:dyDescent="0.2">
      <c r="A999" s="108"/>
      <c r="B999" s="108"/>
      <c r="C999" s="108"/>
      <c r="D999" s="108"/>
      <c r="E999" s="108"/>
      <c r="F999" s="108"/>
      <c r="G999" s="108"/>
      <c r="H999" s="108"/>
      <c r="I999" s="108"/>
      <c r="J999" s="108"/>
      <c r="K999" s="108"/>
      <c r="L999" s="108"/>
      <c r="M999" s="108"/>
      <c r="N999" s="108"/>
    </row>
    <row r="1000" spans="1:14" x14ac:dyDescent="0.2">
      <c r="A1000" s="108"/>
      <c r="B1000" s="108"/>
      <c r="C1000" s="108"/>
      <c r="D1000" s="108"/>
      <c r="E1000" s="108"/>
      <c r="F1000" s="108"/>
      <c r="G1000" s="108"/>
      <c r="H1000" s="108"/>
      <c r="I1000" s="108"/>
      <c r="J1000" s="108"/>
      <c r="K1000" s="108"/>
      <c r="L1000" s="108"/>
      <c r="M1000" s="108"/>
      <c r="N1000" s="108"/>
    </row>
    <row r="1001" spans="1:14" x14ac:dyDescent="0.2">
      <c r="A1001" s="108"/>
      <c r="B1001" s="108"/>
      <c r="C1001" s="108"/>
      <c r="D1001" s="108"/>
      <c r="E1001" s="108"/>
      <c r="F1001" s="108"/>
      <c r="G1001" s="108"/>
      <c r="H1001" s="108"/>
      <c r="I1001" s="108"/>
      <c r="J1001" s="108"/>
      <c r="K1001" s="108"/>
      <c r="L1001" s="108"/>
      <c r="M1001" s="108"/>
      <c r="N1001" s="108"/>
    </row>
    <row r="1002" spans="1:14" x14ac:dyDescent="0.2">
      <c r="A1002" s="108"/>
      <c r="B1002" s="108"/>
      <c r="C1002" s="108"/>
      <c r="D1002" s="108"/>
      <c r="E1002" s="108"/>
      <c r="F1002" s="108"/>
      <c r="G1002" s="108"/>
      <c r="H1002" s="108"/>
      <c r="I1002" s="108"/>
      <c r="J1002" s="108"/>
      <c r="K1002" s="108"/>
      <c r="L1002" s="108"/>
      <c r="M1002" s="108"/>
      <c r="N1002" s="108"/>
    </row>
    <row r="1003" spans="1:14" x14ac:dyDescent="0.2">
      <c r="A1003" s="108"/>
      <c r="B1003" s="108"/>
      <c r="C1003" s="108"/>
      <c r="D1003" s="108"/>
      <c r="E1003" s="108"/>
      <c r="F1003" s="108"/>
      <c r="G1003" s="108"/>
      <c r="H1003" s="108"/>
      <c r="I1003" s="108"/>
      <c r="J1003" s="108"/>
      <c r="K1003" s="108"/>
      <c r="L1003" s="108"/>
      <c r="M1003" s="108"/>
      <c r="N1003" s="108"/>
    </row>
    <row r="1004" spans="1:14" x14ac:dyDescent="0.2">
      <c r="A1004" s="108"/>
      <c r="B1004" s="108"/>
      <c r="C1004" s="108"/>
      <c r="D1004" s="108"/>
      <c r="E1004" s="108"/>
      <c r="F1004" s="108"/>
      <c r="G1004" s="108"/>
      <c r="H1004" s="108"/>
      <c r="I1004" s="108"/>
      <c r="J1004" s="108"/>
      <c r="K1004" s="108"/>
      <c r="L1004" s="108"/>
      <c r="M1004" s="108"/>
      <c r="N1004" s="108"/>
    </row>
    <row r="1005" spans="1:14" x14ac:dyDescent="0.2">
      <c r="A1005" s="108"/>
      <c r="B1005" s="108"/>
      <c r="C1005" s="108"/>
      <c r="D1005" s="108"/>
      <c r="E1005" s="108"/>
      <c r="F1005" s="108"/>
      <c r="G1005" s="108"/>
      <c r="H1005" s="108"/>
      <c r="I1005" s="108"/>
      <c r="J1005" s="108"/>
      <c r="K1005" s="108"/>
      <c r="L1005" s="108"/>
      <c r="M1005" s="108"/>
      <c r="N1005" s="108"/>
    </row>
    <row r="1006" spans="1:14" x14ac:dyDescent="0.2">
      <c r="A1006" s="108"/>
      <c r="B1006" s="108"/>
      <c r="C1006" s="108"/>
      <c r="D1006" s="108"/>
      <c r="E1006" s="108"/>
      <c r="F1006" s="108"/>
      <c r="G1006" s="108"/>
      <c r="H1006" s="108"/>
      <c r="I1006" s="108"/>
      <c r="J1006" s="108"/>
      <c r="K1006" s="108"/>
      <c r="L1006" s="108"/>
      <c r="M1006" s="108"/>
      <c r="N1006" s="108"/>
    </row>
    <row r="1007" spans="1:14" x14ac:dyDescent="0.2">
      <c r="A1007" s="108"/>
      <c r="B1007" s="108"/>
      <c r="C1007" s="108"/>
      <c r="D1007" s="108"/>
      <c r="E1007" s="108"/>
      <c r="F1007" s="108"/>
      <c r="G1007" s="108"/>
      <c r="H1007" s="108"/>
      <c r="I1007" s="108"/>
      <c r="J1007" s="108"/>
      <c r="K1007" s="108"/>
      <c r="L1007" s="108"/>
      <c r="M1007" s="108"/>
      <c r="N1007" s="108"/>
    </row>
    <row r="1008" spans="1:14" x14ac:dyDescent="0.2">
      <c r="A1008" s="108"/>
      <c r="B1008" s="108"/>
      <c r="C1008" s="108"/>
      <c r="D1008" s="108"/>
      <c r="E1008" s="108"/>
      <c r="F1008" s="108"/>
      <c r="G1008" s="108"/>
      <c r="H1008" s="108"/>
      <c r="I1008" s="108"/>
      <c r="J1008" s="108"/>
      <c r="K1008" s="108"/>
      <c r="L1008" s="108"/>
      <c r="M1008" s="108"/>
      <c r="N1008" s="108"/>
    </row>
    <row r="1009" spans="1:14" x14ac:dyDescent="0.2">
      <c r="A1009" s="108"/>
      <c r="B1009" s="108"/>
      <c r="C1009" s="108"/>
      <c r="D1009" s="108"/>
      <c r="E1009" s="108"/>
      <c r="F1009" s="108"/>
      <c r="G1009" s="108"/>
      <c r="H1009" s="108"/>
      <c r="I1009" s="108"/>
      <c r="J1009" s="108"/>
      <c r="K1009" s="108"/>
      <c r="L1009" s="108"/>
      <c r="M1009" s="108"/>
      <c r="N1009" s="108"/>
    </row>
    <row r="1010" spans="1:14" x14ac:dyDescent="0.2">
      <c r="A1010" s="108"/>
      <c r="B1010" s="108"/>
      <c r="C1010" s="108"/>
      <c r="D1010" s="108"/>
      <c r="E1010" s="108"/>
      <c r="F1010" s="108"/>
      <c r="G1010" s="108"/>
      <c r="H1010" s="108"/>
      <c r="I1010" s="108"/>
      <c r="J1010" s="108"/>
      <c r="K1010" s="108"/>
      <c r="L1010" s="108"/>
      <c r="M1010" s="108"/>
      <c r="N1010" s="108"/>
    </row>
    <row r="1011" spans="1:14" x14ac:dyDescent="0.2">
      <c r="A1011" s="108"/>
      <c r="B1011" s="108"/>
      <c r="C1011" s="108"/>
      <c r="D1011" s="108"/>
      <c r="E1011" s="108"/>
      <c r="F1011" s="108"/>
      <c r="G1011" s="108"/>
      <c r="H1011" s="108"/>
      <c r="I1011" s="108"/>
      <c r="J1011" s="108"/>
      <c r="K1011" s="108"/>
      <c r="L1011" s="108"/>
      <c r="M1011" s="108"/>
      <c r="N1011" s="108"/>
    </row>
    <row r="1012" spans="1:14" x14ac:dyDescent="0.2">
      <c r="A1012" s="108"/>
      <c r="B1012" s="108"/>
      <c r="C1012" s="108"/>
      <c r="D1012" s="108"/>
      <c r="E1012" s="108"/>
      <c r="F1012" s="108"/>
      <c r="G1012" s="108"/>
      <c r="H1012" s="108"/>
      <c r="I1012" s="108"/>
      <c r="J1012" s="108"/>
      <c r="K1012" s="108"/>
      <c r="L1012" s="108"/>
      <c r="M1012" s="108"/>
      <c r="N1012" s="108"/>
    </row>
    <row r="1013" spans="1:14" x14ac:dyDescent="0.2">
      <c r="A1013" s="108"/>
      <c r="B1013" s="108"/>
      <c r="C1013" s="108"/>
      <c r="D1013" s="108"/>
      <c r="E1013" s="108"/>
      <c r="F1013" s="108"/>
      <c r="G1013" s="108"/>
      <c r="H1013" s="108"/>
      <c r="I1013" s="108"/>
      <c r="J1013" s="108"/>
      <c r="K1013" s="108"/>
      <c r="L1013" s="108"/>
      <c r="M1013" s="108"/>
      <c r="N1013" s="108"/>
    </row>
    <row r="1014" spans="1:14" x14ac:dyDescent="0.2">
      <c r="A1014" s="108"/>
      <c r="B1014" s="108"/>
      <c r="C1014" s="108"/>
      <c r="D1014" s="108"/>
      <c r="E1014" s="108"/>
      <c r="F1014" s="108"/>
      <c r="G1014" s="108"/>
      <c r="H1014" s="108"/>
      <c r="I1014" s="108"/>
      <c r="J1014" s="108"/>
      <c r="K1014" s="108"/>
      <c r="L1014" s="108"/>
      <c r="M1014" s="108"/>
      <c r="N1014" s="108"/>
    </row>
    <row r="1015" spans="1:14" x14ac:dyDescent="0.2">
      <c r="A1015" s="108"/>
      <c r="B1015" s="108"/>
      <c r="C1015" s="108"/>
      <c r="D1015" s="108"/>
      <c r="E1015" s="108"/>
      <c r="F1015" s="108"/>
      <c r="G1015" s="108"/>
      <c r="H1015" s="108"/>
      <c r="I1015" s="108"/>
      <c r="J1015" s="108"/>
      <c r="K1015" s="108"/>
      <c r="L1015" s="108"/>
      <c r="M1015" s="108"/>
      <c r="N1015" s="108"/>
    </row>
    <row r="1016" spans="1:14" x14ac:dyDescent="0.2">
      <c r="A1016" s="108"/>
      <c r="B1016" s="108"/>
      <c r="C1016" s="108"/>
      <c r="D1016" s="108"/>
      <c r="E1016" s="108"/>
      <c r="F1016" s="108"/>
      <c r="G1016" s="108"/>
      <c r="H1016" s="108"/>
      <c r="I1016" s="108"/>
      <c r="J1016" s="108"/>
      <c r="K1016" s="108"/>
      <c r="L1016" s="108"/>
      <c r="M1016" s="108"/>
      <c r="N1016" s="108"/>
    </row>
    <row r="1017" spans="1:14" x14ac:dyDescent="0.2">
      <c r="A1017" s="108"/>
      <c r="B1017" s="108"/>
      <c r="C1017" s="108"/>
      <c r="D1017" s="108"/>
      <c r="E1017" s="108"/>
      <c r="F1017" s="108"/>
      <c r="G1017" s="108"/>
      <c r="H1017" s="108"/>
      <c r="I1017" s="108"/>
      <c r="J1017" s="108"/>
      <c r="K1017" s="108"/>
      <c r="L1017" s="108"/>
      <c r="M1017" s="108"/>
      <c r="N1017" s="108"/>
    </row>
    <row r="1018" spans="1:14" x14ac:dyDescent="0.2">
      <c r="A1018" s="108"/>
      <c r="B1018" s="108"/>
      <c r="C1018" s="108"/>
      <c r="D1018" s="108"/>
      <c r="E1018" s="108"/>
      <c r="F1018" s="108"/>
      <c r="G1018" s="108"/>
      <c r="H1018" s="108"/>
      <c r="I1018" s="108"/>
      <c r="J1018" s="108"/>
      <c r="K1018" s="108"/>
      <c r="L1018" s="108"/>
      <c r="M1018" s="108"/>
      <c r="N1018" s="108"/>
    </row>
    <row r="1019" spans="1:14" x14ac:dyDescent="0.2">
      <c r="A1019" s="108"/>
      <c r="B1019" s="108"/>
      <c r="C1019" s="108"/>
      <c r="D1019" s="108"/>
      <c r="E1019" s="108"/>
      <c r="F1019" s="108"/>
      <c r="G1019" s="108"/>
      <c r="H1019" s="108"/>
      <c r="I1019" s="108"/>
      <c r="J1019" s="108"/>
      <c r="K1019" s="108"/>
      <c r="L1019" s="108"/>
      <c r="M1019" s="108"/>
      <c r="N1019" s="108"/>
    </row>
    <row r="1020" spans="1:14" x14ac:dyDescent="0.2">
      <c r="A1020" s="108"/>
      <c r="B1020" s="108"/>
      <c r="C1020" s="108"/>
      <c r="D1020" s="108"/>
      <c r="E1020" s="108"/>
      <c r="F1020" s="108"/>
      <c r="G1020" s="108"/>
      <c r="H1020" s="108"/>
      <c r="I1020" s="108"/>
      <c r="J1020" s="108"/>
      <c r="K1020" s="108"/>
      <c r="L1020" s="108"/>
      <c r="M1020" s="108"/>
      <c r="N1020" s="108"/>
    </row>
    <row r="1021" spans="1:14" x14ac:dyDescent="0.2">
      <c r="A1021" s="108"/>
      <c r="B1021" s="108"/>
      <c r="C1021" s="108"/>
      <c r="D1021" s="108"/>
      <c r="E1021" s="108"/>
      <c r="F1021" s="108"/>
      <c r="G1021" s="108"/>
      <c r="H1021" s="108"/>
      <c r="I1021" s="108"/>
      <c r="J1021" s="108"/>
      <c r="K1021" s="108"/>
      <c r="L1021" s="108"/>
      <c r="M1021" s="108"/>
      <c r="N1021" s="108"/>
    </row>
    <row r="1022" spans="1:14" x14ac:dyDescent="0.2">
      <c r="A1022" s="108"/>
      <c r="B1022" s="108"/>
      <c r="C1022" s="108"/>
      <c r="D1022" s="108"/>
      <c r="E1022" s="108"/>
      <c r="F1022" s="108"/>
      <c r="G1022" s="108"/>
      <c r="H1022" s="108"/>
      <c r="I1022" s="108"/>
      <c r="J1022" s="108"/>
      <c r="K1022" s="108"/>
      <c r="L1022" s="108"/>
      <c r="M1022" s="108"/>
      <c r="N1022" s="108"/>
    </row>
    <row r="1023" spans="1:14" x14ac:dyDescent="0.2">
      <c r="A1023" s="108"/>
      <c r="B1023" s="108"/>
      <c r="C1023" s="108"/>
      <c r="D1023" s="108"/>
      <c r="E1023" s="108"/>
      <c r="F1023" s="108"/>
      <c r="G1023" s="108"/>
      <c r="H1023" s="108"/>
      <c r="I1023" s="108"/>
      <c r="J1023" s="108"/>
      <c r="K1023" s="108"/>
      <c r="L1023" s="108"/>
      <c r="M1023" s="108"/>
      <c r="N1023" s="108"/>
    </row>
    <row r="1024" spans="1:14" x14ac:dyDescent="0.2">
      <c r="A1024" s="108"/>
      <c r="B1024" s="108"/>
      <c r="C1024" s="108"/>
      <c r="D1024" s="108"/>
      <c r="E1024" s="108"/>
      <c r="F1024" s="108"/>
      <c r="G1024" s="108"/>
      <c r="H1024" s="108"/>
      <c r="I1024" s="108"/>
      <c r="J1024" s="108"/>
      <c r="K1024" s="108"/>
      <c r="L1024" s="108"/>
      <c r="M1024" s="108"/>
      <c r="N1024" s="108"/>
    </row>
    <row r="1025" spans="1:14" x14ac:dyDescent="0.2">
      <c r="A1025" s="108"/>
      <c r="B1025" s="108"/>
      <c r="C1025" s="108"/>
      <c r="D1025" s="108"/>
      <c r="E1025" s="108"/>
      <c r="F1025" s="108"/>
      <c r="G1025" s="108"/>
      <c r="H1025" s="108"/>
      <c r="I1025" s="108"/>
      <c r="J1025" s="108"/>
      <c r="K1025" s="108"/>
      <c r="L1025" s="108"/>
      <c r="M1025" s="108"/>
      <c r="N1025" s="108"/>
    </row>
    <row r="1026" spans="1:14" x14ac:dyDescent="0.2">
      <c r="A1026" s="108"/>
      <c r="B1026" s="108"/>
      <c r="C1026" s="108"/>
      <c r="D1026" s="108"/>
      <c r="E1026" s="108"/>
      <c r="F1026" s="108"/>
      <c r="G1026" s="108"/>
      <c r="H1026" s="108"/>
      <c r="I1026" s="108"/>
      <c r="J1026" s="108"/>
      <c r="K1026" s="108"/>
      <c r="L1026" s="108"/>
      <c r="M1026" s="108"/>
      <c r="N1026" s="108"/>
    </row>
    <row r="1027" spans="1:14" x14ac:dyDescent="0.2">
      <c r="A1027" s="108"/>
      <c r="B1027" s="108"/>
      <c r="C1027" s="108"/>
      <c r="D1027" s="108"/>
      <c r="E1027" s="108"/>
      <c r="F1027" s="108"/>
      <c r="G1027" s="108"/>
      <c r="H1027" s="108"/>
      <c r="I1027" s="108"/>
      <c r="J1027" s="108"/>
      <c r="K1027" s="108"/>
      <c r="L1027" s="108"/>
      <c r="M1027" s="108"/>
      <c r="N1027" s="108"/>
    </row>
    <row r="1028" spans="1:14" x14ac:dyDescent="0.2">
      <c r="A1028" s="108"/>
      <c r="B1028" s="108"/>
      <c r="C1028" s="108"/>
      <c r="D1028" s="108"/>
      <c r="E1028" s="108"/>
      <c r="F1028" s="108"/>
      <c r="G1028" s="108"/>
      <c r="H1028" s="108"/>
      <c r="I1028" s="108"/>
      <c r="J1028" s="108"/>
      <c r="K1028" s="108"/>
      <c r="L1028" s="108"/>
      <c r="M1028" s="108"/>
      <c r="N1028" s="108"/>
    </row>
    <row r="1029" spans="1:14" x14ac:dyDescent="0.2">
      <c r="A1029" s="108"/>
      <c r="B1029" s="108"/>
      <c r="C1029" s="108"/>
      <c r="D1029" s="108"/>
      <c r="E1029" s="108"/>
      <c r="F1029" s="108"/>
      <c r="G1029" s="108"/>
      <c r="H1029" s="108"/>
      <c r="I1029" s="108"/>
      <c r="J1029" s="108"/>
      <c r="K1029" s="108"/>
      <c r="L1029" s="108"/>
      <c r="M1029" s="108"/>
      <c r="N1029" s="108"/>
    </row>
    <row r="1030" spans="1:14" x14ac:dyDescent="0.2">
      <c r="A1030" s="108"/>
      <c r="B1030" s="108"/>
      <c r="C1030" s="108"/>
      <c r="D1030" s="108"/>
      <c r="E1030" s="108"/>
      <c r="F1030" s="108"/>
      <c r="G1030" s="108"/>
      <c r="H1030" s="108"/>
      <c r="I1030" s="108"/>
      <c r="J1030" s="108"/>
      <c r="K1030" s="108"/>
      <c r="L1030" s="108"/>
      <c r="M1030" s="108"/>
      <c r="N1030" s="108"/>
    </row>
    <row r="1031" spans="1:14" x14ac:dyDescent="0.2">
      <c r="A1031" s="108"/>
      <c r="B1031" s="108"/>
      <c r="C1031" s="108"/>
      <c r="D1031" s="108"/>
      <c r="E1031" s="108"/>
      <c r="F1031" s="108"/>
      <c r="G1031" s="108"/>
      <c r="H1031" s="108"/>
      <c r="I1031" s="108"/>
      <c r="J1031" s="108"/>
      <c r="K1031" s="108"/>
      <c r="L1031" s="108"/>
      <c r="M1031" s="108"/>
      <c r="N1031" s="108"/>
    </row>
    <row r="1032" spans="1:14" x14ac:dyDescent="0.2">
      <c r="A1032" s="108"/>
      <c r="B1032" s="108"/>
      <c r="C1032" s="108"/>
      <c r="D1032" s="108"/>
      <c r="E1032" s="108"/>
      <c r="F1032" s="108"/>
      <c r="G1032" s="108"/>
      <c r="H1032" s="108"/>
      <c r="I1032" s="108"/>
      <c r="J1032" s="108"/>
      <c r="K1032" s="108"/>
      <c r="L1032" s="108"/>
      <c r="M1032" s="108"/>
      <c r="N1032" s="108"/>
    </row>
    <row r="1033" spans="1:14" x14ac:dyDescent="0.2">
      <c r="A1033" s="108"/>
      <c r="B1033" s="108"/>
      <c r="C1033" s="108"/>
      <c r="D1033" s="108"/>
      <c r="E1033" s="108"/>
      <c r="F1033" s="108"/>
      <c r="G1033" s="108"/>
      <c r="H1033" s="108"/>
      <c r="I1033" s="108"/>
      <c r="J1033" s="108"/>
      <c r="K1033" s="108"/>
      <c r="L1033" s="108"/>
      <c r="M1033" s="108"/>
      <c r="N1033" s="108"/>
    </row>
    <row r="1034" spans="1:14" x14ac:dyDescent="0.2">
      <c r="A1034" s="108"/>
      <c r="B1034" s="108"/>
      <c r="C1034" s="108"/>
      <c r="D1034" s="108"/>
      <c r="E1034" s="108"/>
      <c r="F1034" s="108"/>
      <c r="G1034" s="108"/>
      <c r="H1034" s="108"/>
      <c r="I1034" s="108"/>
      <c r="J1034" s="108"/>
      <c r="K1034" s="108"/>
      <c r="L1034" s="108"/>
      <c r="M1034" s="108"/>
      <c r="N1034" s="108"/>
    </row>
    <row r="1035" spans="1:14" x14ac:dyDescent="0.2">
      <c r="A1035" s="108"/>
      <c r="B1035" s="108"/>
      <c r="C1035" s="108"/>
      <c r="D1035" s="108"/>
      <c r="E1035" s="108"/>
      <c r="F1035" s="108"/>
      <c r="G1035" s="108"/>
      <c r="H1035" s="108"/>
      <c r="I1035" s="108"/>
      <c r="J1035" s="108"/>
      <c r="K1035" s="108"/>
      <c r="L1035" s="108"/>
      <c r="M1035" s="108"/>
      <c r="N1035" s="108"/>
    </row>
    <row r="1036" spans="1:14" x14ac:dyDescent="0.2">
      <c r="A1036" s="108"/>
      <c r="B1036" s="108"/>
      <c r="C1036" s="108"/>
      <c r="D1036" s="108"/>
      <c r="E1036" s="108"/>
      <c r="F1036" s="108"/>
      <c r="G1036" s="108"/>
      <c r="H1036" s="108"/>
      <c r="I1036" s="108"/>
      <c r="J1036" s="108"/>
      <c r="K1036" s="108"/>
      <c r="L1036" s="108"/>
      <c r="M1036" s="108"/>
      <c r="N1036" s="108"/>
    </row>
    <row r="1037" spans="1:14" x14ac:dyDescent="0.2">
      <c r="A1037" s="108"/>
      <c r="B1037" s="108"/>
      <c r="C1037" s="108"/>
      <c r="D1037" s="108"/>
      <c r="E1037" s="108"/>
      <c r="F1037" s="108"/>
      <c r="G1037" s="108"/>
      <c r="H1037" s="108"/>
      <c r="I1037" s="108"/>
      <c r="J1037" s="108"/>
      <c r="K1037" s="108"/>
      <c r="L1037" s="108"/>
      <c r="M1037" s="108"/>
      <c r="N1037" s="108"/>
    </row>
    <row r="1038" spans="1:14" x14ac:dyDescent="0.2">
      <c r="A1038" s="108"/>
      <c r="B1038" s="108"/>
      <c r="C1038" s="108"/>
      <c r="D1038" s="108"/>
      <c r="E1038" s="108"/>
      <c r="F1038" s="108"/>
      <c r="G1038" s="108"/>
      <c r="H1038" s="108"/>
      <c r="I1038" s="108"/>
      <c r="J1038" s="108"/>
      <c r="K1038" s="108"/>
      <c r="L1038" s="108"/>
      <c r="M1038" s="108"/>
      <c r="N1038" s="108"/>
    </row>
    <row r="1039" spans="1:14" x14ac:dyDescent="0.2">
      <c r="A1039" s="108"/>
      <c r="B1039" s="108"/>
      <c r="C1039" s="108"/>
      <c r="D1039" s="108"/>
      <c r="E1039" s="108"/>
      <c r="F1039" s="108"/>
      <c r="G1039" s="108"/>
      <c r="H1039" s="108"/>
      <c r="I1039" s="108"/>
      <c r="J1039" s="108"/>
      <c r="K1039" s="108"/>
      <c r="L1039" s="108"/>
      <c r="M1039" s="108"/>
      <c r="N1039" s="108"/>
    </row>
    <row r="1040" spans="1:14" x14ac:dyDescent="0.2">
      <c r="A1040" s="108"/>
      <c r="B1040" s="108"/>
      <c r="C1040" s="108"/>
      <c r="D1040" s="108"/>
      <c r="E1040" s="108"/>
      <c r="F1040" s="108"/>
      <c r="G1040" s="108"/>
      <c r="H1040" s="108"/>
      <c r="I1040" s="108"/>
      <c r="J1040" s="108"/>
      <c r="K1040" s="108"/>
      <c r="L1040" s="108"/>
      <c r="M1040" s="108"/>
      <c r="N1040" s="108"/>
    </row>
    <row r="1041" spans="1:14" x14ac:dyDescent="0.2">
      <c r="A1041" s="108"/>
      <c r="B1041" s="108"/>
      <c r="C1041" s="108"/>
      <c r="D1041" s="108"/>
      <c r="E1041" s="108"/>
      <c r="F1041" s="108"/>
      <c r="G1041" s="108"/>
      <c r="H1041" s="108"/>
      <c r="I1041" s="108"/>
      <c r="J1041" s="108"/>
      <c r="K1041" s="108"/>
      <c r="L1041" s="108"/>
      <c r="M1041" s="108"/>
      <c r="N1041" s="108"/>
    </row>
    <row r="1042" spans="1:14" x14ac:dyDescent="0.2">
      <c r="A1042" s="108"/>
      <c r="B1042" s="108"/>
      <c r="C1042" s="108"/>
      <c r="D1042" s="108"/>
      <c r="E1042" s="108"/>
      <c r="F1042" s="108"/>
      <c r="G1042" s="108"/>
      <c r="H1042" s="108"/>
      <c r="I1042" s="108"/>
      <c r="J1042" s="108"/>
      <c r="K1042" s="108"/>
      <c r="L1042" s="108"/>
      <c r="M1042" s="108"/>
      <c r="N1042" s="108"/>
    </row>
    <row r="1043" spans="1:14" x14ac:dyDescent="0.2">
      <c r="A1043" s="108"/>
      <c r="B1043" s="108"/>
      <c r="C1043" s="108"/>
      <c r="D1043" s="108"/>
      <c r="E1043" s="108"/>
      <c r="F1043" s="108"/>
      <c r="G1043" s="108"/>
      <c r="H1043" s="108"/>
      <c r="I1043" s="108"/>
      <c r="J1043" s="108"/>
      <c r="K1043" s="108"/>
      <c r="L1043" s="108"/>
      <c r="M1043" s="108"/>
      <c r="N1043" s="108"/>
    </row>
    <row r="1044" spans="1:14" x14ac:dyDescent="0.2">
      <c r="A1044" s="108"/>
      <c r="B1044" s="108"/>
      <c r="C1044" s="108"/>
      <c r="D1044" s="108"/>
      <c r="E1044" s="108"/>
      <c r="F1044" s="108"/>
      <c r="G1044" s="108"/>
      <c r="H1044" s="108"/>
      <c r="I1044" s="108"/>
      <c r="J1044" s="108"/>
      <c r="K1044" s="108"/>
      <c r="L1044" s="108"/>
      <c r="M1044" s="108"/>
      <c r="N1044" s="108"/>
    </row>
    <row r="1045" spans="1:14" x14ac:dyDescent="0.2">
      <c r="A1045" s="108"/>
      <c r="B1045" s="108"/>
      <c r="C1045" s="108"/>
      <c r="D1045" s="108"/>
      <c r="E1045" s="108"/>
      <c r="F1045" s="108"/>
      <c r="G1045" s="108"/>
      <c r="H1045" s="108"/>
      <c r="I1045" s="108"/>
      <c r="J1045" s="108"/>
      <c r="K1045" s="108"/>
      <c r="L1045" s="108"/>
      <c r="M1045" s="108"/>
      <c r="N1045" s="108"/>
    </row>
    <row r="1046" spans="1:14" x14ac:dyDescent="0.2">
      <c r="A1046" s="108"/>
      <c r="B1046" s="108"/>
      <c r="C1046" s="108"/>
      <c r="D1046" s="108"/>
      <c r="E1046" s="108"/>
      <c r="F1046" s="108"/>
      <c r="G1046" s="108"/>
      <c r="H1046" s="108"/>
      <c r="I1046" s="108"/>
      <c r="J1046" s="108"/>
      <c r="K1046" s="108"/>
      <c r="L1046" s="108"/>
      <c r="M1046" s="108"/>
      <c r="N1046" s="108"/>
    </row>
    <row r="1047" spans="1:14" x14ac:dyDescent="0.2">
      <c r="A1047" s="108"/>
      <c r="B1047" s="108"/>
      <c r="C1047" s="108"/>
      <c r="D1047" s="108"/>
      <c r="E1047" s="108"/>
      <c r="F1047" s="108"/>
      <c r="G1047" s="108"/>
      <c r="H1047" s="108"/>
      <c r="I1047" s="108"/>
      <c r="J1047" s="108"/>
      <c r="K1047" s="108"/>
      <c r="L1047" s="108"/>
      <c r="M1047" s="108"/>
      <c r="N1047" s="108"/>
    </row>
    <row r="1048" spans="1:14" x14ac:dyDescent="0.2">
      <c r="A1048" s="108"/>
      <c r="B1048" s="108"/>
      <c r="C1048" s="108"/>
      <c r="D1048" s="108"/>
      <c r="E1048" s="108"/>
      <c r="F1048" s="108"/>
      <c r="G1048" s="108"/>
      <c r="H1048" s="108"/>
      <c r="I1048" s="108"/>
      <c r="J1048" s="108"/>
      <c r="K1048" s="108"/>
      <c r="L1048" s="108"/>
      <c r="M1048" s="108"/>
      <c r="N1048" s="108"/>
    </row>
    <row r="1049" spans="1:14" x14ac:dyDescent="0.2">
      <c r="A1049" s="108"/>
      <c r="B1049" s="108"/>
      <c r="C1049" s="108"/>
      <c r="D1049" s="108"/>
      <c r="E1049" s="108"/>
      <c r="F1049" s="108"/>
      <c r="G1049" s="108"/>
      <c r="H1049" s="108"/>
      <c r="I1049" s="108"/>
      <c r="J1049" s="108"/>
      <c r="K1049" s="108"/>
      <c r="L1049" s="108"/>
      <c r="M1049" s="108"/>
      <c r="N1049" s="108"/>
    </row>
    <row r="1050" spans="1:14" x14ac:dyDescent="0.2">
      <c r="A1050" s="108"/>
      <c r="B1050" s="108"/>
      <c r="C1050" s="108"/>
      <c r="D1050" s="108"/>
      <c r="E1050" s="108"/>
      <c r="F1050" s="108"/>
      <c r="G1050" s="108"/>
      <c r="H1050" s="108"/>
      <c r="I1050" s="108"/>
      <c r="J1050" s="108"/>
      <c r="K1050" s="108"/>
      <c r="L1050" s="108"/>
      <c r="M1050" s="108"/>
      <c r="N1050" s="108"/>
    </row>
    <row r="1051" spans="1:14" x14ac:dyDescent="0.2">
      <c r="A1051" s="108"/>
      <c r="B1051" s="108"/>
      <c r="C1051" s="108"/>
      <c r="D1051" s="108"/>
      <c r="E1051" s="108"/>
      <c r="F1051" s="108"/>
      <c r="G1051" s="108"/>
      <c r="H1051" s="108"/>
      <c r="I1051" s="108"/>
      <c r="J1051" s="108"/>
      <c r="K1051" s="108"/>
      <c r="L1051" s="108"/>
      <c r="M1051" s="108"/>
      <c r="N1051" s="108"/>
    </row>
    <row r="1052" spans="1:14" x14ac:dyDescent="0.2">
      <c r="A1052" s="108"/>
      <c r="B1052" s="108"/>
      <c r="C1052" s="108"/>
      <c r="D1052" s="108"/>
      <c r="E1052" s="108"/>
      <c r="F1052" s="108"/>
      <c r="G1052" s="108"/>
      <c r="H1052" s="108"/>
      <c r="I1052" s="108"/>
      <c r="J1052" s="108"/>
      <c r="K1052" s="108"/>
      <c r="L1052" s="108"/>
      <c r="M1052" s="108"/>
      <c r="N1052" s="108"/>
    </row>
    <row r="1053" spans="1:14" x14ac:dyDescent="0.2">
      <c r="A1053" s="108"/>
      <c r="B1053" s="108"/>
      <c r="C1053" s="108"/>
      <c r="D1053" s="108"/>
      <c r="E1053" s="108"/>
      <c r="F1053" s="108"/>
      <c r="G1053" s="108"/>
      <c r="H1053" s="108"/>
      <c r="I1053" s="108"/>
      <c r="J1053" s="108"/>
      <c r="K1053" s="108"/>
      <c r="L1053" s="108"/>
      <c r="M1053" s="108"/>
      <c r="N1053" s="108"/>
    </row>
    <row r="1054" spans="1:14" x14ac:dyDescent="0.2">
      <c r="A1054" s="108"/>
      <c r="B1054" s="108"/>
      <c r="C1054" s="108"/>
      <c r="D1054" s="108"/>
      <c r="E1054" s="108"/>
      <c r="F1054" s="108"/>
      <c r="G1054" s="108"/>
      <c r="H1054" s="108"/>
      <c r="I1054" s="108"/>
      <c r="J1054" s="108"/>
      <c r="K1054" s="108"/>
      <c r="L1054" s="108"/>
      <c r="M1054" s="108"/>
      <c r="N1054" s="108"/>
    </row>
    <row r="1055" spans="1:14" x14ac:dyDescent="0.2">
      <c r="A1055" s="108"/>
      <c r="B1055" s="108"/>
      <c r="C1055" s="108"/>
      <c r="D1055" s="108"/>
      <c r="E1055" s="108"/>
      <c r="F1055" s="108"/>
      <c r="G1055" s="108"/>
      <c r="H1055" s="108"/>
      <c r="I1055" s="108"/>
      <c r="J1055" s="108"/>
      <c r="K1055" s="108"/>
      <c r="L1055" s="108"/>
      <c r="M1055" s="108"/>
      <c r="N1055" s="108"/>
    </row>
    <row r="1056" spans="1:14" x14ac:dyDescent="0.2">
      <c r="A1056" s="108"/>
      <c r="B1056" s="108"/>
      <c r="C1056" s="108"/>
      <c r="D1056" s="108"/>
      <c r="E1056" s="108"/>
      <c r="F1056" s="108"/>
      <c r="G1056" s="108"/>
      <c r="H1056" s="108"/>
      <c r="I1056" s="108"/>
      <c r="J1056" s="108"/>
      <c r="K1056" s="108"/>
      <c r="L1056" s="108"/>
      <c r="M1056" s="108"/>
      <c r="N1056" s="108"/>
    </row>
    <row r="1057" spans="1:14" x14ac:dyDescent="0.2">
      <c r="A1057" s="108"/>
      <c r="B1057" s="108"/>
      <c r="C1057" s="108"/>
      <c r="D1057" s="108"/>
      <c r="E1057" s="108"/>
      <c r="F1057" s="108"/>
      <c r="G1057" s="108"/>
      <c r="H1057" s="108"/>
      <c r="I1057" s="108"/>
      <c r="J1057" s="108"/>
      <c r="K1057" s="108"/>
      <c r="L1057" s="108"/>
      <c r="M1057" s="108"/>
      <c r="N1057" s="108"/>
    </row>
    <row r="1058" spans="1:14" x14ac:dyDescent="0.2">
      <c r="A1058" s="108"/>
      <c r="B1058" s="108"/>
      <c r="C1058" s="108"/>
      <c r="D1058" s="108"/>
      <c r="E1058" s="108"/>
      <c r="F1058" s="108"/>
      <c r="G1058" s="108"/>
      <c r="H1058" s="108"/>
      <c r="I1058" s="108"/>
      <c r="J1058" s="108"/>
      <c r="K1058" s="108"/>
      <c r="L1058" s="108"/>
      <c r="M1058" s="108"/>
      <c r="N1058" s="108"/>
    </row>
    <row r="1059" spans="1:14" x14ac:dyDescent="0.2">
      <c r="A1059" s="108"/>
      <c r="B1059" s="108"/>
      <c r="C1059" s="108"/>
      <c r="D1059" s="108"/>
      <c r="E1059" s="108"/>
      <c r="F1059" s="108"/>
      <c r="G1059" s="108"/>
      <c r="H1059" s="108"/>
      <c r="I1059" s="108"/>
      <c r="J1059" s="108"/>
      <c r="K1059" s="108"/>
      <c r="L1059" s="108"/>
      <c r="M1059" s="108"/>
      <c r="N1059" s="108"/>
    </row>
    <row r="1060" spans="1:14" x14ac:dyDescent="0.2">
      <c r="A1060" s="108"/>
      <c r="B1060" s="108"/>
      <c r="C1060" s="108"/>
      <c r="D1060" s="108"/>
      <c r="E1060" s="108"/>
      <c r="F1060" s="108"/>
      <c r="G1060" s="108"/>
      <c r="H1060" s="108"/>
      <c r="I1060" s="108"/>
      <c r="J1060" s="108"/>
      <c r="K1060" s="108"/>
      <c r="L1060" s="108"/>
      <c r="M1060" s="108"/>
      <c r="N1060" s="108"/>
    </row>
    <row r="1061" spans="1:14" x14ac:dyDescent="0.2">
      <c r="A1061" s="108"/>
      <c r="B1061" s="108"/>
      <c r="C1061" s="108"/>
      <c r="D1061" s="108"/>
      <c r="E1061" s="108"/>
      <c r="F1061" s="108"/>
      <c r="G1061" s="108"/>
      <c r="H1061" s="108"/>
      <c r="I1061" s="108"/>
      <c r="J1061" s="108"/>
      <c r="K1061" s="108"/>
      <c r="L1061" s="108"/>
      <c r="M1061" s="108"/>
      <c r="N1061" s="108"/>
    </row>
    <row r="1062" spans="1:14" x14ac:dyDescent="0.2">
      <c r="A1062" s="108"/>
      <c r="B1062" s="108"/>
      <c r="C1062" s="108"/>
      <c r="D1062" s="108"/>
      <c r="E1062" s="108"/>
      <c r="F1062" s="108"/>
      <c r="G1062" s="108"/>
      <c r="H1062" s="108"/>
      <c r="I1062" s="108"/>
      <c r="J1062" s="108"/>
      <c r="K1062" s="108"/>
      <c r="L1062" s="108"/>
      <c r="M1062" s="108"/>
      <c r="N1062" s="108"/>
    </row>
    <row r="1063" spans="1:14" x14ac:dyDescent="0.2">
      <c r="A1063" s="108"/>
      <c r="B1063" s="108"/>
      <c r="C1063" s="108"/>
      <c r="D1063" s="108"/>
      <c r="E1063" s="108"/>
      <c r="F1063" s="108"/>
      <c r="G1063" s="108"/>
      <c r="H1063" s="108"/>
      <c r="I1063" s="108"/>
      <c r="J1063" s="108"/>
      <c r="K1063" s="108"/>
      <c r="L1063" s="108"/>
      <c r="M1063" s="108"/>
      <c r="N1063" s="108"/>
    </row>
    <row r="1064" spans="1:14" x14ac:dyDescent="0.2">
      <c r="A1064" s="108"/>
      <c r="B1064" s="108"/>
      <c r="C1064" s="108"/>
      <c r="D1064" s="108"/>
      <c r="E1064" s="108"/>
      <c r="F1064" s="108"/>
      <c r="G1064" s="108"/>
      <c r="H1064" s="108"/>
      <c r="I1064" s="108"/>
      <c r="J1064" s="108"/>
      <c r="K1064" s="108"/>
      <c r="L1064" s="108"/>
      <c r="M1064" s="108"/>
      <c r="N1064" s="108"/>
    </row>
    <row r="1065" spans="1:14" x14ac:dyDescent="0.2">
      <c r="A1065" s="108"/>
      <c r="B1065" s="108"/>
      <c r="C1065" s="108"/>
      <c r="D1065" s="108"/>
      <c r="E1065" s="108"/>
      <c r="F1065" s="108"/>
      <c r="G1065" s="108"/>
      <c r="H1065" s="108"/>
      <c r="I1065" s="108"/>
      <c r="J1065" s="108"/>
      <c r="K1065" s="108"/>
      <c r="L1065" s="108"/>
      <c r="M1065" s="108"/>
      <c r="N1065" s="108"/>
    </row>
    <row r="1066" spans="1:14" x14ac:dyDescent="0.2">
      <c r="A1066" s="108"/>
      <c r="B1066" s="108"/>
      <c r="C1066" s="108"/>
      <c r="D1066" s="108"/>
      <c r="E1066" s="108"/>
      <c r="F1066" s="108"/>
      <c r="G1066" s="108"/>
      <c r="H1066" s="108"/>
      <c r="I1066" s="108"/>
      <c r="J1066" s="108"/>
      <c r="K1066" s="108"/>
      <c r="L1066" s="108"/>
      <c r="M1066" s="108"/>
      <c r="N1066" s="108"/>
    </row>
    <row r="1067" spans="1:14" x14ac:dyDescent="0.2">
      <c r="A1067" s="108"/>
      <c r="B1067" s="108"/>
      <c r="C1067" s="108"/>
      <c r="D1067" s="108"/>
      <c r="E1067" s="108"/>
      <c r="F1067" s="108"/>
      <c r="G1067" s="108"/>
      <c r="H1067" s="108"/>
      <c r="I1067" s="108"/>
      <c r="J1067" s="108"/>
      <c r="K1067" s="108"/>
      <c r="L1067" s="108"/>
      <c r="M1067" s="108"/>
      <c r="N1067" s="108"/>
    </row>
    <row r="1068" spans="1:14" x14ac:dyDescent="0.2">
      <c r="A1068" s="108"/>
      <c r="B1068" s="108"/>
      <c r="C1068" s="108"/>
      <c r="D1068" s="108"/>
      <c r="E1068" s="108"/>
      <c r="F1068" s="108"/>
      <c r="G1068" s="108"/>
      <c r="H1068" s="108"/>
      <c r="I1068" s="108"/>
      <c r="J1068" s="108"/>
      <c r="K1068" s="108"/>
      <c r="L1068" s="108"/>
      <c r="M1068" s="108"/>
      <c r="N1068" s="108"/>
    </row>
    <row r="1069" spans="1:14" x14ac:dyDescent="0.2">
      <c r="A1069" s="108"/>
      <c r="B1069" s="108"/>
      <c r="C1069" s="108"/>
      <c r="D1069" s="108"/>
      <c r="E1069" s="108"/>
      <c r="F1069" s="108"/>
      <c r="G1069" s="108"/>
      <c r="H1069" s="108"/>
      <c r="I1069" s="108"/>
      <c r="J1069" s="108"/>
      <c r="K1069" s="108"/>
      <c r="L1069" s="108"/>
      <c r="M1069" s="108"/>
      <c r="N1069" s="108"/>
    </row>
    <row r="1070" spans="1:14" x14ac:dyDescent="0.2">
      <c r="A1070" s="108"/>
      <c r="B1070" s="108"/>
      <c r="C1070" s="108"/>
      <c r="D1070" s="108"/>
      <c r="E1070" s="108"/>
      <c r="F1070" s="108"/>
      <c r="G1070" s="108"/>
      <c r="H1070" s="108"/>
      <c r="I1070" s="108"/>
      <c r="J1070" s="108"/>
      <c r="K1070" s="108"/>
      <c r="L1070" s="108"/>
      <c r="M1070" s="108"/>
      <c r="N1070" s="108"/>
    </row>
    <row r="1071" spans="1:14" x14ac:dyDescent="0.2">
      <c r="A1071" s="108"/>
      <c r="B1071" s="108"/>
      <c r="C1071" s="108"/>
      <c r="D1071" s="108"/>
      <c r="E1071" s="108"/>
      <c r="F1071" s="108"/>
      <c r="G1071" s="108"/>
      <c r="H1071" s="108"/>
      <c r="I1071" s="108"/>
      <c r="J1071" s="108"/>
      <c r="K1071" s="108"/>
      <c r="L1071" s="108"/>
      <c r="M1071" s="108"/>
      <c r="N1071" s="108"/>
    </row>
    <row r="1072" spans="1:14" x14ac:dyDescent="0.2">
      <c r="A1072" s="108"/>
      <c r="B1072" s="108"/>
      <c r="C1072" s="108"/>
      <c r="D1072" s="108"/>
      <c r="E1072" s="108"/>
      <c r="F1072" s="108"/>
      <c r="G1072" s="108"/>
      <c r="H1072" s="108"/>
      <c r="I1072" s="108"/>
      <c r="J1072" s="108"/>
      <c r="K1072" s="108"/>
      <c r="L1072" s="108"/>
      <c r="M1072" s="108"/>
      <c r="N1072" s="108"/>
    </row>
    <row r="1073" spans="1:14" x14ac:dyDescent="0.2">
      <c r="A1073" s="108"/>
      <c r="B1073" s="108"/>
      <c r="C1073" s="108"/>
      <c r="D1073" s="108"/>
      <c r="E1073" s="108"/>
      <c r="F1073" s="108"/>
      <c r="G1073" s="108"/>
      <c r="H1073" s="108"/>
      <c r="I1073" s="108"/>
      <c r="J1073" s="108"/>
      <c r="K1073" s="108"/>
      <c r="L1073" s="108"/>
      <c r="M1073" s="108"/>
      <c r="N1073" s="108"/>
    </row>
    <row r="1074" spans="1:14" x14ac:dyDescent="0.2">
      <c r="A1074" s="108"/>
      <c r="B1074" s="108"/>
      <c r="C1074" s="108"/>
      <c r="D1074" s="108"/>
      <c r="E1074" s="108"/>
      <c r="F1074" s="108"/>
      <c r="G1074" s="108"/>
      <c r="H1074" s="108"/>
      <c r="I1074" s="108"/>
      <c r="J1074" s="108"/>
      <c r="K1074" s="108"/>
      <c r="L1074" s="108"/>
      <c r="M1074" s="108"/>
      <c r="N1074" s="108"/>
    </row>
    <row r="1075" spans="1:14" x14ac:dyDescent="0.2">
      <c r="A1075" s="108"/>
      <c r="B1075" s="108"/>
      <c r="C1075" s="108"/>
      <c r="D1075" s="108"/>
      <c r="E1075" s="108"/>
      <c r="F1075" s="108"/>
      <c r="G1075" s="108"/>
      <c r="H1075" s="108"/>
      <c r="I1075" s="108"/>
      <c r="J1075" s="108"/>
      <c r="K1075" s="108"/>
      <c r="L1075" s="108"/>
      <c r="M1075" s="108"/>
      <c r="N1075" s="108"/>
    </row>
    <row r="1076" spans="1:14" x14ac:dyDescent="0.2">
      <c r="A1076" s="108"/>
      <c r="B1076" s="108"/>
      <c r="C1076" s="108"/>
      <c r="D1076" s="108"/>
      <c r="E1076" s="108"/>
      <c r="F1076" s="108"/>
      <c r="G1076" s="108"/>
      <c r="H1076" s="108"/>
      <c r="I1076" s="108"/>
      <c r="J1076" s="108"/>
      <c r="K1076" s="108"/>
      <c r="L1076" s="108"/>
      <c r="M1076" s="108"/>
      <c r="N1076" s="108"/>
    </row>
    <row r="1077" spans="1:14" x14ac:dyDescent="0.2">
      <c r="A1077" s="108"/>
      <c r="B1077" s="108"/>
      <c r="C1077" s="108"/>
      <c r="D1077" s="108"/>
      <c r="E1077" s="108"/>
      <c r="F1077" s="108"/>
      <c r="G1077" s="108"/>
      <c r="H1077" s="108"/>
      <c r="I1077" s="108"/>
      <c r="J1077" s="108"/>
      <c r="K1077" s="108"/>
      <c r="L1077" s="108"/>
      <c r="M1077" s="108"/>
      <c r="N1077" s="108"/>
    </row>
    <row r="1078" spans="1:14" x14ac:dyDescent="0.2">
      <c r="A1078" s="108"/>
      <c r="B1078" s="108"/>
      <c r="C1078" s="108"/>
      <c r="D1078" s="108"/>
      <c r="E1078" s="108"/>
      <c r="F1078" s="108"/>
      <c r="G1078" s="108"/>
      <c r="H1078" s="108"/>
      <c r="I1078" s="108"/>
      <c r="J1078" s="108"/>
      <c r="K1078" s="108"/>
      <c r="L1078" s="108"/>
      <c r="M1078" s="108"/>
      <c r="N1078" s="108"/>
    </row>
    <row r="1079" spans="1:14" x14ac:dyDescent="0.2">
      <c r="A1079" s="108"/>
      <c r="B1079" s="108"/>
      <c r="C1079" s="108"/>
      <c r="D1079" s="108"/>
      <c r="E1079" s="108"/>
      <c r="F1079" s="108"/>
      <c r="G1079" s="108"/>
      <c r="H1079" s="108"/>
      <c r="I1079" s="108"/>
      <c r="J1079" s="108"/>
      <c r="K1079" s="108"/>
      <c r="L1079" s="108"/>
      <c r="M1079" s="108"/>
      <c r="N1079" s="108"/>
    </row>
    <row r="1080" spans="1:14" x14ac:dyDescent="0.2">
      <c r="A1080" s="108"/>
      <c r="B1080" s="108"/>
      <c r="C1080" s="108"/>
      <c r="D1080" s="108"/>
      <c r="E1080" s="108"/>
      <c r="F1080" s="108"/>
      <c r="G1080" s="108"/>
      <c r="H1080" s="108"/>
      <c r="I1080" s="108"/>
      <c r="J1080" s="108"/>
      <c r="K1080" s="108"/>
      <c r="L1080" s="108"/>
      <c r="M1080" s="108"/>
      <c r="N1080" s="108"/>
    </row>
    <row r="1081" spans="1:14" x14ac:dyDescent="0.2">
      <c r="A1081" s="108"/>
      <c r="B1081" s="108"/>
      <c r="C1081" s="108"/>
      <c r="D1081" s="108"/>
      <c r="E1081" s="108"/>
      <c r="F1081" s="108"/>
      <c r="G1081" s="108"/>
      <c r="H1081" s="108"/>
      <c r="I1081" s="108"/>
      <c r="J1081" s="108"/>
      <c r="K1081" s="108"/>
      <c r="L1081" s="108"/>
      <c r="M1081" s="108"/>
      <c r="N1081" s="108"/>
    </row>
    <row r="1082" spans="1:14" x14ac:dyDescent="0.2">
      <c r="A1082" s="108"/>
      <c r="B1082" s="108"/>
      <c r="C1082" s="108"/>
      <c r="D1082" s="108"/>
      <c r="E1082" s="108"/>
      <c r="F1082" s="108"/>
      <c r="G1082" s="108"/>
      <c r="H1082" s="108"/>
      <c r="I1082" s="108"/>
      <c r="J1082" s="108"/>
      <c r="K1082" s="108"/>
      <c r="L1082" s="108"/>
      <c r="M1082" s="108"/>
      <c r="N1082" s="108"/>
    </row>
    <row r="1083" spans="1:14" x14ac:dyDescent="0.2">
      <c r="A1083" s="108"/>
      <c r="B1083" s="108"/>
      <c r="C1083" s="108"/>
      <c r="D1083" s="108"/>
      <c r="E1083" s="108"/>
      <c r="F1083" s="108"/>
      <c r="G1083" s="108"/>
      <c r="H1083" s="108"/>
      <c r="I1083" s="108"/>
      <c r="J1083" s="108"/>
      <c r="K1083" s="108"/>
      <c r="L1083" s="108"/>
      <c r="M1083" s="108"/>
      <c r="N1083" s="108"/>
    </row>
    <row r="1084" spans="1:14" x14ac:dyDescent="0.2">
      <c r="A1084" s="108"/>
      <c r="B1084" s="108"/>
      <c r="C1084" s="108"/>
      <c r="D1084" s="108"/>
      <c r="E1084" s="108"/>
      <c r="F1084" s="108"/>
      <c r="G1084" s="108"/>
      <c r="H1084" s="108"/>
      <c r="I1084" s="108"/>
      <c r="J1084" s="108"/>
      <c r="K1084" s="108"/>
      <c r="L1084" s="108"/>
      <c r="M1084" s="108"/>
      <c r="N1084" s="108"/>
    </row>
    <row r="1085" spans="1:14" x14ac:dyDescent="0.2">
      <c r="A1085" s="108"/>
      <c r="B1085" s="108"/>
      <c r="C1085" s="108"/>
      <c r="D1085" s="108"/>
      <c r="E1085" s="108"/>
      <c r="F1085" s="108"/>
      <c r="G1085" s="108"/>
      <c r="H1085" s="108"/>
      <c r="I1085" s="108"/>
      <c r="J1085" s="108"/>
      <c r="K1085" s="108"/>
      <c r="L1085" s="108"/>
      <c r="M1085" s="108"/>
      <c r="N1085" s="108"/>
    </row>
    <row r="1086" spans="1:14" x14ac:dyDescent="0.2">
      <c r="A1086" s="108"/>
      <c r="B1086" s="108"/>
      <c r="C1086" s="108"/>
      <c r="D1086" s="108"/>
      <c r="E1086" s="108"/>
      <c r="F1086" s="108"/>
      <c r="G1086" s="108"/>
      <c r="H1086" s="108"/>
      <c r="I1086" s="108"/>
      <c r="J1086" s="108"/>
      <c r="K1086" s="108"/>
      <c r="L1086" s="108"/>
      <c r="M1086" s="108"/>
      <c r="N1086" s="108"/>
    </row>
    <row r="1087" spans="1:14" x14ac:dyDescent="0.2">
      <c r="A1087" s="108"/>
      <c r="B1087" s="108"/>
      <c r="C1087" s="108"/>
      <c r="D1087" s="108"/>
      <c r="E1087" s="108"/>
      <c r="F1087" s="108"/>
      <c r="G1087" s="108"/>
      <c r="H1087" s="108"/>
      <c r="I1087" s="108"/>
      <c r="J1087" s="108"/>
      <c r="K1087" s="108"/>
      <c r="L1087" s="108"/>
      <c r="M1087" s="108"/>
      <c r="N1087" s="108"/>
    </row>
    <row r="1088" spans="1:14" x14ac:dyDescent="0.2">
      <c r="A1088" s="108"/>
      <c r="B1088" s="108"/>
      <c r="C1088" s="108"/>
      <c r="D1088" s="108"/>
      <c r="E1088" s="108"/>
      <c r="F1088" s="108"/>
      <c r="G1088" s="108"/>
      <c r="H1088" s="108"/>
      <c r="I1088" s="108"/>
      <c r="J1088" s="108"/>
      <c r="K1088" s="108"/>
      <c r="L1088" s="108"/>
      <c r="M1088" s="108"/>
      <c r="N1088" s="108"/>
    </row>
    <row r="1089" spans="1:14" x14ac:dyDescent="0.2">
      <c r="A1089" s="108"/>
      <c r="B1089" s="108"/>
      <c r="C1089" s="108"/>
      <c r="D1089" s="108"/>
      <c r="E1089" s="108"/>
      <c r="F1089" s="108"/>
      <c r="G1089" s="108"/>
      <c r="H1089" s="108"/>
      <c r="I1089" s="108"/>
      <c r="J1089" s="108"/>
      <c r="K1089" s="108"/>
      <c r="L1089" s="108"/>
      <c r="M1089" s="108"/>
      <c r="N1089" s="108"/>
    </row>
    <row r="1090" spans="1:14" x14ac:dyDescent="0.2">
      <c r="A1090" s="108"/>
      <c r="B1090" s="108"/>
      <c r="C1090" s="108"/>
      <c r="D1090" s="108"/>
      <c r="E1090" s="108"/>
      <c r="F1090" s="108"/>
      <c r="G1090" s="108"/>
      <c r="H1090" s="108"/>
      <c r="I1090" s="108"/>
      <c r="J1090" s="108"/>
      <c r="K1090" s="108"/>
      <c r="L1090" s="108"/>
      <c r="M1090" s="108"/>
      <c r="N1090" s="108"/>
    </row>
    <row r="1091" spans="1:14" x14ac:dyDescent="0.2">
      <c r="A1091" s="108"/>
      <c r="B1091" s="108"/>
      <c r="C1091" s="108"/>
      <c r="D1091" s="108"/>
      <c r="E1091" s="108"/>
      <c r="F1091" s="108"/>
      <c r="G1091" s="108"/>
      <c r="H1091" s="108"/>
      <c r="I1091" s="108"/>
      <c r="J1091" s="108"/>
      <c r="K1091" s="108"/>
      <c r="L1091" s="108"/>
      <c r="M1091" s="108"/>
      <c r="N1091" s="108"/>
    </row>
    <row r="1092" spans="1:14" x14ac:dyDescent="0.2">
      <c r="A1092" s="108"/>
      <c r="B1092" s="108"/>
      <c r="C1092" s="108"/>
      <c r="D1092" s="108"/>
      <c r="E1092" s="108"/>
      <c r="F1092" s="108"/>
      <c r="G1092" s="108"/>
      <c r="H1092" s="108"/>
      <c r="I1092" s="108"/>
      <c r="J1092" s="108"/>
      <c r="K1092" s="108"/>
      <c r="L1092" s="108"/>
      <c r="M1092" s="108"/>
      <c r="N1092" s="108"/>
    </row>
    <row r="1093" spans="1:14" x14ac:dyDescent="0.2">
      <c r="A1093" s="108"/>
      <c r="B1093" s="108"/>
      <c r="C1093" s="108"/>
      <c r="D1093" s="108"/>
      <c r="E1093" s="108"/>
      <c r="F1093" s="108"/>
      <c r="G1093" s="108"/>
      <c r="H1093" s="108"/>
      <c r="I1093" s="108"/>
      <c r="J1093" s="108"/>
      <c r="K1093" s="108"/>
      <c r="L1093" s="108"/>
      <c r="M1093" s="108"/>
      <c r="N1093" s="108"/>
    </row>
    <row r="1094" spans="1:14" x14ac:dyDescent="0.2">
      <c r="A1094" s="108"/>
      <c r="B1094" s="108"/>
      <c r="C1094" s="108"/>
      <c r="D1094" s="108"/>
      <c r="E1094" s="108"/>
      <c r="F1094" s="108"/>
      <c r="G1094" s="108"/>
      <c r="H1094" s="108"/>
      <c r="I1094" s="108"/>
      <c r="J1094" s="108"/>
      <c r="K1094" s="108"/>
      <c r="L1094" s="108"/>
      <c r="M1094" s="108"/>
      <c r="N1094" s="108"/>
    </row>
    <row r="1095" spans="1:14" x14ac:dyDescent="0.2">
      <c r="A1095" s="108"/>
      <c r="B1095" s="108"/>
      <c r="C1095" s="108"/>
      <c r="D1095" s="108"/>
      <c r="E1095" s="108"/>
      <c r="F1095" s="108"/>
      <c r="G1095" s="108"/>
      <c r="H1095" s="108"/>
      <c r="I1095" s="108"/>
      <c r="J1095" s="108"/>
      <c r="K1095" s="108"/>
      <c r="L1095" s="108"/>
      <c r="M1095" s="108"/>
      <c r="N1095" s="108"/>
    </row>
    <row r="1096" spans="1:14" x14ac:dyDescent="0.2">
      <c r="A1096" s="108"/>
      <c r="B1096" s="108"/>
      <c r="C1096" s="108"/>
      <c r="D1096" s="108"/>
      <c r="E1096" s="108"/>
      <c r="F1096" s="108"/>
      <c r="G1096" s="108"/>
      <c r="H1096" s="108"/>
      <c r="I1096" s="108"/>
      <c r="J1096" s="108"/>
      <c r="K1096" s="108"/>
      <c r="L1096" s="108"/>
      <c r="M1096" s="108"/>
      <c r="N1096" s="108"/>
    </row>
    <row r="1097" spans="1:14" x14ac:dyDescent="0.2">
      <c r="A1097" s="108"/>
      <c r="B1097" s="108"/>
      <c r="C1097" s="108"/>
      <c r="D1097" s="108"/>
      <c r="E1097" s="108"/>
      <c r="F1097" s="108"/>
      <c r="G1097" s="108"/>
      <c r="H1097" s="108"/>
      <c r="I1097" s="108"/>
      <c r="J1097" s="108"/>
      <c r="K1097" s="108"/>
      <c r="L1097" s="108"/>
      <c r="M1097" s="108"/>
      <c r="N1097" s="108"/>
    </row>
    <row r="1098" spans="1:14" x14ac:dyDescent="0.2">
      <c r="A1098" s="108"/>
      <c r="B1098" s="108"/>
      <c r="C1098" s="108"/>
      <c r="D1098" s="108"/>
      <c r="E1098" s="108"/>
      <c r="F1098" s="108"/>
      <c r="G1098" s="108"/>
      <c r="H1098" s="108"/>
      <c r="I1098" s="108"/>
      <c r="J1098" s="108"/>
      <c r="K1098" s="108"/>
      <c r="L1098" s="108"/>
      <c r="M1098" s="108"/>
      <c r="N1098" s="108"/>
    </row>
    <row r="1099" spans="1:14" x14ac:dyDescent="0.2">
      <c r="A1099" s="108"/>
      <c r="B1099" s="108"/>
      <c r="C1099" s="108"/>
      <c r="D1099" s="108"/>
      <c r="E1099" s="108"/>
      <c r="F1099" s="108"/>
      <c r="G1099" s="108"/>
      <c r="H1099" s="108"/>
      <c r="I1099" s="108"/>
      <c r="J1099" s="108"/>
      <c r="K1099" s="108"/>
      <c r="L1099" s="108"/>
      <c r="M1099" s="108"/>
      <c r="N1099" s="108"/>
    </row>
    <row r="1100" spans="1:14" x14ac:dyDescent="0.2">
      <c r="A1100" s="108"/>
      <c r="B1100" s="108"/>
      <c r="C1100" s="108"/>
      <c r="D1100" s="108"/>
      <c r="E1100" s="108"/>
      <c r="F1100" s="108"/>
      <c r="G1100" s="108"/>
      <c r="H1100" s="108"/>
      <c r="I1100" s="108"/>
      <c r="J1100" s="108"/>
      <c r="K1100" s="108"/>
      <c r="L1100" s="108"/>
      <c r="M1100" s="108"/>
      <c r="N1100" s="108"/>
    </row>
    <row r="1101" spans="1:14" x14ac:dyDescent="0.2">
      <c r="A1101" s="108"/>
      <c r="B1101" s="108"/>
      <c r="C1101" s="108"/>
      <c r="D1101" s="108"/>
      <c r="E1101" s="108"/>
      <c r="F1101" s="108"/>
      <c r="G1101" s="108"/>
      <c r="H1101" s="108"/>
      <c r="I1101" s="108"/>
      <c r="J1101" s="108"/>
      <c r="K1101" s="108"/>
      <c r="L1101" s="108"/>
      <c r="M1101" s="108"/>
      <c r="N1101" s="108"/>
    </row>
    <row r="1102" spans="1:14" x14ac:dyDescent="0.2">
      <c r="A1102" s="108"/>
      <c r="B1102" s="108"/>
      <c r="C1102" s="108"/>
      <c r="D1102" s="108"/>
      <c r="E1102" s="108"/>
      <c r="F1102" s="108"/>
      <c r="G1102" s="108"/>
      <c r="H1102" s="108"/>
      <c r="I1102" s="108"/>
      <c r="J1102" s="108"/>
      <c r="K1102" s="108"/>
      <c r="L1102" s="108"/>
      <c r="M1102" s="108"/>
      <c r="N1102" s="108"/>
    </row>
    <row r="1103" spans="1:14" x14ac:dyDescent="0.2">
      <c r="A1103" s="108"/>
      <c r="B1103" s="108"/>
      <c r="C1103" s="108"/>
      <c r="D1103" s="108"/>
      <c r="E1103" s="108"/>
      <c r="F1103" s="108"/>
      <c r="G1103" s="108"/>
      <c r="H1103" s="108"/>
      <c r="I1103" s="108"/>
      <c r="J1103" s="108"/>
      <c r="K1103" s="108"/>
      <c r="L1103" s="108"/>
      <c r="M1103" s="108"/>
      <c r="N1103" s="108"/>
    </row>
    <row r="1104" spans="1:14" x14ac:dyDescent="0.2">
      <c r="A1104" s="108"/>
      <c r="B1104" s="108"/>
      <c r="C1104" s="108"/>
      <c r="D1104" s="108"/>
      <c r="E1104" s="108"/>
      <c r="F1104" s="108"/>
      <c r="G1104" s="108"/>
      <c r="H1104" s="108"/>
      <c r="I1104" s="108"/>
      <c r="J1104" s="108"/>
      <c r="K1104" s="108"/>
      <c r="L1104" s="108"/>
      <c r="M1104" s="108"/>
      <c r="N1104" s="108"/>
    </row>
    <row r="1105" spans="1:14" x14ac:dyDescent="0.2">
      <c r="A1105" s="108"/>
      <c r="B1105" s="108"/>
      <c r="C1105" s="108"/>
      <c r="D1105" s="108"/>
      <c r="E1105" s="108"/>
      <c r="F1105" s="108"/>
      <c r="G1105" s="108"/>
      <c r="H1105" s="108"/>
      <c r="I1105" s="108"/>
      <c r="J1105" s="108"/>
      <c r="K1105" s="108"/>
      <c r="L1105" s="108"/>
      <c r="M1105" s="108"/>
      <c r="N1105" s="108"/>
    </row>
    <row r="1106" spans="1:14" x14ac:dyDescent="0.2">
      <c r="A1106" s="108"/>
      <c r="B1106" s="108"/>
      <c r="C1106" s="108"/>
      <c r="D1106" s="108"/>
      <c r="E1106" s="108"/>
      <c r="F1106" s="108"/>
      <c r="G1106" s="108"/>
      <c r="H1106" s="108"/>
      <c r="I1106" s="108"/>
      <c r="J1106" s="108"/>
      <c r="K1106" s="108"/>
      <c r="L1106" s="108"/>
      <c r="M1106" s="108"/>
      <c r="N1106" s="108"/>
    </row>
    <row r="1107" spans="1:14" x14ac:dyDescent="0.2">
      <c r="A1107" s="108"/>
      <c r="B1107" s="108"/>
      <c r="C1107" s="108"/>
      <c r="D1107" s="108"/>
      <c r="E1107" s="108"/>
      <c r="F1107" s="108"/>
      <c r="G1107" s="108"/>
      <c r="H1107" s="108"/>
      <c r="I1107" s="108"/>
      <c r="J1107" s="108"/>
      <c r="K1107" s="108"/>
      <c r="L1107" s="108"/>
      <c r="M1107" s="108"/>
      <c r="N1107" s="108"/>
    </row>
    <row r="1108" spans="1:14" x14ac:dyDescent="0.2">
      <c r="A1108" s="108"/>
      <c r="B1108" s="108"/>
      <c r="C1108" s="108"/>
      <c r="D1108" s="108"/>
      <c r="E1108" s="108"/>
      <c r="F1108" s="108"/>
      <c r="G1108" s="108"/>
      <c r="H1108" s="108"/>
      <c r="I1108" s="108"/>
      <c r="J1108" s="108"/>
      <c r="K1108" s="108"/>
      <c r="L1108" s="108"/>
      <c r="M1108" s="108"/>
      <c r="N1108" s="108"/>
    </row>
    <row r="1109" spans="1:14" x14ac:dyDescent="0.2">
      <c r="A1109" s="108"/>
      <c r="B1109" s="108"/>
      <c r="C1109" s="108"/>
      <c r="D1109" s="108"/>
      <c r="E1109" s="108"/>
      <c r="F1109" s="108"/>
      <c r="G1109" s="108"/>
      <c r="H1109" s="108"/>
      <c r="I1109" s="108"/>
      <c r="J1109" s="108"/>
      <c r="K1109" s="108"/>
      <c r="L1109" s="108"/>
      <c r="M1109" s="108"/>
      <c r="N1109" s="108"/>
    </row>
    <row r="1110" spans="1:14" x14ac:dyDescent="0.2">
      <c r="A1110" s="108"/>
      <c r="B1110" s="108"/>
      <c r="C1110" s="108"/>
      <c r="D1110" s="108"/>
      <c r="E1110" s="108"/>
      <c r="F1110" s="108"/>
      <c r="G1110" s="108"/>
      <c r="H1110" s="108"/>
      <c r="I1110" s="108"/>
      <c r="J1110" s="108"/>
      <c r="K1110" s="108"/>
      <c r="L1110" s="108"/>
      <c r="M1110" s="108"/>
      <c r="N1110" s="108"/>
    </row>
    <row r="1111" spans="1:14" x14ac:dyDescent="0.2">
      <c r="A1111" s="108"/>
      <c r="B1111" s="108"/>
      <c r="C1111" s="108"/>
      <c r="D1111" s="108"/>
      <c r="E1111" s="108"/>
      <c r="F1111" s="108"/>
      <c r="G1111" s="108"/>
      <c r="H1111" s="108"/>
      <c r="I1111" s="108"/>
      <c r="J1111" s="108"/>
      <c r="K1111" s="108"/>
      <c r="L1111" s="108"/>
      <c r="M1111" s="108"/>
      <c r="N1111" s="108"/>
    </row>
    <row r="1112" spans="1:14" x14ac:dyDescent="0.2">
      <c r="A1112" s="108"/>
      <c r="B1112" s="108"/>
      <c r="C1112" s="108"/>
      <c r="D1112" s="108"/>
      <c r="E1112" s="108"/>
      <c r="F1112" s="108"/>
      <c r="G1112" s="108"/>
      <c r="H1112" s="108"/>
      <c r="I1112" s="108"/>
      <c r="J1112" s="108"/>
      <c r="K1112" s="108"/>
      <c r="L1112" s="108"/>
      <c r="M1112" s="108"/>
      <c r="N1112" s="108"/>
    </row>
    <row r="1113" spans="1:14" x14ac:dyDescent="0.2">
      <c r="A1113" s="108"/>
      <c r="B1113" s="108"/>
      <c r="C1113" s="108"/>
      <c r="D1113" s="108"/>
      <c r="E1113" s="108"/>
      <c r="F1113" s="108"/>
      <c r="G1113" s="108"/>
      <c r="H1113" s="108"/>
      <c r="I1113" s="108"/>
      <c r="J1113" s="108"/>
      <c r="K1113" s="108"/>
      <c r="L1113" s="108"/>
      <c r="M1113" s="108"/>
      <c r="N1113" s="108"/>
    </row>
    <row r="1114" spans="1:14" x14ac:dyDescent="0.2">
      <c r="A1114" s="108"/>
      <c r="B1114" s="108"/>
      <c r="C1114" s="108"/>
      <c r="D1114" s="108"/>
      <c r="E1114" s="108"/>
      <c r="F1114" s="108"/>
      <c r="G1114" s="108"/>
      <c r="H1114" s="108"/>
      <c r="I1114" s="108"/>
      <c r="J1114" s="108"/>
      <c r="K1114" s="108"/>
      <c r="L1114" s="108"/>
      <c r="M1114" s="108"/>
      <c r="N1114" s="108"/>
    </row>
    <row r="1115" spans="1:14" x14ac:dyDescent="0.2">
      <c r="A1115" s="108"/>
      <c r="B1115" s="108"/>
      <c r="C1115" s="108"/>
      <c r="D1115" s="108"/>
      <c r="E1115" s="108"/>
      <c r="F1115" s="108"/>
      <c r="G1115" s="108"/>
      <c r="H1115" s="108"/>
      <c r="I1115" s="108"/>
      <c r="J1115" s="108"/>
      <c r="K1115" s="108"/>
      <c r="L1115" s="108"/>
      <c r="M1115" s="108"/>
      <c r="N1115" s="108"/>
    </row>
    <row r="1116" spans="1:14" x14ac:dyDescent="0.2">
      <c r="A1116" s="108"/>
      <c r="B1116" s="108"/>
      <c r="C1116" s="108"/>
      <c r="D1116" s="108"/>
      <c r="E1116" s="108"/>
      <c r="F1116" s="108"/>
      <c r="G1116" s="108"/>
      <c r="H1116" s="108"/>
      <c r="I1116" s="108"/>
      <c r="J1116" s="108"/>
      <c r="K1116" s="108"/>
      <c r="L1116" s="108"/>
      <c r="M1116" s="108"/>
      <c r="N1116" s="108"/>
    </row>
    <row r="1117" spans="1:14" x14ac:dyDescent="0.2">
      <c r="A1117" s="108"/>
      <c r="B1117" s="108"/>
      <c r="C1117" s="108"/>
      <c r="D1117" s="108"/>
      <c r="E1117" s="108"/>
      <c r="F1117" s="108"/>
      <c r="G1117" s="108"/>
      <c r="H1117" s="108"/>
      <c r="I1117" s="108"/>
      <c r="J1117" s="108"/>
      <c r="K1117" s="108"/>
      <c r="L1117" s="108"/>
      <c r="M1117" s="108"/>
      <c r="N1117" s="108"/>
    </row>
    <row r="1118" spans="1:14" x14ac:dyDescent="0.2">
      <c r="A1118" s="108"/>
      <c r="B1118" s="108"/>
      <c r="C1118" s="108"/>
      <c r="D1118" s="108"/>
      <c r="E1118" s="108"/>
      <c r="F1118" s="108"/>
      <c r="G1118" s="108"/>
      <c r="H1118" s="108"/>
      <c r="I1118" s="108"/>
      <c r="J1118" s="108"/>
      <c r="K1118" s="108"/>
      <c r="L1118" s="108"/>
      <c r="M1118" s="108"/>
      <c r="N1118" s="108"/>
    </row>
    <row r="1119" spans="1:14" x14ac:dyDescent="0.2">
      <c r="A1119" s="108"/>
      <c r="B1119" s="108"/>
      <c r="C1119" s="108"/>
      <c r="D1119" s="108"/>
      <c r="E1119" s="108"/>
      <c r="F1119" s="108"/>
      <c r="G1119" s="108"/>
      <c r="H1119" s="108"/>
      <c r="I1119" s="108"/>
      <c r="J1119" s="108"/>
      <c r="K1119" s="108"/>
      <c r="L1119" s="108"/>
      <c r="M1119" s="108"/>
      <c r="N1119" s="108"/>
    </row>
    <row r="1120" spans="1:14" x14ac:dyDescent="0.2">
      <c r="A1120" s="108"/>
      <c r="B1120" s="108"/>
      <c r="C1120" s="108"/>
      <c r="D1120" s="108"/>
      <c r="E1120" s="108"/>
      <c r="F1120" s="108"/>
      <c r="G1120" s="108"/>
      <c r="H1120" s="108"/>
      <c r="I1120" s="108"/>
      <c r="J1120" s="108"/>
      <c r="K1120" s="108"/>
      <c r="L1120" s="108"/>
      <c r="M1120" s="108"/>
      <c r="N1120" s="108"/>
    </row>
    <row r="1121" spans="1:14" x14ac:dyDescent="0.2">
      <c r="A1121" s="108"/>
      <c r="B1121" s="108"/>
      <c r="C1121" s="108"/>
      <c r="D1121" s="108"/>
      <c r="E1121" s="108"/>
      <c r="F1121" s="108"/>
      <c r="G1121" s="108"/>
      <c r="H1121" s="108"/>
      <c r="I1121" s="108"/>
      <c r="J1121" s="108"/>
      <c r="K1121" s="108"/>
      <c r="L1121" s="108"/>
      <c r="M1121" s="108"/>
      <c r="N1121" s="108"/>
    </row>
    <row r="1122" spans="1:14" x14ac:dyDescent="0.2">
      <c r="A1122" s="108"/>
      <c r="B1122" s="108"/>
      <c r="C1122" s="108"/>
      <c r="D1122" s="108"/>
      <c r="E1122" s="108"/>
      <c r="F1122" s="108"/>
      <c r="G1122" s="108"/>
      <c r="H1122" s="108"/>
      <c r="I1122" s="108"/>
      <c r="J1122" s="108"/>
      <c r="K1122" s="108"/>
      <c r="L1122" s="108"/>
      <c r="M1122" s="108"/>
      <c r="N1122" s="108"/>
    </row>
    <row r="1123" spans="1:14" x14ac:dyDescent="0.2">
      <c r="A1123" s="108"/>
      <c r="B1123" s="108"/>
      <c r="C1123" s="108"/>
      <c r="D1123" s="108"/>
      <c r="E1123" s="108"/>
      <c r="F1123" s="108"/>
      <c r="G1123" s="108"/>
      <c r="H1123" s="108"/>
      <c r="I1123" s="108"/>
      <c r="J1123" s="108"/>
      <c r="K1123" s="108"/>
      <c r="L1123" s="108"/>
      <c r="M1123" s="108"/>
      <c r="N1123" s="108"/>
    </row>
    <row r="1124" spans="1:14" x14ac:dyDescent="0.2">
      <c r="A1124" s="108"/>
      <c r="B1124" s="108"/>
      <c r="C1124" s="108"/>
      <c r="D1124" s="108"/>
      <c r="E1124" s="108"/>
      <c r="F1124" s="108"/>
      <c r="G1124" s="108"/>
      <c r="H1124" s="108"/>
      <c r="I1124" s="108"/>
      <c r="J1124" s="108"/>
      <c r="K1124" s="108"/>
      <c r="L1124" s="108"/>
      <c r="M1124" s="108"/>
      <c r="N1124" s="108"/>
    </row>
    <row r="1125" spans="1:14" x14ac:dyDescent="0.2">
      <c r="A1125" s="108"/>
      <c r="B1125" s="108"/>
      <c r="C1125" s="108"/>
      <c r="D1125" s="108"/>
      <c r="E1125" s="108"/>
      <c r="F1125" s="108"/>
      <c r="G1125" s="108"/>
      <c r="H1125" s="108"/>
      <c r="I1125" s="108"/>
      <c r="J1125" s="108"/>
      <c r="K1125" s="108"/>
      <c r="L1125" s="108"/>
      <c r="M1125" s="108"/>
      <c r="N1125" s="108"/>
    </row>
    <row r="1126" spans="1:14" x14ac:dyDescent="0.2">
      <c r="A1126" s="108"/>
      <c r="B1126" s="108"/>
      <c r="C1126" s="108"/>
      <c r="D1126" s="108"/>
      <c r="E1126" s="108"/>
      <c r="F1126" s="108"/>
      <c r="G1126" s="108"/>
      <c r="H1126" s="108"/>
      <c r="I1126" s="108"/>
      <c r="J1126" s="108"/>
      <c r="K1126" s="108"/>
      <c r="L1126" s="108"/>
      <c r="M1126" s="108"/>
      <c r="N1126" s="108"/>
    </row>
    <row r="1127" spans="1:14" x14ac:dyDescent="0.2">
      <c r="A1127" s="108"/>
      <c r="B1127" s="108"/>
      <c r="C1127" s="108"/>
      <c r="D1127" s="108"/>
      <c r="E1127" s="108"/>
      <c r="F1127" s="108"/>
      <c r="G1127" s="108"/>
      <c r="H1127" s="108"/>
      <c r="I1127" s="108"/>
      <c r="J1127" s="108"/>
      <c r="K1127" s="108"/>
      <c r="L1127" s="108"/>
      <c r="M1127" s="108"/>
      <c r="N1127" s="108"/>
    </row>
    <row r="1128" spans="1:14" x14ac:dyDescent="0.2">
      <c r="A1128" s="108"/>
      <c r="B1128" s="108"/>
      <c r="C1128" s="108"/>
      <c r="D1128" s="108"/>
      <c r="E1128" s="108"/>
      <c r="F1128" s="108"/>
      <c r="G1128" s="108"/>
      <c r="H1128" s="108"/>
      <c r="I1128" s="108"/>
      <c r="J1128" s="108"/>
      <c r="K1128" s="108"/>
      <c r="L1128" s="108"/>
      <c r="M1128" s="108"/>
      <c r="N1128" s="108"/>
    </row>
    <row r="1129" spans="1:14" x14ac:dyDescent="0.2">
      <c r="A1129" s="108"/>
      <c r="B1129" s="108"/>
      <c r="C1129" s="108"/>
      <c r="D1129" s="108"/>
      <c r="E1129" s="108"/>
      <c r="F1129" s="108"/>
      <c r="G1129" s="108"/>
      <c r="H1129" s="108"/>
      <c r="I1129" s="108"/>
      <c r="J1129" s="108"/>
      <c r="K1129" s="108"/>
      <c r="L1129" s="108"/>
      <c r="M1129" s="108"/>
      <c r="N1129" s="108"/>
    </row>
    <row r="1130" spans="1:14" x14ac:dyDescent="0.2">
      <c r="A1130" s="108"/>
      <c r="B1130" s="108"/>
      <c r="C1130" s="108"/>
      <c r="D1130" s="108"/>
      <c r="E1130" s="108"/>
      <c r="F1130" s="108"/>
      <c r="G1130" s="108"/>
      <c r="H1130" s="108"/>
      <c r="I1130" s="108"/>
      <c r="J1130" s="108"/>
      <c r="K1130" s="108"/>
      <c r="L1130" s="108"/>
      <c r="M1130" s="108"/>
      <c r="N1130" s="108"/>
    </row>
    <row r="1131" spans="1:14" x14ac:dyDescent="0.2">
      <c r="A1131" s="108"/>
      <c r="B1131" s="108"/>
      <c r="C1131" s="108"/>
      <c r="D1131" s="108"/>
      <c r="E1131" s="108"/>
      <c r="F1131" s="108"/>
      <c r="G1131" s="108"/>
      <c r="H1131" s="108"/>
      <c r="I1131" s="108"/>
      <c r="J1131" s="108"/>
      <c r="K1131" s="108"/>
      <c r="L1131" s="108"/>
      <c r="M1131" s="108"/>
      <c r="N1131" s="108"/>
    </row>
    <row r="1132" spans="1:14" x14ac:dyDescent="0.2">
      <c r="A1132" s="108"/>
      <c r="B1132" s="108"/>
      <c r="C1132" s="108"/>
      <c r="D1132" s="108"/>
      <c r="E1132" s="108"/>
      <c r="F1132" s="108"/>
      <c r="G1132" s="108"/>
      <c r="H1132" s="108"/>
      <c r="I1132" s="108"/>
      <c r="J1132" s="108"/>
      <c r="K1132" s="108"/>
      <c r="L1132" s="108"/>
      <c r="M1132" s="108"/>
      <c r="N1132" s="108"/>
    </row>
    <row r="1133" spans="1:14" x14ac:dyDescent="0.2">
      <c r="A1133" s="108"/>
      <c r="B1133" s="108"/>
      <c r="C1133" s="108"/>
      <c r="D1133" s="108"/>
      <c r="E1133" s="108"/>
      <c r="F1133" s="108"/>
      <c r="G1133" s="108"/>
      <c r="H1133" s="108"/>
      <c r="I1133" s="108"/>
      <c r="J1133" s="108"/>
      <c r="K1133" s="108"/>
      <c r="L1133" s="108"/>
      <c r="M1133" s="108"/>
      <c r="N1133" s="108"/>
    </row>
    <row r="1134" spans="1:14" x14ac:dyDescent="0.2">
      <c r="A1134" s="108"/>
      <c r="B1134" s="108"/>
      <c r="C1134" s="108"/>
      <c r="D1134" s="108"/>
      <c r="E1134" s="108"/>
      <c r="F1134" s="108"/>
      <c r="G1134" s="108"/>
      <c r="H1134" s="108"/>
      <c r="I1134" s="108"/>
      <c r="J1134" s="108"/>
      <c r="K1134" s="108"/>
      <c r="L1134" s="108"/>
      <c r="M1134" s="108"/>
      <c r="N1134" s="108"/>
    </row>
    <row r="1135" spans="1:14" x14ac:dyDescent="0.2">
      <c r="A1135" s="108"/>
      <c r="B1135" s="108"/>
      <c r="C1135" s="108"/>
      <c r="D1135" s="108"/>
      <c r="E1135" s="108"/>
      <c r="F1135" s="108"/>
      <c r="G1135" s="108"/>
      <c r="H1135" s="108"/>
      <c r="I1135" s="108"/>
      <c r="J1135" s="108"/>
      <c r="K1135" s="108"/>
      <c r="L1135" s="108"/>
      <c r="M1135" s="108"/>
      <c r="N1135" s="108"/>
    </row>
    <row r="1136" spans="1:14" x14ac:dyDescent="0.2">
      <c r="A1136" s="108"/>
      <c r="B1136" s="108"/>
      <c r="C1136" s="108"/>
      <c r="D1136" s="108"/>
      <c r="E1136" s="108"/>
      <c r="F1136" s="108"/>
      <c r="G1136" s="108"/>
      <c r="H1136" s="108"/>
      <c r="I1136" s="108"/>
      <c r="J1136" s="108"/>
      <c r="K1136" s="108"/>
      <c r="L1136" s="108"/>
      <c r="M1136" s="108"/>
      <c r="N1136" s="108"/>
    </row>
    <row r="1137" spans="1:14" x14ac:dyDescent="0.2">
      <c r="A1137" s="108"/>
      <c r="B1137" s="108"/>
      <c r="C1137" s="108"/>
      <c r="D1137" s="108"/>
      <c r="E1137" s="108"/>
      <c r="F1137" s="108"/>
      <c r="G1137" s="108"/>
      <c r="H1137" s="108"/>
      <c r="I1137" s="108"/>
      <c r="J1137" s="108"/>
      <c r="K1137" s="108"/>
      <c r="L1137" s="108"/>
      <c r="M1137" s="108"/>
      <c r="N1137" s="108"/>
    </row>
    <row r="1138" spans="1:14" x14ac:dyDescent="0.2">
      <c r="A1138" s="108"/>
      <c r="B1138" s="108"/>
      <c r="C1138" s="108"/>
      <c r="D1138" s="108"/>
      <c r="E1138" s="108"/>
      <c r="F1138" s="108"/>
      <c r="G1138" s="108"/>
      <c r="H1138" s="108"/>
      <c r="I1138" s="108"/>
      <c r="J1138" s="108"/>
      <c r="K1138" s="108"/>
      <c r="L1138" s="108"/>
      <c r="M1138" s="108"/>
      <c r="N1138" s="108"/>
    </row>
    <row r="1139" spans="1:14" x14ac:dyDescent="0.2">
      <c r="A1139" s="108"/>
      <c r="B1139" s="108"/>
      <c r="C1139" s="108"/>
      <c r="D1139" s="108"/>
      <c r="E1139" s="108"/>
      <c r="F1139" s="108"/>
      <c r="G1139" s="108"/>
      <c r="H1139" s="108"/>
      <c r="I1139" s="108"/>
      <c r="J1139" s="108"/>
      <c r="K1139" s="108"/>
      <c r="L1139" s="108"/>
      <c r="M1139" s="108"/>
      <c r="N1139" s="108"/>
    </row>
    <row r="1140" spans="1:14" x14ac:dyDescent="0.2">
      <c r="A1140" s="108"/>
      <c r="B1140" s="108"/>
      <c r="C1140" s="108"/>
      <c r="D1140" s="108"/>
      <c r="E1140" s="108"/>
      <c r="F1140" s="108"/>
      <c r="G1140" s="108"/>
      <c r="H1140" s="108"/>
      <c r="I1140" s="108"/>
      <c r="J1140" s="108"/>
      <c r="K1140" s="108"/>
      <c r="L1140" s="108"/>
      <c r="M1140" s="108"/>
      <c r="N1140" s="108"/>
    </row>
    <row r="1141" spans="1:14" x14ac:dyDescent="0.2">
      <c r="A1141" s="108"/>
      <c r="B1141" s="108"/>
      <c r="C1141" s="108"/>
      <c r="D1141" s="108"/>
      <c r="E1141" s="108"/>
      <c r="F1141" s="108"/>
      <c r="G1141" s="108"/>
      <c r="H1141" s="108"/>
      <c r="I1141" s="108"/>
      <c r="J1141" s="108"/>
      <c r="K1141" s="108"/>
      <c r="L1141" s="108"/>
      <c r="M1141" s="108"/>
      <c r="N1141" s="108"/>
    </row>
    <row r="1142" spans="1:14" x14ac:dyDescent="0.2">
      <c r="A1142" s="108"/>
      <c r="B1142" s="108"/>
      <c r="C1142" s="108"/>
      <c r="D1142" s="108"/>
      <c r="E1142" s="108"/>
      <c r="F1142" s="108"/>
      <c r="G1142" s="108"/>
      <c r="H1142" s="108"/>
      <c r="I1142" s="108"/>
      <c r="J1142" s="108"/>
      <c r="K1142" s="108"/>
      <c r="L1142" s="108"/>
      <c r="M1142" s="108"/>
    </row>
    <row r="1143" spans="1:14" x14ac:dyDescent="0.2">
      <c r="A1143" s="108"/>
      <c r="B1143" s="108"/>
      <c r="C1143" s="108"/>
      <c r="D1143" s="108"/>
      <c r="E1143" s="108"/>
      <c r="F1143" s="108"/>
      <c r="G1143" s="108"/>
      <c r="H1143" s="108"/>
      <c r="I1143" s="108"/>
      <c r="J1143" s="108"/>
      <c r="K1143" s="108"/>
      <c r="L1143" s="108"/>
      <c r="M1143" s="108"/>
    </row>
    <row r="1144" spans="1:14" x14ac:dyDescent="0.2">
      <c r="A1144" s="108"/>
      <c r="B1144" s="108"/>
      <c r="C1144" s="108"/>
      <c r="D1144" s="108"/>
      <c r="E1144" s="108"/>
      <c r="F1144" s="108"/>
      <c r="G1144" s="108"/>
      <c r="H1144" s="108"/>
      <c r="I1144" s="108"/>
      <c r="J1144" s="108"/>
      <c r="K1144" s="108"/>
      <c r="L1144" s="108"/>
      <c r="M1144" s="108"/>
    </row>
    <row r="1145" spans="1:14" x14ac:dyDescent="0.2">
      <c r="A1145" s="108"/>
      <c r="B1145" s="108"/>
      <c r="C1145" s="108"/>
      <c r="D1145" s="108"/>
      <c r="E1145" s="108"/>
      <c r="F1145" s="108"/>
      <c r="G1145" s="108"/>
      <c r="H1145" s="108"/>
      <c r="I1145" s="108"/>
      <c r="J1145" s="108"/>
      <c r="K1145" s="108"/>
      <c r="L1145" s="108"/>
      <c r="M1145" s="108"/>
    </row>
    <row r="1146" spans="1:14" x14ac:dyDescent="0.2">
      <c r="A1146" s="108"/>
      <c r="B1146" s="108"/>
      <c r="C1146" s="108"/>
      <c r="D1146" s="108"/>
      <c r="E1146" s="108"/>
      <c r="F1146" s="108"/>
      <c r="G1146" s="108"/>
      <c r="H1146" s="108"/>
      <c r="I1146" s="108"/>
      <c r="J1146" s="108"/>
      <c r="K1146" s="108"/>
      <c r="L1146" s="108"/>
      <c r="M1146" s="108"/>
    </row>
    <row r="1147" spans="1:14" x14ac:dyDescent="0.2">
      <c r="A1147" s="108"/>
      <c r="B1147" s="108"/>
      <c r="C1147" s="108"/>
      <c r="D1147" s="108"/>
      <c r="E1147" s="108"/>
      <c r="F1147" s="108"/>
      <c r="G1147" s="108"/>
      <c r="H1147" s="108"/>
      <c r="I1147" s="108"/>
      <c r="J1147" s="108"/>
      <c r="K1147" s="108"/>
      <c r="L1147" s="108"/>
      <c r="M1147" s="108"/>
    </row>
    <row r="1148" spans="1:14" x14ac:dyDescent="0.2">
      <c r="A1148" s="108"/>
      <c r="B1148" s="108"/>
      <c r="C1148" s="108"/>
      <c r="D1148" s="108"/>
      <c r="E1148" s="108"/>
      <c r="F1148" s="108"/>
      <c r="G1148" s="108"/>
      <c r="H1148" s="108"/>
      <c r="I1148" s="108"/>
      <c r="J1148" s="108"/>
      <c r="K1148" s="108"/>
      <c r="L1148" s="108"/>
      <c r="M1148" s="108"/>
    </row>
    <row r="1149" spans="1:14" x14ac:dyDescent="0.2">
      <c r="A1149" s="108"/>
      <c r="B1149" s="108"/>
      <c r="C1149" s="108"/>
      <c r="D1149" s="108"/>
      <c r="E1149" s="108"/>
      <c r="F1149" s="108"/>
      <c r="G1149" s="108"/>
      <c r="H1149" s="108"/>
      <c r="I1149" s="108"/>
      <c r="J1149" s="108"/>
      <c r="K1149" s="108"/>
      <c r="L1149" s="108"/>
      <c r="M1149" s="108"/>
    </row>
    <row r="1150" spans="1:14" x14ac:dyDescent="0.2">
      <c r="A1150" s="108"/>
      <c r="B1150" s="108"/>
      <c r="C1150" s="108"/>
      <c r="D1150" s="108"/>
      <c r="E1150" s="108"/>
      <c r="F1150" s="108"/>
      <c r="G1150" s="108"/>
      <c r="H1150" s="108"/>
      <c r="I1150" s="108"/>
      <c r="J1150" s="108"/>
      <c r="K1150" s="108"/>
      <c r="L1150" s="108"/>
      <c r="M1150" s="108"/>
    </row>
    <row r="1151" spans="1:14" x14ac:dyDescent="0.2">
      <c r="A1151" s="108"/>
      <c r="B1151" s="108"/>
      <c r="C1151" s="108"/>
      <c r="D1151" s="108"/>
      <c r="E1151" s="108"/>
      <c r="F1151" s="108"/>
      <c r="G1151" s="108"/>
      <c r="H1151" s="108"/>
      <c r="I1151" s="108"/>
      <c r="J1151" s="108"/>
      <c r="K1151" s="108"/>
      <c r="L1151" s="108"/>
      <c r="M1151" s="108"/>
    </row>
    <row r="1152" spans="1:14" x14ac:dyDescent="0.2">
      <c r="A1152" s="108"/>
      <c r="B1152" s="108"/>
      <c r="C1152" s="108"/>
      <c r="D1152" s="108"/>
      <c r="E1152" s="108"/>
      <c r="F1152" s="108"/>
      <c r="G1152" s="108"/>
      <c r="H1152" s="108"/>
      <c r="I1152" s="108"/>
      <c r="J1152" s="108"/>
      <c r="K1152" s="108"/>
      <c r="L1152" s="108"/>
      <c r="M1152" s="108"/>
    </row>
    <row r="1153" spans="1:13" x14ac:dyDescent="0.2">
      <c r="A1153" s="108"/>
      <c r="B1153" s="108"/>
      <c r="C1153" s="108"/>
      <c r="D1153" s="108"/>
      <c r="E1153" s="108"/>
      <c r="F1153" s="108"/>
      <c r="G1153" s="108"/>
      <c r="H1153" s="108"/>
      <c r="I1153" s="108"/>
      <c r="J1153" s="108"/>
      <c r="K1153" s="108"/>
      <c r="L1153" s="108"/>
      <c r="M1153" s="108"/>
    </row>
    <row r="1154" spans="1:13" x14ac:dyDescent="0.2">
      <c r="A1154" s="108"/>
      <c r="B1154" s="108"/>
      <c r="C1154" s="108"/>
      <c r="D1154" s="108"/>
      <c r="E1154" s="108"/>
      <c r="F1154" s="108"/>
      <c r="G1154" s="108"/>
      <c r="H1154" s="108"/>
      <c r="I1154" s="108"/>
      <c r="J1154" s="108"/>
      <c r="K1154" s="108"/>
      <c r="L1154" s="108"/>
      <c r="M1154" s="108"/>
    </row>
    <row r="1155" spans="1:13" x14ac:dyDescent="0.2">
      <c r="A1155" s="108"/>
      <c r="B1155" s="108"/>
      <c r="C1155" s="108"/>
      <c r="D1155" s="108"/>
      <c r="E1155" s="108"/>
      <c r="F1155" s="108"/>
      <c r="G1155" s="108"/>
      <c r="H1155" s="108"/>
      <c r="I1155" s="108"/>
      <c r="J1155" s="108"/>
      <c r="K1155" s="108"/>
      <c r="L1155" s="108"/>
      <c r="M1155" s="108"/>
    </row>
    <row r="1156" spans="1:13" x14ac:dyDescent="0.2">
      <c r="A1156" s="108"/>
      <c r="B1156" s="108"/>
      <c r="C1156" s="108"/>
      <c r="D1156" s="108"/>
      <c r="E1156" s="108"/>
      <c r="F1156" s="108"/>
      <c r="G1156" s="108"/>
      <c r="H1156" s="108"/>
      <c r="I1156" s="108"/>
      <c r="J1156" s="108"/>
      <c r="K1156" s="108"/>
      <c r="L1156" s="108"/>
      <c r="M1156" s="108"/>
    </row>
    <row r="1157" spans="1:13" x14ac:dyDescent="0.2">
      <c r="A1157" s="108"/>
      <c r="B1157" s="108"/>
      <c r="C1157" s="108"/>
      <c r="D1157" s="108"/>
      <c r="E1157" s="108"/>
      <c r="F1157" s="108"/>
      <c r="G1157" s="108"/>
      <c r="H1157" s="108"/>
      <c r="I1157" s="108"/>
      <c r="J1157" s="108"/>
      <c r="K1157" s="108"/>
      <c r="L1157" s="108"/>
      <c r="M1157" s="108"/>
    </row>
    <row r="1158" spans="1:13" x14ac:dyDescent="0.2">
      <c r="A1158" s="108"/>
      <c r="B1158" s="108"/>
      <c r="C1158" s="108"/>
      <c r="D1158" s="108"/>
      <c r="E1158" s="108"/>
      <c r="F1158" s="108"/>
      <c r="G1158" s="108"/>
      <c r="H1158" s="108"/>
      <c r="I1158" s="108"/>
      <c r="J1158" s="108"/>
      <c r="K1158" s="108"/>
      <c r="L1158" s="108"/>
      <c r="M1158" s="108"/>
    </row>
    <row r="1159" spans="1:13" x14ac:dyDescent="0.2">
      <c r="A1159" s="108"/>
      <c r="B1159" s="108"/>
      <c r="C1159" s="108"/>
      <c r="D1159" s="108"/>
      <c r="E1159" s="108"/>
      <c r="F1159" s="108"/>
      <c r="G1159" s="108"/>
      <c r="H1159" s="108"/>
      <c r="I1159" s="108"/>
      <c r="J1159" s="108"/>
      <c r="K1159" s="108"/>
      <c r="L1159" s="108"/>
      <c r="M1159" s="108"/>
    </row>
    <row r="1160" spans="1:13" x14ac:dyDescent="0.2">
      <c r="A1160" s="108"/>
      <c r="B1160" s="108"/>
      <c r="C1160" s="108"/>
      <c r="D1160" s="108"/>
      <c r="E1160" s="108"/>
      <c r="F1160" s="108"/>
      <c r="G1160" s="108"/>
      <c r="H1160" s="108"/>
      <c r="I1160" s="108"/>
      <c r="J1160" s="108"/>
      <c r="K1160" s="108"/>
      <c r="L1160" s="108"/>
      <c r="M1160" s="108"/>
    </row>
    <row r="1161" spans="1:13" x14ac:dyDescent="0.2">
      <c r="A1161" s="108"/>
      <c r="B1161" s="108"/>
      <c r="C1161" s="108"/>
      <c r="D1161" s="108"/>
      <c r="E1161" s="108"/>
      <c r="F1161" s="108"/>
      <c r="G1161" s="108"/>
      <c r="H1161" s="108"/>
      <c r="I1161" s="108"/>
      <c r="J1161" s="108"/>
      <c r="K1161" s="108"/>
      <c r="L1161" s="108"/>
      <c r="M1161" s="108"/>
    </row>
    <row r="1162" spans="1:13" x14ac:dyDescent="0.2">
      <c r="A1162" s="108"/>
      <c r="B1162" s="108"/>
      <c r="C1162" s="108"/>
      <c r="D1162" s="108"/>
      <c r="E1162" s="108"/>
      <c r="F1162" s="108"/>
      <c r="G1162" s="108"/>
      <c r="H1162" s="108"/>
      <c r="I1162" s="108"/>
      <c r="J1162" s="108"/>
      <c r="K1162" s="108"/>
      <c r="L1162" s="108"/>
      <c r="M1162" s="108"/>
    </row>
    <row r="1163" spans="1:13" x14ac:dyDescent="0.2">
      <c r="A1163" s="108"/>
      <c r="B1163" s="108"/>
      <c r="C1163" s="108"/>
      <c r="D1163" s="108"/>
      <c r="E1163" s="108"/>
      <c r="F1163" s="108"/>
      <c r="G1163" s="108"/>
      <c r="H1163" s="108"/>
      <c r="I1163" s="108"/>
      <c r="J1163" s="108"/>
      <c r="K1163" s="108"/>
      <c r="L1163" s="108"/>
      <c r="M1163" s="108"/>
    </row>
    <row r="1164" spans="1:13" x14ac:dyDescent="0.2">
      <c r="A1164" s="108"/>
      <c r="B1164" s="108"/>
      <c r="C1164" s="108"/>
      <c r="D1164" s="108"/>
      <c r="E1164" s="108"/>
      <c r="F1164" s="108"/>
      <c r="G1164" s="108"/>
      <c r="H1164" s="108"/>
      <c r="I1164" s="108"/>
      <c r="J1164" s="108"/>
      <c r="K1164" s="108"/>
      <c r="L1164" s="108"/>
      <c r="M1164" s="108"/>
    </row>
    <row r="1165" spans="1:13" x14ac:dyDescent="0.2">
      <c r="A1165" s="108"/>
      <c r="B1165" s="108"/>
      <c r="C1165" s="108"/>
      <c r="D1165" s="108"/>
      <c r="E1165" s="108"/>
      <c r="F1165" s="108"/>
      <c r="G1165" s="108"/>
      <c r="H1165" s="108"/>
      <c r="I1165" s="108"/>
      <c r="J1165" s="108"/>
      <c r="K1165" s="108"/>
      <c r="L1165" s="108"/>
      <c r="M1165" s="108"/>
    </row>
    <row r="1166" spans="1:13" x14ac:dyDescent="0.2">
      <c r="A1166" s="108"/>
      <c r="B1166" s="108"/>
      <c r="C1166" s="108"/>
      <c r="D1166" s="108"/>
      <c r="E1166" s="108"/>
      <c r="F1166" s="108"/>
      <c r="G1166" s="108"/>
      <c r="H1166" s="108"/>
      <c r="I1166" s="108"/>
      <c r="J1166" s="108"/>
      <c r="K1166" s="108"/>
      <c r="L1166" s="108"/>
      <c r="M1166" s="108"/>
    </row>
    <row r="1167" spans="1:13" x14ac:dyDescent="0.2">
      <c r="A1167" s="108"/>
      <c r="B1167" s="108"/>
      <c r="C1167" s="108"/>
      <c r="D1167" s="108"/>
      <c r="E1167" s="108"/>
      <c r="F1167" s="108"/>
      <c r="G1167" s="108"/>
      <c r="H1167" s="108"/>
      <c r="I1167" s="108"/>
      <c r="J1167" s="108"/>
      <c r="K1167" s="108"/>
      <c r="L1167" s="108"/>
      <c r="M1167" s="108"/>
    </row>
    <row r="1168" spans="1:13" x14ac:dyDescent="0.2">
      <c r="A1168" s="108"/>
      <c r="B1168" s="108"/>
      <c r="C1168" s="108"/>
      <c r="D1168" s="108"/>
      <c r="E1168" s="108"/>
      <c r="F1168" s="108"/>
      <c r="G1168" s="108"/>
      <c r="H1168" s="108"/>
      <c r="I1168" s="108"/>
      <c r="J1168" s="108"/>
      <c r="K1168" s="108"/>
      <c r="L1168" s="108"/>
      <c r="M1168" s="108"/>
    </row>
    <row r="1169" spans="1:13" x14ac:dyDescent="0.2">
      <c r="A1169" s="108"/>
      <c r="B1169" s="108"/>
      <c r="C1169" s="108"/>
      <c r="D1169" s="108"/>
      <c r="E1169" s="108"/>
      <c r="F1169" s="108"/>
      <c r="G1169" s="108"/>
      <c r="H1169" s="108"/>
      <c r="I1169" s="108"/>
      <c r="J1169" s="108"/>
      <c r="K1169" s="108"/>
      <c r="L1169" s="108"/>
      <c r="M1169" s="108"/>
    </row>
    <row r="1170" spans="1:13" x14ac:dyDescent="0.2">
      <c r="A1170" s="108"/>
      <c r="B1170" s="108"/>
      <c r="C1170" s="108"/>
      <c r="D1170" s="108"/>
      <c r="E1170" s="108"/>
      <c r="F1170" s="108"/>
      <c r="G1170" s="108"/>
      <c r="H1170" s="108"/>
      <c r="I1170" s="108"/>
      <c r="J1170" s="108"/>
      <c r="K1170" s="108"/>
      <c r="L1170" s="108"/>
      <c r="M1170" s="108"/>
    </row>
    <row r="1171" spans="1:13" x14ac:dyDescent="0.2">
      <c r="A1171" s="108"/>
      <c r="B1171" s="108"/>
      <c r="C1171" s="108"/>
      <c r="D1171" s="108"/>
      <c r="E1171" s="108"/>
      <c r="F1171" s="108"/>
      <c r="G1171" s="108"/>
      <c r="H1171" s="108"/>
      <c r="I1171" s="108"/>
      <c r="J1171" s="108"/>
      <c r="K1171" s="108"/>
      <c r="L1171" s="108"/>
      <c r="M1171" s="108"/>
    </row>
    <row r="1172" spans="1:13" x14ac:dyDescent="0.2">
      <c r="A1172" s="108"/>
      <c r="B1172" s="108"/>
      <c r="C1172" s="108"/>
      <c r="D1172" s="108"/>
      <c r="E1172" s="108"/>
      <c r="F1172" s="108"/>
      <c r="G1172" s="108"/>
      <c r="H1172" s="108"/>
      <c r="I1172" s="108"/>
      <c r="J1172" s="108"/>
      <c r="K1172" s="108"/>
      <c r="L1172" s="108"/>
      <c r="M1172" s="108"/>
    </row>
    <row r="1173" spans="1:13" x14ac:dyDescent="0.2">
      <c r="A1173" s="108"/>
      <c r="B1173" s="108"/>
      <c r="C1173" s="108"/>
      <c r="D1173" s="108"/>
      <c r="E1173" s="108"/>
      <c r="F1173" s="108"/>
      <c r="G1173" s="108"/>
      <c r="H1173" s="108"/>
      <c r="I1173" s="108"/>
      <c r="J1173" s="108"/>
      <c r="K1173" s="108"/>
      <c r="L1173" s="108"/>
      <c r="M1173" s="108"/>
    </row>
    <row r="1174" spans="1:13" x14ac:dyDescent="0.2">
      <c r="A1174" s="108"/>
      <c r="B1174" s="108"/>
      <c r="C1174" s="108"/>
      <c r="D1174" s="108"/>
      <c r="E1174" s="108"/>
      <c r="F1174" s="108"/>
      <c r="G1174" s="108"/>
      <c r="H1174" s="108"/>
      <c r="I1174" s="108"/>
      <c r="J1174" s="108"/>
      <c r="K1174" s="108"/>
      <c r="L1174" s="108"/>
      <c r="M1174" s="108"/>
    </row>
    <row r="1175" spans="1:13" x14ac:dyDescent="0.2">
      <c r="A1175" s="108"/>
      <c r="B1175" s="108"/>
      <c r="C1175" s="108"/>
      <c r="D1175" s="108"/>
      <c r="E1175" s="108"/>
      <c r="F1175" s="108"/>
      <c r="G1175" s="108"/>
      <c r="H1175" s="108"/>
      <c r="I1175" s="108"/>
      <c r="J1175" s="108"/>
      <c r="K1175" s="108"/>
      <c r="L1175" s="108"/>
      <c r="M1175" s="108"/>
    </row>
    <row r="1176" spans="1:13" x14ac:dyDescent="0.2">
      <c r="A1176" s="108"/>
      <c r="B1176" s="108"/>
      <c r="C1176" s="108"/>
      <c r="D1176" s="108"/>
      <c r="E1176" s="108"/>
      <c r="F1176" s="108"/>
      <c r="G1176" s="108"/>
      <c r="H1176" s="108"/>
      <c r="I1176" s="108"/>
      <c r="J1176" s="108"/>
      <c r="K1176" s="108"/>
      <c r="L1176" s="108"/>
      <c r="M1176" s="108"/>
    </row>
    <row r="1177" spans="1:13" x14ac:dyDescent="0.2">
      <c r="A1177" s="108"/>
      <c r="B1177" s="108"/>
      <c r="C1177" s="108"/>
      <c r="D1177" s="108"/>
      <c r="E1177" s="108"/>
      <c r="F1177" s="108"/>
      <c r="G1177" s="108"/>
      <c r="H1177" s="108"/>
      <c r="I1177" s="108"/>
      <c r="J1177" s="108"/>
      <c r="K1177" s="108"/>
      <c r="L1177" s="108"/>
      <c r="M1177" s="108"/>
    </row>
    <row r="1178" spans="1:13" x14ac:dyDescent="0.2">
      <c r="A1178" s="108"/>
      <c r="B1178" s="108"/>
      <c r="C1178" s="108"/>
      <c r="D1178" s="108"/>
      <c r="E1178" s="108"/>
      <c r="F1178" s="108"/>
      <c r="G1178" s="108"/>
      <c r="H1178" s="108"/>
      <c r="I1178" s="108"/>
      <c r="J1178" s="108"/>
      <c r="K1178" s="108"/>
      <c r="L1178" s="108"/>
      <c r="M1178" s="108"/>
    </row>
    <row r="1179" spans="1:13" x14ac:dyDescent="0.2">
      <c r="A1179" s="108"/>
      <c r="B1179" s="108"/>
      <c r="C1179" s="108"/>
      <c r="D1179" s="108"/>
      <c r="E1179" s="108"/>
      <c r="F1179" s="108"/>
      <c r="G1179" s="108"/>
      <c r="H1179" s="108"/>
      <c r="I1179" s="108"/>
      <c r="J1179" s="108"/>
      <c r="K1179" s="108"/>
      <c r="L1179" s="108"/>
      <c r="M1179" s="108"/>
    </row>
    <row r="1180" spans="1:13" x14ac:dyDescent="0.2">
      <c r="A1180" s="108"/>
      <c r="B1180" s="108"/>
      <c r="C1180" s="108"/>
      <c r="D1180" s="108"/>
      <c r="E1180" s="108"/>
      <c r="F1180" s="108"/>
      <c r="G1180" s="108"/>
      <c r="H1180" s="108"/>
      <c r="I1180" s="108"/>
      <c r="J1180" s="108"/>
      <c r="K1180" s="108"/>
      <c r="L1180" s="108"/>
      <c r="M1180" s="108"/>
    </row>
    <row r="1181" spans="1:13" x14ac:dyDescent="0.2">
      <c r="A1181" s="108"/>
      <c r="B1181" s="108"/>
      <c r="C1181" s="108"/>
      <c r="D1181" s="108"/>
      <c r="E1181" s="108"/>
      <c r="F1181" s="108"/>
      <c r="G1181" s="108"/>
      <c r="H1181" s="108"/>
      <c r="I1181" s="108"/>
      <c r="J1181" s="108"/>
      <c r="K1181" s="108"/>
      <c r="L1181" s="108"/>
      <c r="M1181" s="108"/>
    </row>
    <row r="1182" spans="1:13" x14ac:dyDescent="0.2">
      <c r="A1182" s="108"/>
      <c r="B1182" s="108"/>
      <c r="C1182" s="108"/>
      <c r="D1182" s="108"/>
      <c r="E1182" s="108"/>
      <c r="F1182" s="108"/>
      <c r="G1182" s="108"/>
      <c r="H1182" s="108"/>
      <c r="I1182" s="108"/>
      <c r="J1182" s="108"/>
      <c r="K1182" s="108"/>
      <c r="L1182" s="108"/>
      <c r="M1182" s="108"/>
    </row>
    <row r="1183" spans="1:13" x14ac:dyDescent="0.2">
      <c r="A1183" s="108"/>
      <c r="B1183" s="108"/>
      <c r="C1183" s="108"/>
      <c r="D1183" s="108"/>
      <c r="E1183" s="108"/>
      <c r="F1183" s="108"/>
      <c r="G1183" s="108"/>
      <c r="H1183" s="108"/>
      <c r="I1183" s="108"/>
      <c r="J1183" s="108"/>
      <c r="K1183" s="108"/>
      <c r="L1183" s="108"/>
      <c r="M1183" s="108"/>
    </row>
    <row r="1184" spans="1:13" x14ac:dyDescent="0.2">
      <c r="A1184" s="108"/>
      <c r="B1184" s="108"/>
      <c r="C1184" s="108"/>
      <c r="D1184" s="108"/>
      <c r="E1184" s="108"/>
      <c r="F1184" s="108"/>
      <c r="G1184" s="108"/>
      <c r="H1184" s="108"/>
      <c r="I1184" s="108"/>
      <c r="J1184" s="108"/>
      <c r="K1184" s="108"/>
      <c r="L1184" s="108"/>
      <c r="M1184" s="108"/>
    </row>
    <row r="1185" spans="1:13" x14ac:dyDescent="0.2">
      <c r="A1185" s="108"/>
      <c r="B1185" s="108"/>
      <c r="C1185" s="108"/>
      <c r="D1185" s="108"/>
      <c r="E1185" s="108"/>
      <c r="F1185" s="108"/>
      <c r="G1185" s="108"/>
      <c r="H1185" s="108"/>
      <c r="I1185" s="108"/>
      <c r="J1185" s="108"/>
      <c r="K1185" s="108"/>
      <c r="L1185" s="108"/>
      <c r="M1185" s="108"/>
    </row>
    <row r="1186" spans="1:13" x14ac:dyDescent="0.2">
      <c r="A1186" s="108"/>
      <c r="B1186" s="108"/>
      <c r="C1186" s="108"/>
      <c r="D1186" s="108"/>
      <c r="E1186" s="108"/>
      <c r="F1186" s="108"/>
      <c r="G1186" s="108"/>
      <c r="H1186" s="108"/>
      <c r="I1186" s="108"/>
      <c r="J1186" s="108"/>
      <c r="K1186" s="108"/>
      <c r="L1186" s="108"/>
      <c r="M1186" s="108"/>
    </row>
    <row r="1187" spans="1:13" x14ac:dyDescent="0.2">
      <c r="A1187" s="108"/>
      <c r="B1187" s="108"/>
      <c r="C1187" s="108"/>
      <c r="D1187" s="108"/>
      <c r="E1187" s="108"/>
      <c r="F1187" s="108"/>
      <c r="G1187" s="108"/>
      <c r="H1187" s="108"/>
      <c r="I1187" s="108"/>
      <c r="J1187" s="108"/>
      <c r="K1187" s="108"/>
      <c r="L1187" s="108"/>
      <c r="M1187" s="108"/>
    </row>
    <row r="1188" spans="1:13" x14ac:dyDescent="0.2">
      <c r="A1188" s="108"/>
      <c r="B1188" s="108"/>
      <c r="C1188" s="108"/>
      <c r="D1188" s="108"/>
      <c r="E1188" s="108"/>
      <c r="F1188" s="108"/>
      <c r="G1188" s="108"/>
      <c r="H1188" s="108"/>
      <c r="I1188" s="108"/>
      <c r="J1188" s="108"/>
      <c r="K1188" s="108"/>
      <c r="L1188" s="108"/>
      <c r="M1188" s="108"/>
    </row>
    <row r="1189" spans="1:13" x14ac:dyDescent="0.2">
      <c r="A1189" s="108"/>
      <c r="B1189" s="108"/>
      <c r="C1189" s="108"/>
      <c r="D1189" s="108"/>
      <c r="E1189" s="108"/>
      <c r="F1189" s="108"/>
      <c r="G1189" s="108"/>
      <c r="H1189" s="108"/>
      <c r="I1189" s="108"/>
      <c r="J1189" s="108"/>
      <c r="K1189" s="108"/>
      <c r="L1189" s="108"/>
      <c r="M1189" s="108"/>
    </row>
    <row r="1190" spans="1:13" x14ac:dyDescent="0.2">
      <c r="A1190" s="108"/>
      <c r="B1190" s="108"/>
      <c r="C1190" s="108"/>
      <c r="D1190" s="108"/>
      <c r="E1190" s="108"/>
      <c r="F1190" s="108"/>
      <c r="G1190" s="108"/>
      <c r="H1190" s="108"/>
      <c r="I1190" s="108"/>
      <c r="J1190" s="108"/>
      <c r="K1190" s="108"/>
      <c r="L1190" s="108"/>
      <c r="M1190" s="108"/>
    </row>
    <row r="1191" spans="1:13" x14ac:dyDescent="0.2">
      <c r="A1191" s="108"/>
      <c r="B1191" s="108"/>
      <c r="C1191" s="108"/>
      <c r="D1191" s="108"/>
      <c r="E1191" s="108"/>
      <c r="F1191" s="108"/>
      <c r="G1191" s="108"/>
      <c r="H1191" s="108"/>
      <c r="I1191" s="108"/>
      <c r="J1191" s="108"/>
      <c r="K1191" s="108"/>
      <c r="L1191" s="108"/>
      <c r="M1191" s="108"/>
    </row>
    <row r="1192" spans="1:13" x14ac:dyDescent="0.2">
      <c r="A1192" s="108"/>
      <c r="B1192" s="108"/>
      <c r="C1192" s="108"/>
      <c r="D1192" s="108"/>
      <c r="E1192" s="108"/>
      <c r="F1192" s="108"/>
      <c r="G1192" s="108"/>
      <c r="H1192" s="108"/>
      <c r="I1192" s="108"/>
      <c r="J1192" s="108"/>
      <c r="K1192" s="108"/>
      <c r="L1192" s="108"/>
      <c r="M1192" s="108"/>
    </row>
    <row r="1193" spans="1:13" x14ac:dyDescent="0.2">
      <c r="A1193" s="108"/>
      <c r="B1193" s="108"/>
      <c r="C1193" s="108"/>
      <c r="D1193" s="108"/>
      <c r="E1193" s="108"/>
      <c r="F1193" s="108"/>
      <c r="G1193" s="108"/>
      <c r="H1193" s="108"/>
      <c r="I1193" s="108"/>
      <c r="J1193" s="108"/>
      <c r="K1193" s="108"/>
      <c r="L1193" s="108"/>
      <c r="M1193" s="108"/>
    </row>
    <row r="1194" spans="1:13" x14ac:dyDescent="0.2">
      <c r="A1194" s="108"/>
      <c r="B1194" s="108"/>
      <c r="C1194" s="108"/>
      <c r="D1194" s="108"/>
      <c r="E1194" s="108"/>
      <c r="F1194" s="108"/>
      <c r="G1194" s="108"/>
      <c r="H1194" s="108"/>
      <c r="I1194" s="108"/>
      <c r="J1194" s="108"/>
      <c r="K1194" s="108"/>
      <c r="L1194" s="108"/>
      <c r="M1194" s="108"/>
    </row>
    <row r="1195" spans="1:13" x14ac:dyDescent="0.2">
      <c r="A1195" s="108"/>
      <c r="B1195" s="108"/>
      <c r="C1195" s="108"/>
      <c r="D1195" s="108"/>
      <c r="E1195" s="108"/>
      <c r="F1195" s="108"/>
      <c r="G1195" s="108"/>
      <c r="H1195" s="108"/>
      <c r="I1195" s="108"/>
      <c r="J1195" s="108"/>
      <c r="K1195" s="108"/>
      <c r="L1195" s="108"/>
      <c r="M1195" s="108"/>
    </row>
    <row r="1196" spans="1:13" x14ac:dyDescent="0.2">
      <c r="A1196" s="108"/>
      <c r="B1196" s="108"/>
      <c r="C1196" s="108"/>
      <c r="D1196" s="108"/>
      <c r="E1196" s="108"/>
      <c r="F1196" s="108"/>
      <c r="G1196" s="108"/>
      <c r="H1196" s="108"/>
      <c r="I1196" s="108"/>
      <c r="J1196" s="108"/>
      <c r="K1196" s="108"/>
      <c r="L1196" s="108"/>
      <c r="M1196" s="108"/>
    </row>
    <row r="1197" spans="1:13" x14ac:dyDescent="0.2">
      <c r="A1197" s="108"/>
      <c r="B1197" s="108"/>
      <c r="C1197" s="108"/>
      <c r="D1197" s="108"/>
      <c r="E1197" s="108"/>
      <c r="F1197" s="108"/>
      <c r="G1197" s="108"/>
      <c r="H1197" s="108"/>
      <c r="I1197" s="108"/>
      <c r="J1197" s="108"/>
      <c r="K1197" s="108"/>
      <c r="L1197" s="108"/>
      <c r="M1197" s="108"/>
    </row>
    <row r="1198" spans="1:13" x14ac:dyDescent="0.2">
      <c r="A1198" s="108"/>
      <c r="B1198" s="108"/>
      <c r="C1198" s="108"/>
      <c r="D1198" s="108"/>
      <c r="E1198" s="108"/>
      <c r="F1198" s="108"/>
      <c r="G1198" s="108"/>
      <c r="H1198" s="108"/>
      <c r="I1198" s="108"/>
      <c r="J1198" s="108"/>
      <c r="K1198" s="108"/>
      <c r="L1198" s="108"/>
      <c r="M1198" s="108"/>
    </row>
    <row r="1199" spans="1:13" x14ac:dyDescent="0.2">
      <c r="A1199" s="108"/>
      <c r="B1199" s="108"/>
      <c r="C1199" s="108"/>
      <c r="D1199" s="108"/>
      <c r="E1199" s="108"/>
      <c r="F1199" s="108"/>
      <c r="G1199" s="108"/>
      <c r="H1199" s="108"/>
      <c r="I1199" s="108"/>
      <c r="J1199" s="108"/>
      <c r="K1199" s="108"/>
      <c r="L1199" s="108"/>
      <c r="M1199" s="108"/>
    </row>
    <row r="1200" spans="1:13" x14ac:dyDescent="0.2">
      <c r="A1200" s="108"/>
      <c r="B1200" s="108"/>
      <c r="C1200" s="108"/>
      <c r="D1200" s="108"/>
      <c r="E1200" s="108"/>
      <c r="F1200" s="108"/>
      <c r="G1200" s="108"/>
      <c r="H1200" s="108"/>
      <c r="I1200" s="108"/>
      <c r="J1200" s="108"/>
      <c r="K1200" s="108"/>
      <c r="L1200" s="108"/>
      <c r="M1200" s="108"/>
    </row>
    <row r="1201" spans="1:13" x14ac:dyDescent="0.2">
      <c r="A1201" s="108"/>
      <c r="B1201" s="108"/>
      <c r="C1201" s="108"/>
      <c r="D1201" s="108"/>
      <c r="E1201" s="108"/>
      <c r="F1201" s="108"/>
      <c r="G1201" s="108"/>
      <c r="H1201" s="108"/>
      <c r="I1201" s="108"/>
      <c r="J1201" s="108"/>
      <c r="K1201" s="108"/>
      <c r="L1201" s="108"/>
      <c r="M1201" s="108"/>
    </row>
    <row r="1202" spans="1:13" x14ac:dyDescent="0.2">
      <c r="A1202" s="108"/>
      <c r="B1202" s="108"/>
      <c r="C1202" s="108"/>
      <c r="D1202" s="108"/>
      <c r="E1202" s="108"/>
      <c r="F1202" s="108"/>
      <c r="G1202" s="108"/>
      <c r="H1202" s="108"/>
      <c r="I1202" s="108"/>
      <c r="J1202" s="108"/>
      <c r="K1202" s="108"/>
      <c r="L1202" s="108"/>
      <c r="M1202" s="108"/>
    </row>
    <row r="1203" spans="1:13" x14ac:dyDescent="0.2">
      <c r="A1203" s="108"/>
      <c r="B1203" s="108"/>
      <c r="C1203" s="108"/>
      <c r="D1203" s="108"/>
      <c r="E1203" s="108"/>
      <c r="F1203" s="108"/>
      <c r="G1203" s="108"/>
      <c r="H1203" s="108"/>
      <c r="I1203" s="108"/>
      <c r="J1203" s="108"/>
      <c r="K1203" s="108"/>
      <c r="L1203" s="108"/>
      <c r="M1203" s="108"/>
    </row>
    <row r="1204" spans="1:13" x14ac:dyDescent="0.2">
      <c r="A1204" s="108"/>
      <c r="B1204" s="108"/>
      <c r="C1204" s="108"/>
      <c r="D1204" s="108"/>
      <c r="E1204" s="108"/>
      <c r="F1204" s="108"/>
      <c r="G1204" s="108"/>
      <c r="H1204" s="108"/>
      <c r="I1204" s="108"/>
      <c r="J1204" s="108"/>
      <c r="K1204" s="108"/>
      <c r="L1204" s="108"/>
      <c r="M1204" s="108"/>
    </row>
    <row r="1205" spans="1:13" x14ac:dyDescent="0.2">
      <c r="A1205" s="108"/>
      <c r="B1205" s="108"/>
      <c r="C1205" s="108"/>
      <c r="D1205" s="108"/>
      <c r="E1205" s="108"/>
      <c r="F1205" s="108"/>
      <c r="G1205" s="108"/>
      <c r="H1205" s="108"/>
      <c r="I1205" s="108"/>
      <c r="J1205" s="108"/>
      <c r="K1205" s="108"/>
      <c r="L1205" s="108"/>
      <c r="M1205" s="108"/>
    </row>
    <row r="1206" spans="1:13" x14ac:dyDescent="0.2">
      <c r="A1206" s="108"/>
      <c r="B1206" s="108"/>
      <c r="C1206" s="108"/>
      <c r="D1206" s="108"/>
      <c r="E1206" s="108"/>
      <c r="F1206" s="108"/>
      <c r="G1206" s="108"/>
      <c r="H1206" s="108"/>
      <c r="I1206" s="108"/>
      <c r="J1206" s="108"/>
      <c r="K1206" s="108"/>
      <c r="L1206" s="108"/>
      <c r="M1206" s="108"/>
    </row>
    <row r="1207" spans="1:13" x14ac:dyDescent="0.2">
      <c r="A1207" s="108"/>
      <c r="B1207" s="108"/>
      <c r="C1207" s="108"/>
      <c r="D1207" s="108"/>
      <c r="E1207" s="108"/>
      <c r="F1207" s="108"/>
      <c r="G1207" s="108"/>
      <c r="H1207" s="108"/>
      <c r="I1207" s="108"/>
      <c r="J1207" s="108"/>
      <c r="K1207" s="108"/>
      <c r="L1207" s="108"/>
      <c r="M1207" s="108"/>
    </row>
    <row r="1208" spans="1:13" x14ac:dyDescent="0.2">
      <c r="A1208" s="108"/>
      <c r="B1208" s="108"/>
      <c r="C1208" s="108"/>
      <c r="D1208" s="108"/>
      <c r="E1208" s="108"/>
      <c r="F1208" s="108"/>
      <c r="G1208" s="108"/>
      <c r="H1208" s="108"/>
      <c r="I1208" s="108"/>
      <c r="J1208" s="108"/>
      <c r="K1208" s="108"/>
      <c r="L1208" s="108"/>
      <c r="M1208" s="108"/>
    </row>
    <row r="1209" spans="1:13" x14ac:dyDescent="0.2">
      <c r="A1209" s="108"/>
      <c r="B1209" s="108"/>
      <c r="C1209" s="108"/>
      <c r="D1209" s="108"/>
      <c r="E1209" s="108"/>
      <c r="F1209" s="108"/>
      <c r="G1209" s="108"/>
      <c r="H1209" s="108"/>
      <c r="I1209" s="108"/>
      <c r="J1209" s="108"/>
      <c r="K1209" s="108"/>
      <c r="L1209" s="108"/>
      <c r="M1209" s="108"/>
    </row>
    <row r="1210" spans="1:13" x14ac:dyDescent="0.2">
      <c r="A1210" s="108"/>
      <c r="B1210" s="108"/>
      <c r="C1210" s="108"/>
      <c r="D1210" s="108"/>
      <c r="E1210" s="108"/>
      <c r="F1210" s="108"/>
      <c r="G1210" s="108"/>
      <c r="H1210" s="108"/>
      <c r="I1210" s="108"/>
      <c r="J1210" s="108"/>
      <c r="K1210" s="108"/>
      <c r="L1210" s="108"/>
      <c r="M1210" s="108"/>
    </row>
    <row r="1211" spans="1:13" x14ac:dyDescent="0.2">
      <c r="A1211" s="108"/>
      <c r="B1211" s="108"/>
      <c r="C1211" s="108"/>
      <c r="D1211" s="108"/>
      <c r="E1211" s="108"/>
      <c r="F1211" s="108"/>
      <c r="G1211" s="108"/>
      <c r="H1211" s="108"/>
      <c r="I1211" s="108"/>
      <c r="J1211" s="108"/>
      <c r="K1211" s="108"/>
      <c r="L1211" s="108"/>
      <c r="M1211" s="108"/>
    </row>
    <row r="1212" spans="1:13" x14ac:dyDescent="0.2">
      <c r="A1212" s="108"/>
      <c r="B1212" s="108"/>
      <c r="C1212" s="108"/>
      <c r="D1212" s="108"/>
      <c r="E1212" s="108"/>
      <c r="F1212" s="108"/>
      <c r="G1212" s="108"/>
      <c r="H1212" s="108"/>
      <c r="I1212" s="108"/>
      <c r="J1212" s="108"/>
      <c r="K1212" s="108"/>
      <c r="L1212" s="108"/>
      <c r="M1212" s="108"/>
    </row>
    <row r="1213" spans="1:13" x14ac:dyDescent="0.2">
      <c r="A1213" s="108"/>
      <c r="B1213" s="108"/>
      <c r="C1213" s="108"/>
      <c r="D1213" s="108"/>
      <c r="E1213" s="108"/>
      <c r="F1213" s="108"/>
      <c r="G1213" s="108"/>
      <c r="H1213" s="108"/>
      <c r="I1213" s="108"/>
      <c r="J1213" s="108"/>
      <c r="K1213" s="108"/>
      <c r="L1213" s="108"/>
      <c r="M1213" s="108"/>
    </row>
    <row r="1214" spans="1:13" x14ac:dyDescent="0.2">
      <c r="A1214" s="108"/>
      <c r="B1214" s="108"/>
      <c r="C1214" s="108"/>
      <c r="D1214" s="108"/>
      <c r="E1214" s="108"/>
      <c r="F1214" s="108"/>
      <c r="G1214" s="108"/>
      <c r="H1214" s="108"/>
      <c r="I1214" s="108"/>
      <c r="J1214" s="108"/>
      <c r="K1214" s="108"/>
      <c r="L1214" s="108"/>
      <c r="M1214" s="108"/>
    </row>
    <row r="1215" spans="1:13" x14ac:dyDescent="0.2">
      <c r="A1215" s="108"/>
      <c r="B1215" s="108"/>
      <c r="C1215" s="108"/>
      <c r="D1215" s="108"/>
      <c r="E1215" s="108"/>
      <c r="F1215" s="108"/>
      <c r="G1215" s="108"/>
      <c r="H1215" s="108"/>
      <c r="I1215" s="108"/>
      <c r="J1215" s="108"/>
      <c r="K1215" s="108"/>
      <c r="L1215" s="108"/>
      <c r="M1215" s="108"/>
    </row>
    <row r="1216" spans="1:13" x14ac:dyDescent="0.2">
      <c r="A1216" s="108"/>
      <c r="B1216" s="108"/>
      <c r="C1216" s="108"/>
      <c r="D1216" s="108"/>
      <c r="E1216" s="108"/>
      <c r="F1216" s="108"/>
      <c r="G1216" s="108"/>
      <c r="H1216" s="108"/>
      <c r="I1216" s="108"/>
      <c r="J1216" s="108"/>
      <c r="K1216" s="108"/>
      <c r="L1216" s="108"/>
      <c r="M1216" s="108"/>
    </row>
    <row r="1217" spans="1:13" x14ac:dyDescent="0.2">
      <c r="A1217" s="108"/>
      <c r="B1217" s="108"/>
      <c r="C1217" s="108"/>
      <c r="D1217" s="108"/>
      <c r="E1217" s="108"/>
      <c r="F1217" s="108"/>
      <c r="G1217" s="108"/>
      <c r="H1217" s="108"/>
      <c r="I1217" s="108"/>
      <c r="J1217" s="108"/>
      <c r="K1217" s="108"/>
      <c r="L1217" s="108"/>
      <c r="M1217" s="108"/>
    </row>
    <row r="1218" spans="1:13" x14ac:dyDescent="0.2">
      <c r="A1218" s="108"/>
      <c r="B1218" s="108"/>
      <c r="C1218" s="108"/>
      <c r="D1218" s="108"/>
      <c r="E1218" s="108"/>
      <c r="F1218" s="108"/>
      <c r="G1218" s="108"/>
      <c r="H1218" s="108"/>
      <c r="I1218" s="108"/>
      <c r="J1218" s="108"/>
      <c r="K1218" s="108"/>
      <c r="L1218" s="108"/>
      <c r="M1218" s="108"/>
    </row>
    <row r="1219" spans="1:13" x14ac:dyDescent="0.2">
      <c r="A1219" s="108"/>
      <c r="B1219" s="108"/>
      <c r="C1219" s="108"/>
      <c r="D1219" s="108"/>
      <c r="E1219" s="108"/>
      <c r="F1219" s="108"/>
      <c r="G1219" s="108"/>
      <c r="H1219" s="108"/>
      <c r="I1219" s="108"/>
      <c r="J1219" s="108"/>
      <c r="K1219" s="108"/>
      <c r="L1219" s="108"/>
      <c r="M1219" s="108"/>
    </row>
    <row r="1220" spans="1:13" x14ac:dyDescent="0.2">
      <c r="A1220" s="108"/>
      <c r="B1220" s="108"/>
      <c r="C1220" s="108"/>
      <c r="D1220" s="108"/>
      <c r="E1220" s="108"/>
      <c r="F1220" s="108"/>
      <c r="G1220" s="108"/>
      <c r="H1220" s="108"/>
      <c r="I1220" s="108"/>
      <c r="J1220" s="108"/>
      <c r="K1220" s="108"/>
      <c r="L1220" s="108"/>
      <c r="M1220" s="108"/>
    </row>
    <row r="1221" spans="1:13" x14ac:dyDescent="0.2">
      <c r="A1221" s="108"/>
      <c r="B1221" s="108"/>
      <c r="C1221" s="108"/>
      <c r="D1221" s="108"/>
      <c r="E1221" s="108"/>
      <c r="F1221" s="108"/>
      <c r="G1221" s="108"/>
      <c r="H1221" s="108"/>
      <c r="I1221" s="108"/>
      <c r="J1221" s="108"/>
      <c r="K1221" s="108"/>
      <c r="L1221" s="108"/>
      <c r="M1221" s="108"/>
    </row>
    <row r="1222" spans="1:13" x14ac:dyDescent="0.2">
      <c r="A1222" s="108"/>
      <c r="B1222" s="108"/>
      <c r="C1222" s="108"/>
      <c r="D1222" s="108"/>
      <c r="E1222" s="108"/>
      <c r="F1222" s="108"/>
      <c r="G1222" s="108"/>
      <c r="H1222" s="108"/>
      <c r="I1222" s="108"/>
      <c r="J1222" s="108"/>
      <c r="K1222" s="108"/>
      <c r="L1222" s="108"/>
      <c r="M1222" s="108"/>
    </row>
    <row r="1223" spans="1:13" x14ac:dyDescent="0.2">
      <c r="A1223" s="108"/>
      <c r="B1223" s="108"/>
      <c r="C1223" s="108"/>
      <c r="D1223" s="108"/>
      <c r="E1223" s="108"/>
      <c r="F1223" s="108"/>
      <c r="G1223" s="108"/>
      <c r="H1223" s="108"/>
      <c r="I1223" s="108"/>
      <c r="J1223" s="108"/>
      <c r="K1223" s="108"/>
      <c r="L1223" s="108"/>
      <c r="M1223" s="108"/>
    </row>
    <row r="1224" spans="1:13" x14ac:dyDescent="0.2">
      <c r="A1224" s="108"/>
      <c r="B1224" s="108"/>
      <c r="C1224" s="108"/>
      <c r="D1224" s="108"/>
      <c r="E1224" s="108"/>
      <c r="F1224" s="108"/>
      <c r="G1224" s="108"/>
      <c r="H1224" s="108"/>
      <c r="I1224" s="108"/>
      <c r="J1224" s="108"/>
      <c r="K1224" s="108"/>
      <c r="L1224" s="108"/>
      <c r="M1224" s="108"/>
    </row>
    <row r="1225" spans="1:13" x14ac:dyDescent="0.2">
      <c r="A1225" s="108"/>
      <c r="B1225" s="108"/>
      <c r="C1225" s="108"/>
      <c r="D1225" s="108"/>
      <c r="E1225" s="108"/>
      <c r="F1225" s="108"/>
      <c r="G1225" s="108"/>
      <c r="H1225" s="108"/>
      <c r="I1225" s="108"/>
      <c r="J1225" s="108"/>
      <c r="K1225" s="108"/>
      <c r="L1225" s="108"/>
      <c r="M1225" s="108"/>
    </row>
    <row r="1226" spans="1:13" x14ac:dyDescent="0.2">
      <c r="A1226" s="108"/>
      <c r="B1226" s="108"/>
      <c r="C1226" s="108"/>
      <c r="D1226" s="108"/>
      <c r="E1226" s="108"/>
      <c r="F1226" s="108"/>
      <c r="G1226" s="108"/>
      <c r="H1226" s="108"/>
      <c r="I1226" s="108"/>
      <c r="J1226" s="108"/>
      <c r="K1226" s="108"/>
      <c r="L1226" s="108"/>
      <c r="M1226" s="108"/>
    </row>
    <row r="1227" spans="1:13" x14ac:dyDescent="0.2">
      <c r="A1227" s="108"/>
      <c r="B1227" s="108"/>
      <c r="C1227" s="108"/>
      <c r="D1227" s="108"/>
      <c r="E1227" s="108"/>
      <c r="F1227" s="108"/>
      <c r="G1227" s="108"/>
      <c r="H1227" s="108"/>
      <c r="I1227" s="108"/>
      <c r="J1227" s="108"/>
      <c r="K1227" s="108"/>
      <c r="L1227" s="108"/>
      <c r="M1227" s="108"/>
    </row>
    <row r="1228" spans="1:13" x14ac:dyDescent="0.2">
      <c r="A1228" s="108"/>
      <c r="B1228" s="108"/>
      <c r="C1228" s="108"/>
      <c r="D1228" s="108"/>
      <c r="E1228" s="108"/>
      <c r="F1228" s="108"/>
      <c r="G1228" s="108"/>
      <c r="H1228" s="108"/>
      <c r="I1228" s="108"/>
      <c r="J1228" s="108"/>
      <c r="K1228" s="108"/>
      <c r="L1228" s="108"/>
      <c r="M1228" s="108"/>
    </row>
    <row r="1229" spans="1:13" x14ac:dyDescent="0.2">
      <c r="A1229" s="108"/>
      <c r="B1229" s="108"/>
      <c r="C1229" s="108"/>
      <c r="D1229" s="108"/>
      <c r="E1229" s="108"/>
      <c r="F1229" s="108"/>
      <c r="G1229" s="108"/>
      <c r="H1229" s="108"/>
      <c r="I1229" s="108"/>
      <c r="J1229" s="108"/>
      <c r="K1229" s="108"/>
      <c r="L1229" s="108"/>
      <c r="M1229" s="108"/>
    </row>
    <row r="1230" spans="1:13" x14ac:dyDescent="0.2">
      <c r="A1230" s="108"/>
      <c r="B1230" s="108"/>
      <c r="C1230" s="108"/>
      <c r="D1230" s="108"/>
      <c r="E1230" s="108"/>
      <c r="F1230" s="108"/>
      <c r="G1230" s="108"/>
      <c r="H1230" s="108"/>
      <c r="I1230" s="108"/>
      <c r="J1230" s="108"/>
      <c r="K1230" s="108"/>
      <c r="L1230" s="108"/>
      <c r="M1230" s="108"/>
    </row>
    <row r="1231" spans="1:13" x14ac:dyDescent="0.2">
      <c r="A1231" s="108"/>
      <c r="B1231" s="108"/>
      <c r="C1231" s="108"/>
      <c r="D1231" s="108"/>
      <c r="E1231" s="108"/>
      <c r="F1231" s="108"/>
      <c r="G1231" s="108"/>
      <c r="H1231" s="108"/>
      <c r="I1231" s="108"/>
      <c r="J1231" s="108"/>
      <c r="K1231" s="108"/>
      <c r="L1231" s="108"/>
      <c r="M1231" s="108"/>
    </row>
    <row r="1232" spans="1:13" x14ac:dyDescent="0.2">
      <c r="A1232" s="108"/>
      <c r="B1232" s="108"/>
      <c r="C1232" s="108"/>
      <c r="D1232" s="108"/>
      <c r="E1232" s="108"/>
      <c r="F1232" s="108"/>
      <c r="G1232" s="108"/>
      <c r="H1232" s="108"/>
      <c r="I1232" s="108"/>
      <c r="J1232" s="108"/>
      <c r="K1232" s="108"/>
      <c r="L1232" s="108"/>
      <c r="M1232" s="108"/>
    </row>
    <row r="1233" spans="1:13" x14ac:dyDescent="0.2">
      <c r="A1233" s="108"/>
      <c r="B1233" s="108"/>
      <c r="C1233" s="108"/>
      <c r="D1233" s="108"/>
      <c r="E1233" s="108"/>
      <c r="F1233" s="108"/>
      <c r="G1233" s="108"/>
      <c r="H1233" s="108"/>
      <c r="I1233" s="108"/>
      <c r="J1233" s="108"/>
      <c r="K1233" s="108"/>
      <c r="L1233" s="108"/>
      <c r="M1233" s="108"/>
    </row>
    <row r="1234" spans="1:13" x14ac:dyDescent="0.2">
      <c r="A1234" s="108"/>
      <c r="B1234" s="108"/>
      <c r="C1234" s="108"/>
      <c r="D1234" s="108"/>
      <c r="E1234" s="108"/>
      <c r="F1234" s="108"/>
      <c r="G1234" s="108"/>
      <c r="H1234" s="108"/>
      <c r="I1234" s="108"/>
      <c r="J1234" s="108"/>
      <c r="K1234" s="108"/>
      <c r="L1234" s="108"/>
      <c r="M1234" s="108"/>
    </row>
    <row r="1235" spans="1:13" x14ac:dyDescent="0.2">
      <c r="A1235" s="108"/>
      <c r="B1235" s="108"/>
      <c r="C1235" s="108"/>
      <c r="D1235" s="108"/>
      <c r="E1235" s="108"/>
      <c r="F1235" s="108"/>
      <c r="G1235" s="108"/>
      <c r="H1235" s="108"/>
      <c r="I1235" s="108"/>
      <c r="J1235" s="108"/>
      <c r="K1235" s="108"/>
      <c r="L1235" s="108"/>
      <c r="M1235" s="108"/>
    </row>
    <row r="1236" spans="1:13" x14ac:dyDescent="0.2">
      <c r="A1236" s="108"/>
      <c r="B1236" s="108"/>
      <c r="C1236" s="108"/>
      <c r="D1236" s="108"/>
      <c r="E1236" s="108"/>
      <c r="F1236" s="108"/>
      <c r="G1236" s="108"/>
      <c r="H1236" s="108"/>
      <c r="I1236" s="108"/>
      <c r="J1236" s="108"/>
      <c r="K1236" s="108"/>
      <c r="L1236" s="108"/>
      <c r="M1236" s="108"/>
    </row>
    <row r="1237" spans="1:13" x14ac:dyDescent="0.2">
      <c r="A1237" s="108"/>
      <c r="B1237" s="108"/>
      <c r="C1237" s="108"/>
      <c r="D1237" s="108"/>
      <c r="E1237" s="108"/>
      <c r="F1237" s="108"/>
      <c r="G1237" s="108"/>
      <c r="H1237" s="108"/>
      <c r="I1237" s="108"/>
      <c r="J1237" s="108"/>
      <c r="K1237" s="108"/>
      <c r="L1237" s="108"/>
      <c r="M1237" s="108"/>
    </row>
    <row r="1238" spans="1:13" x14ac:dyDescent="0.2">
      <c r="A1238" s="108"/>
      <c r="B1238" s="108"/>
      <c r="C1238" s="108"/>
      <c r="D1238" s="108"/>
      <c r="E1238" s="108"/>
      <c r="F1238" s="108"/>
      <c r="G1238" s="108"/>
      <c r="H1238" s="108"/>
      <c r="I1238" s="108"/>
      <c r="J1238" s="108"/>
      <c r="K1238" s="108"/>
      <c r="L1238" s="108"/>
      <c r="M1238" s="108"/>
    </row>
    <row r="1239" spans="1:13" x14ac:dyDescent="0.2">
      <c r="A1239" s="108"/>
      <c r="B1239" s="108"/>
      <c r="C1239" s="108"/>
      <c r="D1239" s="108"/>
      <c r="E1239" s="108"/>
      <c r="F1239" s="108"/>
      <c r="G1239" s="108"/>
      <c r="H1239" s="108"/>
      <c r="I1239" s="108"/>
      <c r="J1239" s="108"/>
      <c r="K1239" s="108"/>
      <c r="L1239" s="108"/>
      <c r="M1239" s="108"/>
    </row>
    <row r="1240" spans="1:13" x14ac:dyDescent="0.2">
      <c r="A1240" s="108"/>
      <c r="B1240" s="108"/>
      <c r="C1240" s="108"/>
      <c r="D1240" s="108"/>
      <c r="E1240" s="108"/>
      <c r="F1240" s="108"/>
      <c r="G1240" s="108"/>
      <c r="H1240" s="108"/>
      <c r="I1240" s="108"/>
      <c r="J1240" s="108"/>
      <c r="K1240" s="108"/>
      <c r="L1240" s="108"/>
      <c r="M1240" s="108"/>
    </row>
    <row r="1241" spans="1:13" x14ac:dyDescent="0.2">
      <c r="A1241" s="108"/>
      <c r="B1241" s="108"/>
      <c r="C1241" s="108"/>
      <c r="D1241" s="108"/>
      <c r="E1241" s="108"/>
      <c r="F1241" s="108"/>
      <c r="G1241" s="108"/>
      <c r="H1241" s="108"/>
      <c r="I1241" s="108"/>
      <c r="J1241" s="108"/>
      <c r="K1241" s="108"/>
      <c r="L1241" s="108"/>
      <c r="M1241" s="108"/>
    </row>
    <row r="1242" spans="1:13" x14ac:dyDescent="0.2">
      <c r="A1242" s="108"/>
      <c r="B1242" s="108"/>
      <c r="C1242" s="108"/>
      <c r="D1242" s="108"/>
      <c r="E1242" s="108"/>
      <c r="F1242" s="108"/>
      <c r="G1242" s="108"/>
      <c r="H1242" s="108"/>
      <c r="I1242" s="108"/>
      <c r="J1242" s="108"/>
      <c r="K1242" s="108"/>
      <c r="L1242" s="108"/>
      <c r="M1242" s="108"/>
    </row>
    <row r="1243" spans="1:13" x14ac:dyDescent="0.2">
      <c r="A1243" s="108"/>
      <c r="B1243" s="108"/>
      <c r="C1243" s="108"/>
      <c r="D1243" s="108"/>
      <c r="E1243" s="108"/>
      <c r="F1243" s="108"/>
      <c r="G1243" s="108"/>
      <c r="H1243" s="108"/>
      <c r="I1243" s="108"/>
      <c r="J1243" s="108"/>
      <c r="K1243" s="108"/>
      <c r="L1243" s="108"/>
      <c r="M1243" s="108"/>
    </row>
    <row r="1244" spans="1:13" x14ac:dyDescent="0.2">
      <c r="A1244" s="108"/>
      <c r="B1244" s="108"/>
      <c r="C1244" s="108"/>
      <c r="D1244" s="108"/>
      <c r="E1244" s="108"/>
      <c r="F1244" s="108"/>
      <c r="G1244" s="108"/>
      <c r="H1244" s="108"/>
      <c r="I1244" s="108"/>
      <c r="J1244" s="108"/>
      <c r="K1244" s="108"/>
      <c r="L1244" s="108"/>
      <c r="M1244" s="108"/>
    </row>
    <row r="1245" spans="1:13" x14ac:dyDescent="0.2">
      <c r="A1245" s="108"/>
      <c r="B1245" s="108"/>
      <c r="C1245" s="108"/>
      <c r="D1245" s="108"/>
      <c r="E1245" s="108"/>
      <c r="F1245" s="108"/>
      <c r="G1245" s="108"/>
      <c r="H1245" s="108"/>
      <c r="I1245" s="108"/>
      <c r="J1245" s="108"/>
      <c r="K1245" s="108"/>
      <c r="L1245" s="108"/>
      <c r="M1245" s="108"/>
    </row>
    <row r="1246" spans="1:13" x14ac:dyDescent="0.2">
      <c r="A1246" s="108"/>
      <c r="B1246" s="108"/>
      <c r="C1246" s="108"/>
      <c r="D1246" s="108"/>
      <c r="E1246" s="108"/>
      <c r="F1246" s="108"/>
      <c r="G1246" s="108"/>
      <c r="H1246" s="108"/>
      <c r="I1246" s="108"/>
      <c r="J1246" s="108"/>
      <c r="K1246" s="108"/>
      <c r="L1246" s="108"/>
      <c r="M1246" s="108"/>
    </row>
    <row r="1247" spans="1:13" x14ac:dyDescent="0.2">
      <c r="A1247" s="108"/>
      <c r="B1247" s="108"/>
      <c r="C1247" s="108"/>
      <c r="D1247" s="108"/>
      <c r="E1247" s="108"/>
      <c r="F1247" s="108"/>
      <c r="G1247" s="108"/>
      <c r="H1247" s="108"/>
      <c r="I1247" s="108"/>
      <c r="J1247" s="108"/>
      <c r="K1247" s="108"/>
      <c r="L1247" s="108"/>
      <c r="M1247" s="108"/>
    </row>
    <row r="1248" spans="1:13" x14ac:dyDescent="0.2">
      <c r="A1248" s="108"/>
      <c r="B1248" s="108"/>
      <c r="C1248" s="108"/>
      <c r="D1248" s="108"/>
      <c r="E1248" s="108"/>
      <c r="F1248" s="108"/>
      <c r="G1248" s="108"/>
      <c r="H1248" s="108"/>
      <c r="I1248" s="108"/>
      <c r="J1248" s="108"/>
      <c r="K1248" s="108"/>
      <c r="L1248" s="108"/>
      <c r="M1248" s="108"/>
    </row>
    <row r="1249" spans="1:13" x14ac:dyDescent="0.2">
      <c r="A1249" s="108"/>
      <c r="B1249" s="108"/>
      <c r="C1249" s="108"/>
      <c r="D1249" s="108"/>
      <c r="E1249" s="108"/>
      <c r="F1249" s="108"/>
      <c r="G1249" s="108"/>
      <c r="H1249" s="108"/>
      <c r="I1249" s="108"/>
      <c r="J1249" s="108"/>
      <c r="K1249" s="108"/>
      <c r="L1249" s="108"/>
      <c r="M1249" s="108"/>
    </row>
    <row r="1250" spans="1:13" x14ac:dyDescent="0.2">
      <c r="A1250" s="108"/>
      <c r="B1250" s="108"/>
      <c r="C1250" s="108"/>
      <c r="D1250" s="108"/>
      <c r="E1250" s="108"/>
      <c r="F1250" s="108"/>
      <c r="G1250" s="108"/>
      <c r="H1250" s="108"/>
      <c r="I1250" s="108"/>
      <c r="J1250" s="108"/>
      <c r="K1250" s="108"/>
      <c r="L1250" s="108"/>
      <c r="M1250" s="108"/>
    </row>
    <row r="1251" spans="1:13" x14ac:dyDescent="0.2">
      <c r="A1251" s="108"/>
      <c r="B1251" s="108"/>
      <c r="C1251" s="108"/>
      <c r="D1251" s="108"/>
      <c r="E1251" s="108"/>
      <c r="F1251" s="108"/>
      <c r="G1251" s="108"/>
      <c r="H1251" s="108"/>
      <c r="I1251" s="108"/>
      <c r="J1251" s="108"/>
      <c r="K1251" s="108"/>
      <c r="L1251" s="108"/>
      <c r="M1251" s="108"/>
    </row>
    <row r="1252" spans="1:13" x14ac:dyDescent="0.2">
      <c r="A1252" s="108"/>
      <c r="B1252" s="108"/>
      <c r="C1252" s="108"/>
      <c r="D1252" s="108"/>
      <c r="E1252" s="108"/>
      <c r="F1252" s="108"/>
      <c r="G1252" s="108"/>
      <c r="H1252" s="108"/>
      <c r="I1252" s="108"/>
      <c r="J1252" s="108"/>
      <c r="K1252" s="108"/>
      <c r="L1252" s="108"/>
      <c r="M1252" s="108"/>
    </row>
    <row r="1253" spans="1:13" x14ac:dyDescent="0.2">
      <c r="A1253" s="108"/>
      <c r="B1253" s="108"/>
      <c r="C1253" s="108"/>
      <c r="D1253" s="108"/>
      <c r="E1253" s="108"/>
      <c r="F1253" s="108"/>
      <c r="G1253" s="108"/>
      <c r="H1253" s="108"/>
      <c r="I1253" s="108"/>
      <c r="J1253" s="108"/>
      <c r="K1253" s="108"/>
      <c r="L1253" s="108"/>
      <c r="M1253" s="108"/>
    </row>
    <row r="1254" spans="1:13" x14ac:dyDescent="0.2">
      <c r="A1254" s="108"/>
      <c r="B1254" s="108"/>
      <c r="C1254" s="108"/>
      <c r="D1254" s="108"/>
      <c r="E1254" s="108"/>
      <c r="F1254" s="108"/>
      <c r="G1254" s="108"/>
      <c r="H1254" s="108"/>
      <c r="I1254" s="108"/>
      <c r="J1254" s="108"/>
      <c r="K1254" s="108"/>
      <c r="L1254" s="108"/>
      <c r="M1254" s="108"/>
    </row>
    <row r="1255" spans="1:13" x14ac:dyDescent="0.2">
      <c r="A1255" s="108"/>
      <c r="B1255" s="108"/>
      <c r="C1255" s="108"/>
      <c r="D1255" s="108"/>
      <c r="E1255" s="108"/>
      <c r="F1255" s="108"/>
      <c r="G1255" s="108"/>
      <c r="H1255" s="108"/>
      <c r="I1255" s="108"/>
      <c r="J1255" s="108"/>
      <c r="K1255" s="108"/>
      <c r="L1255" s="108"/>
      <c r="M1255" s="108"/>
    </row>
    <row r="1256" spans="1:13" x14ac:dyDescent="0.2">
      <c r="A1256" s="108"/>
      <c r="B1256" s="108"/>
      <c r="C1256" s="108"/>
      <c r="D1256" s="108"/>
      <c r="E1256" s="108"/>
      <c r="F1256" s="108"/>
      <c r="G1256" s="108"/>
      <c r="H1256" s="108"/>
      <c r="I1256" s="108"/>
      <c r="J1256" s="108"/>
      <c r="K1256" s="108"/>
      <c r="L1256" s="108"/>
      <c r="M1256" s="108"/>
    </row>
    <row r="1257" spans="1:13" x14ac:dyDescent="0.2">
      <c r="A1257" s="108"/>
      <c r="B1257" s="108"/>
      <c r="C1257" s="108"/>
      <c r="D1257" s="108"/>
      <c r="E1257" s="108"/>
      <c r="F1257" s="108"/>
      <c r="G1257" s="108"/>
      <c r="H1257" s="108"/>
      <c r="I1257" s="108"/>
      <c r="J1257" s="108"/>
      <c r="K1257" s="108"/>
      <c r="L1257" s="108"/>
      <c r="M1257" s="108"/>
    </row>
    <row r="1258" spans="1:13" x14ac:dyDescent="0.2">
      <c r="A1258" s="108"/>
      <c r="B1258" s="108"/>
      <c r="C1258" s="108"/>
      <c r="D1258" s="108"/>
      <c r="E1258" s="108"/>
      <c r="F1258" s="108"/>
      <c r="G1258" s="108"/>
      <c r="H1258" s="108"/>
      <c r="I1258" s="108"/>
      <c r="J1258" s="108"/>
      <c r="K1258" s="108"/>
      <c r="L1258" s="108"/>
      <c r="M1258" s="108"/>
    </row>
    <row r="1259" spans="1:13" x14ac:dyDescent="0.2">
      <c r="A1259" s="108"/>
      <c r="B1259" s="108"/>
      <c r="C1259" s="108"/>
      <c r="D1259" s="108"/>
      <c r="E1259" s="108"/>
      <c r="F1259" s="108"/>
      <c r="G1259" s="108"/>
      <c r="H1259" s="108"/>
      <c r="I1259" s="108"/>
      <c r="J1259" s="108"/>
      <c r="K1259" s="108"/>
      <c r="L1259" s="108"/>
      <c r="M1259" s="108"/>
    </row>
    <row r="1260" spans="1:13" x14ac:dyDescent="0.2">
      <c r="A1260" s="108"/>
      <c r="B1260" s="108"/>
      <c r="C1260" s="108"/>
      <c r="D1260" s="108"/>
      <c r="E1260" s="108"/>
      <c r="F1260" s="108"/>
      <c r="G1260" s="108"/>
      <c r="H1260" s="108"/>
      <c r="I1260" s="108"/>
      <c r="J1260" s="108"/>
      <c r="K1260" s="108"/>
      <c r="L1260" s="108"/>
      <c r="M1260" s="108"/>
    </row>
    <row r="1261" spans="1:13" x14ac:dyDescent="0.2">
      <c r="A1261" s="108"/>
      <c r="B1261" s="108"/>
      <c r="C1261" s="108"/>
      <c r="D1261" s="108"/>
      <c r="E1261" s="108"/>
      <c r="F1261" s="108"/>
      <c r="G1261" s="108"/>
      <c r="H1261" s="108"/>
      <c r="I1261" s="108"/>
      <c r="J1261" s="108"/>
      <c r="K1261" s="108"/>
      <c r="L1261" s="108"/>
      <c r="M1261" s="108"/>
    </row>
    <row r="1262" spans="1:13" x14ac:dyDescent="0.2">
      <c r="A1262" s="108"/>
      <c r="B1262" s="108"/>
      <c r="C1262" s="108"/>
      <c r="D1262" s="108"/>
      <c r="E1262" s="108"/>
      <c r="F1262" s="108"/>
      <c r="G1262" s="108"/>
      <c r="H1262" s="108"/>
      <c r="I1262" s="108"/>
      <c r="J1262" s="108"/>
      <c r="K1262" s="108"/>
      <c r="L1262" s="108"/>
      <c r="M1262" s="108"/>
    </row>
    <row r="1263" spans="1:13" x14ac:dyDescent="0.2">
      <c r="A1263" s="108"/>
      <c r="B1263" s="108"/>
      <c r="C1263" s="108"/>
      <c r="D1263" s="108"/>
      <c r="E1263" s="108"/>
      <c r="F1263" s="108"/>
      <c r="G1263" s="108"/>
      <c r="H1263" s="108"/>
      <c r="I1263" s="108"/>
      <c r="J1263" s="108"/>
      <c r="K1263" s="108"/>
      <c r="L1263" s="108"/>
      <c r="M1263" s="108"/>
    </row>
    <row r="1264" spans="1:13" x14ac:dyDescent="0.2">
      <c r="A1264" s="108"/>
      <c r="B1264" s="108"/>
      <c r="C1264" s="108"/>
      <c r="D1264" s="108"/>
      <c r="E1264" s="108"/>
      <c r="F1264" s="108"/>
      <c r="G1264" s="108"/>
      <c r="H1264" s="108"/>
      <c r="I1264" s="108"/>
      <c r="J1264" s="108"/>
      <c r="K1264" s="108"/>
      <c r="L1264" s="108"/>
      <c r="M1264" s="108"/>
    </row>
    <row r="1265" spans="1:13" x14ac:dyDescent="0.2">
      <c r="A1265" s="108"/>
      <c r="B1265" s="108"/>
      <c r="C1265" s="108"/>
      <c r="D1265" s="108"/>
      <c r="E1265" s="108"/>
      <c r="F1265" s="108"/>
      <c r="G1265" s="108"/>
      <c r="H1265" s="108"/>
      <c r="I1265" s="108"/>
      <c r="J1265" s="108"/>
      <c r="K1265" s="108"/>
      <c r="L1265" s="108"/>
      <c r="M1265" s="108"/>
    </row>
    <row r="1266" spans="1:13" x14ac:dyDescent="0.2">
      <c r="A1266" s="108"/>
      <c r="B1266" s="108"/>
      <c r="C1266" s="108"/>
      <c r="D1266" s="108"/>
      <c r="E1266" s="108"/>
      <c r="F1266" s="108"/>
      <c r="G1266" s="108"/>
      <c r="H1266" s="108"/>
      <c r="I1266" s="108"/>
      <c r="J1266" s="108"/>
      <c r="K1266" s="108"/>
      <c r="L1266" s="108"/>
      <c r="M1266" s="108"/>
    </row>
    <row r="1267" spans="1:13" x14ac:dyDescent="0.2">
      <c r="A1267" s="108"/>
      <c r="B1267" s="108"/>
      <c r="C1267" s="108"/>
      <c r="D1267" s="108"/>
      <c r="E1267" s="108"/>
      <c r="F1267" s="108"/>
      <c r="G1267" s="108"/>
      <c r="H1267" s="108"/>
      <c r="I1267" s="108"/>
      <c r="J1267" s="108"/>
      <c r="K1267" s="108"/>
      <c r="L1267" s="108"/>
      <c r="M1267" s="108"/>
    </row>
    <row r="1268" spans="1:13" x14ac:dyDescent="0.2">
      <c r="A1268" s="108"/>
      <c r="B1268" s="108"/>
      <c r="C1268" s="108"/>
      <c r="D1268" s="108"/>
      <c r="E1268" s="108"/>
      <c r="F1268" s="108"/>
      <c r="G1268" s="108"/>
      <c r="H1268" s="108"/>
      <c r="I1268" s="108"/>
      <c r="J1268" s="108"/>
      <c r="K1268" s="108"/>
      <c r="L1268" s="108"/>
      <c r="M1268" s="108"/>
    </row>
    <row r="1269" spans="1:13" x14ac:dyDescent="0.2">
      <c r="A1269" s="108"/>
      <c r="B1269" s="108"/>
      <c r="C1269" s="108"/>
      <c r="D1269" s="108"/>
      <c r="E1269" s="108"/>
      <c r="F1269" s="108"/>
      <c r="G1269" s="108"/>
      <c r="H1269" s="108"/>
      <c r="I1269" s="108"/>
      <c r="J1269" s="108"/>
      <c r="K1269" s="108"/>
      <c r="L1269" s="108"/>
      <c r="M1269" s="108"/>
    </row>
    <row r="1270" spans="1:13" x14ac:dyDescent="0.2">
      <c r="A1270" s="108"/>
      <c r="B1270" s="108"/>
      <c r="C1270" s="108"/>
      <c r="D1270" s="108"/>
      <c r="E1270" s="108"/>
      <c r="F1270" s="108"/>
      <c r="G1270" s="108"/>
      <c r="H1270" s="108"/>
      <c r="I1270" s="108"/>
      <c r="J1270" s="108"/>
      <c r="K1270" s="108"/>
      <c r="L1270" s="108"/>
      <c r="M1270" s="108"/>
    </row>
    <row r="1271" spans="1:13" x14ac:dyDescent="0.2">
      <c r="A1271" s="108"/>
      <c r="B1271" s="108"/>
      <c r="C1271" s="108"/>
      <c r="D1271" s="108"/>
      <c r="E1271" s="108"/>
      <c r="F1271" s="108"/>
      <c r="G1271" s="108"/>
      <c r="H1271" s="108"/>
      <c r="I1271" s="108"/>
      <c r="J1271" s="108"/>
      <c r="K1271" s="108"/>
      <c r="L1271" s="108"/>
      <c r="M1271" s="108"/>
    </row>
    <row r="1272" spans="1:13" x14ac:dyDescent="0.2">
      <c r="A1272" s="108"/>
      <c r="B1272" s="108"/>
      <c r="C1272" s="108"/>
      <c r="D1272" s="108"/>
      <c r="E1272" s="108"/>
      <c r="F1272" s="108"/>
      <c r="G1272" s="108"/>
      <c r="H1272" s="108"/>
      <c r="I1272" s="108"/>
      <c r="J1272" s="108"/>
      <c r="K1272" s="108"/>
      <c r="L1272" s="108"/>
      <c r="M1272" s="108"/>
    </row>
    <row r="1273" spans="1:13" x14ac:dyDescent="0.2">
      <c r="A1273" s="108"/>
      <c r="B1273" s="108"/>
      <c r="C1273" s="108"/>
      <c r="D1273" s="108"/>
      <c r="E1273" s="108"/>
      <c r="F1273" s="108"/>
      <c r="G1273" s="108"/>
      <c r="H1273" s="108"/>
      <c r="I1273" s="108"/>
      <c r="J1273" s="108"/>
      <c r="K1273" s="108"/>
      <c r="L1273" s="108"/>
      <c r="M1273" s="108"/>
    </row>
    <row r="1274" spans="1:13" x14ac:dyDescent="0.2">
      <c r="A1274" s="108"/>
      <c r="B1274" s="108"/>
      <c r="C1274" s="108"/>
      <c r="D1274" s="108"/>
      <c r="E1274" s="108"/>
      <c r="F1274" s="108"/>
      <c r="G1274" s="108"/>
      <c r="H1274" s="108"/>
      <c r="I1274" s="108"/>
      <c r="J1274" s="108"/>
      <c r="K1274" s="108"/>
      <c r="L1274" s="108"/>
      <c r="M1274" s="108"/>
    </row>
    <row r="1275" spans="1:13" x14ac:dyDescent="0.2">
      <c r="A1275" s="108"/>
      <c r="B1275" s="108"/>
      <c r="C1275" s="108"/>
      <c r="D1275" s="108"/>
      <c r="E1275" s="108"/>
      <c r="F1275" s="108"/>
      <c r="G1275" s="108"/>
      <c r="H1275" s="108"/>
      <c r="I1275" s="108"/>
      <c r="J1275" s="108"/>
      <c r="K1275" s="108"/>
      <c r="L1275" s="108"/>
      <c r="M1275" s="108"/>
    </row>
    <row r="1276" spans="1:13" x14ac:dyDescent="0.2">
      <c r="A1276" s="108"/>
      <c r="B1276" s="108"/>
      <c r="C1276" s="108"/>
      <c r="D1276" s="108"/>
      <c r="E1276" s="108"/>
      <c r="F1276" s="108"/>
      <c r="G1276" s="108"/>
      <c r="H1276" s="108"/>
      <c r="I1276" s="108"/>
      <c r="J1276" s="108"/>
      <c r="K1276" s="108"/>
      <c r="L1276" s="108"/>
      <c r="M1276" s="108"/>
    </row>
    <row r="1277" spans="1:13" x14ac:dyDescent="0.2">
      <c r="A1277" s="108"/>
      <c r="B1277" s="108"/>
      <c r="C1277" s="108"/>
      <c r="D1277" s="108"/>
      <c r="E1277" s="108"/>
      <c r="F1277" s="108"/>
      <c r="G1277" s="108"/>
      <c r="H1277" s="108"/>
      <c r="I1277" s="108"/>
      <c r="J1277" s="108"/>
      <c r="K1277" s="108"/>
      <c r="L1277" s="108"/>
      <c r="M1277" s="108"/>
    </row>
    <row r="1278" spans="1:13" x14ac:dyDescent="0.2">
      <c r="A1278" s="108"/>
      <c r="B1278" s="108"/>
      <c r="C1278" s="108"/>
      <c r="D1278" s="108"/>
      <c r="E1278" s="108"/>
      <c r="F1278" s="108"/>
      <c r="G1278" s="108"/>
      <c r="H1278" s="108"/>
      <c r="I1278" s="108"/>
      <c r="J1278" s="108"/>
      <c r="K1278" s="108"/>
      <c r="L1278" s="108"/>
      <c r="M1278" s="108"/>
    </row>
    <row r="1279" spans="1:13" x14ac:dyDescent="0.2">
      <c r="A1279" s="108"/>
      <c r="B1279" s="108"/>
      <c r="C1279" s="108"/>
      <c r="D1279" s="108"/>
      <c r="E1279" s="108"/>
      <c r="F1279" s="108"/>
      <c r="G1279" s="108"/>
      <c r="H1279" s="108"/>
      <c r="I1279" s="108"/>
      <c r="J1279" s="108"/>
      <c r="K1279" s="108"/>
      <c r="L1279" s="108"/>
      <c r="M1279" s="108"/>
    </row>
    <row r="1280" spans="1:13" x14ac:dyDescent="0.2">
      <c r="A1280" s="108"/>
      <c r="B1280" s="108"/>
      <c r="C1280" s="108"/>
      <c r="D1280" s="108"/>
      <c r="E1280" s="108"/>
      <c r="F1280" s="108"/>
      <c r="G1280" s="108"/>
      <c r="H1280" s="108"/>
      <c r="I1280" s="108"/>
      <c r="J1280" s="108"/>
      <c r="K1280" s="108"/>
      <c r="L1280" s="108"/>
      <c r="M1280" s="108"/>
    </row>
    <row r="1281" spans="1:13" x14ac:dyDescent="0.2">
      <c r="A1281" s="108"/>
      <c r="B1281" s="108"/>
      <c r="C1281" s="108"/>
      <c r="D1281" s="108"/>
      <c r="E1281" s="108"/>
      <c r="F1281" s="108"/>
      <c r="G1281" s="108"/>
      <c r="H1281" s="108"/>
      <c r="I1281" s="108"/>
      <c r="J1281" s="108"/>
      <c r="K1281" s="108"/>
      <c r="L1281" s="108"/>
      <c r="M1281" s="108"/>
    </row>
    <row r="1282" spans="1:13" x14ac:dyDescent="0.2">
      <c r="A1282" s="108"/>
      <c r="B1282" s="108"/>
      <c r="C1282" s="108"/>
      <c r="D1282" s="108"/>
      <c r="E1282" s="108"/>
      <c r="F1282" s="108"/>
      <c r="G1282" s="108"/>
      <c r="H1282" s="108"/>
      <c r="I1282" s="108"/>
      <c r="J1282" s="108"/>
      <c r="K1282" s="108"/>
      <c r="L1282" s="108"/>
      <c r="M1282" s="108"/>
    </row>
    <row r="1283" spans="1:13" x14ac:dyDescent="0.2">
      <c r="A1283" s="108"/>
      <c r="B1283" s="108"/>
      <c r="C1283" s="108"/>
      <c r="D1283" s="108"/>
      <c r="E1283" s="108"/>
      <c r="F1283" s="108"/>
      <c r="G1283" s="108"/>
      <c r="H1283" s="108"/>
      <c r="I1283" s="108"/>
      <c r="J1283" s="108"/>
      <c r="K1283" s="108"/>
      <c r="L1283" s="108"/>
      <c r="M1283" s="108"/>
    </row>
    <row r="1284" spans="1:13" x14ac:dyDescent="0.2">
      <c r="A1284" s="108"/>
      <c r="B1284" s="108"/>
      <c r="C1284" s="108"/>
      <c r="D1284" s="108"/>
      <c r="E1284" s="108"/>
      <c r="F1284" s="108"/>
      <c r="G1284" s="108"/>
      <c r="H1284" s="108"/>
      <c r="I1284" s="108"/>
      <c r="J1284" s="108"/>
      <c r="K1284" s="108"/>
      <c r="L1284" s="108"/>
      <c r="M1284" s="108"/>
    </row>
    <row r="1285" spans="1:13" x14ac:dyDescent="0.2">
      <c r="A1285" s="108"/>
      <c r="B1285" s="108"/>
      <c r="C1285" s="108"/>
      <c r="D1285" s="108"/>
      <c r="E1285" s="108"/>
      <c r="F1285" s="108"/>
      <c r="G1285" s="108"/>
      <c r="H1285" s="108"/>
      <c r="I1285" s="108"/>
      <c r="J1285" s="108"/>
      <c r="K1285" s="108"/>
      <c r="L1285" s="108"/>
      <c r="M1285" s="108"/>
    </row>
    <row r="1286" spans="1:13" x14ac:dyDescent="0.2">
      <c r="A1286" s="108"/>
      <c r="B1286" s="108"/>
      <c r="C1286" s="108"/>
      <c r="D1286" s="108"/>
      <c r="E1286" s="108"/>
      <c r="F1286" s="108"/>
      <c r="G1286" s="108"/>
      <c r="H1286" s="108"/>
      <c r="I1286" s="108"/>
      <c r="J1286" s="108"/>
      <c r="K1286" s="108"/>
      <c r="L1286" s="108"/>
      <c r="M1286" s="108"/>
    </row>
    <row r="1287" spans="1:13" x14ac:dyDescent="0.2">
      <c r="A1287" s="108"/>
      <c r="B1287" s="108"/>
      <c r="C1287" s="108"/>
      <c r="D1287" s="108"/>
      <c r="E1287" s="108"/>
      <c r="F1287" s="108"/>
      <c r="G1287" s="108"/>
      <c r="H1287" s="108"/>
      <c r="I1287" s="108"/>
      <c r="J1287" s="108"/>
      <c r="K1287" s="108"/>
      <c r="L1287" s="108"/>
      <c r="M1287" s="108"/>
    </row>
    <row r="1288" spans="1:13" x14ac:dyDescent="0.2">
      <c r="A1288" s="108"/>
      <c r="B1288" s="108"/>
      <c r="C1288" s="108"/>
      <c r="D1288" s="108"/>
      <c r="E1288" s="108"/>
      <c r="F1288" s="108"/>
      <c r="G1288" s="108"/>
      <c r="H1288" s="108"/>
      <c r="I1288" s="108"/>
      <c r="J1288" s="108"/>
      <c r="K1288" s="108"/>
      <c r="L1288" s="108"/>
      <c r="M1288" s="108"/>
    </row>
    <row r="1289" spans="1:13" x14ac:dyDescent="0.2">
      <c r="A1289" s="108"/>
      <c r="B1289" s="108"/>
      <c r="C1289" s="108"/>
      <c r="D1289" s="108"/>
      <c r="E1289" s="108"/>
      <c r="F1289" s="108"/>
      <c r="G1289" s="108"/>
      <c r="H1289" s="108"/>
      <c r="I1289" s="108"/>
      <c r="J1289" s="108"/>
      <c r="K1289" s="108"/>
      <c r="L1289" s="108"/>
      <c r="M1289" s="108"/>
    </row>
    <row r="1290" spans="1:13" x14ac:dyDescent="0.2">
      <c r="A1290" s="108"/>
      <c r="B1290" s="108"/>
      <c r="C1290" s="108"/>
      <c r="D1290" s="108"/>
      <c r="E1290" s="108"/>
      <c r="F1290" s="108"/>
      <c r="G1290" s="108"/>
      <c r="H1290" s="108"/>
      <c r="I1290" s="108"/>
      <c r="J1290" s="108"/>
      <c r="K1290" s="108"/>
      <c r="L1290" s="108"/>
      <c r="M1290" s="108"/>
    </row>
    <row r="1291" spans="1:13" x14ac:dyDescent="0.2">
      <c r="A1291" s="108"/>
      <c r="B1291" s="108"/>
      <c r="C1291" s="108"/>
      <c r="D1291" s="108"/>
      <c r="E1291" s="108"/>
      <c r="F1291" s="108"/>
      <c r="G1291" s="108"/>
      <c r="H1291" s="108"/>
      <c r="I1291" s="108"/>
      <c r="J1291" s="108"/>
      <c r="K1291" s="108"/>
      <c r="L1291" s="108"/>
      <c r="M1291" s="108"/>
    </row>
    <row r="1292" spans="1:13" x14ac:dyDescent="0.2">
      <c r="A1292" s="108"/>
      <c r="B1292" s="108"/>
      <c r="C1292" s="108"/>
      <c r="D1292" s="108"/>
      <c r="E1292" s="108"/>
      <c r="F1292" s="108"/>
      <c r="G1292" s="108"/>
      <c r="H1292" s="108"/>
      <c r="I1292" s="108"/>
      <c r="J1292" s="108"/>
      <c r="K1292" s="108"/>
      <c r="L1292" s="108"/>
      <c r="M1292" s="108"/>
    </row>
    <row r="1293" spans="1:13" x14ac:dyDescent="0.2">
      <c r="A1293" s="108"/>
      <c r="B1293" s="108"/>
      <c r="C1293" s="108"/>
      <c r="D1293" s="108"/>
      <c r="E1293" s="108"/>
      <c r="F1293" s="108"/>
      <c r="G1293" s="108"/>
      <c r="H1293" s="108"/>
      <c r="I1293" s="108"/>
      <c r="J1293" s="108"/>
      <c r="K1293" s="108"/>
      <c r="L1293" s="108"/>
      <c r="M1293" s="108"/>
    </row>
    <row r="1294" spans="1:13" x14ac:dyDescent="0.2">
      <c r="A1294" s="108"/>
      <c r="B1294" s="108"/>
      <c r="C1294" s="108"/>
      <c r="D1294" s="108"/>
      <c r="E1294" s="108"/>
      <c r="F1294" s="108"/>
      <c r="G1294" s="108"/>
      <c r="H1294" s="108"/>
      <c r="I1294" s="108"/>
      <c r="J1294" s="108"/>
      <c r="K1294" s="108"/>
      <c r="L1294" s="108"/>
      <c r="M1294" s="108"/>
    </row>
    <row r="1295" spans="1:13" x14ac:dyDescent="0.2">
      <c r="A1295" s="108"/>
      <c r="B1295" s="108"/>
      <c r="C1295" s="108"/>
      <c r="D1295" s="108"/>
      <c r="E1295" s="108"/>
      <c r="F1295" s="108"/>
      <c r="G1295" s="108"/>
      <c r="H1295" s="108"/>
      <c r="I1295" s="108"/>
      <c r="J1295" s="108"/>
      <c r="K1295" s="108"/>
      <c r="L1295" s="108"/>
      <c r="M1295" s="108"/>
    </row>
    <row r="1296" spans="1:13" x14ac:dyDescent="0.2">
      <c r="A1296" s="108"/>
      <c r="B1296" s="108"/>
      <c r="C1296" s="108"/>
      <c r="D1296" s="108"/>
      <c r="E1296" s="108"/>
      <c r="F1296" s="108"/>
      <c r="G1296" s="108"/>
      <c r="H1296" s="108"/>
      <c r="I1296" s="108"/>
      <c r="J1296" s="108"/>
      <c r="K1296" s="108"/>
      <c r="L1296" s="108"/>
      <c r="M1296" s="108"/>
    </row>
    <row r="1297" spans="1:13" x14ac:dyDescent="0.2">
      <c r="A1297" s="108"/>
      <c r="B1297" s="108"/>
      <c r="C1297" s="108"/>
      <c r="D1297" s="108"/>
      <c r="E1297" s="108"/>
      <c r="F1297" s="108"/>
      <c r="G1297" s="108"/>
      <c r="H1297" s="108"/>
      <c r="I1297" s="108"/>
      <c r="J1297" s="108"/>
      <c r="K1297" s="108"/>
      <c r="L1297" s="108"/>
      <c r="M1297" s="108"/>
    </row>
    <row r="1298" spans="1:13" x14ac:dyDescent="0.2">
      <c r="A1298" s="108"/>
      <c r="B1298" s="108"/>
      <c r="C1298" s="108"/>
      <c r="D1298" s="108"/>
      <c r="E1298" s="108"/>
      <c r="F1298" s="108"/>
      <c r="G1298" s="108"/>
      <c r="H1298" s="108"/>
      <c r="I1298" s="108"/>
      <c r="J1298" s="108"/>
      <c r="K1298" s="108"/>
      <c r="L1298" s="108"/>
      <c r="M1298" s="108"/>
    </row>
    <row r="1299" spans="1:13" x14ac:dyDescent="0.2">
      <c r="A1299" s="108"/>
      <c r="B1299" s="108"/>
      <c r="C1299" s="108"/>
      <c r="D1299" s="108"/>
      <c r="E1299" s="108"/>
      <c r="F1299" s="108"/>
      <c r="G1299" s="108"/>
      <c r="H1299" s="108"/>
      <c r="I1299" s="108"/>
      <c r="J1299" s="108"/>
      <c r="K1299" s="108"/>
      <c r="L1299" s="108"/>
      <c r="M1299" s="108"/>
    </row>
    <row r="1300" spans="1:13" x14ac:dyDescent="0.2">
      <c r="A1300" s="108"/>
      <c r="B1300" s="108"/>
      <c r="C1300" s="108"/>
      <c r="D1300" s="108"/>
      <c r="E1300" s="108"/>
      <c r="F1300" s="108"/>
      <c r="G1300" s="108"/>
      <c r="H1300" s="108"/>
      <c r="I1300" s="108"/>
      <c r="J1300" s="108"/>
      <c r="K1300" s="108"/>
      <c r="L1300" s="108"/>
      <c r="M1300" s="108"/>
    </row>
    <row r="1301" spans="1:13" x14ac:dyDescent="0.2">
      <c r="A1301" s="108"/>
      <c r="B1301" s="108"/>
      <c r="C1301" s="108"/>
      <c r="D1301" s="108"/>
      <c r="E1301" s="108"/>
      <c r="F1301" s="108"/>
      <c r="G1301" s="108"/>
      <c r="H1301" s="108"/>
      <c r="I1301" s="108"/>
      <c r="J1301" s="108"/>
      <c r="K1301" s="108"/>
      <c r="L1301" s="108"/>
      <c r="M1301" s="108"/>
    </row>
    <row r="1302" spans="1:13" x14ac:dyDescent="0.2">
      <c r="A1302" s="108"/>
      <c r="B1302" s="108"/>
      <c r="C1302" s="108"/>
      <c r="D1302" s="108"/>
      <c r="E1302" s="108"/>
      <c r="F1302" s="108"/>
      <c r="G1302" s="108"/>
      <c r="H1302" s="108"/>
      <c r="I1302" s="108"/>
      <c r="J1302" s="108"/>
      <c r="K1302" s="108"/>
      <c r="L1302" s="108"/>
      <c r="M1302" s="108"/>
    </row>
    <row r="1303" spans="1:13" x14ac:dyDescent="0.2">
      <c r="A1303" s="108"/>
      <c r="B1303" s="108"/>
      <c r="C1303" s="108"/>
      <c r="D1303" s="108"/>
      <c r="E1303" s="108"/>
      <c r="F1303" s="108"/>
      <c r="G1303" s="108"/>
      <c r="H1303" s="108"/>
      <c r="I1303" s="108"/>
      <c r="J1303" s="108"/>
      <c r="K1303" s="108"/>
      <c r="L1303" s="108"/>
      <c r="M1303" s="108"/>
    </row>
    <row r="1304" spans="1:13" x14ac:dyDescent="0.2">
      <c r="A1304" s="108"/>
      <c r="B1304" s="108"/>
      <c r="C1304" s="108"/>
      <c r="D1304" s="108"/>
      <c r="E1304" s="108"/>
      <c r="F1304" s="108"/>
      <c r="G1304" s="108"/>
      <c r="H1304" s="108"/>
      <c r="I1304" s="108"/>
      <c r="J1304" s="108"/>
      <c r="K1304" s="108"/>
      <c r="L1304" s="108"/>
      <c r="M1304" s="108"/>
    </row>
    <row r="1305" spans="1:13" x14ac:dyDescent="0.2">
      <c r="A1305" s="108"/>
      <c r="B1305" s="108"/>
      <c r="C1305" s="108"/>
      <c r="D1305" s="108"/>
      <c r="E1305" s="108"/>
      <c r="F1305" s="108"/>
      <c r="G1305" s="108"/>
      <c r="H1305" s="108"/>
      <c r="I1305" s="108"/>
      <c r="J1305" s="108"/>
      <c r="K1305" s="108"/>
      <c r="L1305" s="108"/>
      <c r="M1305" s="108"/>
    </row>
    <row r="1306" spans="1:13" x14ac:dyDescent="0.2">
      <c r="A1306" s="108"/>
      <c r="B1306" s="108"/>
      <c r="C1306" s="108"/>
      <c r="D1306" s="108"/>
      <c r="E1306" s="108"/>
      <c r="F1306" s="108"/>
      <c r="G1306" s="108"/>
      <c r="H1306" s="108"/>
      <c r="I1306" s="108"/>
      <c r="J1306" s="108"/>
      <c r="K1306" s="108"/>
      <c r="L1306" s="108"/>
      <c r="M1306" s="108"/>
    </row>
    <row r="1307" spans="1:13" x14ac:dyDescent="0.2">
      <c r="A1307" s="108"/>
      <c r="B1307" s="108"/>
      <c r="C1307" s="108"/>
      <c r="D1307" s="108"/>
      <c r="E1307" s="108"/>
      <c r="F1307" s="108"/>
      <c r="G1307" s="108"/>
      <c r="H1307" s="108"/>
      <c r="I1307" s="108"/>
      <c r="J1307" s="108"/>
      <c r="K1307" s="108"/>
      <c r="L1307" s="108"/>
      <c r="M1307" s="108"/>
    </row>
    <row r="1308" spans="1:13" x14ac:dyDescent="0.2">
      <c r="A1308" s="108"/>
      <c r="B1308" s="108"/>
      <c r="C1308" s="108"/>
      <c r="D1308" s="108"/>
      <c r="E1308" s="108"/>
      <c r="F1308" s="108"/>
      <c r="G1308" s="108"/>
      <c r="H1308" s="108"/>
      <c r="I1308" s="108"/>
      <c r="J1308" s="108"/>
      <c r="K1308" s="108"/>
      <c r="L1308" s="108"/>
      <c r="M1308" s="108"/>
    </row>
    <row r="1309" spans="1:13" x14ac:dyDescent="0.2">
      <c r="A1309" s="108"/>
      <c r="B1309" s="108"/>
      <c r="C1309" s="108"/>
      <c r="D1309" s="108"/>
      <c r="E1309" s="108"/>
      <c r="F1309" s="108"/>
      <c r="G1309" s="108"/>
      <c r="H1309" s="108"/>
      <c r="I1309" s="108"/>
      <c r="J1309" s="108"/>
      <c r="K1309" s="108"/>
      <c r="L1309" s="108"/>
      <c r="M1309" s="108"/>
    </row>
    <row r="1310" spans="1:13" x14ac:dyDescent="0.2">
      <c r="A1310" s="108"/>
      <c r="B1310" s="108"/>
      <c r="C1310" s="108"/>
      <c r="D1310" s="108"/>
      <c r="E1310" s="108"/>
      <c r="F1310" s="108"/>
      <c r="G1310" s="108"/>
      <c r="H1310" s="108"/>
      <c r="I1310" s="108"/>
      <c r="J1310" s="108"/>
      <c r="K1310" s="108"/>
      <c r="L1310" s="108"/>
      <c r="M1310" s="108"/>
    </row>
    <row r="1311" spans="1:13" x14ac:dyDescent="0.2">
      <c r="A1311" s="108"/>
      <c r="B1311" s="108"/>
      <c r="C1311" s="108"/>
      <c r="D1311" s="108"/>
      <c r="E1311" s="108"/>
      <c r="F1311" s="108"/>
      <c r="G1311" s="108"/>
      <c r="H1311" s="108"/>
      <c r="I1311" s="108"/>
      <c r="J1311" s="108"/>
      <c r="K1311" s="108"/>
      <c r="L1311" s="108"/>
      <c r="M1311" s="108"/>
    </row>
    <row r="1312" spans="1:13" x14ac:dyDescent="0.2">
      <c r="A1312" s="108"/>
      <c r="B1312" s="108"/>
      <c r="C1312" s="108"/>
      <c r="D1312" s="108"/>
      <c r="E1312" s="108"/>
      <c r="F1312" s="108"/>
      <c r="G1312" s="108"/>
      <c r="H1312" s="108"/>
      <c r="I1312" s="108"/>
      <c r="J1312" s="108"/>
      <c r="K1312" s="108"/>
      <c r="L1312" s="108"/>
      <c r="M1312" s="108"/>
    </row>
    <row r="1313" spans="1:13" x14ac:dyDescent="0.2">
      <c r="A1313" s="108"/>
      <c r="B1313" s="108"/>
      <c r="C1313" s="108"/>
      <c r="D1313" s="108"/>
      <c r="E1313" s="108"/>
      <c r="F1313" s="108"/>
      <c r="G1313" s="108"/>
      <c r="H1313" s="108"/>
      <c r="I1313" s="108"/>
      <c r="J1313" s="108"/>
      <c r="K1313" s="108"/>
      <c r="L1313" s="108"/>
      <c r="M1313" s="108"/>
    </row>
    <row r="1314" spans="1:13" x14ac:dyDescent="0.2">
      <c r="A1314" s="108"/>
      <c r="B1314" s="108"/>
      <c r="C1314" s="108"/>
      <c r="D1314" s="108"/>
      <c r="E1314" s="108"/>
      <c r="F1314" s="108"/>
      <c r="G1314" s="108"/>
      <c r="H1314" s="108"/>
      <c r="I1314" s="108"/>
      <c r="J1314" s="108"/>
      <c r="K1314" s="108"/>
      <c r="L1314" s="108"/>
      <c r="M1314" s="108"/>
    </row>
    <row r="1315" spans="1:13" x14ac:dyDescent="0.2">
      <c r="A1315" s="108"/>
      <c r="B1315" s="108"/>
      <c r="C1315" s="108"/>
      <c r="D1315" s="108"/>
      <c r="E1315" s="108"/>
      <c r="F1315" s="108"/>
      <c r="G1315" s="108"/>
      <c r="H1315" s="108"/>
      <c r="I1315" s="108"/>
      <c r="J1315" s="108"/>
      <c r="K1315" s="108"/>
      <c r="L1315" s="108"/>
      <c r="M1315" s="108"/>
    </row>
    <row r="1316" spans="1:13" x14ac:dyDescent="0.2">
      <c r="A1316" s="108"/>
      <c r="B1316" s="108"/>
      <c r="C1316" s="108"/>
      <c r="D1316" s="108"/>
      <c r="E1316" s="108"/>
      <c r="F1316" s="108"/>
      <c r="G1316" s="108"/>
      <c r="H1316" s="108"/>
      <c r="I1316" s="108"/>
      <c r="J1316" s="108"/>
      <c r="K1316" s="108"/>
      <c r="L1316" s="108"/>
      <c r="M1316" s="108"/>
    </row>
    <row r="1317" spans="1:13" x14ac:dyDescent="0.2">
      <c r="A1317" s="108"/>
      <c r="B1317" s="108"/>
      <c r="C1317" s="108"/>
      <c r="D1317" s="108"/>
      <c r="E1317" s="108"/>
      <c r="F1317" s="108"/>
      <c r="G1317" s="108"/>
      <c r="H1317" s="108"/>
      <c r="I1317" s="108"/>
      <c r="J1317" s="108"/>
      <c r="K1317" s="108"/>
      <c r="L1317" s="108"/>
      <c r="M1317" s="108"/>
    </row>
    <row r="1318" spans="1:13" x14ac:dyDescent="0.2">
      <c r="A1318" s="108"/>
      <c r="B1318" s="108"/>
      <c r="C1318" s="108"/>
      <c r="D1318" s="108"/>
      <c r="E1318" s="108"/>
      <c r="F1318" s="108"/>
      <c r="G1318" s="108"/>
      <c r="H1318" s="108"/>
      <c r="I1318" s="108"/>
      <c r="J1318" s="108"/>
      <c r="K1318" s="108"/>
      <c r="L1318" s="108"/>
      <c r="M1318" s="108"/>
    </row>
    <row r="1319" spans="1:13" x14ac:dyDescent="0.2">
      <c r="A1319" s="108"/>
      <c r="B1319" s="108"/>
      <c r="C1319" s="108"/>
      <c r="D1319" s="108"/>
      <c r="E1319" s="108"/>
      <c r="F1319" s="108"/>
      <c r="G1319" s="108"/>
      <c r="H1319" s="108"/>
      <c r="I1319" s="108"/>
      <c r="J1319" s="108"/>
      <c r="K1319" s="108"/>
      <c r="L1319" s="108"/>
      <c r="M1319" s="108"/>
    </row>
    <row r="1320" spans="1:13" x14ac:dyDescent="0.2">
      <c r="A1320" s="108"/>
      <c r="B1320" s="108"/>
      <c r="C1320" s="108"/>
      <c r="D1320" s="108"/>
      <c r="E1320" s="108"/>
      <c r="F1320" s="108"/>
      <c r="G1320" s="108"/>
      <c r="H1320" s="108"/>
      <c r="I1320" s="108"/>
      <c r="J1320" s="108"/>
      <c r="K1320" s="108"/>
      <c r="L1320" s="108"/>
      <c r="M1320" s="108"/>
    </row>
    <row r="1321" spans="1:13" x14ac:dyDescent="0.2">
      <c r="A1321" s="108"/>
      <c r="B1321" s="108"/>
      <c r="C1321" s="108"/>
      <c r="D1321" s="108"/>
      <c r="E1321" s="108"/>
      <c r="F1321" s="108"/>
      <c r="G1321" s="108"/>
      <c r="H1321" s="108"/>
      <c r="I1321" s="108"/>
      <c r="J1321" s="108"/>
      <c r="K1321" s="108"/>
      <c r="L1321" s="108"/>
      <c r="M1321" s="108"/>
    </row>
    <row r="1322" spans="1:13" x14ac:dyDescent="0.2">
      <c r="A1322" s="108"/>
      <c r="B1322" s="108"/>
      <c r="C1322" s="108"/>
      <c r="D1322" s="108"/>
      <c r="E1322" s="108"/>
      <c r="F1322" s="108"/>
      <c r="G1322" s="108"/>
      <c r="H1322" s="108"/>
      <c r="I1322" s="108"/>
      <c r="J1322" s="108"/>
      <c r="K1322" s="108"/>
      <c r="L1322" s="108"/>
      <c r="M1322" s="108"/>
    </row>
    <row r="1323" spans="1:13" x14ac:dyDescent="0.2">
      <c r="A1323" s="108"/>
      <c r="B1323" s="108"/>
      <c r="C1323" s="108"/>
      <c r="D1323" s="108"/>
      <c r="E1323" s="108"/>
      <c r="F1323" s="108"/>
      <c r="G1323" s="108"/>
      <c r="H1323" s="108"/>
      <c r="I1323" s="108"/>
      <c r="J1323" s="108"/>
      <c r="K1323" s="108"/>
      <c r="L1323" s="108"/>
      <c r="M1323" s="108"/>
    </row>
    <row r="1324" spans="1:13" x14ac:dyDescent="0.2">
      <c r="A1324" s="108"/>
      <c r="B1324" s="108"/>
      <c r="C1324" s="108"/>
      <c r="D1324" s="108"/>
      <c r="E1324" s="108"/>
      <c r="F1324" s="108"/>
      <c r="G1324" s="108"/>
      <c r="H1324" s="108"/>
      <c r="I1324" s="108"/>
      <c r="J1324" s="108"/>
      <c r="K1324" s="108"/>
      <c r="L1324" s="108"/>
      <c r="M1324" s="108"/>
    </row>
    <row r="1325" spans="1:13" x14ac:dyDescent="0.2">
      <c r="A1325" s="108"/>
      <c r="B1325" s="108"/>
      <c r="C1325" s="108"/>
      <c r="D1325" s="108"/>
      <c r="E1325" s="108"/>
      <c r="F1325" s="108"/>
      <c r="G1325" s="108"/>
      <c r="H1325" s="108"/>
      <c r="I1325" s="108"/>
      <c r="J1325" s="108"/>
      <c r="K1325" s="108"/>
      <c r="L1325" s="108"/>
      <c r="M1325" s="108"/>
    </row>
    <row r="1326" spans="1:13" x14ac:dyDescent="0.2">
      <c r="A1326" s="108"/>
      <c r="B1326" s="108"/>
      <c r="C1326" s="108"/>
      <c r="D1326" s="108"/>
      <c r="E1326" s="108"/>
      <c r="F1326" s="108"/>
      <c r="G1326" s="108"/>
      <c r="H1326" s="108"/>
      <c r="I1326" s="108"/>
      <c r="J1326" s="108"/>
      <c r="K1326" s="108"/>
      <c r="L1326" s="108"/>
      <c r="M1326" s="108"/>
    </row>
    <row r="1327" spans="1:13" x14ac:dyDescent="0.2">
      <c r="A1327" s="108"/>
      <c r="B1327" s="108"/>
      <c r="C1327" s="108"/>
      <c r="D1327" s="108"/>
      <c r="E1327" s="108"/>
      <c r="F1327" s="108"/>
      <c r="G1327" s="108"/>
      <c r="H1327" s="108"/>
      <c r="I1327" s="108"/>
      <c r="J1327" s="108"/>
      <c r="K1327" s="108"/>
      <c r="L1327" s="108"/>
      <c r="M1327" s="108"/>
    </row>
    <row r="1328" spans="1:13" x14ac:dyDescent="0.2">
      <c r="A1328" s="108"/>
      <c r="B1328" s="108"/>
      <c r="C1328" s="108"/>
      <c r="D1328" s="108"/>
      <c r="E1328" s="108"/>
      <c r="F1328" s="108"/>
      <c r="G1328" s="108"/>
      <c r="H1328" s="108"/>
      <c r="I1328" s="108"/>
      <c r="J1328" s="108"/>
      <c r="K1328" s="108"/>
      <c r="L1328" s="108"/>
      <c r="M1328" s="108"/>
    </row>
    <row r="1329" spans="1:13" x14ac:dyDescent="0.2">
      <c r="A1329" s="108"/>
      <c r="B1329" s="108"/>
      <c r="C1329" s="108"/>
      <c r="D1329" s="108"/>
      <c r="E1329" s="108"/>
      <c r="F1329" s="108"/>
      <c r="G1329" s="108"/>
      <c r="H1329" s="108"/>
      <c r="I1329" s="108"/>
      <c r="J1329" s="108"/>
      <c r="K1329" s="108"/>
      <c r="L1329" s="108"/>
      <c r="M1329" s="108"/>
    </row>
    <row r="1330" spans="1:13" x14ac:dyDescent="0.2">
      <c r="A1330" s="108"/>
      <c r="B1330" s="108"/>
      <c r="C1330" s="108"/>
      <c r="D1330" s="108"/>
      <c r="E1330" s="108"/>
      <c r="F1330" s="108"/>
      <c r="G1330" s="108"/>
      <c r="H1330" s="108"/>
      <c r="I1330" s="108"/>
      <c r="J1330" s="108"/>
      <c r="K1330" s="108"/>
      <c r="L1330" s="108"/>
      <c r="M1330" s="108"/>
    </row>
    <row r="1331" spans="1:13" x14ac:dyDescent="0.2">
      <c r="A1331" s="108"/>
      <c r="B1331" s="108"/>
      <c r="C1331" s="108"/>
      <c r="D1331" s="108"/>
      <c r="E1331" s="108"/>
      <c r="F1331" s="108"/>
      <c r="G1331" s="108"/>
      <c r="H1331" s="108"/>
      <c r="I1331" s="108"/>
      <c r="J1331" s="108"/>
      <c r="K1331" s="108"/>
      <c r="L1331" s="108"/>
      <c r="M1331" s="108"/>
    </row>
    <row r="1332" spans="1:13" x14ac:dyDescent="0.2">
      <c r="A1332" s="108"/>
      <c r="B1332" s="108"/>
      <c r="C1332" s="108"/>
      <c r="D1332" s="108"/>
      <c r="E1332" s="108"/>
      <c r="F1332" s="108"/>
      <c r="G1332" s="108"/>
      <c r="H1332" s="108"/>
      <c r="I1332" s="108"/>
      <c r="J1332" s="108"/>
      <c r="K1332" s="108"/>
      <c r="L1332" s="108"/>
      <c r="M1332" s="108"/>
    </row>
    <row r="1333" spans="1:13" x14ac:dyDescent="0.2">
      <c r="A1333" s="108"/>
      <c r="B1333" s="108"/>
      <c r="C1333" s="108"/>
      <c r="D1333" s="108"/>
      <c r="E1333" s="108"/>
      <c r="F1333" s="108"/>
      <c r="G1333" s="108"/>
      <c r="H1333" s="108"/>
      <c r="I1333" s="108"/>
      <c r="J1333" s="108"/>
      <c r="K1333" s="108"/>
      <c r="L1333" s="108"/>
      <c r="M1333" s="108"/>
    </row>
    <row r="1334" spans="1:13" x14ac:dyDescent="0.2">
      <c r="A1334" s="108"/>
      <c r="B1334" s="108"/>
      <c r="C1334" s="108"/>
      <c r="D1334" s="108"/>
      <c r="E1334" s="108"/>
      <c r="F1334" s="108"/>
      <c r="G1334" s="108"/>
      <c r="H1334" s="108"/>
      <c r="I1334" s="108"/>
      <c r="J1334" s="108"/>
      <c r="K1334" s="108"/>
      <c r="L1334" s="108"/>
      <c r="M1334" s="108"/>
    </row>
    <row r="1335" spans="1:13" x14ac:dyDescent="0.2">
      <c r="A1335" s="108"/>
      <c r="B1335" s="108"/>
      <c r="C1335" s="108"/>
      <c r="D1335" s="108"/>
      <c r="E1335" s="108"/>
      <c r="F1335" s="108"/>
      <c r="G1335" s="108"/>
      <c r="H1335" s="108"/>
      <c r="I1335" s="108"/>
      <c r="J1335" s="108"/>
      <c r="K1335" s="108"/>
      <c r="L1335" s="108"/>
      <c r="M1335" s="108"/>
    </row>
    <row r="1336" spans="1:13" x14ac:dyDescent="0.2">
      <c r="A1336" s="108"/>
      <c r="B1336" s="108"/>
      <c r="C1336" s="108"/>
      <c r="D1336" s="108"/>
      <c r="E1336" s="108"/>
      <c r="F1336" s="108"/>
      <c r="G1336" s="108"/>
      <c r="H1336" s="108"/>
      <c r="I1336" s="108"/>
      <c r="J1336" s="108"/>
      <c r="K1336" s="108"/>
      <c r="L1336" s="108"/>
      <c r="M1336" s="108"/>
    </row>
    <row r="1337" spans="1:13" x14ac:dyDescent="0.2">
      <c r="A1337" s="108"/>
      <c r="B1337" s="108"/>
      <c r="C1337" s="108"/>
      <c r="D1337" s="108"/>
      <c r="E1337" s="108"/>
      <c r="F1337" s="108"/>
      <c r="G1337" s="108"/>
      <c r="H1337" s="108"/>
      <c r="I1337" s="108"/>
      <c r="J1337" s="108"/>
      <c r="K1337" s="108"/>
      <c r="L1337" s="108"/>
      <c r="M1337" s="108"/>
    </row>
    <row r="1338" spans="1:13" x14ac:dyDescent="0.2">
      <c r="A1338" s="108"/>
      <c r="B1338" s="108"/>
      <c r="C1338" s="108"/>
      <c r="D1338" s="108"/>
      <c r="E1338" s="108"/>
      <c r="F1338" s="108"/>
      <c r="G1338" s="108"/>
      <c r="H1338" s="108"/>
      <c r="I1338" s="108"/>
      <c r="J1338" s="108"/>
      <c r="K1338" s="108"/>
      <c r="L1338" s="108"/>
      <c r="M1338" s="108"/>
    </row>
    <row r="1339" spans="1:13" x14ac:dyDescent="0.2">
      <c r="A1339" s="108"/>
      <c r="B1339" s="108"/>
      <c r="C1339" s="108"/>
      <c r="D1339" s="108"/>
      <c r="E1339" s="108"/>
      <c r="F1339" s="108"/>
      <c r="G1339" s="108"/>
      <c r="H1339" s="108"/>
      <c r="I1339" s="108"/>
      <c r="J1339" s="108"/>
      <c r="K1339" s="108"/>
      <c r="L1339" s="108"/>
      <c r="M1339" s="108"/>
    </row>
    <row r="1340" spans="1:13" x14ac:dyDescent="0.2">
      <c r="A1340" s="108"/>
      <c r="B1340" s="108"/>
      <c r="C1340" s="108"/>
      <c r="D1340" s="108"/>
      <c r="E1340" s="108"/>
      <c r="F1340" s="108"/>
      <c r="G1340" s="108"/>
      <c r="H1340" s="108"/>
      <c r="I1340" s="108"/>
      <c r="J1340" s="108"/>
      <c r="K1340" s="108"/>
      <c r="L1340" s="108"/>
      <c r="M1340" s="108"/>
    </row>
    <row r="1341" spans="1:13" x14ac:dyDescent="0.2">
      <c r="A1341" s="108"/>
      <c r="B1341" s="108"/>
      <c r="C1341" s="108"/>
      <c r="D1341" s="108"/>
      <c r="E1341" s="108"/>
      <c r="F1341" s="108"/>
      <c r="G1341" s="108"/>
      <c r="H1341" s="108"/>
      <c r="I1341" s="108"/>
      <c r="J1341" s="108"/>
      <c r="K1341" s="108"/>
      <c r="L1341" s="108"/>
      <c r="M1341" s="108"/>
    </row>
    <row r="1342" spans="1:13" x14ac:dyDescent="0.2">
      <c r="A1342" s="108"/>
      <c r="B1342" s="108"/>
      <c r="C1342" s="108"/>
      <c r="D1342" s="108"/>
      <c r="E1342" s="108"/>
      <c r="F1342" s="108"/>
      <c r="G1342" s="108"/>
      <c r="H1342" s="108"/>
      <c r="I1342" s="108"/>
      <c r="J1342" s="108"/>
      <c r="K1342" s="108"/>
      <c r="L1342" s="108"/>
      <c r="M1342" s="108"/>
    </row>
    <row r="1343" spans="1:13" x14ac:dyDescent="0.2">
      <c r="A1343" s="108"/>
      <c r="B1343" s="108"/>
      <c r="C1343" s="108"/>
      <c r="D1343" s="108"/>
      <c r="E1343" s="108"/>
      <c r="F1343" s="108"/>
      <c r="G1343" s="108"/>
      <c r="H1343" s="108"/>
      <c r="I1343" s="108"/>
      <c r="J1343" s="108"/>
      <c r="K1343" s="108"/>
      <c r="L1343" s="108"/>
      <c r="M1343" s="108"/>
    </row>
    <row r="1344" spans="1:13" x14ac:dyDescent="0.2">
      <c r="A1344" s="108"/>
      <c r="B1344" s="108"/>
      <c r="C1344" s="108"/>
      <c r="D1344" s="108"/>
      <c r="E1344" s="108"/>
      <c r="F1344" s="108"/>
      <c r="G1344" s="108"/>
      <c r="H1344" s="108"/>
      <c r="I1344" s="108"/>
      <c r="J1344" s="108"/>
      <c r="K1344" s="108"/>
      <c r="L1344" s="108"/>
      <c r="M1344" s="108"/>
    </row>
    <row r="1345" spans="1:13" x14ac:dyDescent="0.2">
      <c r="A1345" s="108"/>
      <c r="B1345" s="108"/>
      <c r="C1345" s="108"/>
      <c r="D1345" s="108"/>
      <c r="E1345" s="108"/>
      <c r="F1345" s="108"/>
      <c r="G1345" s="108"/>
      <c r="H1345" s="108"/>
      <c r="I1345" s="108"/>
      <c r="J1345" s="108"/>
      <c r="K1345" s="108"/>
      <c r="L1345" s="108"/>
      <c r="M1345" s="108"/>
    </row>
    <row r="1346" spans="1:13" x14ac:dyDescent="0.2">
      <c r="A1346" s="108"/>
      <c r="B1346" s="108"/>
      <c r="C1346" s="108"/>
      <c r="D1346" s="108"/>
      <c r="E1346" s="108"/>
      <c r="F1346" s="108"/>
      <c r="G1346" s="108"/>
      <c r="H1346" s="108"/>
      <c r="I1346" s="108"/>
      <c r="J1346" s="108"/>
      <c r="K1346" s="108"/>
      <c r="L1346" s="108"/>
      <c r="M1346" s="108"/>
    </row>
    <row r="1347" spans="1:13" x14ac:dyDescent="0.2">
      <c r="A1347" s="108"/>
      <c r="B1347" s="108"/>
      <c r="C1347" s="108"/>
      <c r="D1347" s="108"/>
      <c r="E1347" s="108"/>
      <c r="F1347" s="108"/>
      <c r="G1347" s="108"/>
      <c r="H1347" s="108"/>
      <c r="I1347" s="108"/>
      <c r="J1347" s="108"/>
      <c r="K1347" s="108"/>
      <c r="L1347" s="108"/>
      <c r="M1347" s="108"/>
    </row>
    <row r="1348" spans="1:13" x14ac:dyDescent="0.2">
      <c r="A1348" s="108"/>
      <c r="B1348" s="108"/>
      <c r="C1348" s="108"/>
      <c r="D1348" s="108"/>
      <c r="E1348" s="108"/>
      <c r="F1348" s="108"/>
      <c r="G1348" s="108"/>
      <c r="H1348" s="108"/>
      <c r="I1348" s="108"/>
      <c r="J1348" s="108"/>
      <c r="K1348" s="108"/>
      <c r="L1348" s="108"/>
      <c r="M1348" s="108"/>
    </row>
    <row r="1349" spans="1:13" x14ac:dyDescent="0.2">
      <c r="A1349" s="108"/>
      <c r="B1349" s="108"/>
      <c r="C1349" s="108"/>
      <c r="D1349" s="108"/>
      <c r="E1349" s="108"/>
      <c r="F1349" s="108"/>
      <c r="G1349" s="108"/>
      <c r="H1349" s="108"/>
      <c r="I1349" s="108"/>
      <c r="J1349" s="108"/>
      <c r="K1349" s="108"/>
      <c r="L1349" s="108"/>
      <c r="M1349" s="108"/>
    </row>
    <row r="1350" spans="1:13" x14ac:dyDescent="0.2">
      <c r="A1350" s="108"/>
      <c r="B1350" s="108"/>
      <c r="C1350" s="108"/>
      <c r="D1350" s="108"/>
      <c r="E1350" s="108"/>
      <c r="F1350" s="108"/>
      <c r="G1350" s="108"/>
      <c r="H1350" s="108"/>
      <c r="I1350" s="108"/>
      <c r="J1350" s="108"/>
      <c r="K1350" s="108"/>
      <c r="L1350" s="108"/>
      <c r="M1350" s="108"/>
    </row>
    <row r="1351" spans="1:13" x14ac:dyDescent="0.2">
      <c r="A1351" s="108"/>
      <c r="B1351" s="108"/>
      <c r="C1351" s="108"/>
      <c r="D1351" s="108"/>
      <c r="E1351" s="108"/>
      <c r="F1351" s="108"/>
      <c r="G1351" s="108"/>
      <c r="H1351" s="108"/>
      <c r="I1351" s="108"/>
      <c r="J1351" s="108"/>
      <c r="K1351" s="108"/>
      <c r="L1351" s="108"/>
      <c r="M1351" s="108"/>
    </row>
    <row r="1352" spans="1:13" x14ac:dyDescent="0.2">
      <c r="A1352" s="108"/>
      <c r="B1352" s="108"/>
      <c r="C1352" s="108"/>
      <c r="D1352" s="108"/>
      <c r="E1352" s="108"/>
      <c r="F1352" s="108"/>
      <c r="G1352" s="108"/>
      <c r="H1352" s="108"/>
      <c r="I1352" s="108"/>
      <c r="J1352" s="108"/>
      <c r="K1352" s="108"/>
      <c r="L1352" s="108"/>
      <c r="M1352" s="108"/>
    </row>
    <row r="1353" spans="1:13" x14ac:dyDescent="0.2">
      <c r="A1353" s="108"/>
      <c r="B1353" s="108"/>
      <c r="C1353" s="108"/>
      <c r="D1353" s="108"/>
      <c r="E1353" s="108"/>
      <c r="F1353" s="108"/>
      <c r="G1353" s="108"/>
      <c r="H1353" s="108"/>
      <c r="I1353" s="108"/>
      <c r="J1353" s="108"/>
      <c r="K1353" s="108"/>
      <c r="L1353" s="108"/>
      <c r="M1353" s="108"/>
    </row>
    <row r="1354" spans="1:13" x14ac:dyDescent="0.2">
      <c r="A1354" s="108"/>
      <c r="B1354" s="108"/>
      <c r="C1354" s="108"/>
      <c r="D1354" s="108"/>
      <c r="E1354" s="108"/>
      <c r="F1354" s="108"/>
      <c r="G1354" s="108"/>
      <c r="H1354" s="108"/>
      <c r="I1354" s="108"/>
      <c r="J1354" s="108"/>
      <c r="K1354" s="108"/>
      <c r="L1354" s="108"/>
      <c r="M1354" s="108"/>
    </row>
    <row r="1355" spans="1:13" x14ac:dyDescent="0.2">
      <c r="A1355" s="108"/>
      <c r="B1355" s="108"/>
      <c r="C1355" s="108"/>
      <c r="D1355" s="108"/>
      <c r="E1355" s="108"/>
      <c r="F1355" s="108"/>
      <c r="G1355" s="108"/>
      <c r="H1355" s="108"/>
      <c r="I1355" s="108"/>
      <c r="J1355" s="108"/>
      <c r="K1355" s="108"/>
      <c r="L1355" s="108"/>
      <c r="M1355" s="108"/>
    </row>
    <row r="1356" spans="1:13" x14ac:dyDescent="0.2">
      <c r="A1356" s="108"/>
      <c r="B1356" s="108"/>
      <c r="C1356" s="108"/>
      <c r="D1356" s="108"/>
      <c r="E1356" s="108"/>
      <c r="F1356" s="108"/>
      <c r="G1356" s="108"/>
      <c r="H1356" s="108"/>
      <c r="I1356" s="108"/>
      <c r="J1356" s="108"/>
      <c r="K1356" s="108"/>
      <c r="L1356" s="108"/>
      <c r="M1356" s="108"/>
    </row>
    <row r="1357" spans="1:13" x14ac:dyDescent="0.2">
      <c r="A1357" s="108"/>
      <c r="B1357" s="108"/>
      <c r="C1357" s="108"/>
      <c r="D1357" s="108"/>
      <c r="E1357" s="108"/>
      <c r="F1357" s="108"/>
      <c r="G1357" s="108"/>
      <c r="H1357" s="108"/>
      <c r="I1357" s="108"/>
      <c r="J1357" s="108"/>
      <c r="K1357" s="108"/>
      <c r="L1357" s="108"/>
      <c r="M1357" s="108"/>
    </row>
    <row r="1358" spans="1:13" x14ac:dyDescent="0.2">
      <c r="A1358" s="108"/>
      <c r="B1358" s="108"/>
      <c r="C1358" s="108"/>
      <c r="D1358" s="108"/>
      <c r="E1358" s="108"/>
      <c r="F1358" s="108"/>
      <c r="G1358" s="108"/>
      <c r="H1358" s="108"/>
      <c r="I1358" s="108"/>
      <c r="J1358" s="108"/>
      <c r="K1358" s="108"/>
      <c r="L1358" s="108"/>
      <c r="M1358" s="108"/>
    </row>
    <row r="1359" spans="1:13" x14ac:dyDescent="0.2">
      <c r="A1359" s="108"/>
      <c r="B1359" s="108"/>
      <c r="C1359" s="108"/>
      <c r="D1359" s="108"/>
      <c r="E1359" s="108"/>
      <c r="F1359" s="108"/>
      <c r="G1359" s="108"/>
      <c r="H1359" s="108"/>
      <c r="I1359" s="108"/>
      <c r="J1359" s="108"/>
      <c r="K1359" s="108"/>
      <c r="L1359" s="108"/>
      <c r="M1359" s="108"/>
    </row>
    <row r="1360" spans="1:13" x14ac:dyDescent="0.2">
      <c r="A1360" s="108"/>
      <c r="B1360" s="108"/>
      <c r="C1360" s="108"/>
      <c r="D1360" s="108"/>
      <c r="E1360" s="108"/>
      <c r="F1360" s="108"/>
      <c r="G1360" s="108"/>
      <c r="H1360" s="108"/>
      <c r="I1360" s="108"/>
      <c r="J1360" s="108"/>
      <c r="K1360" s="108"/>
      <c r="L1360" s="108"/>
      <c r="M1360" s="108"/>
    </row>
    <row r="1361" spans="1:13" x14ac:dyDescent="0.2">
      <c r="A1361" s="108"/>
      <c r="B1361" s="108"/>
      <c r="C1361" s="108"/>
      <c r="D1361" s="108"/>
      <c r="E1361" s="108"/>
      <c r="F1361" s="108"/>
      <c r="G1361" s="108"/>
      <c r="H1361" s="108"/>
      <c r="I1361" s="108"/>
      <c r="J1361" s="108"/>
      <c r="K1361" s="108"/>
      <c r="L1361" s="108"/>
      <c r="M1361" s="108"/>
    </row>
    <row r="1362" spans="1:13" x14ac:dyDescent="0.2">
      <c r="A1362" s="108"/>
      <c r="B1362" s="108"/>
      <c r="C1362" s="108"/>
      <c r="D1362" s="108"/>
      <c r="E1362" s="108"/>
      <c r="F1362" s="108"/>
      <c r="G1362" s="108"/>
      <c r="H1362" s="108"/>
      <c r="I1362" s="108"/>
      <c r="J1362" s="108"/>
      <c r="K1362" s="108"/>
      <c r="L1362" s="108"/>
      <c r="M1362" s="108"/>
    </row>
    <row r="1363" spans="1:13" x14ac:dyDescent="0.2">
      <c r="A1363" s="108"/>
      <c r="B1363" s="108"/>
      <c r="C1363" s="108"/>
      <c r="D1363" s="108"/>
      <c r="E1363" s="108"/>
      <c r="F1363" s="108"/>
      <c r="G1363" s="108"/>
      <c r="H1363" s="108"/>
      <c r="I1363" s="108"/>
      <c r="J1363" s="108"/>
      <c r="K1363" s="108"/>
      <c r="L1363" s="108"/>
      <c r="M1363" s="108"/>
    </row>
    <row r="1364" spans="1:13" x14ac:dyDescent="0.2">
      <c r="A1364" s="108"/>
      <c r="B1364" s="108"/>
      <c r="C1364" s="108"/>
      <c r="D1364" s="108"/>
      <c r="E1364" s="108"/>
      <c r="F1364" s="108"/>
      <c r="G1364" s="108"/>
      <c r="H1364" s="108"/>
      <c r="I1364" s="108"/>
      <c r="J1364" s="108"/>
      <c r="K1364" s="108"/>
      <c r="L1364" s="108"/>
      <c r="M1364" s="108"/>
    </row>
    <row r="1365" spans="1:13" x14ac:dyDescent="0.2">
      <c r="A1365" s="108"/>
      <c r="B1365" s="108"/>
      <c r="C1365" s="108"/>
      <c r="D1365" s="108"/>
      <c r="E1365" s="108"/>
      <c r="F1365" s="108"/>
      <c r="G1365" s="108"/>
      <c r="H1365" s="108"/>
      <c r="I1365" s="108"/>
      <c r="J1365" s="108"/>
      <c r="K1365" s="108"/>
      <c r="L1365" s="108"/>
      <c r="M1365" s="108"/>
    </row>
    <row r="1366" spans="1:13" x14ac:dyDescent="0.2">
      <c r="A1366" s="108"/>
      <c r="B1366" s="108"/>
      <c r="C1366" s="108"/>
      <c r="D1366" s="108"/>
      <c r="E1366" s="108"/>
      <c r="F1366" s="108"/>
      <c r="G1366" s="108"/>
      <c r="H1366" s="108"/>
      <c r="I1366" s="108"/>
      <c r="J1366" s="108"/>
      <c r="K1366" s="108"/>
      <c r="L1366" s="108"/>
      <c r="M1366" s="108"/>
    </row>
    <row r="1367" spans="1:13" x14ac:dyDescent="0.2">
      <c r="A1367" s="108"/>
      <c r="B1367" s="108"/>
      <c r="C1367" s="108"/>
      <c r="D1367" s="108"/>
      <c r="E1367" s="108"/>
      <c r="F1367" s="108"/>
      <c r="G1367" s="108"/>
      <c r="H1367" s="108"/>
      <c r="I1367" s="108"/>
      <c r="J1367" s="108"/>
      <c r="K1367" s="108"/>
      <c r="L1367" s="108"/>
      <c r="M1367" s="108"/>
    </row>
    <row r="1368" spans="1:13" x14ac:dyDescent="0.2">
      <c r="A1368" s="108"/>
      <c r="B1368" s="108"/>
      <c r="C1368" s="108"/>
      <c r="D1368" s="108"/>
      <c r="E1368" s="108"/>
      <c r="F1368" s="108"/>
      <c r="G1368" s="108"/>
      <c r="H1368" s="108"/>
      <c r="I1368" s="108"/>
      <c r="J1368" s="108"/>
      <c r="K1368" s="108"/>
      <c r="L1368" s="108"/>
      <c r="M1368" s="108"/>
    </row>
    <row r="1369" spans="1:13" x14ac:dyDescent="0.2">
      <c r="A1369" s="108"/>
      <c r="B1369" s="108"/>
      <c r="C1369" s="108"/>
      <c r="D1369" s="108"/>
      <c r="E1369" s="108"/>
      <c r="F1369" s="108"/>
      <c r="G1369" s="108"/>
      <c r="H1369" s="108"/>
      <c r="I1369" s="108"/>
      <c r="J1369" s="108"/>
      <c r="K1369" s="108"/>
      <c r="L1369" s="108"/>
      <c r="M1369" s="108"/>
    </row>
    <row r="1370" spans="1:13" x14ac:dyDescent="0.2">
      <c r="A1370" s="108"/>
      <c r="B1370" s="108"/>
      <c r="C1370" s="108"/>
      <c r="D1370" s="108"/>
      <c r="E1370" s="108"/>
      <c r="F1370" s="108"/>
      <c r="G1370" s="108"/>
      <c r="H1370" s="108"/>
      <c r="I1370" s="108"/>
      <c r="J1370" s="108"/>
      <c r="K1370" s="108"/>
      <c r="L1370" s="108"/>
      <c r="M1370" s="108"/>
    </row>
    <row r="1371" spans="1:13" x14ac:dyDescent="0.2">
      <c r="A1371" s="108"/>
      <c r="B1371" s="108"/>
      <c r="C1371" s="108"/>
      <c r="D1371" s="108"/>
      <c r="E1371" s="108"/>
      <c r="F1371" s="108"/>
      <c r="G1371" s="108"/>
      <c r="H1371" s="108"/>
      <c r="I1371" s="108"/>
      <c r="J1371" s="108"/>
      <c r="K1371" s="108"/>
      <c r="L1371" s="108"/>
      <c r="M1371" s="108"/>
    </row>
    <row r="1372" spans="1:13" x14ac:dyDescent="0.2">
      <c r="A1372" s="108"/>
      <c r="B1372" s="108"/>
      <c r="C1372" s="108"/>
      <c r="D1372" s="108"/>
      <c r="E1372" s="108"/>
      <c r="F1372" s="108"/>
      <c r="G1372" s="108"/>
      <c r="H1372" s="108"/>
      <c r="I1372" s="108"/>
      <c r="J1372" s="108"/>
      <c r="K1372" s="108"/>
      <c r="L1372" s="108"/>
      <c r="M1372" s="108"/>
    </row>
    <row r="1373" spans="1:13" x14ac:dyDescent="0.2">
      <c r="A1373" s="108"/>
      <c r="B1373" s="108"/>
      <c r="C1373" s="108"/>
      <c r="D1373" s="108"/>
      <c r="E1373" s="108"/>
      <c r="F1373" s="108"/>
      <c r="G1373" s="108"/>
      <c r="H1373" s="108"/>
      <c r="I1373" s="108"/>
      <c r="J1373" s="108"/>
      <c r="K1373" s="108"/>
      <c r="L1373" s="108"/>
      <c r="M1373" s="108"/>
    </row>
    <row r="1374" spans="1:13" x14ac:dyDescent="0.2">
      <c r="A1374" s="108"/>
      <c r="B1374" s="108"/>
      <c r="C1374" s="108"/>
      <c r="D1374" s="108"/>
      <c r="E1374" s="108"/>
      <c r="F1374" s="108"/>
      <c r="G1374" s="108"/>
      <c r="H1374" s="108"/>
      <c r="I1374" s="108"/>
      <c r="J1374" s="108"/>
      <c r="K1374" s="108"/>
      <c r="L1374" s="108"/>
      <c r="M1374" s="108"/>
    </row>
    <row r="1375" spans="1:13" x14ac:dyDescent="0.2">
      <c r="A1375" s="108"/>
      <c r="B1375" s="108"/>
      <c r="C1375" s="108"/>
      <c r="D1375" s="108"/>
      <c r="E1375" s="108"/>
      <c r="F1375" s="108"/>
      <c r="G1375" s="108"/>
      <c r="H1375" s="108"/>
      <c r="I1375" s="108"/>
      <c r="J1375" s="108"/>
      <c r="K1375" s="108"/>
      <c r="L1375" s="108"/>
      <c r="M1375" s="108"/>
    </row>
    <row r="1376" spans="1:13" x14ac:dyDescent="0.2">
      <c r="A1376" s="108"/>
      <c r="B1376" s="108"/>
      <c r="C1376" s="108"/>
      <c r="D1376" s="108"/>
      <c r="E1376" s="108"/>
      <c r="F1376" s="108"/>
      <c r="G1376" s="108"/>
      <c r="H1376" s="108"/>
      <c r="I1376" s="108"/>
      <c r="J1376" s="108"/>
      <c r="K1376" s="108"/>
      <c r="L1376" s="108"/>
      <c r="M1376" s="108"/>
    </row>
    <row r="1377" spans="1:13" x14ac:dyDescent="0.2">
      <c r="A1377" s="108"/>
      <c r="B1377" s="108"/>
      <c r="C1377" s="108"/>
      <c r="D1377" s="108"/>
      <c r="E1377" s="108"/>
      <c r="F1377" s="108"/>
      <c r="G1377" s="108"/>
      <c r="H1377" s="108"/>
      <c r="I1377" s="108"/>
      <c r="J1377" s="108"/>
      <c r="K1377" s="108"/>
      <c r="L1377" s="108"/>
      <c r="M1377" s="108"/>
    </row>
    <row r="1378" spans="1:13" x14ac:dyDescent="0.2">
      <c r="A1378" s="108"/>
      <c r="B1378" s="108"/>
      <c r="C1378" s="108"/>
      <c r="D1378" s="108"/>
      <c r="E1378" s="108"/>
      <c r="F1378" s="108"/>
      <c r="G1378" s="108"/>
      <c r="H1378" s="108"/>
      <c r="I1378" s="108"/>
      <c r="J1378" s="108"/>
      <c r="K1378" s="108"/>
      <c r="L1378" s="108"/>
      <c r="M1378" s="108"/>
    </row>
    <row r="1379" spans="1:13" x14ac:dyDescent="0.2">
      <c r="A1379" s="108"/>
      <c r="B1379" s="108"/>
      <c r="C1379" s="108"/>
      <c r="D1379" s="108"/>
      <c r="E1379" s="108"/>
      <c r="F1379" s="108"/>
      <c r="G1379" s="108"/>
      <c r="H1379" s="108"/>
      <c r="I1379" s="108"/>
      <c r="J1379" s="108"/>
      <c r="K1379" s="108"/>
      <c r="L1379" s="108"/>
      <c r="M1379" s="108"/>
    </row>
    <row r="1380" spans="1:13" x14ac:dyDescent="0.2">
      <c r="A1380" s="108"/>
      <c r="B1380" s="108"/>
      <c r="C1380" s="108"/>
      <c r="D1380" s="108"/>
      <c r="E1380" s="108"/>
      <c r="F1380" s="108"/>
      <c r="G1380" s="108"/>
      <c r="H1380" s="108"/>
      <c r="I1380" s="108"/>
      <c r="J1380" s="108"/>
      <c r="K1380" s="108"/>
      <c r="L1380" s="108"/>
      <c r="M1380" s="108"/>
    </row>
    <row r="1381" spans="1:13" x14ac:dyDescent="0.2">
      <c r="A1381" s="108"/>
      <c r="B1381" s="108"/>
      <c r="C1381" s="108"/>
      <c r="D1381" s="108"/>
      <c r="E1381" s="108"/>
      <c r="F1381" s="108"/>
      <c r="G1381" s="108"/>
      <c r="H1381" s="108"/>
      <c r="I1381" s="108"/>
      <c r="J1381" s="108"/>
      <c r="K1381" s="108"/>
      <c r="L1381" s="108"/>
      <c r="M1381" s="108"/>
    </row>
    <row r="1382" spans="1:13" x14ac:dyDescent="0.2">
      <c r="A1382" s="108"/>
      <c r="B1382" s="108"/>
      <c r="C1382" s="108"/>
      <c r="D1382" s="108"/>
      <c r="E1382" s="108"/>
      <c r="F1382" s="108"/>
      <c r="G1382" s="108"/>
      <c r="H1382" s="108"/>
      <c r="I1382" s="108"/>
      <c r="J1382" s="108"/>
      <c r="K1382" s="108"/>
      <c r="L1382" s="108"/>
      <c r="M1382" s="108"/>
    </row>
    <row r="1383" spans="1:13" x14ac:dyDescent="0.2">
      <c r="A1383" s="108"/>
      <c r="B1383" s="108"/>
      <c r="C1383" s="108"/>
      <c r="D1383" s="108"/>
      <c r="E1383" s="108"/>
      <c r="F1383" s="108"/>
      <c r="G1383" s="108"/>
      <c r="H1383" s="108"/>
      <c r="I1383" s="108"/>
      <c r="J1383" s="108"/>
      <c r="K1383" s="108"/>
      <c r="L1383" s="108"/>
      <c r="M1383" s="108"/>
    </row>
    <row r="1384" spans="1:13" x14ac:dyDescent="0.2">
      <c r="A1384" s="108"/>
      <c r="B1384" s="108"/>
      <c r="C1384" s="108"/>
      <c r="D1384" s="108"/>
      <c r="E1384" s="108"/>
      <c r="F1384" s="108"/>
      <c r="G1384" s="108"/>
      <c r="H1384" s="108"/>
      <c r="I1384" s="108"/>
      <c r="J1384" s="108"/>
      <c r="K1384" s="108"/>
      <c r="L1384" s="108"/>
      <c r="M1384" s="108"/>
    </row>
    <row r="1385" spans="1:13" x14ac:dyDescent="0.2">
      <c r="A1385" s="108"/>
      <c r="B1385" s="108"/>
      <c r="C1385" s="108"/>
      <c r="D1385" s="108"/>
      <c r="E1385" s="108"/>
      <c r="F1385" s="108"/>
      <c r="G1385" s="108"/>
      <c r="H1385" s="108"/>
      <c r="I1385" s="108"/>
      <c r="J1385" s="108"/>
      <c r="K1385" s="108"/>
      <c r="L1385" s="108"/>
      <c r="M1385" s="108"/>
    </row>
    <row r="1386" spans="1:13" x14ac:dyDescent="0.2">
      <c r="A1386" s="108"/>
      <c r="B1386" s="108"/>
      <c r="C1386" s="108"/>
      <c r="D1386" s="108"/>
      <c r="E1386" s="108"/>
      <c r="F1386" s="108"/>
      <c r="G1386" s="108"/>
      <c r="H1386" s="108"/>
      <c r="I1386" s="108"/>
      <c r="J1386" s="108"/>
      <c r="K1386" s="108"/>
      <c r="L1386" s="108"/>
      <c r="M1386" s="108"/>
    </row>
    <row r="1387" spans="1:13" x14ac:dyDescent="0.2">
      <c r="A1387" s="108"/>
      <c r="B1387" s="108"/>
      <c r="C1387" s="108"/>
      <c r="D1387" s="108"/>
      <c r="E1387" s="108"/>
      <c r="F1387" s="108"/>
      <c r="G1387" s="108"/>
      <c r="H1387" s="108"/>
      <c r="I1387" s="108"/>
      <c r="J1387" s="108"/>
      <c r="K1387" s="108"/>
      <c r="L1387" s="108"/>
      <c r="M1387" s="108"/>
    </row>
    <row r="1388" spans="1:13" x14ac:dyDescent="0.2">
      <c r="A1388" s="108"/>
      <c r="B1388" s="108"/>
      <c r="C1388" s="108"/>
      <c r="D1388" s="108"/>
      <c r="E1388" s="108"/>
      <c r="F1388" s="108"/>
      <c r="G1388" s="108"/>
      <c r="H1388" s="108"/>
      <c r="I1388" s="108"/>
      <c r="J1388" s="108"/>
      <c r="K1388" s="108"/>
      <c r="L1388" s="108"/>
      <c r="M1388" s="108"/>
    </row>
    <row r="1389" spans="1:13" x14ac:dyDescent="0.2">
      <c r="A1389" s="108"/>
      <c r="B1389" s="108"/>
      <c r="C1389" s="108"/>
      <c r="D1389" s="108"/>
      <c r="E1389" s="108"/>
      <c r="F1389" s="108"/>
      <c r="G1389" s="108"/>
      <c r="H1389" s="108"/>
      <c r="I1389" s="108"/>
      <c r="J1389" s="108"/>
      <c r="K1389" s="108"/>
      <c r="L1389" s="108"/>
      <c r="M1389" s="108"/>
    </row>
    <row r="1390" spans="1:13" x14ac:dyDescent="0.2">
      <c r="A1390" s="108"/>
      <c r="B1390" s="108"/>
      <c r="C1390" s="108"/>
      <c r="D1390" s="108"/>
      <c r="E1390" s="108"/>
      <c r="F1390" s="108"/>
      <c r="G1390" s="108"/>
      <c r="H1390" s="108"/>
      <c r="I1390" s="108"/>
      <c r="J1390" s="108"/>
      <c r="K1390" s="108"/>
      <c r="L1390" s="108"/>
      <c r="M1390" s="108"/>
    </row>
    <row r="1391" spans="1:13" x14ac:dyDescent="0.2">
      <c r="A1391" s="108"/>
      <c r="B1391" s="108"/>
      <c r="C1391" s="108"/>
      <c r="D1391" s="108"/>
      <c r="E1391" s="108"/>
      <c r="F1391" s="108"/>
      <c r="G1391" s="108"/>
      <c r="H1391" s="108"/>
      <c r="I1391" s="108"/>
      <c r="J1391" s="108"/>
      <c r="K1391" s="108"/>
      <c r="L1391" s="108"/>
      <c r="M1391" s="108"/>
    </row>
  </sheetData>
  <autoFilter ref="A8:M8" xr:uid="{7F6180FC-C45D-48B9-B8DB-4C78E9ADFB43}">
    <sortState xmlns:xlrd2="http://schemas.microsoft.com/office/spreadsheetml/2017/richdata2" ref="A9:M261">
      <sortCondition ref="B8"/>
    </sortState>
  </autoFilter>
  <mergeCells count="2">
    <mergeCell ref="H1:M7"/>
    <mergeCell ref="E1:E7"/>
  </mergeCells>
  <conditionalFormatting sqref="J9:J286">
    <cfRule type="cellIs" dxfId="1" priority="1" operator="lessThan">
      <formula>0</formula>
    </cfRule>
    <cfRule type="cellIs" dxfId="0" priority="2" operator="greaterThan">
      <formula>0</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19DE6-92F4-4EFF-B4D7-F24ACCDDCBA7}">
  <sheetPr codeName="Sheet4"/>
  <dimension ref="A1:AQ75"/>
  <sheetViews>
    <sheetView showGridLines="0" zoomScaleNormal="100" workbookViewId="0"/>
  </sheetViews>
  <sheetFormatPr defaultRowHeight="12.75" x14ac:dyDescent="0.2"/>
  <sheetData>
    <row r="1" spans="1:43" x14ac:dyDescent="0.2">
      <c r="A1" s="428"/>
      <c r="B1" s="428"/>
      <c r="C1" s="428"/>
      <c r="D1" s="428"/>
      <c r="E1" s="428"/>
      <c r="F1" s="428"/>
      <c r="G1" s="428"/>
      <c r="H1" s="428"/>
      <c r="I1" s="428"/>
      <c r="J1" s="428"/>
      <c r="K1" s="428"/>
      <c r="L1" s="428"/>
      <c r="M1" s="428"/>
      <c r="N1" s="428"/>
      <c r="O1" s="428"/>
      <c r="P1" s="428"/>
      <c r="Q1" s="428"/>
      <c r="R1" s="428"/>
      <c r="S1" s="428"/>
      <c r="T1" s="428"/>
      <c r="U1" s="428"/>
      <c r="V1" s="428"/>
      <c r="W1" s="428"/>
      <c r="X1" s="428"/>
      <c r="Y1" s="428"/>
      <c r="Z1" s="428"/>
      <c r="AA1" s="428"/>
      <c r="AB1" s="428"/>
      <c r="AC1" s="428"/>
      <c r="AD1" s="428"/>
      <c r="AE1" s="428"/>
      <c r="AF1" s="428"/>
      <c r="AG1" s="428"/>
      <c r="AH1" s="428"/>
      <c r="AI1" s="428"/>
      <c r="AJ1" s="428"/>
      <c r="AK1" s="428"/>
      <c r="AL1" s="428"/>
      <c r="AM1" s="428"/>
      <c r="AN1" s="428"/>
      <c r="AO1" s="428"/>
      <c r="AP1" s="428"/>
      <c r="AQ1" s="428"/>
    </row>
    <row r="2" spans="1:43" x14ac:dyDescent="0.2">
      <c r="A2" s="428"/>
      <c r="B2" s="428"/>
      <c r="C2" s="428"/>
      <c r="D2" s="428"/>
      <c r="E2" s="428"/>
      <c r="F2" s="428"/>
      <c r="G2" s="428"/>
      <c r="H2" s="428"/>
      <c r="I2" s="428"/>
      <c r="J2" s="428"/>
      <c r="K2" s="428"/>
      <c r="L2" s="428"/>
      <c r="M2" s="428"/>
      <c r="N2" s="428"/>
      <c r="O2" s="428"/>
      <c r="P2" s="428"/>
      <c r="Q2" s="428"/>
      <c r="R2" s="428"/>
      <c r="S2" s="428"/>
      <c r="T2" s="428"/>
      <c r="U2" s="428"/>
      <c r="V2" s="428"/>
      <c r="W2" s="428"/>
      <c r="X2" s="428"/>
      <c r="Y2" s="428"/>
      <c r="Z2" s="428"/>
      <c r="AA2" s="428"/>
      <c r="AB2" s="428"/>
      <c r="AC2" s="428"/>
      <c r="AD2" s="428"/>
      <c r="AE2" s="428"/>
      <c r="AF2" s="428"/>
      <c r="AG2" s="428"/>
      <c r="AH2" s="428"/>
      <c r="AI2" s="428"/>
      <c r="AJ2" s="428"/>
      <c r="AK2" s="428"/>
      <c r="AL2" s="428"/>
      <c r="AM2" s="428"/>
      <c r="AN2" s="428"/>
      <c r="AO2" s="428"/>
      <c r="AP2" s="428"/>
      <c r="AQ2" s="428"/>
    </row>
    <row r="3" spans="1:43" ht="12.75" customHeight="1" x14ac:dyDescent="0.2">
      <c r="A3" s="428"/>
      <c r="B3" s="428"/>
      <c r="C3" s="428"/>
      <c r="D3" s="428"/>
      <c r="E3" s="428"/>
      <c r="F3" s="428"/>
      <c r="G3" s="428"/>
      <c r="H3" s="459" t="s">
        <v>1179</v>
      </c>
      <c r="I3" s="459"/>
      <c r="J3" s="459"/>
      <c r="K3" s="459"/>
      <c r="L3" s="459"/>
      <c r="M3" s="459"/>
      <c r="N3" s="459"/>
      <c r="O3" s="459"/>
      <c r="P3" s="459"/>
      <c r="Q3" s="459"/>
      <c r="R3" s="459"/>
      <c r="S3" s="459"/>
      <c r="T3" s="459"/>
      <c r="U3" s="459"/>
      <c r="V3" s="459"/>
      <c r="W3" s="459"/>
      <c r="X3" s="459"/>
      <c r="Y3" s="459"/>
      <c r="Z3" s="459"/>
      <c r="AA3" s="436"/>
      <c r="AB3" s="428"/>
      <c r="AC3" s="428"/>
      <c r="AD3" s="428"/>
      <c r="AE3" s="428"/>
      <c r="AF3" s="428"/>
      <c r="AG3" s="428"/>
      <c r="AH3" s="428"/>
      <c r="AI3" s="428"/>
      <c r="AJ3" s="428"/>
      <c r="AK3" s="428"/>
      <c r="AL3" s="428"/>
      <c r="AM3" s="428"/>
      <c r="AN3" s="428"/>
      <c r="AO3" s="428"/>
      <c r="AP3" s="428"/>
      <c r="AQ3" s="428"/>
    </row>
    <row r="4" spans="1:43" ht="12.75" customHeight="1" x14ac:dyDescent="0.2">
      <c r="A4" s="428"/>
      <c r="B4" s="428"/>
      <c r="C4" s="428"/>
      <c r="D4" s="428"/>
      <c r="E4" s="429"/>
      <c r="F4" s="428"/>
      <c r="G4" s="428"/>
      <c r="H4" s="459"/>
      <c r="I4" s="459"/>
      <c r="J4" s="459"/>
      <c r="K4" s="459"/>
      <c r="L4" s="459"/>
      <c r="M4" s="459"/>
      <c r="N4" s="459"/>
      <c r="O4" s="459"/>
      <c r="P4" s="459"/>
      <c r="Q4" s="459"/>
      <c r="R4" s="459"/>
      <c r="S4" s="459"/>
      <c r="T4" s="459"/>
      <c r="U4" s="459"/>
      <c r="V4" s="459"/>
      <c r="W4" s="459"/>
      <c r="X4" s="459"/>
      <c r="Y4" s="459"/>
      <c r="Z4" s="459"/>
      <c r="AA4" s="436"/>
      <c r="AB4" s="428"/>
      <c r="AC4" s="428"/>
      <c r="AD4" s="428"/>
      <c r="AE4" s="428"/>
      <c r="AF4" s="428"/>
      <c r="AG4" s="428"/>
      <c r="AH4" s="428"/>
      <c r="AI4" s="428"/>
      <c r="AJ4" s="428"/>
      <c r="AK4" s="428"/>
      <c r="AL4" s="428"/>
      <c r="AM4" s="428"/>
      <c r="AN4" s="428"/>
      <c r="AO4" s="428"/>
      <c r="AP4" s="428"/>
      <c r="AQ4" s="428"/>
    </row>
    <row r="5" spans="1:43" ht="12.75" customHeight="1" x14ac:dyDescent="0.2">
      <c r="A5" s="428"/>
      <c r="B5" s="428"/>
      <c r="C5" s="428"/>
      <c r="D5" s="428"/>
      <c r="E5" s="428"/>
      <c r="F5" s="428"/>
      <c r="G5" s="428"/>
      <c r="H5" s="459"/>
      <c r="I5" s="459"/>
      <c r="J5" s="459"/>
      <c r="K5" s="459"/>
      <c r="L5" s="459"/>
      <c r="M5" s="459"/>
      <c r="N5" s="459"/>
      <c r="O5" s="459"/>
      <c r="P5" s="459"/>
      <c r="Q5" s="459"/>
      <c r="R5" s="459"/>
      <c r="S5" s="459"/>
      <c r="T5" s="459"/>
      <c r="U5" s="459"/>
      <c r="V5" s="459"/>
      <c r="W5" s="459"/>
      <c r="X5" s="459"/>
      <c r="Y5" s="459"/>
      <c r="Z5" s="459"/>
      <c r="AA5" s="436"/>
      <c r="AB5" s="428"/>
      <c r="AC5" s="428"/>
      <c r="AD5" s="428"/>
      <c r="AE5" s="428"/>
      <c r="AF5" s="428"/>
      <c r="AG5" s="428"/>
      <c r="AH5" s="428"/>
      <c r="AI5" s="428"/>
      <c r="AJ5" s="428"/>
      <c r="AK5" s="428"/>
      <c r="AL5" s="428"/>
      <c r="AM5" s="428"/>
      <c r="AN5" s="428"/>
      <c r="AO5" s="428"/>
      <c r="AP5" s="428"/>
      <c r="AQ5" s="428"/>
    </row>
    <row r="6" spans="1:43" x14ac:dyDescent="0.2">
      <c r="A6" s="428"/>
      <c r="B6" s="428"/>
      <c r="C6" s="428"/>
      <c r="D6" s="428"/>
      <c r="E6" s="428"/>
      <c r="F6" s="428"/>
      <c r="G6" s="428"/>
      <c r="H6" s="428"/>
      <c r="I6" s="428"/>
      <c r="J6" s="428"/>
      <c r="K6" s="428"/>
      <c r="L6" s="428"/>
      <c r="M6" s="428"/>
      <c r="N6" s="428"/>
      <c r="O6" s="428"/>
      <c r="P6" s="428"/>
      <c r="Q6" s="428"/>
      <c r="R6" s="428"/>
      <c r="S6" s="428"/>
      <c r="T6" s="428"/>
      <c r="U6" s="428"/>
      <c r="V6" s="428"/>
      <c r="W6" s="428"/>
      <c r="X6" s="428"/>
      <c r="Y6" s="428"/>
      <c r="Z6" s="428"/>
      <c r="AA6" s="428"/>
      <c r="AB6" s="428"/>
      <c r="AC6" s="428"/>
      <c r="AD6" s="428"/>
      <c r="AE6" s="428"/>
      <c r="AF6" s="428"/>
      <c r="AG6" s="428"/>
      <c r="AH6" s="428"/>
      <c r="AI6" s="428"/>
      <c r="AJ6" s="428"/>
      <c r="AK6" s="428"/>
      <c r="AL6" s="428"/>
      <c r="AM6" s="428"/>
      <c r="AN6" s="428"/>
      <c r="AO6" s="428"/>
      <c r="AP6" s="428"/>
      <c r="AQ6" s="428"/>
    </row>
    <row r="7" spans="1:43" x14ac:dyDescent="0.2">
      <c r="A7" s="428"/>
      <c r="B7" s="428"/>
      <c r="C7" s="428"/>
      <c r="D7" s="428"/>
      <c r="E7" s="428"/>
      <c r="F7" s="428"/>
      <c r="G7" s="428"/>
      <c r="H7" s="428"/>
      <c r="I7" s="428"/>
      <c r="J7" s="428"/>
      <c r="K7" s="428"/>
      <c r="L7" s="428"/>
      <c r="M7" s="428"/>
      <c r="N7" s="428"/>
      <c r="O7" s="428"/>
      <c r="P7" s="428"/>
      <c r="Q7" s="428"/>
      <c r="R7" s="428"/>
      <c r="S7" s="428"/>
      <c r="T7" s="428"/>
      <c r="U7" s="428"/>
      <c r="V7" s="428"/>
      <c r="W7" s="428"/>
      <c r="X7" s="428"/>
      <c r="Y7" s="428"/>
      <c r="Z7" s="428"/>
      <c r="AA7" s="428"/>
      <c r="AB7" s="428"/>
      <c r="AC7" s="428"/>
      <c r="AD7" s="428"/>
      <c r="AE7" s="428"/>
      <c r="AF7" s="428"/>
      <c r="AG7" s="428"/>
      <c r="AH7" s="428"/>
      <c r="AI7" s="428"/>
      <c r="AJ7" s="428"/>
      <c r="AK7" s="428"/>
      <c r="AL7" s="428"/>
      <c r="AM7" s="428"/>
      <c r="AN7" s="428"/>
      <c r="AO7" s="428"/>
      <c r="AP7" s="428"/>
      <c r="AQ7" s="428"/>
    </row>
    <row r="8" spans="1:43" x14ac:dyDescent="0.2">
      <c r="A8" s="428"/>
      <c r="B8" s="428"/>
      <c r="C8" s="428"/>
      <c r="D8" s="428"/>
      <c r="E8" s="428"/>
      <c r="F8" s="429"/>
      <c r="G8" s="428"/>
      <c r="H8" s="428"/>
      <c r="I8" s="428"/>
      <c r="J8" s="428"/>
      <c r="K8" s="428"/>
      <c r="L8" s="428"/>
      <c r="M8" s="428"/>
      <c r="N8" s="428"/>
      <c r="O8" s="428"/>
      <c r="P8" s="428"/>
      <c r="Q8" s="428"/>
      <c r="R8" s="428"/>
      <c r="S8" s="428"/>
      <c r="T8" s="428"/>
      <c r="U8" s="428"/>
      <c r="V8" s="428"/>
      <c r="W8" s="428"/>
      <c r="X8" s="428"/>
      <c r="Y8" s="428"/>
      <c r="Z8" s="428"/>
      <c r="AA8" s="428"/>
      <c r="AB8" s="428"/>
      <c r="AC8" s="428"/>
      <c r="AD8" s="428"/>
      <c r="AE8" s="428"/>
      <c r="AF8" s="428"/>
      <c r="AG8" s="428"/>
      <c r="AH8" s="428"/>
      <c r="AI8" s="428"/>
      <c r="AJ8" s="428"/>
      <c r="AK8" s="428"/>
      <c r="AL8" s="428"/>
      <c r="AM8" s="428"/>
      <c r="AN8" s="428"/>
      <c r="AO8" s="428"/>
      <c r="AP8" s="428"/>
      <c r="AQ8" s="428"/>
    </row>
    <row r="9" spans="1:43" x14ac:dyDescent="0.2">
      <c r="A9" s="428"/>
      <c r="B9" s="428"/>
      <c r="C9" s="428"/>
      <c r="D9" s="428"/>
      <c r="E9" s="428"/>
      <c r="F9" s="428"/>
      <c r="G9" s="428"/>
      <c r="H9" s="428"/>
      <c r="I9" s="428"/>
      <c r="J9" s="429"/>
      <c r="K9" s="428"/>
      <c r="L9" s="428"/>
      <c r="M9" s="428"/>
      <c r="N9" s="429"/>
      <c r="O9" s="428"/>
      <c r="P9" s="428"/>
      <c r="Q9" s="428"/>
      <c r="R9" s="429"/>
      <c r="S9" s="428"/>
      <c r="T9" s="428"/>
      <c r="U9" s="428"/>
      <c r="V9" s="429"/>
      <c r="W9" s="428"/>
      <c r="X9" s="428"/>
      <c r="Y9" s="428"/>
      <c r="Z9" s="429"/>
      <c r="AA9" s="429"/>
      <c r="AB9" s="428"/>
      <c r="AC9" s="428"/>
      <c r="AD9" s="428"/>
      <c r="AE9" s="428"/>
      <c r="AF9" s="428"/>
      <c r="AG9" s="428"/>
      <c r="AH9" s="428"/>
      <c r="AI9" s="428"/>
      <c r="AJ9" s="428"/>
      <c r="AK9" s="428"/>
      <c r="AL9" s="428"/>
      <c r="AM9" s="428"/>
      <c r="AN9" s="428"/>
      <c r="AO9" s="428"/>
      <c r="AP9" s="428"/>
      <c r="AQ9" s="428"/>
    </row>
    <row r="10" spans="1:43" x14ac:dyDescent="0.2">
      <c r="A10" s="428"/>
      <c r="B10" s="428"/>
      <c r="C10" s="428"/>
      <c r="D10" s="428"/>
      <c r="E10" s="428"/>
      <c r="F10" s="428"/>
      <c r="G10" s="428"/>
      <c r="H10" s="428"/>
      <c r="I10" s="428"/>
      <c r="J10" s="428"/>
      <c r="K10" s="428"/>
      <c r="L10" s="428"/>
      <c r="M10" s="428"/>
      <c r="N10" s="428"/>
      <c r="O10" s="428"/>
      <c r="P10" s="428"/>
      <c r="Q10" s="428"/>
      <c r="R10" s="428"/>
      <c r="S10" s="428"/>
      <c r="T10" s="428"/>
      <c r="U10" s="428"/>
      <c r="V10" s="428"/>
      <c r="W10" s="428"/>
      <c r="X10" s="428"/>
      <c r="Y10" s="428"/>
      <c r="Z10" s="428"/>
      <c r="AA10" s="428"/>
      <c r="AB10" s="428"/>
      <c r="AC10" s="428"/>
      <c r="AD10" s="428"/>
      <c r="AE10" s="428"/>
      <c r="AF10" s="428"/>
      <c r="AG10" s="428"/>
      <c r="AH10" s="428"/>
      <c r="AI10" s="428"/>
      <c r="AJ10" s="428"/>
      <c r="AK10" s="428"/>
      <c r="AL10" s="428"/>
      <c r="AM10" s="428"/>
      <c r="AN10" s="428"/>
      <c r="AO10" s="428"/>
      <c r="AP10" s="428"/>
      <c r="AQ10" s="428"/>
    </row>
    <row r="11" spans="1:43" x14ac:dyDescent="0.2">
      <c r="A11" s="428"/>
      <c r="B11" s="428"/>
      <c r="C11" s="428"/>
      <c r="D11" s="428"/>
      <c r="E11" s="428"/>
      <c r="F11" s="428"/>
      <c r="G11" s="428"/>
      <c r="H11" s="428"/>
      <c r="I11" s="428"/>
      <c r="J11" s="428"/>
      <c r="K11" s="428"/>
      <c r="L11" s="428"/>
      <c r="M11" s="428"/>
      <c r="N11" s="428"/>
      <c r="O11" s="428"/>
      <c r="P11" s="428"/>
      <c r="Q11" s="428"/>
      <c r="R11" s="428"/>
      <c r="S11" s="428"/>
      <c r="T11" s="428"/>
      <c r="U11" s="428"/>
      <c r="V11" s="428"/>
      <c r="W11" s="428"/>
      <c r="X11" s="428"/>
      <c r="Y11" s="428"/>
      <c r="Z11" s="428"/>
      <c r="AA11" s="428"/>
      <c r="AB11" s="428"/>
      <c r="AC11" s="428"/>
      <c r="AD11" s="428"/>
      <c r="AE11" s="428"/>
      <c r="AF11" s="428"/>
      <c r="AG11" s="428"/>
      <c r="AH11" s="428"/>
      <c r="AI11" s="428"/>
      <c r="AJ11" s="428"/>
      <c r="AK11" s="428"/>
      <c r="AL11" s="428"/>
      <c r="AM11" s="428"/>
      <c r="AN11" s="428"/>
      <c r="AO11" s="428"/>
      <c r="AP11" s="428"/>
      <c r="AQ11" s="428"/>
    </row>
    <row r="12" spans="1:43" x14ac:dyDescent="0.2">
      <c r="A12" s="428"/>
      <c r="B12" s="428"/>
      <c r="C12" s="428"/>
      <c r="D12" s="428"/>
      <c r="E12" s="428"/>
      <c r="F12" s="428"/>
      <c r="G12" s="428"/>
      <c r="H12" s="428"/>
      <c r="I12" s="428"/>
      <c r="J12" s="428"/>
      <c r="K12" s="428"/>
      <c r="L12" s="428"/>
      <c r="M12" s="428"/>
      <c r="N12" s="428"/>
      <c r="O12" s="428"/>
      <c r="P12" s="428"/>
      <c r="Q12" s="428"/>
      <c r="R12" s="428"/>
      <c r="S12" s="428"/>
      <c r="T12" s="428"/>
      <c r="U12" s="428"/>
      <c r="V12" s="428"/>
      <c r="W12" s="428"/>
      <c r="X12" s="428"/>
      <c r="Y12" s="428"/>
      <c r="Z12" s="428"/>
      <c r="AA12" s="428"/>
      <c r="AB12" s="428"/>
      <c r="AC12" s="428"/>
      <c r="AD12" s="428"/>
      <c r="AE12" s="428"/>
      <c r="AF12" s="428"/>
      <c r="AG12" s="428"/>
      <c r="AH12" s="428"/>
      <c r="AI12" s="428"/>
      <c r="AJ12" s="428"/>
      <c r="AK12" s="428"/>
      <c r="AL12" s="428"/>
      <c r="AM12" s="428"/>
      <c r="AN12" s="428"/>
      <c r="AO12" s="428"/>
      <c r="AP12" s="428"/>
      <c r="AQ12" s="428"/>
    </row>
    <row r="13" spans="1:43" x14ac:dyDescent="0.2">
      <c r="A13" s="428"/>
      <c r="B13" s="428"/>
      <c r="C13" s="428"/>
      <c r="D13" s="428"/>
      <c r="E13" s="428"/>
      <c r="F13" s="429"/>
      <c r="G13" s="430"/>
      <c r="H13" s="430"/>
      <c r="I13" s="430"/>
      <c r="J13" s="428"/>
      <c r="K13" s="428"/>
      <c r="L13" s="428"/>
      <c r="M13" s="431"/>
      <c r="N13" s="431"/>
      <c r="O13" s="431"/>
      <c r="P13" s="428"/>
      <c r="Q13" s="428"/>
      <c r="R13" s="432"/>
      <c r="S13" s="432"/>
      <c r="T13" s="432"/>
      <c r="U13" s="432"/>
      <c r="V13" s="432"/>
      <c r="W13" s="432"/>
      <c r="X13" s="432"/>
      <c r="Y13" s="432"/>
      <c r="Z13" s="432"/>
      <c r="AA13" s="432"/>
      <c r="AB13" s="432"/>
      <c r="AC13" s="432"/>
      <c r="AD13" s="428"/>
      <c r="AE13" s="428"/>
      <c r="AF13" s="428"/>
      <c r="AG13" s="428"/>
      <c r="AH13" s="428"/>
      <c r="AI13" s="431"/>
      <c r="AJ13" s="428"/>
      <c r="AK13" s="428"/>
      <c r="AL13" s="428"/>
      <c r="AM13" s="428"/>
      <c r="AN13" s="428"/>
      <c r="AO13" s="428"/>
      <c r="AP13" s="428"/>
      <c r="AQ13" s="428"/>
    </row>
    <row r="14" spans="1:43" x14ac:dyDescent="0.2">
      <c r="A14" s="428"/>
      <c r="B14" s="428"/>
      <c r="C14" s="428"/>
      <c r="D14" s="428"/>
      <c r="E14" s="428"/>
      <c r="F14" s="428"/>
      <c r="G14" s="428"/>
      <c r="H14" s="428"/>
      <c r="I14" s="428"/>
      <c r="J14" s="428"/>
      <c r="K14" s="428"/>
      <c r="L14" s="428"/>
      <c r="M14" s="428"/>
      <c r="N14" s="428"/>
      <c r="O14" s="428"/>
      <c r="P14" s="428"/>
      <c r="Q14" s="428"/>
      <c r="R14" s="428"/>
      <c r="S14" s="428"/>
      <c r="T14" s="428"/>
      <c r="U14" s="428"/>
      <c r="V14" s="428"/>
      <c r="W14" s="428"/>
      <c r="X14" s="428"/>
      <c r="Y14" s="428"/>
      <c r="Z14" s="428"/>
      <c r="AA14" s="428"/>
      <c r="AB14" s="428"/>
      <c r="AC14" s="428"/>
      <c r="AD14" s="428"/>
      <c r="AE14" s="428"/>
      <c r="AF14" s="428"/>
      <c r="AG14" s="428"/>
      <c r="AH14" s="428"/>
      <c r="AI14" s="428"/>
      <c r="AJ14" s="428"/>
      <c r="AK14" s="428"/>
      <c r="AL14" s="428"/>
      <c r="AM14" s="428"/>
      <c r="AN14" s="428"/>
      <c r="AO14" s="428"/>
      <c r="AP14" s="428"/>
      <c r="AQ14" s="428"/>
    </row>
    <row r="15" spans="1:43" x14ac:dyDescent="0.2">
      <c r="A15" s="428"/>
      <c r="B15" s="428"/>
      <c r="C15" s="428"/>
      <c r="D15" s="428"/>
      <c r="E15" s="428"/>
      <c r="F15" s="428"/>
      <c r="G15" s="428"/>
      <c r="H15" s="428"/>
      <c r="I15" s="428"/>
      <c r="J15" s="428"/>
      <c r="K15" s="428"/>
      <c r="L15" s="428"/>
      <c r="M15" s="428"/>
      <c r="N15" s="428"/>
      <c r="O15" s="428"/>
      <c r="P15" s="428"/>
      <c r="Q15" s="428"/>
      <c r="R15" s="428"/>
      <c r="S15" s="428"/>
      <c r="T15" s="428"/>
      <c r="U15" s="428"/>
      <c r="V15" s="428"/>
      <c r="W15" s="428"/>
      <c r="X15" s="428"/>
      <c r="Y15" s="428"/>
      <c r="Z15" s="428"/>
      <c r="AA15" s="428"/>
      <c r="AB15" s="428"/>
      <c r="AC15" s="428"/>
      <c r="AD15" s="428"/>
      <c r="AE15" s="428"/>
      <c r="AF15" s="428"/>
      <c r="AG15" s="428"/>
      <c r="AH15" s="428"/>
      <c r="AI15" s="428"/>
      <c r="AJ15" s="428"/>
      <c r="AK15" s="428"/>
      <c r="AL15" s="428"/>
      <c r="AM15" s="428"/>
      <c r="AN15" s="428"/>
      <c r="AO15" s="428"/>
      <c r="AP15" s="428"/>
      <c r="AQ15" s="428"/>
    </row>
    <row r="16" spans="1:43" x14ac:dyDescent="0.2">
      <c r="A16" s="428"/>
      <c r="B16" s="428"/>
      <c r="C16" s="428"/>
      <c r="D16" s="428"/>
      <c r="E16" s="428"/>
      <c r="F16" s="428"/>
      <c r="G16" s="428"/>
      <c r="H16" s="428"/>
      <c r="I16" s="428"/>
      <c r="J16" s="428"/>
      <c r="K16" s="428"/>
      <c r="L16" s="428"/>
      <c r="M16" s="428"/>
      <c r="N16" s="428"/>
      <c r="O16" s="428"/>
      <c r="P16" s="428"/>
      <c r="Q16" s="428"/>
      <c r="R16" s="428"/>
      <c r="S16" s="428"/>
      <c r="T16" s="428"/>
      <c r="U16" s="428"/>
      <c r="V16" s="428"/>
      <c r="W16" s="428"/>
      <c r="X16" s="428"/>
      <c r="Y16" s="428"/>
      <c r="Z16" s="428"/>
      <c r="AA16" s="428"/>
      <c r="AB16" s="428"/>
      <c r="AC16" s="428"/>
      <c r="AD16" s="428"/>
      <c r="AE16" s="428"/>
      <c r="AF16" s="428"/>
      <c r="AG16" s="428"/>
      <c r="AH16" s="428"/>
      <c r="AI16" s="428"/>
      <c r="AJ16" s="428"/>
      <c r="AK16" s="428"/>
      <c r="AL16" s="428"/>
      <c r="AM16" s="428"/>
      <c r="AN16" s="428"/>
      <c r="AO16" s="428"/>
      <c r="AP16" s="428"/>
      <c r="AQ16" s="428"/>
    </row>
    <row r="17" spans="1:43" x14ac:dyDescent="0.2">
      <c r="A17" s="428"/>
      <c r="B17" s="428"/>
      <c r="C17" s="428"/>
      <c r="D17" s="428"/>
      <c r="E17" s="428"/>
      <c r="F17" s="428"/>
      <c r="G17" s="428"/>
      <c r="H17" s="428"/>
      <c r="I17" s="428"/>
      <c r="J17" s="428"/>
      <c r="K17" s="428"/>
      <c r="L17" s="428"/>
      <c r="M17" s="428"/>
      <c r="N17" s="428"/>
      <c r="O17" s="428"/>
      <c r="P17" s="428"/>
      <c r="Q17" s="428"/>
      <c r="R17" s="428"/>
      <c r="S17" s="428"/>
      <c r="T17" s="428"/>
      <c r="U17" s="428"/>
      <c r="V17" s="428"/>
      <c r="W17" s="428"/>
      <c r="X17" s="428"/>
      <c r="Y17" s="428"/>
      <c r="Z17" s="428"/>
      <c r="AA17" s="428"/>
      <c r="AB17" s="428"/>
      <c r="AC17" s="428"/>
      <c r="AD17" s="428"/>
      <c r="AE17" s="428"/>
      <c r="AF17" s="428"/>
      <c r="AG17" s="428"/>
      <c r="AH17" s="428"/>
      <c r="AI17" s="428"/>
      <c r="AJ17" s="428"/>
      <c r="AK17" s="428"/>
      <c r="AL17" s="428"/>
      <c r="AM17" s="428"/>
      <c r="AN17" s="428"/>
      <c r="AO17" s="428"/>
      <c r="AP17" s="428"/>
      <c r="AQ17" s="428"/>
    </row>
    <row r="18" spans="1:43" x14ac:dyDescent="0.2">
      <c r="A18" s="428"/>
      <c r="B18" s="428"/>
      <c r="C18" s="428"/>
      <c r="D18" s="428"/>
      <c r="E18" s="428"/>
      <c r="F18" s="428"/>
      <c r="G18" s="428"/>
      <c r="H18" s="428"/>
      <c r="I18" s="428"/>
      <c r="J18" s="428"/>
      <c r="K18" s="428"/>
      <c r="L18" s="428"/>
      <c r="M18" s="428"/>
      <c r="N18" s="428"/>
      <c r="O18" s="428"/>
      <c r="P18" s="428"/>
      <c r="Q18" s="428"/>
      <c r="R18" s="428"/>
      <c r="S18" s="428"/>
      <c r="T18" s="428"/>
      <c r="U18" s="428"/>
      <c r="V18" s="428"/>
      <c r="W18" s="428"/>
      <c r="X18" s="428"/>
      <c r="Y18" s="428"/>
      <c r="Z18" s="428"/>
      <c r="AA18" s="428"/>
      <c r="AB18" s="428"/>
      <c r="AC18" s="428"/>
      <c r="AD18" s="428"/>
      <c r="AE18" s="428"/>
      <c r="AF18" s="428"/>
      <c r="AG18" s="428"/>
      <c r="AH18" s="428"/>
      <c r="AI18" s="428"/>
      <c r="AJ18" s="428"/>
      <c r="AK18" s="428"/>
      <c r="AL18" s="428"/>
      <c r="AM18" s="428"/>
      <c r="AN18" s="428"/>
      <c r="AO18" s="428"/>
      <c r="AP18" s="428"/>
      <c r="AQ18" s="428"/>
    </row>
    <row r="19" spans="1:43" x14ac:dyDescent="0.2">
      <c r="A19" s="428"/>
      <c r="B19" s="428"/>
      <c r="C19" s="428"/>
      <c r="D19" s="428"/>
      <c r="E19" s="428"/>
      <c r="F19" s="428"/>
      <c r="G19" s="429"/>
      <c r="H19" s="428"/>
      <c r="I19" s="428"/>
      <c r="J19" s="428"/>
      <c r="K19" s="428"/>
      <c r="L19" s="428"/>
      <c r="M19" s="428"/>
      <c r="N19" s="428"/>
      <c r="O19" s="428"/>
      <c r="P19" s="428"/>
      <c r="Q19" s="428"/>
      <c r="R19" s="428"/>
      <c r="S19" s="429" t="s">
        <v>1178</v>
      </c>
      <c r="T19" s="428"/>
      <c r="U19" s="428"/>
      <c r="V19" s="428"/>
      <c r="W19" s="428"/>
      <c r="X19" s="428"/>
      <c r="Y19" s="428"/>
      <c r="Z19" s="428"/>
      <c r="AA19" s="428"/>
      <c r="AB19" s="428"/>
      <c r="AC19" s="428"/>
      <c r="AD19" s="428"/>
      <c r="AE19" s="428"/>
      <c r="AF19" s="428"/>
      <c r="AG19" s="428"/>
      <c r="AH19" s="428"/>
      <c r="AI19" s="428"/>
      <c r="AJ19" s="428"/>
      <c r="AK19" s="428"/>
      <c r="AL19" s="428"/>
      <c r="AM19" s="428"/>
      <c r="AN19" s="428"/>
      <c r="AO19" s="428"/>
      <c r="AP19" s="428"/>
      <c r="AQ19" s="428"/>
    </row>
    <row r="20" spans="1:43" x14ac:dyDescent="0.2">
      <c r="A20" s="428"/>
      <c r="B20" s="428"/>
      <c r="C20" s="428"/>
      <c r="D20" s="428"/>
      <c r="E20" s="428"/>
      <c r="F20" s="428"/>
      <c r="G20" s="429"/>
      <c r="H20" s="428"/>
      <c r="I20" s="428"/>
      <c r="J20" s="428"/>
      <c r="K20" s="428"/>
      <c r="L20" s="428"/>
      <c r="M20" s="428"/>
      <c r="N20" s="429"/>
      <c r="O20" s="428"/>
      <c r="P20" s="428"/>
      <c r="Q20" s="428"/>
      <c r="R20" s="428"/>
      <c r="S20" s="428"/>
      <c r="T20" s="429"/>
      <c r="U20" s="428"/>
      <c r="V20" s="428"/>
      <c r="W20" s="428"/>
      <c r="X20" s="428"/>
      <c r="Y20" s="428"/>
      <c r="Z20" s="429"/>
      <c r="AA20" s="428"/>
      <c r="AB20" s="428"/>
      <c r="AC20" s="428"/>
      <c r="AD20" s="428"/>
      <c r="AE20" s="428"/>
      <c r="AF20" s="428"/>
      <c r="AG20" s="428"/>
      <c r="AH20" s="428"/>
      <c r="AI20" s="428"/>
      <c r="AJ20" s="428"/>
      <c r="AK20" s="428"/>
      <c r="AL20" s="428"/>
      <c r="AM20" s="428"/>
      <c r="AN20" s="428"/>
      <c r="AO20" s="428"/>
      <c r="AP20" s="428"/>
      <c r="AQ20" s="428"/>
    </row>
    <row r="21" spans="1:43" x14ac:dyDescent="0.2">
      <c r="A21" s="428"/>
      <c r="B21" s="428"/>
      <c r="C21" s="428"/>
      <c r="D21" s="428"/>
      <c r="E21" s="428"/>
      <c r="F21" s="428"/>
      <c r="G21" s="428"/>
      <c r="H21" s="428"/>
      <c r="I21" s="428"/>
      <c r="J21" s="428"/>
      <c r="K21" s="428"/>
      <c r="L21" s="428"/>
      <c r="M21" s="428"/>
      <c r="N21" s="428"/>
      <c r="O21" s="428"/>
      <c r="P21" s="428"/>
      <c r="Q21" s="428"/>
      <c r="R21" s="428"/>
      <c r="S21" s="428"/>
      <c r="T21" s="428"/>
      <c r="U21" s="428"/>
      <c r="V21" s="428"/>
      <c r="W21" s="428"/>
      <c r="X21" s="428"/>
      <c r="Y21" s="428"/>
      <c r="Z21" s="428"/>
      <c r="AA21" s="428"/>
      <c r="AB21" s="428"/>
      <c r="AC21" s="428"/>
      <c r="AD21" s="428"/>
      <c r="AE21" s="428"/>
      <c r="AF21" s="428"/>
      <c r="AG21" s="428"/>
      <c r="AH21" s="428"/>
      <c r="AI21" s="428"/>
      <c r="AJ21" s="428"/>
      <c r="AK21" s="428"/>
      <c r="AL21" s="428"/>
      <c r="AM21" s="428"/>
      <c r="AN21" s="428"/>
      <c r="AO21" s="428"/>
      <c r="AP21" s="428"/>
      <c r="AQ21" s="428"/>
    </row>
    <row r="22" spans="1:43" x14ac:dyDescent="0.2">
      <c r="A22" s="428"/>
      <c r="B22" s="428"/>
      <c r="C22" s="428"/>
      <c r="D22" s="428"/>
      <c r="E22" s="428"/>
      <c r="F22" s="428"/>
      <c r="G22" s="428"/>
      <c r="H22" s="428"/>
      <c r="I22" s="428"/>
      <c r="J22" s="428"/>
      <c r="K22" s="428"/>
      <c r="L22" s="428"/>
      <c r="M22" s="428"/>
      <c r="N22" s="428"/>
      <c r="O22" s="428"/>
      <c r="P22" s="428"/>
      <c r="Q22" s="428"/>
      <c r="R22" s="428"/>
      <c r="S22" s="428"/>
      <c r="T22" s="428"/>
      <c r="U22" s="428"/>
      <c r="V22" s="428"/>
      <c r="W22" s="428"/>
      <c r="X22" s="428"/>
      <c r="Y22" s="428"/>
      <c r="Z22" s="428"/>
      <c r="AA22" s="428"/>
      <c r="AB22" s="428"/>
      <c r="AC22" s="428"/>
      <c r="AD22" s="428"/>
      <c r="AE22" s="428"/>
      <c r="AF22" s="428"/>
      <c r="AG22" s="428"/>
      <c r="AH22" s="428"/>
      <c r="AI22" s="431"/>
      <c r="AJ22" s="428"/>
      <c r="AK22" s="428"/>
      <c r="AL22" s="428"/>
      <c r="AM22" s="428"/>
      <c r="AN22" s="428"/>
      <c r="AO22" s="428"/>
      <c r="AP22" s="428"/>
      <c r="AQ22" s="428"/>
    </row>
    <row r="23" spans="1:43" x14ac:dyDescent="0.2">
      <c r="A23" s="428"/>
      <c r="B23" s="428"/>
      <c r="C23" s="428"/>
      <c r="D23" s="428"/>
      <c r="E23" s="428"/>
      <c r="F23" s="428"/>
      <c r="G23" s="428"/>
      <c r="H23" s="428"/>
      <c r="I23" s="428"/>
      <c r="J23" s="428"/>
      <c r="K23" s="428"/>
      <c r="L23" s="428"/>
      <c r="M23" s="428"/>
      <c r="N23" s="428"/>
      <c r="O23" s="428"/>
      <c r="P23" s="428"/>
      <c r="Q23" s="428"/>
      <c r="R23" s="428"/>
      <c r="S23" s="428"/>
      <c r="T23" s="428"/>
      <c r="U23" s="428"/>
      <c r="V23" s="428"/>
      <c r="W23" s="428"/>
      <c r="X23" s="428"/>
      <c r="Y23" s="428"/>
      <c r="Z23" s="428"/>
      <c r="AA23" s="428"/>
      <c r="AB23" s="428"/>
      <c r="AC23" s="428"/>
      <c r="AD23" s="428"/>
      <c r="AE23" s="428"/>
      <c r="AF23" s="428"/>
      <c r="AG23" s="428"/>
      <c r="AH23" s="428"/>
      <c r="AI23" s="428"/>
      <c r="AJ23" s="428"/>
      <c r="AK23" s="428"/>
      <c r="AL23" s="428"/>
      <c r="AM23" s="428"/>
      <c r="AN23" s="428"/>
      <c r="AO23" s="428"/>
      <c r="AP23" s="428"/>
      <c r="AQ23" s="428"/>
    </row>
    <row r="24" spans="1:43" x14ac:dyDescent="0.2">
      <c r="A24" s="428"/>
      <c r="B24" s="428"/>
      <c r="C24" s="428"/>
      <c r="D24" s="428"/>
      <c r="E24" s="428"/>
      <c r="F24" s="428"/>
      <c r="G24" s="428"/>
      <c r="H24" s="428"/>
      <c r="I24" s="428"/>
      <c r="J24" s="428"/>
      <c r="K24" s="428"/>
      <c r="L24" s="428"/>
      <c r="M24" s="428"/>
      <c r="N24" s="428"/>
      <c r="O24" s="428"/>
      <c r="P24" s="428"/>
      <c r="Q24" s="428"/>
      <c r="R24" s="428"/>
      <c r="S24" s="428"/>
      <c r="T24" s="428"/>
      <c r="U24" s="428"/>
      <c r="V24" s="428"/>
      <c r="W24" s="428"/>
      <c r="X24" s="428"/>
      <c r="Y24" s="428"/>
      <c r="Z24" s="428"/>
      <c r="AA24" s="428"/>
      <c r="AB24" s="428"/>
      <c r="AC24" s="428"/>
      <c r="AD24" s="428"/>
      <c r="AE24" s="428"/>
      <c r="AF24" s="428"/>
      <c r="AG24" s="428"/>
      <c r="AH24" s="428"/>
      <c r="AI24" s="428"/>
      <c r="AJ24" s="428"/>
      <c r="AK24" s="428"/>
      <c r="AL24" s="428"/>
      <c r="AM24" s="428"/>
      <c r="AN24" s="428"/>
      <c r="AO24" s="428"/>
      <c r="AP24" s="428"/>
      <c r="AQ24" s="428"/>
    </row>
    <row r="25" spans="1:43" x14ac:dyDescent="0.2">
      <c r="A25" s="428"/>
      <c r="B25" s="428"/>
      <c r="C25" s="428"/>
      <c r="D25" s="428"/>
      <c r="E25" s="428"/>
      <c r="F25" s="428"/>
      <c r="G25" s="428"/>
      <c r="H25" s="428"/>
      <c r="I25" s="428"/>
      <c r="J25" s="428"/>
      <c r="K25" s="428"/>
      <c r="L25" s="428"/>
      <c r="M25" s="428"/>
      <c r="N25" s="428"/>
      <c r="O25" s="428"/>
      <c r="P25" s="428"/>
      <c r="Q25" s="428"/>
      <c r="R25" s="428"/>
      <c r="S25" s="428"/>
      <c r="T25" s="428"/>
      <c r="U25" s="428"/>
      <c r="V25" s="428"/>
      <c r="W25" s="428"/>
      <c r="X25" s="428"/>
      <c r="Y25" s="428"/>
      <c r="Z25" s="428"/>
      <c r="AA25" s="428"/>
      <c r="AB25" s="428"/>
      <c r="AC25" s="428"/>
      <c r="AD25" s="428"/>
      <c r="AE25" s="428"/>
      <c r="AF25" s="428"/>
      <c r="AG25" s="428"/>
      <c r="AH25" s="428"/>
      <c r="AI25" s="428"/>
      <c r="AJ25" s="428"/>
      <c r="AK25" s="428"/>
      <c r="AL25" s="428"/>
      <c r="AM25" s="428"/>
      <c r="AN25" s="428"/>
      <c r="AO25" s="428"/>
      <c r="AP25" s="428"/>
      <c r="AQ25" s="428"/>
    </row>
    <row r="26" spans="1:43" x14ac:dyDescent="0.2">
      <c r="A26" s="428"/>
      <c r="B26" s="428"/>
      <c r="C26" s="428"/>
      <c r="D26" s="428"/>
      <c r="E26" s="428"/>
      <c r="F26" s="428"/>
      <c r="G26" s="428"/>
      <c r="H26" s="428"/>
      <c r="I26" s="428"/>
      <c r="J26" s="428"/>
      <c r="K26" s="428"/>
      <c r="L26" s="428"/>
      <c r="M26" s="428"/>
      <c r="N26" s="428"/>
      <c r="O26" s="428"/>
      <c r="P26" s="428"/>
      <c r="Q26" s="428"/>
      <c r="R26" s="428"/>
      <c r="S26" s="428"/>
      <c r="T26" s="428"/>
      <c r="U26" s="428"/>
      <c r="V26" s="428"/>
      <c r="W26" s="428"/>
      <c r="X26" s="428"/>
      <c r="Y26" s="428"/>
      <c r="Z26" s="428"/>
      <c r="AA26" s="428"/>
      <c r="AB26" s="428"/>
      <c r="AC26" s="428"/>
      <c r="AD26" s="428"/>
      <c r="AE26" s="428"/>
      <c r="AF26" s="428"/>
      <c r="AG26" s="428"/>
      <c r="AH26" s="428"/>
      <c r="AI26" s="428"/>
      <c r="AJ26" s="428"/>
      <c r="AK26" s="428"/>
      <c r="AL26" s="428"/>
      <c r="AM26" s="428"/>
      <c r="AN26" s="428"/>
      <c r="AO26" s="428"/>
      <c r="AP26" s="428"/>
      <c r="AQ26" s="428"/>
    </row>
    <row r="27" spans="1:43" x14ac:dyDescent="0.2">
      <c r="A27" s="428"/>
      <c r="B27" s="428"/>
      <c r="C27" s="428"/>
      <c r="D27" s="428"/>
      <c r="E27" s="428"/>
      <c r="F27" s="428"/>
      <c r="G27" s="428"/>
      <c r="H27" s="428"/>
      <c r="I27" s="428"/>
      <c r="J27" s="428"/>
      <c r="K27" s="428"/>
      <c r="L27" s="428"/>
      <c r="M27" s="428"/>
      <c r="N27" s="428"/>
      <c r="O27" s="428"/>
      <c r="P27" s="428"/>
      <c r="Q27" s="428"/>
      <c r="R27" s="428"/>
      <c r="S27" s="428"/>
      <c r="T27" s="428"/>
      <c r="U27" s="428"/>
      <c r="V27" s="428"/>
      <c r="W27" s="428"/>
      <c r="X27" s="428"/>
      <c r="Y27" s="428"/>
      <c r="Z27" s="428"/>
      <c r="AA27" s="428"/>
      <c r="AB27" s="428"/>
      <c r="AC27" s="428"/>
      <c r="AD27" s="428"/>
      <c r="AE27" s="428"/>
      <c r="AF27" s="428"/>
      <c r="AG27" s="428"/>
      <c r="AH27" s="428"/>
      <c r="AI27" s="428"/>
      <c r="AJ27" s="428"/>
      <c r="AK27" s="428"/>
      <c r="AL27" s="428"/>
      <c r="AM27" s="428"/>
      <c r="AN27" s="428"/>
      <c r="AO27" s="428"/>
      <c r="AP27" s="428"/>
      <c r="AQ27" s="428"/>
    </row>
    <row r="28" spans="1:43" x14ac:dyDescent="0.2">
      <c r="A28" s="428"/>
      <c r="B28" s="428"/>
      <c r="C28" s="428"/>
      <c r="D28" s="428"/>
      <c r="E28" s="428"/>
      <c r="F28" s="428"/>
      <c r="G28" s="428"/>
      <c r="H28" s="428"/>
      <c r="I28" s="428"/>
      <c r="J28" s="428"/>
      <c r="K28" s="428"/>
      <c r="L28" s="428"/>
      <c r="M28" s="428"/>
      <c r="N28" s="428"/>
      <c r="O28" s="428"/>
      <c r="P28" s="428"/>
      <c r="Q28" s="428"/>
      <c r="R28" s="428"/>
      <c r="S28" s="428"/>
      <c r="T28" s="428"/>
      <c r="U28" s="428"/>
      <c r="V28" s="428"/>
      <c r="W28" s="428"/>
      <c r="X28" s="428"/>
      <c r="Y28" s="428"/>
      <c r="Z28" s="428"/>
      <c r="AA28" s="428"/>
      <c r="AB28" s="428"/>
      <c r="AC28" s="428"/>
      <c r="AD28" s="428"/>
      <c r="AE28" s="428"/>
      <c r="AF28" s="428"/>
      <c r="AG28" s="428"/>
      <c r="AH28" s="428"/>
      <c r="AI28" s="428"/>
      <c r="AJ28" s="428"/>
      <c r="AK28" s="428"/>
      <c r="AL28" s="428"/>
      <c r="AM28" s="428"/>
      <c r="AN28" s="428"/>
      <c r="AO28" s="428"/>
      <c r="AP28" s="428"/>
      <c r="AQ28" s="428"/>
    </row>
    <row r="29" spans="1:43" x14ac:dyDescent="0.2">
      <c r="A29" s="428"/>
      <c r="B29" s="428"/>
      <c r="C29" s="428"/>
      <c r="D29" s="428"/>
      <c r="E29" s="428"/>
      <c r="F29" s="428"/>
      <c r="G29" s="428"/>
      <c r="H29" s="428"/>
      <c r="I29" s="428"/>
      <c r="J29" s="428"/>
      <c r="K29" s="428"/>
      <c r="L29" s="428"/>
      <c r="M29" s="428"/>
      <c r="N29" s="428"/>
      <c r="O29" s="428"/>
      <c r="P29" s="428"/>
      <c r="Q29" s="428"/>
      <c r="R29" s="428"/>
      <c r="S29" s="428"/>
      <c r="T29" s="428"/>
      <c r="U29" s="428"/>
      <c r="V29" s="428"/>
      <c r="W29" s="428"/>
      <c r="X29" s="428"/>
      <c r="Y29" s="428"/>
      <c r="Z29" s="428"/>
      <c r="AA29" s="428"/>
      <c r="AB29" s="428"/>
      <c r="AC29" s="428"/>
      <c r="AD29" s="428"/>
      <c r="AE29" s="428"/>
      <c r="AF29" s="428"/>
      <c r="AG29" s="428"/>
      <c r="AH29" s="428"/>
      <c r="AI29" s="428"/>
      <c r="AJ29" s="428"/>
      <c r="AK29" s="428"/>
      <c r="AL29" s="428"/>
      <c r="AM29" s="428"/>
      <c r="AN29" s="428"/>
      <c r="AO29" s="428"/>
      <c r="AP29" s="428"/>
      <c r="AQ29" s="428"/>
    </row>
    <row r="30" spans="1:43" x14ac:dyDescent="0.2">
      <c r="A30" s="428"/>
      <c r="B30" s="428"/>
      <c r="C30" s="428"/>
      <c r="D30" s="428"/>
      <c r="E30" s="428"/>
      <c r="F30" s="428"/>
      <c r="G30" s="428"/>
      <c r="H30" s="428"/>
      <c r="I30" s="428"/>
      <c r="J30" s="428"/>
      <c r="K30" s="428"/>
      <c r="L30" s="428"/>
      <c r="M30" s="428"/>
      <c r="N30" s="428"/>
      <c r="O30" s="428"/>
      <c r="P30" s="428"/>
      <c r="Q30" s="428"/>
      <c r="R30" s="428"/>
      <c r="S30" s="428"/>
      <c r="T30" s="428"/>
      <c r="U30" s="428"/>
      <c r="V30" s="428"/>
      <c r="W30" s="428"/>
      <c r="X30" s="428"/>
      <c r="Y30" s="428"/>
      <c r="Z30" s="428"/>
      <c r="AA30" s="428"/>
      <c r="AB30" s="428"/>
      <c r="AC30" s="428"/>
      <c r="AD30" s="428"/>
      <c r="AE30" s="428"/>
      <c r="AF30" s="428"/>
      <c r="AG30" s="428"/>
      <c r="AH30" s="428"/>
      <c r="AI30" s="428"/>
      <c r="AJ30" s="428"/>
      <c r="AK30" s="428"/>
      <c r="AL30" s="428"/>
      <c r="AM30" s="428"/>
      <c r="AN30" s="428"/>
      <c r="AO30" s="428"/>
      <c r="AP30" s="428"/>
      <c r="AQ30" s="428"/>
    </row>
    <row r="31" spans="1:43" x14ac:dyDescent="0.2">
      <c r="A31" s="428"/>
      <c r="B31" s="428"/>
      <c r="C31" s="428"/>
      <c r="D31" s="428"/>
      <c r="E31" s="428"/>
      <c r="F31" s="428"/>
      <c r="G31" s="428"/>
      <c r="H31" s="428"/>
      <c r="I31" s="428"/>
      <c r="J31" s="428"/>
      <c r="K31" s="428"/>
      <c r="L31" s="428"/>
      <c r="M31" s="428"/>
      <c r="N31" s="428"/>
      <c r="O31" s="428"/>
      <c r="P31" s="428"/>
      <c r="Q31" s="428"/>
      <c r="R31" s="428"/>
      <c r="S31" s="428"/>
      <c r="T31" s="428"/>
      <c r="U31" s="428"/>
      <c r="V31" s="428"/>
      <c r="W31" s="428"/>
      <c r="X31" s="428"/>
      <c r="Y31" s="428"/>
      <c r="Z31" s="428"/>
      <c r="AA31" s="428"/>
      <c r="AB31" s="428"/>
      <c r="AC31" s="428"/>
      <c r="AD31" s="428"/>
      <c r="AE31" s="428"/>
      <c r="AF31" s="428"/>
      <c r="AG31" s="428"/>
      <c r="AH31" s="428"/>
      <c r="AI31" s="428"/>
      <c r="AJ31" s="428"/>
      <c r="AK31" s="428"/>
      <c r="AL31" s="428"/>
      <c r="AM31" s="428"/>
      <c r="AN31" s="428"/>
      <c r="AO31" s="428"/>
      <c r="AP31" s="428"/>
      <c r="AQ31" s="428"/>
    </row>
    <row r="32" spans="1:43" x14ac:dyDescent="0.2">
      <c r="A32" s="428"/>
      <c r="B32" s="428"/>
      <c r="C32" s="428"/>
      <c r="D32" s="428"/>
      <c r="E32" s="428"/>
      <c r="F32" s="433"/>
      <c r="G32" s="433"/>
      <c r="H32" s="433"/>
      <c r="I32" s="433"/>
      <c r="J32" s="433"/>
      <c r="K32" s="433"/>
      <c r="L32" s="433"/>
      <c r="M32" s="433"/>
      <c r="N32" s="428"/>
      <c r="O32" s="429"/>
      <c r="P32" s="429"/>
      <c r="Q32" s="429"/>
      <c r="R32" s="429"/>
      <c r="S32" s="429"/>
      <c r="T32" s="429"/>
      <c r="U32" s="428"/>
      <c r="V32" s="428"/>
      <c r="W32" s="428"/>
      <c r="X32" s="428"/>
      <c r="Y32" s="429"/>
      <c r="Z32" s="428"/>
      <c r="AA32" s="428"/>
      <c r="AB32" s="428"/>
      <c r="AC32" s="428"/>
      <c r="AD32" s="428"/>
      <c r="AE32" s="428"/>
      <c r="AF32" s="428"/>
      <c r="AG32" s="428"/>
      <c r="AH32" s="428"/>
      <c r="AI32" s="428"/>
      <c r="AJ32" s="428"/>
      <c r="AK32" s="428"/>
      <c r="AL32" s="428"/>
      <c r="AM32" s="428"/>
      <c r="AN32" s="428"/>
      <c r="AO32" s="428"/>
      <c r="AP32" s="428"/>
      <c r="AQ32" s="428"/>
    </row>
    <row r="33" spans="1:43" x14ac:dyDescent="0.2">
      <c r="A33" s="428"/>
      <c r="B33" s="428"/>
      <c r="C33" s="428"/>
      <c r="D33" s="428"/>
      <c r="E33" s="428"/>
      <c r="F33" s="428"/>
      <c r="G33" s="428"/>
      <c r="H33" s="428"/>
      <c r="I33" s="428"/>
      <c r="J33" s="428"/>
      <c r="K33" s="428"/>
      <c r="L33" s="428"/>
      <c r="M33" s="428"/>
      <c r="N33" s="428"/>
      <c r="O33" s="428"/>
      <c r="P33" s="428"/>
      <c r="Q33" s="428"/>
      <c r="R33" s="428"/>
      <c r="S33" s="428"/>
      <c r="T33" s="428"/>
      <c r="U33" s="428"/>
      <c r="V33" s="428"/>
      <c r="W33" s="428"/>
      <c r="X33" s="428"/>
      <c r="Y33" s="428"/>
      <c r="Z33" s="428"/>
      <c r="AA33" s="428"/>
      <c r="AB33" s="428"/>
      <c r="AC33" s="428"/>
      <c r="AD33" s="428"/>
      <c r="AE33" s="428"/>
      <c r="AF33" s="428"/>
      <c r="AG33" s="428"/>
      <c r="AH33" s="428"/>
      <c r="AI33" s="428"/>
      <c r="AJ33" s="428"/>
      <c r="AK33" s="428"/>
      <c r="AL33" s="428"/>
      <c r="AM33" s="428"/>
      <c r="AN33" s="428"/>
      <c r="AO33" s="428"/>
      <c r="AP33" s="428"/>
      <c r="AQ33" s="428"/>
    </row>
    <row r="34" spans="1:43" x14ac:dyDescent="0.2">
      <c r="A34" s="428"/>
      <c r="B34" s="428"/>
      <c r="C34" s="428"/>
      <c r="D34" s="428"/>
      <c r="E34" s="428"/>
      <c r="F34" s="428"/>
      <c r="G34" s="428"/>
      <c r="H34" s="428"/>
      <c r="I34" s="428"/>
      <c r="J34" s="428"/>
      <c r="K34" s="428"/>
      <c r="L34" s="428"/>
      <c r="M34" s="428"/>
      <c r="N34" s="428"/>
      <c r="O34" s="428"/>
      <c r="P34" s="428"/>
      <c r="Q34" s="428"/>
      <c r="R34" s="429"/>
      <c r="S34" s="428"/>
      <c r="T34" s="428"/>
      <c r="U34" s="428"/>
      <c r="V34" s="428"/>
      <c r="W34" s="428"/>
      <c r="X34" s="428"/>
      <c r="Y34" s="428"/>
      <c r="Z34" s="428"/>
      <c r="AA34" s="428"/>
      <c r="AB34" s="428"/>
      <c r="AC34" s="428"/>
      <c r="AD34" s="428"/>
      <c r="AE34" s="428"/>
      <c r="AF34" s="429"/>
      <c r="AG34" s="428"/>
      <c r="AH34" s="428"/>
      <c r="AI34" s="428"/>
      <c r="AJ34" s="428"/>
      <c r="AK34" s="428"/>
      <c r="AL34" s="428"/>
      <c r="AM34" s="428"/>
      <c r="AN34" s="428"/>
      <c r="AO34" s="428"/>
      <c r="AP34" s="428"/>
      <c r="AQ34" s="428"/>
    </row>
    <row r="35" spans="1:43" ht="15" customHeight="1" x14ac:dyDescent="0.25">
      <c r="A35" s="428"/>
      <c r="B35" s="428"/>
      <c r="C35" s="428"/>
      <c r="D35" s="428"/>
      <c r="E35" s="428"/>
      <c r="F35" s="428"/>
      <c r="G35" s="428"/>
      <c r="H35" s="428"/>
      <c r="I35" s="428"/>
      <c r="J35" s="428"/>
      <c r="K35" s="428"/>
      <c r="L35" s="428"/>
      <c r="M35" s="428"/>
      <c r="N35" s="428"/>
      <c r="O35" s="428"/>
      <c r="P35" s="428"/>
      <c r="Q35" s="428"/>
      <c r="R35" s="434"/>
      <c r="S35" s="435"/>
      <c r="T35" s="428"/>
      <c r="U35" s="428"/>
      <c r="V35" s="428"/>
      <c r="W35" s="428"/>
      <c r="X35" s="428"/>
      <c r="Y35" s="428"/>
      <c r="Z35" s="428"/>
      <c r="AA35" s="428"/>
      <c r="AB35" s="428"/>
      <c r="AC35" s="428"/>
      <c r="AD35" s="428"/>
      <c r="AE35" s="428"/>
      <c r="AF35" s="429"/>
      <c r="AG35" s="428"/>
      <c r="AH35" s="428"/>
      <c r="AI35" s="428"/>
      <c r="AJ35" s="428"/>
      <c r="AK35" s="428"/>
      <c r="AL35" s="428"/>
      <c r="AM35" s="428"/>
      <c r="AN35" s="428"/>
      <c r="AO35" s="428"/>
      <c r="AP35" s="428"/>
      <c r="AQ35" s="428"/>
    </row>
    <row r="36" spans="1:43" ht="15" customHeight="1" x14ac:dyDescent="0.2">
      <c r="A36" s="428"/>
      <c r="B36" s="428"/>
      <c r="C36" s="428"/>
      <c r="D36" s="428"/>
      <c r="E36" s="428"/>
      <c r="F36" s="428"/>
      <c r="G36" s="428"/>
      <c r="H36" s="428"/>
      <c r="I36" s="428"/>
      <c r="J36" s="428"/>
      <c r="K36" s="428"/>
      <c r="L36" s="428"/>
      <c r="M36" s="428"/>
      <c r="N36" s="428"/>
      <c r="O36" s="428"/>
      <c r="P36" s="428"/>
      <c r="Q36" s="428"/>
      <c r="R36" s="428"/>
      <c r="S36" s="428"/>
      <c r="T36" s="428"/>
      <c r="U36" s="428"/>
      <c r="V36" s="428"/>
      <c r="W36" s="428"/>
      <c r="X36" s="428"/>
      <c r="Y36" s="428"/>
      <c r="Z36" s="428"/>
      <c r="AA36" s="428"/>
      <c r="AB36" s="428"/>
      <c r="AC36" s="428"/>
      <c r="AD36" s="428"/>
      <c r="AE36" s="428"/>
      <c r="AF36" s="429"/>
      <c r="AG36" s="428"/>
      <c r="AH36" s="428"/>
      <c r="AI36" s="428"/>
      <c r="AJ36" s="428"/>
      <c r="AK36" s="428"/>
      <c r="AL36" s="428"/>
      <c r="AM36" s="428"/>
      <c r="AN36" s="428"/>
      <c r="AO36" s="428"/>
      <c r="AP36" s="428"/>
      <c r="AQ36" s="428"/>
    </row>
    <row r="37" spans="1:43" ht="15" customHeight="1" x14ac:dyDescent="0.2">
      <c r="A37" s="428"/>
      <c r="B37" s="428"/>
      <c r="C37" s="428"/>
      <c r="D37" s="428"/>
      <c r="E37" s="428"/>
      <c r="F37" s="428"/>
      <c r="G37" s="428"/>
      <c r="H37" s="428"/>
      <c r="I37" s="428"/>
      <c r="J37" s="428"/>
      <c r="K37" s="428"/>
      <c r="L37" s="428"/>
      <c r="M37" s="428"/>
      <c r="N37" s="428"/>
      <c r="O37" s="428"/>
      <c r="P37" s="428"/>
      <c r="Q37" s="428"/>
      <c r="R37" s="428"/>
      <c r="S37" s="428"/>
      <c r="T37" s="428"/>
      <c r="U37" s="428"/>
      <c r="V37" s="428"/>
      <c r="W37" s="428"/>
      <c r="X37" s="428"/>
      <c r="Y37" s="428"/>
      <c r="Z37" s="428"/>
      <c r="AA37" s="428"/>
      <c r="AB37" s="428"/>
      <c r="AC37" s="428"/>
      <c r="AD37" s="428"/>
      <c r="AE37" s="428"/>
      <c r="AF37" s="428"/>
      <c r="AG37" s="428"/>
      <c r="AH37" s="428"/>
      <c r="AI37" s="428"/>
      <c r="AJ37" s="428"/>
      <c r="AK37" s="428"/>
      <c r="AL37" s="428"/>
      <c r="AM37" s="428"/>
      <c r="AN37" s="428"/>
      <c r="AO37" s="428"/>
      <c r="AP37" s="428"/>
      <c r="AQ37" s="428"/>
    </row>
    <row r="38" spans="1:43" ht="15" customHeight="1" x14ac:dyDescent="0.2">
      <c r="A38" s="428"/>
      <c r="B38" s="428"/>
      <c r="C38" s="428"/>
      <c r="D38" s="428"/>
      <c r="E38" s="428"/>
      <c r="F38" s="428"/>
      <c r="G38" s="428"/>
      <c r="H38" s="428"/>
      <c r="I38" s="428"/>
      <c r="J38" s="428"/>
      <c r="K38" s="428"/>
      <c r="L38" s="428"/>
      <c r="M38" s="428"/>
      <c r="N38" s="428"/>
      <c r="O38" s="428"/>
      <c r="P38" s="428"/>
      <c r="Q38" s="428"/>
      <c r="R38" s="428"/>
      <c r="S38" s="428"/>
      <c r="T38" s="428"/>
      <c r="U38" s="428"/>
      <c r="V38" s="428"/>
      <c r="W38" s="428"/>
      <c r="X38" s="428"/>
      <c r="Y38" s="428"/>
      <c r="Z38" s="428"/>
      <c r="AA38" s="428"/>
      <c r="AB38" s="428"/>
      <c r="AC38" s="428"/>
      <c r="AD38" s="428"/>
      <c r="AE38" s="428"/>
      <c r="AF38" s="428"/>
      <c r="AG38" s="428"/>
      <c r="AH38" s="428"/>
      <c r="AI38" s="428"/>
      <c r="AJ38" s="428"/>
      <c r="AK38" s="428"/>
      <c r="AL38" s="428"/>
      <c r="AM38" s="428"/>
      <c r="AN38" s="428"/>
      <c r="AO38" s="428"/>
      <c r="AP38" s="428"/>
      <c r="AQ38" s="428"/>
    </row>
    <row r="39" spans="1:43" ht="15" customHeight="1" x14ac:dyDescent="0.2">
      <c r="A39" s="428"/>
      <c r="B39" s="428"/>
      <c r="C39" s="428"/>
      <c r="D39" s="428"/>
      <c r="E39" s="428"/>
      <c r="F39" s="428"/>
      <c r="G39" s="428"/>
      <c r="H39" s="428"/>
      <c r="I39" s="428"/>
      <c r="J39" s="428"/>
      <c r="K39" s="428"/>
      <c r="L39" s="428"/>
      <c r="M39" s="428"/>
      <c r="N39" s="428"/>
      <c r="O39" s="428"/>
      <c r="P39" s="428"/>
      <c r="Q39" s="428"/>
      <c r="R39" s="428"/>
      <c r="S39" s="428"/>
      <c r="T39" s="428"/>
      <c r="U39" s="428"/>
      <c r="V39" s="429"/>
      <c r="W39" s="428"/>
      <c r="X39" s="428"/>
      <c r="Y39" s="428"/>
      <c r="Z39" s="428"/>
      <c r="AA39" s="428"/>
      <c r="AB39" s="428"/>
      <c r="AC39" s="428"/>
      <c r="AD39" s="428"/>
      <c r="AE39" s="428"/>
      <c r="AF39" s="428"/>
      <c r="AG39" s="428"/>
      <c r="AH39" s="428"/>
      <c r="AI39" s="428"/>
      <c r="AJ39" s="428"/>
      <c r="AK39" s="428"/>
      <c r="AL39" s="428"/>
      <c r="AM39" s="428"/>
      <c r="AN39" s="428"/>
      <c r="AO39" s="428"/>
      <c r="AP39" s="428"/>
      <c r="AQ39" s="428"/>
    </row>
    <row r="40" spans="1:43" ht="15" customHeight="1" x14ac:dyDescent="0.2">
      <c r="A40" s="428"/>
      <c r="B40" s="428"/>
      <c r="C40" s="428"/>
      <c r="D40" s="428"/>
      <c r="E40" s="428"/>
      <c r="F40" s="428"/>
      <c r="G40" s="428"/>
      <c r="H40" s="429"/>
      <c r="I40" s="428"/>
      <c r="J40" s="428"/>
      <c r="K40" s="428"/>
      <c r="L40" s="428"/>
      <c r="M40" s="428"/>
      <c r="N40" s="428"/>
      <c r="O40" s="428"/>
      <c r="P40" s="428"/>
      <c r="Q40" s="428"/>
      <c r="R40" s="428"/>
      <c r="S40" s="428"/>
      <c r="T40" s="428"/>
      <c r="U40" s="428"/>
      <c r="V40" s="428"/>
      <c r="W40" s="428"/>
      <c r="X40" s="428"/>
      <c r="Y40" s="428"/>
      <c r="Z40" s="428"/>
      <c r="AA40" s="428"/>
      <c r="AB40" s="428"/>
      <c r="AC40" s="428"/>
      <c r="AD40" s="428"/>
      <c r="AE40" s="428"/>
      <c r="AF40" s="428"/>
      <c r="AG40" s="428"/>
      <c r="AH40" s="428"/>
      <c r="AI40" s="428"/>
      <c r="AJ40" s="428"/>
      <c r="AK40" s="428"/>
      <c r="AL40" s="428"/>
      <c r="AM40" s="428"/>
      <c r="AN40" s="428"/>
      <c r="AO40" s="428"/>
      <c r="AP40" s="428"/>
      <c r="AQ40" s="428"/>
    </row>
    <row r="41" spans="1:43" ht="15" customHeight="1" x14ac:dyDescent="0.2">
      <c r="A41" s="428"/>
      <c r="B41" s="428"/>
      <c r="C41" s="428"/>
      <c r="D41" s="428"/>
      <c r="E41" s="428"/>
      <c r="F41" s="428"/>
      <c r="G41" s="428"/>
      <c r="H41" s="428"/>
      <c r="I41" s="428"/>
      <c r="J41" s="428"/>
      <c r="K41" s="428"/>
      <c r="L41" s="428"/>
      <c r="M41" s="428"/>
      <c r="N41" s="428"/>
      <c r="O41" s="428"/>
      <c r="P41" s="428"/>
      <c r="Q41" s="428"/>
      <c r="R41" s="428"/>
      <c r="S41" s="428"/>
      <c r="T41" s="428"/>
      <c r="U41" s="428"/>
      <c r="V41" s="428"/>
      <c r="W41" s="428"/>
      <c r="X41" s="428"/>
      <c r="Y41" s="428"/>
      <c r="Z41" s="428"/>
      <c r="AA41" s="428"/>
      <c r="AB41" s="428"/>
      <c r="AC41" s="428"/>
      <c r="AD41" s="428"/>
      <c r="AE41" s="428"/>
      <c r="AF41" s="428"/>
      <c r="AG41" s="428"/>
      <c r="AH41" s="428"/>
      <c r="AI41" s="428"/>
      <c r="AJ41" s="428"/>
      <c r="AK41" s="428"/>
      <c r="AL41" s="428"/>
      <c r="AM41" s="428"/>
      <c r="AN41" s="428"/>
      <c r="AO41" s="428"/>
      <c r="AP41" s="428"/>
      <c r="AQ41" s="428"/>
    </row>
    <row r="42" spans="1:43" x14ac:dyDescent="0.2">
      <c r="A42" s="428"/>
      <c r="B42" s="428"/>
      <c r="C42" s="428"/>
      <c r="D42" s="428"/>
      <c r="E42" s="428"/>
      <c r="F42" s="428"/>
      <c r="G42" s="428"/>
      <c r="H42" s="428"/>
      <c r="I42" s="428"/>
      <c r="J42" s="428"/>
      <c r="K42" s="428"/>
      <c r="L42" s="428"/>
      <c r="M42" s="428"/>
      <c r="N42" s="428"/>
      <c r="O42" s="428"/>
      <c r="P42" s="428"/>
      <c r="Q42" s="428"/>
      <c r="R42" s="428"/>
      <c r="S42" s="428"/>
      <c r="T42" s="428"/>
      <c r="U42" s="428"/>
      <c r="V42" s="428"/>
      <c r="W42" s="428"/>
      <c r="X42" s="428"/>
      <c r="Y42" s="428"/>
      <c r="Z42" s="428"/>
      <c r="AA42" s="428"/>
      <c r="AB42" s="428"/>
      <c r="AC42" s="428"/>
      <c r="AD42" s="428"/>
      <c r="AE42" s="428"/>
      <c r="AF42" s="428"/>
      <c r="AG42" s="428"/>
      <c r="AH42" s="428"/>
      <c r="AI42" s="428"/>
      <c r="AJ42" s="428"/>
      <c r="AK42" s="428"/>
      <c r="AL42" s="428"/>
      <c r="AM42" s="428"/>
      <c r="AN42" s="428"/>
      <c r="AO42" s="428"/>
      <c r="AP42" s="428"/>
      <c r="AQ42" s="428"/>
    </row>
    <row r="43" spans="1:43" x14ac:dyDescent="0.2">
      <c r="A43" s="428"/>
      <c r="B43" s="428"/>
      <c r="C43" s="428"/>
      <c r="D43" s="428"/>
      <c r="E43" s="428"/>
      <c r="F43" s="428"/>
      <c r="G43" s="428"/>
      <c r="H43" s="428"/>
      <c r="I43" s="428"/>
      <c r="J43" s="428"/>
      <c r="K43" s="428"/>
      <c r="L43" s="428"/>
      <c r="M43" s="428"/>
      <c r="N43" s="428"/>
      <c r="O43" s="428"/>
      <c r="P43" s="428"/>
      <c r="Q43" s="428"/>
      <c r="R43" s="428"/>
      <c r="S43" s="428"/>
      <c r="T43" s="428"/>
      <c r="U43" s="428"/>
      <c r="V43" s="428"/>
      <c r="W43" s="428"/>
      <c r="X43" s="428"/>
      <c r="Y43" s="428"/>
      <c r="Z43" s="428"/>
      <c r="AA43" s="428"/>
      <c r="AB43" s="428"/>
      <c r="AC43" s="428"/>
      <c r="AD43" s="428"/>
      <c r="AE43" s="428"/>
      <c r="AF43" s="428"/>
      <c r="AG43" s="428"/>
      <c r="AH43" s="428"/>
      <c r="AI43" s="428"/>
      <c r="AJ43" s="428"/>
      <c r="AK43" s="428"/>
      <c r="AL43" s="428"/>
      <c r="AM43" s="428"/>
      <c r="AN43" s="428"/>
      <c r="AO43" s="428"/>
      <c r="AP43" s="428"/>
      <c r="AQ43" s="428"/>
    </row>
    <row r="44" spans="1:43" x14ac:dyDescent="0.2">
      <c r="A44" s="428"/>
      <c r="B44" s="428"/>
      <c r="C44" s="428"/>
      <c r="D44" s="428"/>
      <c r="E44" s="428"/>
      <c r="F44" s="428"/>
      <c r="G44" s="428"/>
      <c r="H44" s="428"/>
      <c r="I44" s="428"/>
      <c r="J44" s="428"/>
      <c r="K44" s="428"/>
      <c r="L44" s="428"/>
      <c r="M44" s="428"/>
      <c r="N44" s="428"/>
      <c r="O44" s="428"/>
      <c r="P44" s="428"/>
      <c r="Q44" s="428"/>
      <c r="R44" s="428"/>
      <c r="S44" s="428"/>
      <c r="T44" s="428"/>
      <c r="U44" s="428"/>
      <c r="V44" s="428"/>
      <c r="W44" s="428"/>
      <c r="X44" s="428"/>
      <c r="Y44" s="428"/>
      <c r="Z44" s="428"/>
      <c r="AA44" s="428"/>
      <c r="AB44" s="428"/>
      <c r="AC44" s="428"/>
      <c r="AD44" s="428"/>
      <c r="AE44" s="428"/>
      <c r="AF44" s="428"/>
      <c r="AG44" s="428"/>
      <c r="AH44" s="428"/>
      <c r="AI44" s="428"/>
      <c r="AJ44" s="428"/>
      <c r="AK44" s="428"/>
      <c r="AL44" s="428"/>
      <c r="AM44" s="428"/>
      <c r="AN44" s="428"/>
      <c r="AO44" s="428"/>
      <c r="AP44" s="428"/>
      <c r="AQ44" s="428"/>
    </row>
    <row r="45" spans="1:43" x14ac:dyDescent="0.2">
      <c r="A45" s="428"/>
      <c r="B45" s="428"/>
      <c r="C45" s="428"/>
      <c r="D45" s="428"/>
      <c r="E45" s="428"/>
      <c r="F45" s="428"/>
      <c r="G45" s="428"/>
      <c r="H45" s="428"/>
      <c r="I45" s="428"/>
      <c r="J45" s="428"/>
      <c r="K45" s="428"/>
      <c r="L45" s="428"/>
      <c r="M45" s="428"/>
      <c r="N45" s="428"/>
      <c r="O45" s="428"/>
      <c r="P45" s="428"/>
      <c r="Q45" s="428"/>
      <c r="R45" s="428"/>
      <c r="S45" s="428"/>
      <c r="T45" s="428"/>
      <c r="U45" s="428"/>
      <c r="V45" s="428"/>
      <c r="W45" s="428"/>
      <c r="X45" s="428"/>
      <c r="Y45" s="428"/>
      <c r="Z45" s="428"/>
      <c r="AA45" s="428"/>
      <c r="AB45" s="428"/>
      <c r="AC45" s="428"/>
      <c r="AD45" s="428"/>
      <c r="AE45" s="428"/>
      <c r="AF45" s="428"/>
      <c r="AG45" s="428"/>
      <c r="AH45" s="428"/>
      <c r="AI45" s="428"/>
      <c r="AJ45" s="428"/>
      <c r="AK45" s="428"/>
      <c r="AL45" s="428"/>
      <c r="AM45" s="428"/>
      <c r="AN45" s="428"/>
      <c r="AO45" s="428"/>
      <c r="AP45" s="428"/>
      <c r="AQ45" s="428"/>
    </row>
    <row r="46" spans="1:43" x14ac:dyDescent="0.2">
      <c r="A46" s="428"/>
      <c r="B46" s="428"/>
      <c r="C46" s="428"/>
      <c r="D46" s="428"/>
      <c r="E46" s="428"/>
      <c r="F46" s="428"/>
      <c r="G46" s="428"/>
      <c r="H46" s="428"/>
      <c r="I46" s="428"/>
      <c r="J46" s="428"/>
      <c r="K46" s="428"/>
      <c r="L46" s="428"/>
      <c r="M46" s="428"/>
      <c r="N46" s="428"/>
      <c r="O46" s="428"/>
      <c r="P46" s="428"/>
      <c r="Q46" s="428"/>
      <c r="R46" s="428"/>
      <c r="S46" s="428"/>
      <c r="T46" s="428"/>
      <c r="U46" s="428"/>
      <c r="V46" s="428"/>
      <c r="W46" s="428"/>
      <c r="X46" s="428"/>
      <c r="Y46" s="428"/>
      <c r="Z46" s="428"/>
      <c r="AA46" s="428"/>
      <c r="AB46" s="428"/>
      <c r="AC46" s="428"/>
      <c r="AD46" s="428"/>
      <c r="AE46" s="428"/>
      <c r="AF46" s="428"/>
      <c r="AG46" s="428"/>
      <c r="AH46" s="428"/>
      <c r="AI46" s="428"/>
      <c r="AJ46" s="428"/>
      <c r="AK46" s="428"/>
      <c r="AL46" s="428"/>
      <c r="AM46" s="428"/>
      <c r="AN46" s="428"/>
      <c r="AO46" s="428"/>
      <c r="AP46" s="428"/>
      <c r="AQ46" s="428"/>
    </row>
    <row r="47" spans="1:43" x14ac:dyDescent="0.2">
      <c r="A47" s="428"/>
      <c r="B47" s="428"/>
      <c r="C47" s="428"/>
      <c r="D47" s="428"/>
      <c r="E47" s="428"/>
      <c r="F47" s="428"/>
      <c r="G47" s="428"/>
      <c r="H47" s="428"/>
      <c r="I47" s="428"/>
      <c r="J47" s="428"/>
      <c r="K47" s="428"/>
      <c r="L47" s="428"/>
      <c r="M47" s="428"/>
      <c r="N47" s="428"/>
      <c r="O47" s="428"/>
      <c r="P47" s="428"/>
      <c r="Q47" s="428"/>
      <c r="R47" s="428"/>
      <c r="S47" s="428"/>
      <c r="T47" s="428"/>
      <c r="U47" s="428"/>
      <c r="V47" s="428"/>
      <c r="W47" s="428"/>
      <c r="X47" s="428"/>
      <c r="Y47" s="428"/>
      <c r="Z47" s="428"/>
      <c r="AA47" s="428"/>
      <c r="AB47" s="428"/>
      <c r="AC47" s="428"/>
      <c r="AD47" s="428"/>
      <c r="AE47" s="428"/>
      <c r="AF47" s="428"/>
      <c r="AG47" s="428"/>
      <c r="AH47" s="428"/>
      <c r="AI47" s="428"/>
      <c r="AJ47" s="428"/>
      <c r="AK47" s="428"/>
      <c r="AL47" s="428"/>
      <c r="AM47" s="428"/>
      <c r="AN47" s="428"/>
      <c r="AO47" s="428"/>
      <c r="AP47" s="428"/>
      <c r="AQ47" s="428"/>
    </row>
    <row r="48" spans="1:43" x14ac:dyDescent="0.2">
      <c r="A48" s="428"/>
      <c r="B48" s="428"/>
      <c r="C48" s="428"/>
      <c r="D48" s="428"/>
      <c r="E48" s="428"/>
      <c r="F48" s="428"/>
      <c r="G48" s="428"/>
      <c r="H48" s="428"/>
      <c r="I48" s="428"/>
      <c r="J48" s="428"/>
      <c r="K48" s="428"/>
      <c r="L48" s="428"/>
      <c r="M48" s="428"/>
      <c r="N48" s="428"/>
      <c r="O48" s="428"/>
      <c r="P48" s="428"/>
      <c r="Q48" s="428"/>
      <c r="R48" s="428"/>
      <c r="S48" s="428"/>
      <c r="T48" s="428"/>
      <c r="U48" s="428"/>
      <c r="V48" s="428"/>
      <c r="W48" s="428"/>
      <c r="X48" s="428"/>
      <c r="Y48" s="428"/>
      <c r="Z48" s="428"/>
      <c r="AA48" s="428"/>
      <c r="AB48" s="428"/>
      <c r="AC48" s="428"/>
      <c r="AD48" s="428"/>
      <c r="AE48" s="428"/>
      <c r="AF48" s="428"/>
      <c r="AG48" s="428"/>
      <c r="AH48" s="428"/>
      <c r="AI48" s="428"/>
      <c r="AJ48" s="428"/>
      <c r="AK48" s="428"/>
      <c r="AL48" s="428"/>
      <c r="AM48" s="428"/>
      <c r="AN48" s="428"/>
      <c r="AO48" s="428"/>
      <c r="AP48" s="428"/>
      <c r="AQ48" s="428"/>
    </row>
    <row r="49" spans="1:43" x14ac:dyDescent="0.2">
      <c r="A49" s="428"/>
      <c r="B49" s="428"/>
      <c r="C49" s="428"/>
      <c r="D49" s="428"/>
      <c r="E49" s="428"/>
      <c r="F49" s="428"/>
      <c r="G49" s="428"/>
      <c r="H49" s="428"/>
      <c r="I49" s="428"/>
      <c r="J49" s="428"/>
      <c r="K49" s="428"/>
      <c r="L49" s="428"/>
      <c r="M49" s="428"/>
      <c r="N49" s="428"/>
      <c r="O49" s="428"/>
      <c r="P49" s="428"/>
      <c r="Q49" s="428"/>
      <c r="R49" s="428"/>
      <c r="S49" s="428"/>
      <c r="T49" s="428"/>
      <c r="U49" s="428"/>
      <c r="V49" s="428"/>
      <c r="W49" s="428"/>
      <c r="X49" s="428"/>
      <c r="Y49" s="428"/>
      <c r="Z49" s="428"/>
      <c r="AA49" s="428"/>
      <c r="AB49" s="428"/>
      <c r="AC49" s="428"/>
      <c r="AD49" s="428"/>
      <c r="AE49" s="428"/>
      <c r="AF49" s="428"/>
      <c r="AG49" s="428"/>
      <c r="AH49" s="428"/>
      <c r="AI49" s="428"/>
      <c r="AJ49" s="428"/>
      <c r="AK49" s="428"/>
      <c r="AL49" s="428"/>
      <c r="AM49" s="428"/>
      <c r="AN49" s="428"/>
      <c r="AO49" s="428"/>
      <c r="AP49" s="428"/>
      <c r="AQ49" s="428"/>
    </row>
    <row r="50" spans="1:43" x14ac:dyDescent="0.2">
      <c r="A50" s="428"/>
      <c r="B50" s="428"/>
      <c r="C50" s="428"/>
      <c r="D50" s="428"/>
      <c r="E50" s="428"/>
      <c r="F50" s="428"/>
      <c r="G50" s="428"/>
      <c r="H50" s="429"/>
      <c r="I50" s="428"/>
      <c r="J50" s="428"/>
      <c r="K50" s="428"/>
      <c r="L50" s="428"/>
      <c r="M50" s="428"/>
      <c r="N50" s="428"/>
      <c r="O50" s="428"/>
      <c r="P50" s="428"/>
      <c r="Q50" s="428"/>
      <c r="R50" s="428"/>
      <c r="S50" s="428"/>
      <c r="T50" s="428"/>
      <c r="U50" s="428"/>
      <c r="V50" s="428"/>
      <c r="W50" s="429"/>
      <c r="X50" s="428"/>
      <c r="Y50" s="428"/>
      <c r="Z50" s="428"/>
      <c r="AA50" s="428"/>
      <c r="AB50" s="428"/>
      <c r="AC50" s="428"/>
      <c r="AD50" s="428"/>
      <c r="AE50" s="428"/>
      <c r="AF50" s="428"/>
      <c r="AG50" s="428"/>
      <c r="AH50" s="428"/>
      <c r="AI50" s="428"/>
      <c r="AJ50" s="428"/>
      <c r="AK50" s="428"/>
      <c r="AL50" s="428"/>
      <c r="AM50" s="428"/>
      <c r="AN50" s="428"/>
      <c r="AO50" s="428"/>
      <c r="AP50" s="428"/>
      <c r="AQ50" s="428"/>
    </row>
    <row r="51" spans="1:43" x14ac:dyDescent="0.2">
      <c r="A51" s="428"/>
      <c r="B51" s="428"/>
      <c r="C51" s="428"/>
      <c r="D51" s="428"/>
      <c r="E51" s="428"/>
      <c r="F51" s="428"/>
      <c r="G51" s="428"/>
      <c r="H51" s="428"/>
      <c r="I51" s="428"/>
      <c r="J51" s="428"/>
      <c r="K51" s="428"/>
      <c r="L51" s="428"/>
      <c r="M51" s="428"/>
      <c r="N51" s="428"/>
      <c r="O51" s="428"/>
      <c r="P51" s="428"/>
      <c r="Q51" s="428"/>
      <c r="R51" s="428"/>
      <c r="S51" s="428"/>
      <c r="T51" s="428"/>
      <c r="U51" s="428"/>
      <c r="V51" s="428"/>
      <c r="W51" s="428"/>
      <c r="X51" s="428"/>
      <c r="Y51" s="428"/>
      <c r="Z51" s="428"/>
      <c r="AA51" s="428"/>
      <c r="AB51" s="428"/>
      <c r="AC51" s="428"/>
      <c r="AD51" s="428"/>
      <c r="AE51" s="428"/>
      <c r="AF51" s="428"/>
      <c r="AG51" s="428"/>
      <c r="AH51" s="428"/>
      <c r="AI51" s="428"/>
      <c r="AJ51" s="428"/>
      <c r="AK51" s="428"/>
      <c r="AL51" s="428"/>
      <c r="AM51" s="428"/>
      <c r="AN51" s="428"/>
      <c r="AO51" s="428"/>
      <c r="AP51" s="428"/>
      <c r="AQ51" s="428"/>
    </row>
    <row r="52" spans="1:43" x14ac:dyDescent="0.2">
      <c r="A52" s="428"/>
      <c r="B52" s="428"/>
      <c r="C52" s="428"/>
      <c r="D52" s="428"/>
      <c r="E52" s="428"/>
      <c r="F52" s="428"/>
      <c r="G52" s="428"/>
      <c r="H52" s="428"/>
      <c r="I52" s="428"/>
      <c r="J52" s="428"/>
      <c r="K52" s="428"/>
      <c r="L52" s="428"/>
      <c r="M52" s="428"/>
      <c r="N52" s="428"/>
      <c r="O52" s="428"/>
      <c r="P52" s="428"/>
      <c r="Q52" s="428"/>
      <c r="R52" s="428"/>
      <c r="S52" s="428"/>
      <c r="T52" s="428"/>
      <c r="U52" s="428"/>
      <c r="V52" s="428"/>
      <c r="W52" s="428"/>
      <c r="X52" s="428"/>
      <c r="Y52" s="428"/>
      <c r="Z52" s="428"/>
      <c r="AA52" s="428"/>
      <c r="AB52" s="428"/>
      <c r="AC52" s="428"/>
      <c r="AD52" s="428"/>
      <c r="AE52" s="428"/>
      <c r="AF52" s="428"/>
      <c r="AG52" s="428"/>
      <c r="AH52" s="428"/>
      <c r="AI52" s="428"/>
      <c r="AJ52" s="428"/>
      <c r="AK52" s="428"/>
      <c r="AL52" s="428"/>
      <c r="AM52" s="428"/>
      <c r="AN52" s="428"/>
      <c r="AO52" s="428"/>
      <c r="AP52" s="428"/>
      <c r="AQ52" s="428"/>
    </row>
    <row r="53" spans="1:43" x14ac:dyDescent="0.2">
      <c r="A53" s="428"/>
      <c r="B53" s="428"/>
      <c r="C53" s="428"/>
      <c r="D53" s="428"/>
      <c r="E53" s="428"/>
      <c r="F53" s="428"/>
      <c r="G53" s="428"/>
      <c r="H53" s="428"/>
      <c r="I53" s="428"/>
      <c r="J53" s="428"/>
      <c r="K53" s="428"/>
      <c r="L53" s="428"/>
      <c r="M53" s="428"/>
      <c r="N53" s="428"/>
      <c r="O53" s="428"/>
      <c r="P53" s="428"/>
      <c r="Q53" s="428"/>
      <c r="R53" s="428"/>
      <c r="S53" s="428"/>
      <c r="T53" s="428"/>
      <c r="U53" s="428"/>
      <c r="V53" s="428"/>
      <c r="W53" s="428"/>
      <c r="X53" s="428"/>
      <c r="Y53" s="428"/>
      <c r="Z53" s="428"/>
      <c r="AA53" s="428"/>
      <c r="AB53" s="428"/>
      <c r="AC53" s="428"/>
      <c r="AD53" s="428"/>
      <c r="AE53" s="428"/>
      <c r="AF53" s="428"/>
      <c r="AG53" s="428"/>
      <c r="AH53" s="428"/>
      <c r="AI53" s="428"/>
      <c r="AJ53" s="428"/>
      <c r="AK53" s="428"/>
      <c r="AL53" s="428"/>
      <c r="AM53" s="428"/>
      <c r="AN53" s="428"/>
      <c r="AO53" s="428"/>
      <c r="AP53" s="428"/>
      <c r="AQ53" s="428"/>
    </row>
    <row r="54" spans="1:43" x14ac:dyDescent="0.2">
      <c r="A54" s="428"/>
      <c r="B54" s="428"/>
      <c r="C54" s="428"/>
      <c r="D54" s="428"/>
      <c r="E54" s="428"/>
      <c r="F54" s="428"/>
      <c r="G54" s="428"/>
      <c r="H54" s="428"/>
      <c r="I54" s="428"/>
      <c r="J54" s="428"/>
      <c r="K54" s="428"/>
      <c r="L54" s="428"/>
      <c r="M54" s="428"/>
      <c r="N54" s="428"/>
      <c r="O54" s="428"/>
      <c r="P54" s="428"/>
      <c r="Q54" s="428"/>
      <c r="R54" s="428"/>
      <c r="S54" s="428"/>
      <c r="T54" s="428"/>
      <c r="U54" s="428"/>
      <c r="V54" s="428"/>
      <c r="W54" s="428"/>
      <c r="X54" s="428"/>
      <c r="Y54" s="428"/>
      <c r="Z54" s="428"/>
      <c r="AA54" s="428"/>
      <c r="AB54" s="428"/>
      <c r="AC54" s="428"/>
      <c r="AD54" s="428"/>
      <c r="AE54" s="428"/>
      <c r="AF54" s="428"/>
      <c r="AG54" s="428"/>
      <c r="AH54" s="428"/>
      <c r="AI54" s="428"/>
      <c r="AJ54" s="428"/>
      <c r="AK54" s="428"/>
      <c r="AL54" s="428"/>
      <c r="AM54" s="428"/>
      <c r="AN54" s="428"/>
      <c r="AO54" s="428"/>
      <c r="AP54" s="428"/>
      <c r="AQ54" s="428"/>
    </row>
    <row r="55" spans="1:43" x14ac:dyDescent="0.2">
      <c r="A55" s="428"/>
      <c r="B55" s="428"/>
      <c r="C55" s="428"/>
      <c r="D55" s="428"/>
      <c r="E55" s="428"/>
      <c r="F55" s="428"/>
      <c r="G55" s="428"/>
      <c r="H55" s="428"/>
      <c r="I55" s="428"/>
      <c r="J55" s="428"/>
      <c r="K55" s="428"/>
      <c r="L55" s="428"/>
      <c r="M55" s="428"/>
      <c r="N55" s="428"/>
      <c r="O55" s="428"/>
      <c r="P55" s="428"/>
      <c r="Q55" s="428"/>
      <c r="R55" s="428"/>
      <c r="S55" s="428"/>
      <c r="T55" s="428"/>
      <c r="U55" s="428"/>
      <c r="V55" s="428"/>
      <c r="W55" s="428"/>
      <c r="X55" s="428"/>
      <c r="Y55" s="428"/>
      <c r="Z55" s="428"/>
      <c r="AA55" s="428"/>
      <c r="AB55" s="428"/>
      <c r="AC55" s="428"/>
      <c r="AD55" s="428"/>
      <c r="AE55" s="428"/>
      <c r="AF55" s="428"/>
      <c r="AG55" s="428"/>
      <c r="AH55" s="428"/>
      <c r="AI55" s="428"/>
      <c r="AJ55" s="428"/>
      <c r="AK55" s="428"/>
      <c r="AL55" s="428"/>
      <c r="AM55" s="428"/>
      <c r="AN55" s="428"/>
      <c r="AO55" s="428"/>
      <c r="AP55" s="428"/>
      <c r="AQ55" s="428"/>
    </row>
    <row r="56" spans="1:43" x14ac:dyDescent="0.2">
      <c r="A56" s="428"/>
      <c r="B56" s="428"/>
      <c r="C56" s="428"/>
      <c r="D56" s="428"/>
      <c r="E56" s="428"/>
      <c r="F56" s="428"/>
      <c r="G56" s="428"/>
      <c r="H56" s="428"/>
      <c r="I56" s="428"/>
      <c r="J56" s="428"/>
      <c r="K56" s="428"/>
      <c r="L56" s="428"/>
      <c r="M56" s="428"/>
      <c r="N56" s="428"/>
      <c r="O56" s="428"/>
      <c r="P56" s="428"/>
      <c r="Q56" s="428"/>
      <c r="R56" s="428"/>
      <c r="S56" s="428"/>
      <c r="T56" s="428"/>
      <c r="U56" s="428"/>
      <c r="V56" s="428"/>
      <c r="W56" s="428"/>
      <c r="X56" s="428"/>
      <c r="Y56" s="428"/>
      <c r="Z56" s="428"/>
      <c r="AA56" s="428"/>
      <c r="AB56" s="428"/>
      <c r="AC56" s="428"/>
      <c r="AD56" s="428"/>
      <c r="AE56" s="428"/>
      <c r="AF56" s="429"/>
      <c r="AG56" s="428"/>
      <c r="AH56" s="428"/>
      <c r="AI56" s="428"/>
      <c r="AJ56" s="428"/>
      <c r="AK56" s="428"/>
      <c r="AL56" s="428"/>
      <c r="AM56" s="428"/>
      <c r="AN56" s="428"/>
      <c r="AO56" s="428"/>
      <c r="AP56" s="428"/>
      <c r="AQ56" s="428"/>
    </row>
    <row r="57" spans="1:43" x14ac:dyDescent="0.2">
      <c r="A57" s="428"/>
      <c r="B57" s="428"/>
      <c r="C57" s="428"/>
      <c r="D57" s="428"/>
      <c r="E57" s="428"/>
      <c r="F57" s="428"/>
      <c r="G57" s="428"/>
      <c r="H57" s="428"/>
      <c r="I57" s="428"/>
      <c r="J57" s="428"/>
      <c r="K57" s="428"/>
      <c r="L57" s="428"/>
      <c r="M57" s="428"/>
      <c r="N57" s="428"/>
      <c r="O57" s="428"/>
      <c r="P57" s="428"/>
      <c r="Q57" s="428"/>
      <c r="R57" s="428"/>
      <c r="S57" s="428"/>
      <c r="T57" s="428"/>
      <c r="U57" s="428"/>
      <c r="V57" s="428"/>
      <c r="W57" s="428"/>
      <c r="X57" s="428"/>
      <c r="Y57" s="428"/>
      <c r="Z57" s="428"/>
      <c r="AA57" s="428"/>
      <c r="AB57" s="428"/>
      <c r="AC57" s="428"/>
      <c r="AD57" s="428"/>
      <c r="AE57" s="428"/>
      <c r="AF57" s="428"/>
      <c r="AG57" s="428"/>
      <c r="AH57" s="428"/>
      <c r="AI57" s="428"/>
      <c r="AJ57" s="428"/>
      <c r="AK57" s="428"/>
      <c r="AL57" s="428"/>
      <c r="AM57" s="428"/>
      <c r="AN57" s="428"/>
      <c r="AO57" s="428"/>
      <c r="AP57" s="428"/>
      <c r="AQ57" s="428"/>
    </row>
    <row r="58" spans="1:43" x14ac:dyDescent="0.2">
      <c r="A58" s="428"/>
      <c r="B58" s="428"/>
      <c r="C58" s="428"/>
      <c r="D58" s="428"/>
      <c r="E58" s="428"/>
      <c r="F58" s="428"/>
      <c r="G58" s="428"/>
      <c r="H58" s="428"/>
      <c r="I58" s="428"/>
      <c r="J58" s="428"/>
      <c r="K58" s="428"/>
      <c r="L58" s="428"/>
      <c r="M58" s="428"/>
      <c r="N58" s="428"/>
      <c r="O58" s="428"/>
      <c r="P58" s="428"/>
      <c r="Q58" s="428"/>
      <c r="R58" s="428"/>
      <c r="S58" s="428"/>
      <c r="T58" s="428"/>
      <c r="U58" s="428"/>
      <c r="V58" s="428"/>
      <c r="W58" s="428"/>
      <c r="X58" s="428"/>
      <c r="Y58" s="428"/>
      <c r="Z58" s="428"/>
      <c r="AA58" s="428"/>
      <c r="AB58" s="428"/>
      <c r="AC58" s="428"/>
      <c r="AD58" s="428"/>
      <c r="AE58" s="428"/>
      <c r="AF58" s="428"/>
      <c r="AG58" s="428"/>
      <c r="AH58" s="428"/>
      <c r="AI58" s="428"/>
      <c r="AJ58" s="428"/>
      <c r="AK58" s="428"/>
      <c r="AL58" s="428"/>
      <c r="AM58" s="428"/>
      <c r="AN58" s="428"/>
      <c r="AO58" s="428"/>
      <c r="AP58" s="428"/>
      <c r="AQ58" s="428"/>
    </row>
    <row r="59" spans="1:43" x14ac:dyDescent="0.2">
      <c r="A59" s="428"/>
      <c r="B59" s="428"/>
      <c r="C59" s="428"/>
      <c r="D59" s="428"/>
      <c r="E59" s="428"/>
      <c r="F59" s="428"/>
      <c r="G59" s="428"/>
      <c r="H59" s="428"/>
      <c r="I59" s="428"/>
      <c r="J59" s="428"/>
      <c r="K59" s="428"/>
      <c r="L59" s="428"/>
      <c r="M59" s="428"/>
      <c r="N59" s="428"/>
      <c r="O59" s="428"/>
      <c r="P59" s="428"/>
      <c r="Q59" s="428"/>
      <c r="R59" s="428"/>
      <c r="S59" s="428"/>
      <c r="T59" s="428"/>
      <c r="U59" s="428"/>
      <c r="V59" s="428"/>
      <c r="W59" s="428"/>
      <c r="X59" s="428"/>
      <c r="Y59" s="428"/>
      <c r="Z59" s="428"/>
      <c r="AA59" s="428"/>
      <c r="AB59" s="428"/>
      <c r="AC59" s="428"/>
      <c r="AD59" s="428"/>
      <c r="AE59" s="429"/>
      <c r="AF59" s="428"/>
      <c r="AG59" s="428"/>
      <c r="AH59" s="428"/>
      <c r="AI59" s="428"/>
      <c r="AJ59" s="428"/>
      <c r="AK59" s="428"/>
      <c r="AL59" s="428"/>
      <c r="AM59" s="428"/>
      <c r="AN59" s="428"/>
      <c r="AO59" s="428"/>
      <c r="AP59" s="428"/>
      <c r="AQ59" s="428"/>
    </row>
    <row r="60" spans="1:43" x14ac:dyDescent="0.2">
      <c r="A60" s="428"/>
      <c r="B60" s="428"/>
      <c r="C60" s="428"/>
      <c r="D60" s="428"/>
      <c r="E60" s="428"/>
      <c r="F60" s="428"/>
      <c r="G60" s="428"/>
      <c r="H60" s="428"/>
      <c r="I60" s="428"/>
      <c r="J60" s="428"/>
      <c r="K60" s="428"/>
      <c r="L60" s="428"/>
      <c r="M60" s="428"/>
      <c r="N60" s="428"/>
      <c r="O60" s="428"/>
      <c r="P60" s="428"/>
      <c r="Q60" s="428"/>
      <c r="R60" s="428"/>
      <c r="S60" s="428"/>
      <c r="T60" s="428"/>
      <c r="U60" s="428"/>
      <c r="V60" s="428"/>
      <c r="W60" s="428"/>
      <c r="X60" s="428"/>
      <c r="Y60" s="428"/>
      <c r="Z60" s="428"/>
      <c r="AA60" s="428"/>
      <c r="AB60" s="428"/>
      <c r="AC60" s="428"/>
      <c r="AD60" s="428"/>
      <c r="AE60" s="429"/>
      <c r="AF60" s="428"/>
      <c r="AG60" s="428"/>
      <c r="AH60" s="428"/>
      <c r="AI60" s="428"/>
      <c r="AJ60" s="428"/>
      <c r="AK60" s="428"/>
      <c r="AL60" s="428"/>
      <c r="AM60" s="428"/>
      <c r="AN60" s="428"/>
      <c r="AO60" s="428"/>
      <c r="AP60" s="428"/>
      <c r="AQ60" s="428"/>
    </row>
    <row r="61" spans="1:43" x14ac:dyDescent="0.2">
      <c r="A61" s="428"/>
      <c r="B61" s="428"/>
      <c r="C61" s="428"/>
      <c r="D61" s="428"/>
      <c r="E61" s="428"/>
      <c r="F61" s="428"/>
      <c r="G61" s="428"/>
      <c r="H61" s="428"/>
      <c r="I61" s="428"/>
      <c r="J61" s="428"/>
      <c r="K61" s="428"/>
      <c r="L61" s="428"/>
      <c r="M61" s="428"/>
      <c r="N61" s="428"/>
      <c r="O61" s="428"/>
      <c r="P61" s="428"/>
      <c r="Q61" s="428"/>
      <c r="R61" s="428"/>
      <c r="S61" s="428"/>
      <c r="T61" s="428"/>
      <c r="U61" s="428"/>
      <c r="V61" s="428"/>
      <c r="W61" s="428"/>
      <c r="X61" s="428"/>
      <c r="Y61" s="428"/>
      <c r="Z61" s="428"/>
      <c r="AA61" s="428"/>
      <c r="AB61" s="428"/>
      <c r="AC61" s="428"/>
      <c r="AD61" s="428"/>
      <c r="AE61" s="428"/>
      <c r="AF61" s="428"/>
      <c r="AG61" s="428"/>
      <c r="AH61" s="428"/>
      <c r="AI61" s="428"/>
      <c r="AJ61" s="428"/>
      <c r="AK61" s="428"/>
      <c r="AL61" s="428"/>
      <c r="AM61" s="428"/>
      <c r="AN61" s="428"/>
      <c r="AO61" s="428"/>
      <c r="AP61" s="428"/>
      <c r="AQ61" s="428"/>
    </row>
    <row r="62" spans="1:43" x14ac:dyDescent="0.2">
      <c r="A62" s="428"/>
      <c r="B62" s="428"/>
      <c r="C62" s="428"/>
      <c r="D62" s="428"/>
      <c r="E62" s="428"/>
      <c r="F62" s="428"/>
      <c r="G62" s="428"/>
      <c r="H62" s="428"/>
      <c r="I62" s="428"/>
      <c r="J62" s="428"/>
      <c r="K62" s="428"/>
      <c r="L62" s="428"/>
      <c r="M62" s="428"/>
      <c r="N62" s="428"/>
      <c r="O62" s="428"/>
      <c r="P62" s="428"/>
      <c r="Q62" s="428"/>
      <c r="R62" s="428"/>
      <c r="S62" s="428"/>
      <c r="T62" s="428"/>
      <c r="U62" s="428"/>
      <c r="V62" s="428"/>
      <c r="W62" s="428"/>
      <c r="X62" s="428"/>
      <c r="Y62" s="428"/>
      <c r="Z62" s="428"/>
      <c r="AA62" s="428"/>
      <c r="AB62" s="428"/>
      <c r="AC62" s="428"/>
      <c r="AD62" s="428"/>
      <c r="AE62" s="428"/>
      <c r="AF62" s="428"/>
      <c r="AG62" s="428"/>
      <c r="AH62" s="428"/>
      <c r="AI62" s="428"/>
      <c r="AJ62" s="428"/>
      <c r="AK62" s="428"/>
      <c r="AL62" s="428"/>
      <c r="AM62" s="428"/>
      <c r="AN62" s="428"/>
      <c r="AO62" s="428"/>
      <c r="AP62" s="428"/>
      <c r="AQ62" s="428"/>
    </row>
    <row r="63" spans="1:43" x14ac:dyDescent="0.2">
      <c r="A63" s="428"/>
      <c r="B63" s="428"/>
      <c r="C63" s="428"/>
      <c r="D63" s="428"/>
      <c r="E63" s="428"/>
      <c r="F63" s="428"/>
      <c r="G63" s="428"/>
      <c r="H63" s="428"/>
      <c r="I63" s="428"/>
      <c r="J63" s="428"/>
      <c r="K63" s="428"/>
      <c r="L63" s="428"/>
      <c r="M63" s="428"/>
      <c r="N63" s="428"/>
      <c r="O63" s="428"/>
      <c r="P63" s="428"/>
      <c r="Q63" s="428"/>
      <c r="R63" s="428"/>
      <c r="S63" s="428"/>
      <c r="T63" s="428"/>
      <c r="U63" s="428"/>
      <c r="V63" s="428"/>
      <c r="W63" s="428"/>
      <c r="X63" s="428"/>
      <c r="Y63" s="428"/>
      <c r="Z63" s="428"/>
      <c r="AA63" s="428"/>
      <c r="AB63" s="428"/>
      <c r="AC63" s="428"/>
      <c r="AD63" s="428"/>
      <c r="AE63" s="428"/>
      <c r="AF63" s="428"/>
      <c r="AG63" s="428"/>
      <c r="AH63" s="428"/>
      <c r="AI63" s="428"/>
      <c r="AJ63" s="428"/>
      <c r="AK63" s="428"/>
      <c r="AL63" s="428"/>
      <c r="AM63" s="428"/>
      <c r="AN63" s="428"/>
      <c r="AO63" s="428"/>
      <c r="AP63" s="428"/>
      <c r="AQ63" s="428"/>
    </row>
    <row r="64" spans="1:43" x14ac:dyDescent="0.2">
      <c r="A64" s="428"/>
      <c r="B64" s="428"/>
      <c r="C64" s="428"/>
      <c r="D64" s="428"/>
      <c r="E64" s="428"/>
      <c r="F64" s="428"/>
      <c r="G64" s="428"/>
      <c r="H64" s="428"/>
      <c r="I64" s="428"/>
      <c r="J64" s="428"/>
      <c r="K64" s="428"/>
      <c r="L64" s="428"/>
      <c r="M64" s="428"/>
      <c r="N64" s="428"/>
      <c r="O64" s="428"/>
      <c r="P64" s="428"/>
      <c r="Q64" s="428"/>
      <c r="R64" s="428"/>
      <c r="S64" s="428"/>
      <c r="T64" s="428"/>
      <c r="U64" s="428"/>
      <c r="V64" s="428"/>
      <c r="W64" s="428"/>
      <c r="X64" s="428"/>
      <c r="Y64" s="428"/>
      <c r="Z64" s="428"/>
      <c r="AA64" s="428"/>
      <c r="AB64" s="428"/>
      <c r="AC64" s="428"/>
      <c r="AD64" s="428"/>
      <c r="AE64" s="428"/>
      <c r="AF64" s="428"/>
      <c r="AG64" s="428"/>
      <c r="AH64" s="428"/>
      <c r="AI64" s="428"/>
      <c r="AJ64" s="428"/>
      <c r="AK64" s="428"/>
      <c r="AL64" s="428"/>
      <c r="AM64" s="428"/>
      <c r="AN64" s="428"/>
      <c r="AO64" s="428"/>
      <c r="AP64" s="428"/>
      <c r="AQ64" s="428"/>
    </row>
    <row r="65" spans="1:43" x14ac:dyDescent="0.2">
      <c r="A65" s="428"/>
      <c r="B65" s="428"/>
      <c r="C65" s="428"/>
      <c r="D65" s="428"/>
      <c r="E65" s="428"/>
      <c r="F65" s="428"/>
      <c r="G65" s="428"/>
      <c r="H65" s="428"/>
      <c r="I65" s="428"/>
      <c r="J65" s="428"/>
      <c r="K65" s="428"/>
      <c r="L65" s="428"/>
      <c r="M65" s="428"/>
      <c r="N65" s="428"/>
      <c r="O65" s="428"/>
      <c r="P65" s="428"/>
      <c r="Q65" s="428"/>
      <c r="R65" s="428"/>
      <c r="S65" s="428"/>
      <c r="T65" s="428"/>
      <c r="U65" s="428"/>
      <c r="V65" s="428"/>
      <c r="W65" s="428"/>
      <c r="X65" s="428"/>
      <c r="Y65" s="428"/>
      <c r="Z65" s="428"/>
      <c r="AA65" s="428"/>
      <c r="AB65" s="428"/>
      <c r="AC65" s="428"/>
      <c r="AD65" s="428"/>
      <c r="AE65" s="428"/>
      <c r="AF65" s="428"/>
      <c r="AG65" s="428"/>
      <c r="AH65" s="428"/>
      <c r="AI65" s="428"/>
      <c r="AJ65" s="428"/>
      <c r="AK65" s="428"/>
      <c r="AL65" s="428"/>
      <c r="AM65" s="428"/>
      <c r="AN65" s="428"/>
      <c r="AO65" s="428"/>
      <c r="AP65" s="428"/>
      <c r="AQ65" s="428"/>
    </row>
    <row r="66" spans="1:43" x14ac:dyDescent="0.2">
      <c r="A66" s="428"/>
      <c r="B66" s="428"/>
      <c r="C66" s="428"/>
      <c r="D66" s="428"/>
      <c r="E66" s="428"/>
      <c r="F66" s="428"/>
      <c r="G66" s="428"/>
      <c r="H66" s="428"/>
      <c r="I66" s="428"/>
      <c r="J66" s="428"/>
      <c r="K66" s="428"/>
      <c r="L66" s="428"/>
      <c r="M66" s="428"/>
      <c r="N66" s="428"/>
      <c r="O66" s="428"/>
      <c r="P66" s="428"/>
      <c r="Q66" s="428"/>
      <c r="R66" s="428"/>
      <c r="S66" s="428"/>
      <c r="T66" s="428"/>
      <c r="U66" s="428"/>
      <c r="V66" s="428"/>
      <c r="W66" s="428"/>
      <c r="X66" s="428"/>
      <c r="Y66" s="428"/>
      <c r="Z66" s="428"/>
      <c r="AA66" s="428"/>
      <c r="AB66" s="428"/>
      <c r="AC66" s="428"/>
      <c r="AD66" s="428"/>
      <c r="AE66" s="428"/>
      <c r="AF66" s="428"/>
      <c r="AG66" s="428"/>
      <c r="AH66" s="428"/>
      <c r="AI66" s="428"/>
      <c r="AJ66" s="428"/>
      <c r="AK66" s="428"/>
      <c r="AL66" s="428"/>
      <c r="AM66" s="428"/>
      <c r="AN66" s="428"/>
      <c r="AO66" s="428"/>
      <c r="AP66" s="428"/>
      <c r="AQ66" s="428"/>
    </row>
    <row r="67" spans="1:43" x14ac:dyDescent="0.2">
      <c r="A67" s="428"/>
      <c r="B67" s="428"/>
      <c r="C67" s="428"/>
      <c r="D67" s="428"/>
      <c r="E67" s="428"/>
      <c r="F67" s="428"/>
      <c r="G67" s="428"/>
      <c r="H67" s="428"/>
      <c r="I67" s="428"/>
      <c r="J67" s="428"/>
      <c r="K67" s="428"/>
      <c r="L67" s="428"/>
      <c r="M67" s="428"/>
      <c r="N67" s="428"/>
      <c r="O67" s="428"/>
      <c r="P67" s="428"/>
      <c r="Q67" s="428"/>
      <c r="R67" s="428"/>
      <c r="S67" s="428"/>
      <c r="T67" s="428"/>
      <c r="U67" s="428"/>
      <c r="V67" s="428"/>
      <c r="W67" s="428"/>
      <c r="X67" s="428"/>
      <c r="Y67" s="428"/>
      <c r="Z67" s="428"/>
      <c r="AA67" s="428"/>
      <c r="AB67" s="428"/>
      <c r="AC67" s="428"/>
      <c r="AD67" s="428"/>
      <c r="AE67" s="428"/>
      <c r="AF67" s="428"/>
      <c r="AG67" s="428"/>
      <c r="AH67" s="428"/>
      <c r="AI67" s="428"/>
      <c r="AJ67" s="428"/>
      <c r="AK67" s="428"/>
      <c r="AL67" s="428"/>
      <c r="AM67" s="428"/>
      <c r="AN67" s="428"/>
      <c r="AO67" s="428"/>
      <c r="AP67" s="428"/>
      <c r="AQ67" s="428"/>
    </row>
    <row r="68" spans="1:43" x14ac:dyDescent="0.2">
      <c r="A68" s="428"/>
      <c r="B68" s="428"/>
      <c r="C68" s="428"/>
      <c r="D68" s="428"/>
      <c r="E68" s="428"/>
      <c r="F68" s="428"/>
      <c r="G68" s="428"/>
      <c r="H68" s="428"/>
      <c r="I68" s="428"/>
      <c r="J68" s="428"/>
      <c r="K68" s="428"/>
      <c r="L68" s="428"/>
      <c r="M68" s="428"/>
      <c r="N68" s="428"/>
      <c r="O68" s="428"/>
      <c r="P68" s="428"/>
      <c r="Q68" s="428"/>
      <c r="R68" s="428"/>
      <c r="S68" s="428"/>
      <c r="T68" s="428"/>
      <c r="U68" s="428"/>
      <c r="V68" s="428"/>
      <c r="W68" s="428"/>
      <c r="X68" s="428"/>
      <c r="Y68" s="428"/>
      <c r="Z68" s="428"/>
      <c r="AA68" s="428"/>
      <c r="AB68" s="428"/>
      <c r="AC68" s="428"/>
      <c r="AD68" s="428"/>
      <c r="AE68" s="428"/>
      <c r="AF68" s="428"/>
      <c r="AG68" s="428"/>
      <c r="AH68" s="428"/>
      <c r="AI68" s="428"/>
      <c r="AJ68" s="428"/>
      <c r="AK68" s="428"/>
      <c r="AL68" s="428"/>
      <c r="AM68" s="428"/>
      <c r="AN68" s="428"/>
      <c r="AO68" s="428"/>
      <c r="AP68" s="428"/>
      <c r="AQ68" s="428"/>
    </row>
    <row r="69" spans="1:43" x14ac:dyDescent="0.2">
      <c r="A69" s="428"/>
      <c r="B69" s="428"/>
      <c r="C69" s="428"/>
      <c r="D69" s="428"/>
      <c r="E69" s="428"/>
      <c r="F69" s="428"/>
      <c r="G69" s="428"/>
      <c r="H69" s="428"/>
      <c r="I69" s="428"/>
      <c r="J69" s="428"/>
      <c r="K69" s="428"/>
      <c r="L69" s="428"/>
      <c r="M69" s="428"/>
      <c r="N69" s="428"/>
      <c r="O69" s="428"/>
      <c r="P69" s="428"/>
      <c r="Q69" s="428"/>
      <c r="R69" s="428"/>
      <c r="S69" s="428"/>
      <c r="T69" s="428"/>
      <c r="U69" s="428"/>
      <c r="V69" s="428"/>
      <c r="W69" s="428"/>
      <c r="X69" s="428"/>
      <c r="Y69" s="428"/>
      <c r="Z69" s="428"/>
      <c r="AA69" s="428"/>
      <c r="AB69" s="428"/>
      <c r="AC69" s="428"/>
      <c r="AD69" s="428"/>
      <c r="AE69" s="428"/>
      <c r="AF69" s="428"/>
      <c r="AG69" s="428"/>
      <c r="AH69" s="428"/>
      <c r="AI69" s="428"/>
      <c r="AJ69" s="428"/>
      <c r="AK69" s="428"/>
      <c r="AL69" s="428"/>
      <c r="AM69" s="428"/>
      <c r="AN69" s="428"/>
      <c r="AO69" s="428"/>
      <c r="AP69" s="428"/>
      <c r="AQ69" s="428"/>
    </row>
    <row r="70" spans="1:43" x14ac:dyDescent="0.2">
      <c r="A70" s="428"/>
      <c r="B70" s="428"/>
      <c r="C70" s="428"/>
      <c r="D70" s="428"/>
      <c r="E70" s="428"/>
      <c r="F70" s="428"/>
      <c r="G70" s="428"/>
      <c r="H70" s="428"/>
      <c r="I70" s="428"/>
      <c r="J70" s="428"/>
      <c r="K70" s="428"/>
      <c r="L70" s="428"/>
      <c r="M70" s="428"/>
      <c r="N70" s="428"/>
      <c r="O70" s="428"/>
      <c r="P70" s="428"/>
      <c r="Q70" s="428"/>
      <c r="R70" s="428"/>
      <c r="S70" s="428"/>
      <c r="T70" s="428"/>
      <c r="U70" s="428"/>
      <c r="V70" s="428"/>
      <c r="W70" s="428"/>
      <c r="X70" s="428"/>
      <c r="Y70" s="428"/>
      <c r="Z70" s="428"/>
      <c r="AA70" s="428"/>
      <c r="AB70" s="428"/>
      <c r="AC70" s="428"/>
      <c r="AD70" s="428"/>
      <c r="AE70" s="428"/>
      <c r="AF70" s="428"/>
      <c r="AG70" s="428"/>
      <c r="AH70" s="428"/>
      <c r="AI70" s="428"/>
      <c r="AJ70" s="428"/>
      <c r="AK70" s="428"/>
      <c r="AL70" s="428"/>
      <c r="AM70" s="428"/>
      <c r="AN70" s="428"/>
      <c r="AO70" s="428"/>
      <c r="AP70" s="428"/>
      <c r="AQ70" s="428"/>
    </row>
    <row r="71" spans="1:43" x14ac:dyDescent="0.2">
      <c r="A71" s="428"/>
      <c r="B71" s="428"/>
      <c r="C71" s="428"/>
      <c r="D71" s="428"/>
      <c r="E71" s="428"/>
      <c r="F71" s="428"/>
      <c r="G71" s="428"/>
      <c r="H71" s="428"/>
      <c r="I71" s="428"/>
      <c r="J71" s="428"/>
      <c r="K71" s="428"/>
      <c r="L71" s="428"/>
      <c r="M71" s="428"/>
      <c r="N71" s="428"/>
      <c r="O71" s="428"/>
      <c r="P71" s="428"/>
      <c r="Q71" s="428"/>
      <c r="R71" s="428"/>
      <c r="S71" s="428"/>
      <c r="T71" s="428"/>
      <c r="U71" s="428"/>
      <c r="V71" s="428"/>
      <c r="W71" s="428"/>
      <c r="X71" s="428"/>
      <c r="Y71" s="428"/>
      <c r="Z71" s="428"/>
      <c r="AA71" s="428"/>
      <c r="AB71" s="428"/>
      <c r="AC71" s="428"/>
      <c r="AD71" s="428"/>
      <c r="AE71" s="428"/>
      <c r="AF71" s="428"/>
      <c r="AG71" s="428"/>
      <c r="AH71" s="428"/>
      <c r="AI71" s="428"/>
      <c r="AJ71" s="428"/>
      <c r="AK71" s="428"/>
      <c r="AL71" s="428"/>
      <c r="AM71" s="428"/>
      <c r="AN71" s="428"/>
      <c r="AO71" s="428"/>
      <c r="AP71" s="428"/>
      <c r="AQ71" s="428"/>
    </row>
    <row r="72" spans="1:43" x14ac:dyDescent="0.2">
      <c r="A72" s="428"/>
      <c r="B72" s="428"/>
      <c r="C72" s="428"/>
      <c r="D72" s="428"/>
      <c r="E72" s="428"/>
      <c r="F72" s="428"/>
      <c r="G72" s="428"/>
      <c r="H72" s="428"/>
      <c r="I72" s="428"/>
      <c r="J72" s="428"/>
      <c r="K72" s="428"/>
      <c r="L72" s="428"/>
      <c r="M72" s="428"/>
      <c r="N72" s="428"/>
      <c r="O72" s="428"/>
      <c r="P72" s="428"/>
      <c r="Q72" s="428"/>
      <c r="R72" s="428"/>
      <c r="S72" s="428"/>
      <c r="T72" s="428"/>
      <c r="U72" s="428"/>
      <c r="V72" s="428"/>
      <c r="W72" s="428"/>
      <c r="X72" s="428"/>
      <c r="Y72" s="428"/>
      <c r="Z72" s="428"/>
      <c r="AA72" s="428"/>
      <c r="AB72" s="428"/>
      <c r="AC72" s="428"/>
      <c r="AD72" s="428"/>
      <c r="AE72" s="428"/>
      <c r="AF72" s="428"/>
      <c r="AG72" s="428"/>
      <c r="AH72" s="428"/>
      <c r="AI72" s="428"/>
      <c r="AJ72" s="428"/>
      <c r="AK72" s="428"/>
      <c r="AL72" s="428"/>
      <c r="AM72" s="428"/>
      <c r="AN72" s="428"/>
      <c r="AO72" s="428"/>
      <c r="AP72" s="428"/>
      <c r="AQ72" s="428"/>
    </row>
    <row r="73" spans="1:43" x14ac:dyDescent="0.2">
      <c r="A73" s="428"/>
      <c r="B73" s="428"/>
      <c r="C73" s="428"/>
      <c r="D73" s="428"/>
      <c r="E73" s="428"/>
      <c r="F73" s="428"/>
      <c r="G73" s="428"/>
      <c r="H73" s="428"/>
      <c r="I73" s="428"/>
      <c r="J73" s="428"/>
      <c r="K73" s="428"/>
      <c r="L73" s="428"/>
      <c r="M73" s="428"/>
      <c r="N73" s="428"/>
      <c r="O73" s="428"/>
      <c r="P73" s="428"/>
      <c r="Q73" s="428"/>
      <c r="R73" s="428"/>
      <c r="S73" s="428"/>
      <c r="T73" s="428"/>
      <c r="U73" s="428"/>
      <c r="V73" s="428"/>
      <c r="W73" s="428"/>
      <c r="X73" s="428"/>
      <c r="Y73" s="428"/>
      <c r="Z73" s="428"/>
      <c r="AA73" s="428"/>
      <c r="AB73" s="428"/>
      <c r="AC73" s="428"/>
      <c r="AD73" s="428"/>
      <c r="AE73" s="428"/>
      <c r="AF73" s="428"/>
      <c r="AG73" s="428"/>
      <c r="AH73" s="428"/>
      <c r="AI73" s="428"/>
      <c r="AJ73" s="428"/>
      <c r="AK73" s="428"/>
      <c r="AL73" s="428"/>
      <c r="AM73" s="428"/>
      <c r="AN73" s="428"/>
      <c r="AO73" s="428"/>
      <c r="AP73" s="428"/>
      <c r="AQ73" s="428"/>
    </row>
    <row r="74" spans="1:43" x14ac:dyDescent="0.2">
      <c r="A74" s="428"/>
      <c r="B74" s="428"/>
      <c r="C74" s="428"/>
      <c r="D74" s="428"/>
      <c r="E74" s="428"/>
      <c r="F74" s="428"/>
      <c r="G74" s="428"/>
      <c r="H74" s="428"/>
      <c r="I74" s="428"/>
      <c r="J74" s="428"/>
      <c r="K74" s="428"/>
      <c r="L74" s="428"/>
      <c r="M74" s="428"/>
      <c r="N74" s="428"/>
      <c r="O74" s="428"/>
      <c r="P74" s="428"/>
      <c r="Q74" s="428"/>
      <c r="R74" s="428"/>
      <c r="S74" s="428"/>
      <c r="T74" s="428"/>
      <c r="U74" s="428"/>
      <c r="V74" s="428"/>
      <c r="W74" s="428"/>
      <c r="X74" s="428"/>
      <c r="Y74" s="428"/>
      <c r="Z74" s="428"/>
      <c r="AA74" s="428"/>
      <c r="AB74" s="428"/>
      <c r="AC74" s="428"/>
      <c r="AD74" s="428"/>
      <c r="AE74" s="428"/>
      <c r="AF74" s="428"/>
      <c r="AG74" s="428"/>
      <c r="AH74" s="428"/>
      <c r="AI74" s="428"/>
      <c r="AJ74" s="428"/>
      <c r="AK74" s="428"/>
      <c r="AL74" s="428"/>
      <c r="AM74" s="428"/>
      <c r="AN74" s="428"/>
      <c r="AO74" s="428"/>
      <c r="AP74" s="428"/>
      <c r="AQ74" s="428"/>
    </row>
    <row r="75" spans="1:43" x14ac:dyDescent="0.2">
      <c r="A75" s="428"/>
      <c r="B75" s="428"/>
      <c r="C75" s="428"/>
      <c r="D75" s="428"/>
      <c r="E75" s="428"/>
      <c r="F75" s="428"/>
      <c r="G75" s="428"/>
      <c r="H75" s="428"/>
      <c r="I75" s="428"/>
      <c r="J75" s="428"/>
      <c r="K75" s="428"/>
      <c r="L75" s="428"/>
      <c r="M75" s="428"/>
      <c r="N75" s="428"/>
      <c r="O75" s="428"/>
      <c r="P75" s="428"/>
      <c r="Q75" s="428"/>
      <c r="R75" s="428"/>
      <c r="S75" s="428"/>
      <c r="T75" s="428"/>
      <c r="U75" s="428"/>
      <c r="V75" s="428"/>
      <c r="W75" s="428"/>
      <c r="X75" s="428"/>
      <c r="Y75" s="428"/>
      <c r="Z75" s="428"/>
      <c r="AA75" s="428"/>
      <c r="AB75" s="428"/>
      <c r="AC75" s="428"/>
      <c r="AD75" s="428"/>
      <c r="AE75" s="428"/>
      <c r="AF75" s="428"/>
      <c r="AG75" s="428"/>
      <c r="AH75" s="428"/>
      <c r="AI75" s="428"/>
      <c r="AJ75" s="428"/>
      <c r="AK75" s="428"/>
      <c r="AL75" s="428"/>
      <c r="AM75" s="428"/>
      <c r="AN75" s="428"/>
      <c r="AO75" s="428"/>
      <c r="AP75" s="428"/>
      <c r="AQ75" s="428"/>
    </row>
  </sheetData>
  <mergeCells count="1">
    <mergeCell ref="H3:Z5"/>
  </mergeCells>
  <pageMargins left="0.7" right="0.7" top="0.75" bottom="0.75" header="0.3" footer="0.3"/>
  <drawing r:id="rId1"/>
  <extLst>
    <ext xmlns:x15="http://schemas.microsoft.com/office/spreadsheetml/2010/11/main" uri="{7E03D99C-DC04-49d9-9315-930204A7B6E9}">
      <x15:timelineRefs>
        <x15:timelineRef r:id="rId2"/>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CFB67-8E7B-41BE-985C-93060A6967D5}">
  <dimension ref="A1:AQ75"/>
  <sheetViews>
    <sheetView showGridLines="0" tabSelected="1" topLeftCell="B4" zoomScaleNormal="100" workbookViewId="0"/>
  </sheetViews>
  <sheetFormatPr defaultRowHeight="12.75" x14ac:dyDescent="0.2"/>
  <sheetData>
    <row r="1" spans="1:43" x14ac:dyDescent="0.2">
      <c r="A1" s="428"/>
      <c r="B1" s="428"/>
      <c r="C1" s="428"/>
      <c r="D1" s="428"/>
      <c r="E1" s="428"/>
      <c r="F1" s="428"/>
      <c r="G1" s="428"/>
      <c r="H1" s="428"/>
      <c r="I1" s="428"/>
      <c r="J1" s="428"/>
      <c r="K1" s="428"/>
      <c r="L1" s="428"/>
      <c r="M1" s="428"/>
      <c r="N1" s="428"/>
      <c r="O1" s="428"/>
      <c r="P1" s="428"/>
      <c r="Q1" s="428"/>
      <c r="R1" s="428"/>
      <c r="S1" s="428"/>
      <c r="T1" s="428"/>
      <c r="U1" s="428"/>
      <c r="V1" s="428"/>
      <c r="W1" s="428"/>
      <c r="X1" s="428"/>
      <c r="Y1" s="428"/>
      <c r="Z1" s="428"/>
      <c r="AA1" s="428"/>
      <c r="AB1" s="428"/>
      <c r="AC1" s="428"/>
      <c r="AD1" s="428"/>
      <c r="AE1" s="428"/>
      <c r="AF1" s="428"/>
      <c r="AG1" s="428"/>
      <c r="AH1" s="428"/>
      <c r="AI1" s="428"/>
      <c r="AJ1" s="428"/>
      <c r="AK1" s="428"/>
      <c r="AL1" s="428"/>
      <c r="AM1" s="428"/>
      <c r="AN1" s="428"/>
      <c r="AO1" s="428"/>
      <c r="AP1" s="428"/>
      <c r="AQ1" s="428"/>
    </row>
    <row r="2" spans="1:43" x14ac:dyDescent="0.2">
      <c r="A2" s="428"/>
      <c r="B2" s="428"/>
      <c r="C2" s="428"/>
      <c r="D2" s="428"/>
      <c r="E2" s="428"/>
      <c r="F2" s="428"/>
      <c r="G2" s="428"/>
      <c r="H2" s="428"/>
      <c r="I2" s="428"/>
      <c r="J2" s="428"/>
      <c r="K2" s="428"/>
      <c r="L2" s="428"/>
      <c r="M2" s="428"/>
      <c r="N2" s="428"/>
      <c r="O2" s="428"/>
      <c r="P2" s="428"/>
      <c r="Q2" s="428"/>
      <c r="R2" s="428"/>
      <c r="S2" s="428"/>
      <c r="T2" s="428"/>
      <c r="U2" s="428"/>
      <c r="V2" s="428"/>
      <c r="W2" s="428"/>
      <c r="X2" s="428"/>
      <c r="Y2" s="428"/>
      <c r="Z2" s="428"/>
      <c r="AA2" s="428"/>
      <c r="AB2" s="428"/>
      <c r="AC2" s="428"/>
      <c r="AD2" s="428"/>
      <c r="AE2" s="428"/>
      <c r="AF2" s="428"/>
      <c r="AG2" s="428"/>
      <c r="AH2" s="428"/>
      <c r="AI2" s="428"/>
      <c r="AJ2" s="428"/>
      <c r="AK2" s="428"/>
      <c r="AL2" s="428"/>
      <c r="AM2" s="428"/>
      <c r="AN2" s="428"/>
      <c r="AO2" s="428"/>
      <c r="AP2" s="428"/>
      <c r="AQ2" s="428"/>
    </row>
    <row r="3" spans="1:43" ht="12.75" customHeight="1" x14ac:dyDescent="0.2">
      <c r="A3" s="428"/>
      <c r="B3" s="428"/>
      <c r="C3" s="428"/>
      <c r="D3" s="428"/>
      <c r="E3" s="428"/>
      <c r="F3" s="428"/>
      <c r="G3" s="428"/>
      <c r="H3" s="459" t="s">
        <v>1179</v>
      </c>
      <c r="I3" s="459"/>
      <c r="J3" s="459"/>
      <c r="K3" s="459"/>
      <c r="L3" s="459"/>
      <c r="M3" s="459"/>
      <c r="N3" s="459"/>
      <c r="O3" s="459"/>
      <c r="P3" s="459"/>
      <c r="Q3" s="459"/>
      <c r="R3" s="459"/>
      <c r="S3" s="459"/>
      <c r="T3" s="459"/>
      <c r="U3" s="459"/>
      <c r="V3" s="459"/>
      <c r="W3" s="459"/>
      <c r="X3" s="459"/>
      <c r="Y3" s="459"/>
      <c r="Z3" s="459"/>
      <c r="AA3" s="436"/>
      <c r="AB3" s="428"/>
      <c r="AC3" s="428"/>
      <c r="AD3" s="428"/>
      <c r="AE3" s="428"/>
      <c r="AF3" s="428"/>
      <c r="AG3" s="428"/>
      <c r="AH3" s="428"/>
      <c r="AI3" s="428"/>
      <c r="AJ3" s="428"/>
      <c r="AK3" s="428"/>
      <c r="AL3" s="428"/>
      <c r="AM3" s="428"/>
      <c r="AN3" s="428"/>
      <c r="AO3" s="428"/>
      <c r="AP3" s="428"/>
      <c r="AQ3" s="428"/>
    </row>
    <row r="4" spans="1:43" ht="12.75" customHeight="1" x14ac:dyDescent="0.2">
      <c r="A4" s="428"/>
      <c r="B4" s="428"/>
      <c r="C4" s="428"/>
      <c r="D4" s="428"/>
      <c r="E4" s="429"/>
      <c r="F4" s="428"/>
      <c r="G4" s="428"/>
      <c r="H4" s="459"/>
      <c r="I4" s="459"/>
      <c r="J4" s="459"/>
      <c r="K4" s="459"/>
      <c r="L4" s="459"/>
      <c r="M4" s="459"/>
      <c r="N4" s="459"/>
      <c r="O4" s="459"/>
      <c r="P4" s="459"/>
      <c r="Q4" s="459"/>
      <c r="R4" s="459"/>
      <c r="S4" s="459"/>
      <c r="T4" s="459"/>
      <c r="U4" s="459"/>
      <c r="V4" s="459"/>
      <c r="W4" s="459"/>
      <c r="X4" s="459"/>
      <c r="Y4" s="459"/>
      <c r="Z4" s="459"/>
      <c r="AA4" s="436"/>
      <c r="AB4" s="428"/>
      <c r="AC4" s="428"/>
      <c r="AD4" s="428"/>
      <c r="AE4" s="428"/>
      <c r="AF4" s="428"/>
      <c r="AG4" s="428"/>
      <c r="AH4" s="428"/>
      <c r="AI4" s="428"/>
      <c r="AJ4" s="428"/>
      <c r="AK4" s="428"/>
      <c r="AL4" s="428"/>
      <c r="AM4" s="428"/>
      <c r="AN4" s="428"/>
      <c r="AO4" s="428"/>
      <c r="AP4" s="428"/>
      <c r="AQ4" s="428"/>
    </row>
    <row r="5" spans="1:43" ht="12.75" customHeight="1" x14ac:dyDescent="0.2">
      <c r="A5" s="428"/>
      <c r="B5" s="428"/>
      <c r="C5" s="428"/>
      <c r="D5" s="428"/>
      <c r="E5" s="428"/>
      <c r="F5" s="428"/>
      <c r="G5" s="428"/>
      <c r="H5" s="459"/>
      <c r="I5" s="459"/>
      <c r="J5" s="459"/>
      <c r="K5" s="459"/>
      <c r="L5" s="459"/>
      <c r="M5" s="459"/>
      <c r="N5" s="459"/>
      <c r="O5" s="459"/>
      <c r="P5" s="459"/>
      <c r="Q5" s="459"/>
      <c r="R5" s="459"/>
      <c r="S5" s="459"/>
      <c r="T5" s="459"/>
      <c r="U5" s="459"/>
      <c r="V5" s="459"/>
      <c r="W5" s="459"/>
      <c r="X5" s="459"/>
      <c r="Y5" s="459"/>
      <c r="Z5" s="459"/>
      <c r="AA5" s="436"/>
      <c r="AB5" s="428"/>
      <c r="AC5" s="428"/>
      <c r="AD5" s="428"/>
      <c r="AE5" s="428"/>
      <c r="AF5" s="428"/>
      <c r="AG5" s="428"/>
      <c r="AH5" s="428"/>
      <c r="AI5" s="428"/>
      <c r="AJ5" s="428"/>
      <c r="AK5" s="428"/>
      <c r="AL5" s="428"/>
      <c r="AM5" s="428"/>
      <c r="AN5" s="428"/>
      <c r="AO5" s="428"/>
      <c r="AP5" s="428"/>
      <c r="AQ5" s="428"/>
    </row>
    <row r="6" spans="1:43" x14ac:dyDescent="0.2">
      <c r="A6" s="428"/>
      <c r="B6" s="428"/>
      <c r="C6" s="428"/>
      <c r="D6" s="428"/>
      <c r="E6" s="428"/>
      <c r="F6" s="428"/>
      <c r="G6" s="428"/>
      <c r="H6" s="428"/>
      <c r="I6" s="428"/>
      <c r="J6" s="428"/>
      <c r="K6" s="428"/>
      <c r="L6" s="428"/>
      <c r="M6" s="428"/>
      <c r="N6" s="428"/>
      <c r="O6" s="428"/>
      <c r="P6" s="428"/>
      <c r="Q6" s="428"/>
      <c r="R6" s="428"/>
      <c r="S6" s="428"/>
      <c r="T6" s="428"/>
      <c r="U6" s="428"/>
      <c r="V6" s="428"/>
      <c r="W6" s="428"/>
      <c r="X6" s="428"/>
      <c r="Y6" s="428"/>
      <c r="Z6" s="428"/>
      <c r="AA6" s="428"/>
      <c r="AB6" s="428"/>
      <c r="AC6" s="428"/>
      <c r="AD6" s="428"/>
      <c r="AE6" s="428"/>
      <c r="AF6" s="428"/>
      <c r="AG6" s="428"/>
      <c r="AH6" s="428"/>
      <c r="AI6" s="428"/>
      <c r="AJ6" s="428"/>
      <c r="AK6" s="428"/>
      <c r="AL6" s="428"/>
      <c r="AM6" s="428"/>
      <c r="AN6" s="428"/>
      <c r="AO6" s="428"/>
      <c r="AP6" s="428"/>
      <c r="AQ6" s="428"/>
    </row>
    <row r="7" spans="1:43" x14ac:dyDescent="0.2">
      <c r="A7" s="428"/>
      <c r="B7" s="428"/>
      <c r="C7" s="428"/>
      <c r="D7" s="428"/>
      <c r="E7" s="428"/>
      <c r="F7" s="428"/>
      <c r="G7" s="428"/>
      <c r="H7" s="428"/>
      <c r="I7" s="428"/>
      <c r="J7" s="428"/>
      <c r="K7" s="428"/>
      <c r="L7" s="428"/>
      <c r="M7" s="428"/>
      <c r="N7" s="428"/>
      <c r="O7" s="428"/>
      <c r="P7" s="428"/>
      <c r="Q7" s="428"/>
      <c r="R7" s="428"/>
      <c r="S7" s="428"/>
      <c r="T7" s="428"/>
      <c r="U7" s="428"/>
      <c r="V7" s="428"/>
      <c r="W7" s="428"/>
      <c r="X7" s="428"/>
      <c r="Y7" s="428"/>
      <c r="Z7" s="428"/>
      <c r="AA7" s="428"/>
      <c r="AB7" s="428"/>
      <c r="AC7" s="428"/>
      <c r="AD7" s="428"/>
      <c r="AE7" s="428"/>
      <c r="AF7" s="428"/>
      <c r="AG7" s="428"/>
      <c r="AH7" s="428"/>
      <c r="AI7" s="428"/>
      <c r="AJ7" s="428"/>
      <c r="AK7" s="428"/>
      <c r="AL7" s="428"/>
      <c r="AM7" s="428"/>
      <c r="AN7" s="428"/>
      <c r="AO7" s="428"/>
      <c r="AP7" s="428"/>
      <c r="AQ7" s="428"/>
    </row>
    <row r="8" spans="1:43" x14ac:dyDescent="0.2">
      <c r="A8" s="428"/>
      <c r="B8" s="428"/>
      <c r="C8" s="428"/>
      <c r="D8" s="428"/>
      <c r="E8" s="428"/>
      <c r="F8" s="429"/>
      <c r="G8" s="428"/>
      <c r="H8" s="428"/>
      <c r="I8" s="428"/>
      <c r="J8" s="428"/>
      <c r="K8" s="428"/>
      <c r="L8" s="428"/>
      <c r="M8" s="428"/>
      <c r="N8" s="428"/>
      <c r="O8" s="428"/>
      <c r="P8" s="428"/>
      <c r="Q8" s="428"/>
      <c r="R8" s="428"/>
      <c r="S8" s="428"/>
      <c r="T8" s="428"/>
      <c r="U8" s="428"/>
      <c r="V8" s="428"/>
      <c r="W8" s="428"/>
      <c r="X8" s="428"/>
      <c r="Y8" s="428"/>
      <c r="Z8" s="428"/>
      <c r="AA8" s="428"/>
      <c r="AB8" s="428"/>
      <c r="AC8" s="428"/>
      <c r="AD8" s="428"/>
      <c r="AE8" s="428"/>
      <c r="AF8" s="428"/>
      <c r="AG8" s="428"/>
      <c r="AH8" s="428"/>
      <c r="AI8" s="428"/>
      <c r="AJ8" s="428"/>
      <c r="AK8" s="428"/>
      <c r="AL8" s="428"/>
      <c r="AM8" s="428"/>
      <c r="AN8" s="428"/>
      <c r="AO8" s="428"/>
      <c r="AP8" s="428"/>
      <c r="AQ8" s="428"/>
    </row>
    <row r="9" spans="1:43" x14ac:dyDescent="0.2">
      <c r="A9" s="428"/>
      <c r="B9" s="428"/>
      <c r="C9" s="428"/>
      <c r="D9" s="428"/>
      <c r="E9" s="428"/>
      <c r="F9" s="428"/>
      <c r="G9" s="428"/>
      <c r="H9" s="428"/>
      <c r="I9" s="428"/>
      <c r="J9" s="429"/>
      <c r="K9" s="428"/>
      <c r="L9" s="428"/>
      <c r="M9" s="428"/>
      <c r="N9" s="429"/>
      <c r="O9" s="428"/>
      <c r="P9" s="428"/>
      <c r="Q9" s="428"/>
      <c r="R9" s="429"/>
      <c r="S9" s="428"/>
      <c r="T9" s="428"/>
      <c r="U9" s="428"/>
      <c r="V9" s="429"/>
      <c r="W9" s="428"/>
      <c r="X9" s="428"/>
      <c r="Y9" s="428"/>
      <c r="Z9" s="429"/>
      <c r="AA9" s="429"/>
      <c r="AB9" s="428"/>
      <c r="AC9" s="428"/>
      <c r="AD9" s="428"/>
      <c r="AE9" s="428"/>
      <c r="AF9" s="428"/>
      <c r="AG9" s="428"/>
      <c r="AH9" s="428"/>
      <c r="AI9" s="428"/>
      <c r="AJ9" s="428"/>
      <c r="AK9" s="428"/>
      <c r="AL9" s="428"/>
      <c r="AM9" s="428"/>
      <c r="AN9" s="428"/>
      <c r="AO9" s="428"/>
      <c r="AP9" s="428"/>
      <c r="AQ9" s="428"/>
    </row>
    <row r="10" spans="1:43" x14ac:dyDescent="0.2">
      <c r="A10" s="428"/>
      <c r="B10" s="428"/>
      <c r="C10" s="428"/>
      <c r="D10" s="428"/>
      <c r="E10" s="428"/>
      <c r="F10" s="428"/>
      <c r="G10" s="428"/>
      <c r="H10" s="428"/>
      <c r="I10" s="428"/>
      <c r="J10" s="428"/>
      <c r="K10" s="428"/>
      <c r="L10" s="428"/>
      <c r="M10" s="428"/>
      <c r="N10" s="428"/>
      <c r="O10" s="428"/>
      <c r="P10" s="428"/>
      <c r="Q10" s="428"/>
      <c r="R10" s="428"/>
      <c r="S10" s="428"/>
      <c r="T10" s="428"/>
      <c r="U10" s="428"/>
      <c r="V10" s="428"/>
      <c r="W10" s="428"/>
      <c r="X10" s="428"/>
      <c r="Y10" s="428"/>
      <c r="Z10" s="428"/>
      <c r="AA10" s="428"/>
      <c r="AB10" s="428"/>
      <c r="AC10" s="428"/>
      <c r="AD10" s="428"/>
      <c r="AE10" s="428"/>
      <c r="AF10" s="428"/>
      <c r="AG10" s="428"/>
      <c r="AH10" s="428"/>
      <c r="AI10" s="428"/>
      <c r="AJ10" s="428"/>
      <c r="AK10" s="428"/>
      <c r="AL10" s="428"/>
      <c r="AM10" s="428"/>
      <c r="AN10" s="428"/>
      <c r="AO10" s="428"/>
      <c r="AP10" s="428"/>
      <c r="AQ10" s="428"/>
    </row>
    <row r="11" spans="1:43" x14ac:dyDescent="0.2">
      <c r="A11" s="428"/>
      <c r="B11" s="428"/>
      <c r="C11" s="428"/>
      <c r="D11" s="428"/>
      <c r="E11" s="428"/>
      <c r="F11" s="428"/>
      <c r="G11" s="428"/>
      <c r="H11" s="428"/>
      <c r="I11" s="428"/>
      <c r="J11" s="428"/>
      <c r="K11" s="428"/>
      <c r="L11" s="428"/>
      <c r="M11" s="428"/>
      <c r="N11" s="428"/>
      <c r="O11" s="428"/>
      <c r="P11" s="428"/>
      <c r="Q11" s="428"/>
      <c r="R11" s="428"/>
      <c r="S11" s="428"/>
      <c r="T11" s="428"/>
      <c r="U11" s="428"/>
      <c r="V11" s="428"/>
      <c r="W11" s="428"/>
      <c r="X11" s="428"/>
      <c r="Y11" s="428"/>
      <c r="Z11" s="428"/>
      <c r="AA11" s="428"/>
      <c r="AB11" s="428"/>
      <c r="AC11" s="428"/>
      <c r="AD11" s="428"/>
      <c r="AE11" s="428"/>
      <c r="AF11" s="428"/>
      <c r="AG11" s="428"/>
      <c r="AH11" s="428"/>
      <c r="AI11" s="428"/>
      <c r="AJ11" s="428"/>
      <c r="AK11" s="428"/>
      <c r="AL11" s="428"/>
      <c r="AM11" s="428"/>
      <c r="AN11" s="428"/>
      <c r="AO11" s="428"/>
      <c r="AP11" s="428"/>
      <c r="AQ11" s="428"/>
    </row>
    <row r="12" spans="1:43" x14ac:dyDescent="0.2">
      <c r="A12" s="428"/>
      <c r="B12" s="428"/>
      <c r="C12" s="428"/>
      <c r="D12" s="428"/>
      <c r="E12" s="428"/>
      <c r="F12" s="428"/>
      <c r="G12" s="428"/>
      <c r="H12" s="428"/>
      <c r="I12" s="428"/>
      <c r="J12" s="428"/>
      <c r="K12" s="428"/>
      <c r="L12" s="428"/>
      <c r="M12" s="428"/>
      <c r="N12" s="428"/>
      <c r="O12" s="428"/>
      <c r="P12" s="428"/>
      <c r="Q12" s="428"/>
      <c r="R12" s="428"/>
      <c r="S12" s="428"/>
      <c r="T12" s="428"/>
      <c r="U12" s="428"/>
      <c r="V12" s="428"/>
      <c r="W12" s="428"/>
      <c r="X12" s="428"/>
      <c r="Y12" s="428"/>
      <c r="Z12" s="428"/>
      <c r="AA12" s="428"/>
      <c r="AB12" s="428"/>
      <c r="AC12" s="428"/>
      <c r="AD12" s="428"/>
      <c r="AE12" s="428"/>
      <c r="AF12" s="428"/>
      <c r="AG12" s="428"/>
      <c r="AH12" s="428"/>
      <c r="AI12" s="428"/>
      <c r="AJ12" s="428"/>
      <c r="AK12" s="428"/>
      <c r="AL12" s="428"/>
      <c r="AM12" s="428"/>
      <c r="AN12" s="428"/>
      <c r="AO12" s="428"/>
      <c r="AP12" s="428"/>
      <c r="AQ12" s="428"/>
    </row>
    <row r="13" spans="1:43" x14ac:dyDescent="0.2">
      <c r="A13" s="428"/>
      <c r="B13" s="428"/>
      <c r="C13" s="428"/>
      <c r="D13" s="428"/>
      <c r="E13" s="428"/>
      <c r="F13" s="429"/>
      <c r="G13" s="430"/>
      <c r="H13" s="430"/>
      <c r="I13" s="430"/>
      <c r="J13" s="428"/>
      <c r="K13" s="428"/>
      <c r="L13" s="428"/>
      <c r="M13" s="431"/>
      <c r="N13" s="431"/>
      <c r="O13" s="431"/>
      <c r="P13" s="428"/>
      <c r="Q13" s="428"/>
      <c r="R13" s="432"/>
      <c r="S13" s="432"/>
      <c r="T13" s="432"/>
      <c r="U13" s="432"/>
      <c r="V13" s="432"/>
      <c r="W13" s="432"/>
      <c r="X13" s="432"/>
      <c r="Y13" s="432"/>
      <c r="Z13" s="432"/>
      <c r="AA13" s="432"/>
      <c r="AB13" s="432"/>
      <c r="AC13" s="432"/>
      <c r="AD13" s="428"/>
      <c r="AE13" s="428"/>
      <c r="AF13" s="428"/>
      <c r="AG13" s="428"/>
      <c r="AH13" s="428"/>
      <c r="AI13" s="431"/>
      <c r="AJ13" s="428"/>
      <c r="AK13" s="428"/>
      <c r="AL13" s="428"/>
      <c r="AM13" s="428"/>
      <c r="AN13" s="428"/>
      <c r="AO13" s="428"/>
      <c r="AP13" s="428"/>
      <c r="AQ13" s="428"/>
    </row>
    <row r="14" spans="1:43" x14ac:dyDescent="0.2">
      <c r="A14" s="428"/>
      <c r="B14" s="428"/>
      <c r="C14" s="428"/>
      <c r="D14" s="428"/>
      <c r="E14" s="428"/>
      <c r="F14" s="428"/>
      <c r="G14" s="428"/>
      <c r="H14" s="428"/>
      <c r="I14" s="428"/>
      <c r="J14" s="428"/>
      <c r="K14" s="428"/>
      <c r="L14" s="428"/>
      <c r="M14" s="428"/>
      <c r="N14" s="428"/>
      <c r="O14" s="428"/>
      <c r="P14" s="428"/>
      <c r="Q14" s="428"/>
      <c r="R14" s="428"/>
      <c r="S14" s="428"/>
      <c r="T14" s="428"/>
      <c r="U14" s="428"/>
      <c r="V14" s="428"/>
      <c r="W14" s="428"/>
      <c r="X14" s="428"/>
      <c r="Y14" s="428"/>
      <c r="Z14" s="428"/>
      <c r="AA14" s="428"/>
      <c r="AB14" s="428"/>
      <c r="AC14" s="428"/>
      <c r="AD14" s="428"/>
      <c r="AE14" s="428"/>
      <c r="AF14" s="428"/>
      <c r="AG14" s="428"/>
      <c r="AH14" s="428"/>
      <c r="AI14" s="428"/>
      <c r="AJ14" s="428"/>
      <c r="AK14" s="428"/>
      <c r="AL14" s="428"/>
      <c r="AM14" s="428"/>
      <c r="AN14" s="428"/>
      <c r="AO14" s="428"/>
      <c r="AP14" s="428"/>
      <c r="AQ14" s="428"/>
    </row>
    <row r="15" spans="1:43" x14ac:dyDescent="0.2">
      <c r="A15" s="428"/>
      <c r="B15" s="428"/>
      <c r="C15" s="428"/>
      <c r="D15" s="428"/>
      <c r="E15" s="428"/>
      <c r="F15" s="428"/>
      <c r="G15" s="428"/>
      <c r="H15" s="428"/>
      <c r="I15" s="428"/>
      <c r="J15" s="428"/>
      <c r="K15" s="428"/>
      <c r="L15" s="428"/>
      <c r="M15" s="428"/>
      <c r="N15" s="428"/>
      <c r="O15" s="428"/>
      <c r="P15" s="428"/>
      <c r="Q15" s="428"/>
      <c r="R15" s="428"/>
      <c r="S15" s="428"/>
      <c r="T15" s="428"/>
      <c r="U15" s="428"/>
      <c r="V15" s="428"/>
      <c r="W15" s="428"/>
      <c r="X15" s="428"/>
      <c r="Y15" s="428"/>
      <c r="Z15" s="428"/>
      <c r="AA15" s="428"/>
      <c r="AB15" s="428"/>
      <c r="AC15" s="428"/>
      <c r="AD15" s="428"/>
      <c r="AE15" s="428"/>
      <c r="AF15" s="428"/>
      <c r="AG15" s="428"/>
      <c r="AH15" s="428"/>
      <c r="AI15" s="428"/>
      <c r="AJ15" s="428"/>
      <c r="AK15" s="428"/>
      <c r="AL15" s="428"/>
      <c r="AM15" s="428"/>
      <c r="AN15" s="428"/>
      <c r="AO15" s="428"/>
      <c r="AP15" s="428"/>
      <c r="AQ15" s="428"/>
    </row>
    <row r="16" spans="1:43" x14ac:dyDescent="0.2">
      <c r="A16" s="428"/>
      <c r="B16" s="428"/>
      <c r="C16" s="428"/>
      <c r="D16" s="428"/>
      <c r="E16" s="428"/>
      <c r="F16" s="428"/>
      <c r="G16" s="428"/>
      <c r="H16" s="428"/>
      <c r="I16" s="428"/>
      <c r="J16" s="428"/>
      <c r="K16" s="428"/>
      <c r="L16" s="428"/>
      <c r="M16" s="428"/>
      <c r="N16" s="428"/>
      <c r="O16" s="428"/>
      <c r="P16" s="428"/>
      <c r="Q16" s="428"/>
      <c r="R16" s="428"/>
      <c r="S16" s="428"/>
      <c r="T16" s="428"/>
      <c r="U16" s="428"/>
      <c r="V16" s="428"/>
      <c r="W16" s="428"/>
      <c r="X16" s="428"/>
      <c r="Y16" s="428"/>
      <c r="Z16" s="428"/>
      <c r="AA16" s="428"/>
      <c r="AB16" s="428"/>
      <c r="AC16" s="428"/>
      <c r="AD16" s="428"/>
      <c r="AE16" s="428"/>
      <c r="AF16" s="428"/>
      <c r="AG16" s="428"/>
      <c r="AH16" s="428"/>
      <c r="AI16" s="428"/>
      <c r="AJ16" s="428"/>
      <c r="AK16" s="428"/>
      <c r="AL16" s="428"/>
      <c r="AM16" s="428"/>
      <c r="AN16" s="428"/>
      <c r="AO16" s="428"/>
      <c r="AP16" s="428"/>
      <c r="AQ16" s="428"/>
    </row>
    <row r="17" spans="1:43" x14ac:dyDescent="0.2">
      <c r="A17" s="428"/>
      <c r="B17" s="428"/>
      <c r="C17" s="428"/>
      <c r="D17" s="428"/>
      <c r="E17" s="428"/>
      <c r="F17" s="428"/>
      <c r="G17" s="428"/>
      <c r="H17" s="428"/>
      <c r="I17" s="428"/>
      <c r="J17" s="428"/>
      <c r="K17" s="428"/>
      <c r="L17" s="428"/>
      <c r="M17" s="428"/>
      <c r="N17" s="428"/>
      <c r="O17" s="428"/>
      <c r="P17" s="428"/>
      <c r="Q17" s="428"/>
      <c r="R17" s="428"/>
      <c r="S17" s="428"/>
      <c r="T17" s="428"/>
      <c r="U17" s="428"/>
      <c r="V17" s="428"/>
      <c r="W17" s="428"/>
      <c r="X17" s="428"/>
      <c r="Y17" s="428"/>
      <c r="Z17" s="428"/>
      <c r="AA17" s="428"/>
      <c r="AB17" s="428"/>
      <c r="AC17" s="428"/>
      <c r="AD17" s="428"/>
      <c r="AE17" s="428"/>
      <c r="AF17" s="428"/>
      <c r="AG17" s="428"/>
      <c r="AH17" s="428"/>
      <c r="AI17" s="428"/>
      <c r="AJ17" s="428"/>
      <c r="AK17" s="428"/>
      <c r="AL17" s="428"/>
      <c r="AM17" s="428"/>
      <c r="AN17" s="428"/>
      <c r="AO17" s="428"/>
      <c r="AP17" s="428"/>
      <c r="AQ17" s="428"/>
    </row>
    <row r="18" spans="1:43" x14ac:dyDescent="0.2">
      <c r="A18" s="428"/>
      <c r="B18" s="428"/>
      <c r="C18" s="428"/>
      <c r="D18" s="428"/>
      <c r="E18" s="428"/>
      <c r="F18" s="428"/>
      <c r="G18" s="428"/>
      <c r="H18" s="428"/>
      <c r="I18" s="428"/>
      <c r="J18" s="428"/>
      <c r="K18" s="428"/>
      <c r="L18" s="428"/>
      <c r="M18" s="428"/>
      <c r="N18" s="428"/>
      <c r="O18" s="428"/>
      <c r="P18" s="428"/>
      <c r="Q18" s="428"/>
      <c r="R18" s="428"/>
      <c r="S18" s="428"/>
      <c r="T18" s="428"/>
      <c r="U18" s="428"/>
      <c r="V18" s="428"/>
      <c r="W18" s="428"/>
      <c r="X18" s="428"/>
      <c r="Y18" s="428"/>
      <c r="Z18" s="428"/>
      <c r="AA18" s="428"/>
      <c r="AB18" s="428"/>
      <c r="AC18" s="428"/>
      <c r="AD18" s="428"/>
      <c r="AE18" s="428"/>
      <c r="AF18" s="428"/>
      <c r="AG18" s="428"/>
      <c r="AH18" s="428"/>
      <c r="AI18" s="428"/>
      <c r="AJ18" s="428"/>
      <c r="AK18" s="428"/>
      <c r="AL18" s="428"/>
      <c r="AM18" s="428"/>
      <c r="AN18" s="428"/>
      <c r="AO18" s="428"/>
      <c r="AP18" s="428"/>
      <c r="AQ18" s="428"/>
    </row>
    <row r="19" spans="1:43" x14ac:dyDescent="0.2">
      <c r="A19" s="428"/>
      <c r="B19" s="428"/>
      <c r="C19" s="428"/>
      <c r="D19" s="428"/>
      <c r="E19" s="428"/>
      <c r="F19" s="428"/>
      <c r="G19" s="429"/>
      <c r="H19" s="428"/>
      <c r="I19" s="428"/>
      <c r="J19" s="428"/>
      <c r="K19" s="428"/>
      <c r="L19" s="428"/>
      <c r="M19" s="428"/>
      <c r="N19" s="428"/>
      <c r="O19" s="428"/>
      <c r="P19" s="428"/>
      <c r="Q19" s="428"/>
      <c r="R19" s="428"/>
      <c r="S19" s="429" t="s">
        <v>1178</v>
      </c>
      <c r="T19" s="428"/>
      <c r="U19" s="428"/>
      <c r="V19" s="428"/>
      <c r="W19" s="428"/>
      <c r="X19" s="428"/>
      <c r="Y19" s="428"/>
      <c r="Z19" s="428"/>
      <c r="AA19" s="428"/>
      <c r="AB19" s="428"/>
      <c r="AC19" s="428"/>
      <c r="AD19" s="428"/>
      <c r="AE19" s="428"/>
      <c r="AF19" s="428"/>
      <c r="AG19" s="428"/>
      <c r="AH19" s="428"/>
      <c r="AI19" s="428"/>
      <c r="AJ19" s="428"/>
      <c r="AK19" s="428"/>
      <c r="AL19" s="428"/>
      <c r="AM19" s="428"/>
      <c r="AN19" s="428"/>
      <c r="AO19" s="428"/>
      <c r="AP19" s="428"/>
      <c r="AQ19" s="428"/>
    </row>
    <row r="20" spans="1:43" x14ac:dyDescent="0.2">
      <c r="A20" s="428"/>
      <c r="B20" s="428"/>
      <c r="C20" s="428"/>
      <c r="D20" s="428"/>
      <c r="E20" s="428"/>
      <c r="F20" s="428"/>
      <c r="G20" s="429"/>
      <c r="H20" s="428"/>
      <c r="I20" s="428"/>
      <c r="J20" s="428"/>
      <c r="K20" s="428"/>
      <c r="L20" s="428"/>
      <c r="M20" s="428"/>
      <c r="N20" s="429"/>
      <c r="O20" s="428"/>
      <c r="P20" s="428"/>
      <c r="Q20" s="428"/>
      <c r="R20" s="428"/>
      <c r="S20" s="428"/>
      <c r="T20" s="429"/>
      <c r="U20" s="428"/>
      <c r="V20" s="428"/>
      <c r="W20" s="428"/>
      <c r="X20" s="428"/>
      <c r="Y20" s="428"/>
      <c r="Z20" s="429"/>
      <c r="AA20" s="428"/>
      <c r="AB20" s="428"/>
      <c r="AC20" s="428"/>
      <c r="AD20" s="428"/>
      <c r="AE20" s="428"/>
      <c r="AF20" s="428"/>
      <c r="AG20" s="428"/>
      <c r="AH20" s="428"/>
      <c r="AI20" s="428"/>
      <c r="AJ20" s="428"/>
      <c r="AK20" s="428"/>
      <c r="AL20" s="428"/>
      <c r="AM20" s="428"/>
      <c r="AN20" s="428"/>
      <c r="AO20" s="428"/>
      <c r="AP20" s="428"/>
      <c r="AQ20" s="428"/>
    </row>
    <row r="21" spans="1:43" x14ac:dyDescent="0.2">
      <c r="A21" s="428"/>
      <c r="B21" s="428"/>
      <c r="C21" s="428"/>
      <c r="D21" s="428"/>
      <c r="E21" s="428"/>
      <c r="F21" s="428"/>
      <c r="G21" s="428"/>
      <c r="H21" s="428"/>
      <c r="I21" s="428"/>
      <c r="J21" s="428"/>
      <c r="K21" s="428"/>
      <c r="L21" s="428"/>
      <c r="M21" s="428"/>
      <c r="N21" s="428"/>
      <c r="O21" s="428"/>
      <c r="P21" s="428"/>
      <c r="Q21" s="428"/>
      <c r="R21" s="428"/>
      <c r="S21" s="428"/>
      <c r="T21" s="428"/>
      <c r="U21" s="428"/>
      <c r="V21" s="428"/>
      <c r="W21" s="428"/>
      <c r="X21" s="428"/>
      <c r="Y21" s="428"/>
      <c r="Z21" s="428"/>
      <c r="AA21" s="428"/>
      <c r="AB21" s="428"/>
      <c r="AC21" s="428"/>
      <c r="AD21" s="428"/>
      <c r="AE21" s="428"/>
      <c r="AF21" s="428"/>
      <c r="AG21" s="428"/>
      <c r="AH21" s="428"/>
      <c r="AI21" s="428"/>
      <c r="AJ21" s="428"/>
      <c r="AK21" s="428"/>
      <c r="AL21" s="428"/>
      <c r="AM21" s="428"/>
      <c r="AN21" s="428"/>
      <c r="AO21" s="428"/>
      <c r="AP21" s="428"/>
      <c r="AQ21" s="428"/>
    </row>
    <row r="22" spans="1:43" x14ac:dyDescent="0.2">
      <c r="A22" s="428"/>
      <c r="B22" s="428"/>
      <c r="C22" s="428"/>
      <c r="D22" s="428"/>
      <c r="E22" s="428"/>
      <c r="F22" s="428"/>
      <c r="G22" s="428"/>
      <c r="H22" s="428"/>
      <c r="I22" s="428"/>
      <c r="J22" s="428"/>
      <c r="K22" s="428"/>
      <c r="L22" s="428"/>
      <c r="M22" s="428"/>
      <c r="N22" s="428"/>
      <c r="O22" s="428"/>
      <c r="P22" s="428"/>
      <c r="Q22" s="428"/>
      <c r="R22" s="428"/>
      <c r="S22" s="428"/>
      <c r="T22" s="428"/>
      <c r="U22" s="428"/>
      <c r="V22" s="428"/>
      <c r="W22" s="428"/>
      <c r="X22" s="428"/>
      <c r="Y22" s="428"/>
      <c r="Z22" s="428"/>
      <c r="AA22" s="428"/>
      <c r="AB22" s="428"/>
      <c r="AC22" s="428"/>
      <c r="AD22" s="428"/>
      <c r="AE22" s="428"/>
      <c r="AF22" s="428"/>
      <c r="AG22" s="428"/>
      <c r="AH22" s="428"/>
      <c r="AI22" s="431"/>
      <c r="AJ22" s="428"/>
      <c r="AK22" s="428"/>
      <c r="AL22" s="428"/>
      <c r="AM22" s="428"/>
      <c r="AN22" s="428"/>
      <c r="AO22" s="428"/>
      <c r="AP22" s="428"/>
      <c r="AQ22" s="428"/>
    </row>
    <row r="23" spans="1:43" x14ac:dyDescent="0.2">
      <c r="A23" s="428"/>
      <c r="B23" s="428"/>
      <c r="C23" s="428"/>
      <c r="D23" s="428"/>
      <c r="E23" s="428"/>
      <c r="F23" s="428"/>
      <c r="G23" s="428"/>
      <c r="H23" s="428"/>
      <c r="I23" s="428"/>
      <c r="J23" s="428"/>
      <c r="K23" s="428"/>
      <c r="L23" s="428"/>
      <c r="M23" s="428"/>
      <c r="N23" s="428"/>
      <c r="O23" s="428"/>
      <c r="P23" s="428"/>
      <c r="Q23" s="428"/>
      <c r="R23" s="428"/>
      <c r="S23" s="428"/>
      <c r="T23" s="428"/>
      <c r="U23" s="428"/>
      <c r="V23" s="428"/>
      <c r="W23" s="428"/>
      <c r="X23" s="428"/>
      <c r="Y23" s="428"/>
      <c r="Z23" s="428"/>
      <c r="AA23" s="428"/>
      <c r="AB23" s="428"/>
      <c r="AC23" s="428"/>
      <c r="AD23" s="428"/>
      <c r="AE23" s="428"/>
      <c r="AF23" s="428"/>
      <c r="AG23" s="428"/>
      <c r="AH23" s="428"/>
      <c r="AI23" s="428"/>
      <c r="AJ23" s="428"/>
      <c r="AK23" s="428"/>
      <c r="AL23" s="428"/>
      <c r="AM23" s="428"/>
      <c r="AN23" s="428"/>
      <c r="AO23" s="428"/>
      <c r="AP23" s="428"/>
      <c r="AQ23" s="428"/>
    </row>
    <row r="24" spans="1:43" x14ac:dyDescent="0.2">
      <c r="A24" s="428"/>
      <c r="B24" s="428"/>
      <c r="C24" s="428"/>
      <c r="D24" s="428"/>
      <c r="E24" s="428"/>
      <c r="F24" s="428"/>
      <c r="G24" s="428"/>
      <c r="H24" s="428"/>
      <c r="I24" s="428"/>
      <c r="J24" s="428"/>
      <c r="K24" s="428"/>
      <c r="L24" s="428"/>
      <c r="M24" s="428"/>
      <c r="N24" s="428"/>
      <c r="O24" s="428"/>
      <c r="P24" s="428"/>
      <c r="Q24" s="428"/>
      <c r="R24" s="428"/>
      <c r="S24" s="428"/>
      <c r="T24" s="428"/>
      <c r="U24" s="428"/>
      <c r="V24" s="428"/>
      <c r="W24" s="428"/>
      <c r="X24" s="428"/>
      <c r="Y24" s="428"/>
      <c r="Z24" s="428"/>
      <c r="AA24" s="428"/>
      <c r="AB24" s="428"/>
      <c r="AC24" s="428"/>
      <c r="AD24" s="428"/>
      <c r="AE24" s="428"/>
      <c r="AF24" s="428"/>
      <c r="AG24" s="428"/>
      <c r="AH24" s="428"/>
      <c r="AI24" s="428"/>
      <c r="AJ24" s="428"/>
      <c r="AK24" s="428"/>
      <c r="AL24" s="428"/>
      <c r="AM24" s="428"/>
      <c r="AN24" s="428"/>
      <c r="AO24" s="428"/>
      <c r="AP24" s="428"/>
      <c r="AQ24" s="428"/>
    </row>
    <row r="25" spans="1:43" x14ac:dyDescent="0.2">
      <c r="A25" s="428"/>
      <c r="B25" s="428"/>
      <c r="C25" s="428"/>
      <c r="D25" s="428"/>
      <c r="E25" s="428"/>
      <c r="F25" s="428"/>
      <c r="G25" s="428"/>
      <c r="H25" s="428"/>
      <c r="I25" s="428"/>
      <c r="J25" s="428"/>
      <c r="K25" s="428"/>
      <c r="L25" s="428"/>
      <c r="M25" s="428"/>
      <c r="N25" s="428"/>
      <c r="O25" s="428"/>
      <c r="P25" s="428"/>
      <c r="Q25" s="428"/>
      <c r="R25" s="428"/>
      <c r="S25" s="428"/>
      <c r="T25" s="428"/>
      <c r="U25" s="428"/>
      <c r="V25" s="428"/>
      <c r="W25" s="428"/>
      <c r="X25" s="428"/>
      <c r="Y25" s="428"/>
      <c r="Z25" s="428"/>
      <c r="AA25" s="428"/>
      <c r="AB25" s="428"/>
      <c r="AC25" s="428"/>
      <c r="AD25" s="428"/>
      <c r="AE25" s="428"/>
      <c r="AF25" s="428"/>
      <c r="AG25" s="428"/>
      <c r="AH25" s="428"/>
      <c r="AI25" s="428"/>
      <c r="AJ25" s="428"/>
      <c r="AK25" s="428"/>
      <c r="AL25" s="428"/>
      <c r="AM25" s="428"/>
      <c r="AN25" s="428"/>
      <c r="AO25" s="428"/>
      <c r="AP25" s="428"/>
      <c r="AQ25" s="428"/>
    </row>
    <row r="26" spans="1:43" x14ac:dyDescent="0.2">
      <c r="A26" s="428"/>
      <c r="B26" s="428"/>
      <c r="C26" s="428"/>
      <c r="D26" s="428"/>
      <c r="E26" s="428"/>
      <c r="F26" s="428"/>
      <c r="G26" s="428"/>
      <c r="H26" s="428"/>
      <c r="I26" s="428"/>
      <c r="J26" s="428"/>
      <c r="K26" s="428"/>
      <c r="L26" s="428"/>
      <c r="M26" s="428"/>
      <c r="N26" s="428"/>
      <c r="O26" s="428"/>
      <c r="P26" s="428"/>
      <c r="Q26" s="428"/>
      <c r="R26" s="428"/>
      <c r="S26" s="428"/>
      <c r="T26" s="428"/>
      <c r="U26" s="428"/>
      <c r="V26" s="428"/>
      <c r="W26" s="428"/>
      <c r="X26" s="428"/>
      <c r="Y26" s="428"/>
      <c r="Z26" s="428"/>
      <c r="AA26" s="428"/>
      <c r="AB26" s="428"/>
      <c r="AC26" s="428"/>
      <c r="AD26" s="428"/>
      <c r="AE26" s="428"/>
      <c r="AF26" s="428"/>
      <c r="AG26" s="428"/>
      <c r="AH26" s="428"/>
      <c r="AI26" s="428"/>
      <c r="AJ26" s="428"/>
      <c r="AK26" s="428"/>
      <c r="AL26" s="428"/>
      <c r="AM26" s="428"/>
      <c r="AN26" s="428"/>
      <c r="AO26" s="428"/>
      <c r="AP26" s="428"/>
      <c r="AQ26" s="428"/>
    </row>
    <row r="27" spans="1:43" x14ac:dyDescent="0.2">
      <c r="A27" s="428"/>
      <c r="B27" s="428"/>
      <c r="C27" s="428"/>
      <c r="D27" s="428"/>
      <c r="E27" s="428"/>
      <c r="F27" s="428"/>
      <c r="G27" s="428"/>
      <c r="H27" s="428"/>
      <c r="I27" s="428"/>
      <c r="J27" s="428"/>
      <c r="K27" s="428"/>
      <c r="L27" s="428"/>
      <c r="M27" s="428"/>
      <c r="N27" s="428"/>
      <c r="O27" s="428"/>
      <c r="P27" s="428"/>
      <c r="Q27" s="428"/>
      <c r="R27" s="428"/>
      <c r="S27" s="428"/>
      <c r="T27" s="428"/>
      <c r="U27" s="428"/>
      <c r="V27" s="428"/>
      <c r="W27" s="428"/>
      <c r="X27" s="428"/>
      <c r="Y27" s="428"/>
      <c r="Z27" s="428"/>
      <c r="AA27" s="428"/>
      <c r="AB27" s="428"/>
      <c r="AC27" s="428"/>
      <c r="AD27" s="428"/>
      <c r="AE27" s="428"/>
      <c r="AF27" s="428"/>
      <c r="AG27" s="428"/>
      <c r="AH27" s="428"/>
      <c r="AI27" s="428"/>
      <c r="AJ27" s="428"/>
      <c r="AK27" s="428"/>
      <c r="AL27" s="428"/>
      <c r="AM27" s="428"/>
      <c r="AN27" s="428"/>
      <c r="AO27" s="428"/>
      <c r="AP27" s="428"/>
      <c r="AQ27" s="428"/>
    </row>
    <row r="28" spans="1:43" x14ac:dyDescent="0.2">
      <c r="A28" s="428"/>
      <c r="B28" s="428"/>
      <c r="C28" s="428"/>
      <c r="D28" s="428"/>
      <c r="E28" s="428"/>
      <c r="F28" s="428"/>
      <c r="G28" s="428"/>
      <c r="H28" s="428"/>
      <c r="I28" s="428"/>
      <c r="J28" s="428"/>
      <c r="K28" s="428"/>
      <c r="L28" s="428"/>
      <c r="M28" s="428"/>
      <c r="N28" s="428"/>
      <c r="O28" s="428"/>
      <c r="P28" s="428"/>
      <c r="Q28" s="428"/>
      <c r="R28" s="428"/>
      <c r="S28" s="428"/>
      <c r="T28" s="428"/>
      <c r="U28" s="428"/>
      <c r="V28" s="428"/>
      <c r="W28" s="428"/>
      <c r="X28" s="428"/>
      <c r="Y28" s="428"/>
      <c r="Z28" s="428"/>
      <c r="AA28" s="428"/>
      <c r="AB28" s="428"/>
      <c r="AC28" s="428"/>
      <c r="AD28" s="428"/>
      <c r="AE28" s="428"/>
      <c r="AF28" s="428"/>
      <c r="AG28" s="428"/>
      <c r="AH28" s="428"/>
      <c r="AI28" s="428"/>
      <c r="AJ28" s="428"/>
      <c r="AK28" s="428"/>
      <c r="AL28" s="428"/>
      <c r="AM28" s="428"/>
      <c r="AN28" s="428"/>
      <c r="AO28" s="428"/>
      <c r="AP28" s="428"/>
      <c r="AQ28" s="428"/>
    </row>
    <row r="29" spans="1:43" x14ac:dyDescent="0.2">
      <c r="A29" s="428"/>
      <c r="B29" s="428"/>
      <c r="C29" s="428"/>
      <c r="D29" s="428"/>
      <c r="E29" s="428"/>
      <c r="F29" s="428"/>
      <c r="G29" s="428"/>
      <c r="H29" s="428"/>
      <c r="I29" s="428"/>
      <c r="J29" s="428"/>
      <c r="K29" s="428"/>
      <c r="L29" s="428"/>
      <c r="M29" s="428"/>
      <c r="N29" s="428"/>
      <c r="O29" s="428"/>
      <c r="P29" s="428"/>
      <c r="Q29" s="428"/>
      <c r="R29" s="428"/>
      <c r="S29" s="428"/>
      <c r="T29" s="428"/>
      <c r="U29" s="428"/>
      <c r="V29" s="428"/>
      <c r="W29" s="428"/>
      <c r="X29" s="428"/>
      <c r="Y29" s="428"/>
      <c r="Z29" s="428"/>
      <c r="AA29" s="428"/>
      <c r="AB29" s="428"/>
      <c r="AC29" s="428"/>
      <c r="AD29" s="428"/>
      <c r="AE29" s="428"/>
      <c r="AF29" s="428"/>
      <c r="AG29" s="428"/>
      <c r="AH29" s="428"/>
      <c r="AI29" s="428"/>
      <c r="AJ29" s="428"/>
      <c r="AK29" s="428"/>
      <c r="AL29" s="428"/>
      <c r="AM29" s="428"/>
      <c r="AN29" s="428"/>
      <c r="AO29" s="428"/>
      <c r="AP29" s="428"/>
      <c r="AQ29" s="428"/>
    </row>
    <row r="30" spans="1:43" x14ac:dyDescent="0.2">
      <c r="A30" s="428"/>
      <c r="B30" s="428"/>
      <c r="C30" s="428"/>
      <c r="D30" s="428"/>
      <c r="E30" s="428"/>
      <c r="F30" s="428"/>
      <c r="G30" s="428"/>
      <c r="H30" s="428"/>
      <c r="I30" s="428"/>
      <c r="J30" s="428"/>
      <c r="K30" s="428"/>
      <c r="L30" s="428"/>
      <c r="M30" s="428"/>
      <c r="N30" s="428"/>
      <c r="O30" s="428"/>
      <c r="P30" s="428"/>
      <c r="Q30" s="428"/>
      <c r="R30" s="428"/>
      <c r="S30" s="428"/>
      <c r="T30" s="428"/>
      <c r="U30" s="428"/>
      <c r="V30" s="428"/>
      <c r="W30" s="428"/>
      <c r="X30" s="428"/>
      <c r="Y30" s="428"/>
      <c r="Z30" s="428"/>
      <c r="AA30" s="428"/>
      <c r="AB30" s="428"/>
      <c r="AC30" s="428"/>
      <c r="AD30" s="428"/>
      <c r="AE30" s="428"/>
      <c r="AF30" s="428"/>
      <c r="AG30" s="428"/>
      <c r="AH30" s="428"/>
      <c r="AI30" s="428"/>
      <c r="AJ30" s="428"/>
      <c r="AK30" s="428"/>
      <c r="AL30" s="428"/>
      <c r="AM30" s="428"/>
      <c r="AN30" s="428"/>
      <c r="AO30" s="428"/>
      <c r="AP30" s="428"/>
      <c r="AQ30" s="428"/>
    </row>
    <row r="31" spans="1:43" x14ac:dyDescent="0.2">
      <c r="A31" s="428"/>
      <c r="B31" s="428"/>
      <c r="C31" s="428"/>
      <c r="D31" s="428"/>
      <c r="E31" s="428"/>
      <c r="F31" s="428"/>
      <c r="G31" s="428"/>
      <c r="H31" s="428"/>
      <c r="I31" s="428"/>
      <c r="J31" s="428"/>
      <c r="K31" s="428"/>
      <c r="L31" s="428"/>
      <c r="M31" s="428"/>
      <c r="N31" s="428"/>
      <c r="O31" s="428"/>
      <c r="P31" s="428"/>
      <c r="Q31" s="428"/>
      <c r="R31" s="428"/>
      <c r="S31" s="428"/>
      <c r="T31" s="428"/>
      <c r="U31" s="428"/>
      <c r="V31" s="428"/>
      <c r="W31" s="428"/>
      <c r="X31" s="428"/>
      <c r="Y31" s="428"/>
      <c r="Z31" s="428"/>
      <c r="AA31" s="428"/>
      <c r="AB31" s="428"/>
      <c r="AC31" s="428"/>
      <c r="AD31" s="428"/>
      <c r="AE31" s="428"/>
      <c r="AF31" s="428"/>
      <c r="AG31" s="428"/>
      <c r="AH31" s="428"/>
      <c r="AI31" s="428"/>
      <c r="AJ31" s="428"/>
      <c r="AK31" s="428"/>
      <c r="AL31" s="428"/>
      <c r="AM31" s="428"/>
      <c r="AN31" s="428"/>
      <c r="AO31" s="428"/>
      <c r="AP31" s="428"/>
      <c r="AQ31" s="428"/>
    </row>
    <row r="32" spans="1:43" x14ac:dyDescent="0.2">
      <c r="A32" s="428"/>
      <c r="B32" s="428"/>
      <c r="C32" s="428"/>
      <c r="D32" s="428"/>
      <c r="E32" s="428"/>
      <c r="F32" s="433"/>
      <c r="G32" s="433"/>
      <c r="H32" s="433"/>
      <c r="I32" s="433"/>
      <c r="J32" s="433"/>
      <c r="K32" s="433"/>
      <c r="L32" s="433"/>
      <c r="M32" s="433"/>
      <c r="N32" s="428"/>
      <c r="O32" s="429"/>
      <c r="P32" s="429"/>
      <c r="Q32" s="429"/>
      <c r="R32" s="429"/>
      <c r="S32" s="429"/>
      <c r="T32" s="429"/>
      <c r="U32" s="428"/>
      <c r="V32" s="428"/>
      <c r="W32" s="428"/>
      <c r="X32" s="428"/>
      <c r="Y32" s="429"/>
      <c r="Z32" s="428"/>
      <c r="AA32" s="428"/>
      <c r="AB32" s="428"/>
      <c r="AC32" s="428"/>
      <c r="AD32" s="428"/>
      <c r="AE32" s="428"/>
      <c r="AF32" s="428"/>
      <c r="AG32" s="428"/>
      <c r="AH32" s="428"/>
      <c r="AI32" s="428"/>
      <c r="AJ32" s="428"/>
      <c r="AK32" s="428"/>
      <c r="AL32" s="428"/>
      <c r="AM32" s="428"/>
      <c r="AN32" s="428"/>
      <c r="AO32" s="428"/>
      <c r="AP32" s="428"/>
      <c r="AQ32" s="428"/>
    </row>
    <row r="33" spans="1:43" x14ac:dyDescent="0.2">
      <c r="A33" s="428"/>
      <c r="B33" s="428"/>
      <c r="C33" s="428"/>
      <c r="D33" s="428"/>
      <c r="E33" s="428"/>
      <c r="F33" s="428"/>
      <c r="G33" s="428"/>
      <c r="H33" s="428"/>
      <c r="I33" s="428"/>
      <c r="J33" s="428"/>
      <c r="K33" s="428"/>
      <c r="L33" s="428"/>
      <c r="M33" s="428"/>
      <c r="N33" s="428"/>
      <c r="O33" s="428"/>
      <c r="P33" s="428"/>
      <c r="Q33" s="428"/>
      <c r="R33" s="428"/>
      <c r="S33" s="428"/>
      <c r="T33" s="428"/>
      <c r="U33" s="428"/>
      <c r="V33" s="428"/>
      <c r="W33" s="428"/>
      <c r="X33" s="428"/>
      <c r="Y33" s="428"/>
      <c r="Z33" s="428"/>
      <c r="AA33" s="428"/>
      <c r="AB33" s="428"/>
      <c r="AC33" s="428"/>
      <c r="AD33" s="428"/>
      <c r="AE33" s="428"/>
      <c r="AF33" s="428"/>
      <c r="AG33" s="428"/>
      <c r="AH33" s="428"/>
      <c r="AI33" s="428"/>
      <c r="AJ33" s="428"/>
      <c r="AK33" s="428"/>
      <c r="AL33" s="428"/>
      <c r="AM33" s="428"/>
      <c r="AN33" s="428"/>
      <c r="AO33" s="428"/>
      <c r="AP33" s="428"/>
      <c r="AQ33" s="428"/>
    </row>
    <row r="34" spans="1:43" x14ac:dyDescent="0.2">
      <c r="A34" s="428"/>
      <c r="B34" s="428"/>
      <c r="C34" s="428"/>
      <c r="D34" s="428"/>
      <c r="E34" s="428"/>
      <c r="F34" s="428"/>
      <c r="G34" s="428"/>
      <c r="H34" s="428"/>
      <c r="I34" s="428"/>
      <c r="J34" s="428"/>
      <c r="K34" s="428"/>
      <c r="L34" s="428"/>
      <c r="M34" s="428"/>
      <c r="N34" s="428"/>
      <c r="O34" s="428"/>
      <c r="P34" s="428"/>
      <c r="Q34" s="428"/>
      <c r="R34" s="429"/>
      <c r="S34" s="428"/>
      <c r="T34" s="428"/>
      <c r="U34" s="428"/>
      <c r="V34" s="428"/>
      <c r="W34" s="428"/>
      <c r="X34" s="428"/>
      <c r="Y34" s="428"/>
      <c r="Z34" s="428"/>
      <c r="AA34" s="428"/>
      <c r="AB34" s="428"/>
      <c r="AC34" s="428"/>
      <c r="AD34" s="428"/>
      <c r="AE34" s="428"/>
      <c r="AF34" s="429"/>
      <c r="AG34" s="428"/>
      <c r="AH34" s="428"/>
      <c r="AI34" s="428"/>
      <c r="AJ34" s="428"/>
      <c r="AK34" s="428"/>
      <c r="AL34" s="428"/>
      <c r="AM34" s="428"/>
      <c r="AN34" s="428"/>
      <c r="AO34" s="428"/>
      <c r="AP34" s="428"/>
      <c r="AQ34" s="428"/>
    </row>
    <row r="35" spans="1:43" ht="15" customHeight="1" x14ac:dyDescent="0.25">
      <c r="A35" s="428"/>
      <c r="B35" s="428"/>
      <c r="C35" s="428"/>
      <c r="D35" s="428"/>
      <c r="E35" s="428"/>
      <c r="F35" s="428"/>
      <c r="G35" s="428"/>
      <c r="H35" s="428"/>
      <c r="I35" s="428"/>
      <c r="J35" s="428"/>
      <c r="K35" s="428"/>
      <c r="L35" s="428"/>
      <c r="M35" s="428"/>
      <c r="N35" s="428"/>
      <c r="O35" s="428"/>
      <c r="P35" s="428"/>
      <c r="Q35" s="428"/>
      <c r="R35" s="434"/>
      <c r="S35" s="435"/>
      <c r="T35" s="428"/>
      <c r="U35" s="428"/>
      <c r="V35" s="428"/>
      <c r="W35" s="428"/>
      <c r="X35" s="428"/>
      <c r="Y35" s="428"/>
      <c r="Z35" s="428"/>
      <c r="AA35" s="428"/>
      <c r="AB35" s="428"/>
      <c r="AC35" s="428"/>
      <c r="AD35" s="428"/>
      <c r="AE35" s="428"/>
      <c r="AF35" s="429"/>
      <c r="AG35" s="428"/>
      <c r="AH35" s="428"/>
      <c r="AI35" s="428"/>
      <c r="AJ35" s="428"/>
      <c r="AK35" s="428"/>
      <c r="AL35" s="428"/>
      <c r="AM35" s="428"/>
      <c r="AN35" s="428"/>
      <c r="AO35" s="428"/>
      <c r="AP35" s="428"/>
      <c r="AQ35" s="428"/>
    </row>
    <row r="36" spans="1:43" ht="15" customHeight="1" x14ac:dyDescent="0.2">
      <c r="A36" s="428"/>
      <c r="B36" s="428"/>
      <c r="C36" s="428"/>
      <c r="D36" s="428"/>
      <c r="E36" s="428"/>
      <c r="F36" s="428"/>
      <c r="G36" s="428"/>
      <c r="H36" s="428"/>
      <c r="I36" s="428"/>
      <c r="J36" s="428"/>
      <c r="K36" s="428"/>
      <c r="L36" s="428"/>
      <c r="M36" s="428"/>
      <c r="N36" s="428"/>
      <c r="O36" s="428"/>
      <c r="P36" s="428"/>
      <c r="Q36" s="428"/>
      <c r="R36" s="428"/>
      <c r="S36" s="428"/>
      <c r="T36" s="428"/>
      <c r="U36" s="428"/>
      <c r="V36" s="428"/>
      <c r="W36" s="428"/>
      <c r="X36" s="428"/>
      <c r="Y36" s="428"/>
      <c r="Z36" s="428"/>
      <c r="AA36" s="428"/>
      <c r="AB36" s="428"/>
      <c r="AC36" s="428"/>
      <c r="AD36" s="428"/>
      <c r="AE36" s="428"/>
      <c r="AF36" s="429"/>
      <c r="AG36" s="428"/>
      <c r="AH36" s="428"/>
      <c r="AI36" s="428"/>
      <c r="AJ36" s="428"/>
      <c r="AK36" s="428"/>
      <c r="AL36" s="428"/>
      <c r="AM36" s="428"/>
      <c r="AN36" s="428"/>
      <c r="AO36" s="428"/>
      <c r="AP36" s="428"/>
      <c r="AQ36" s="428"/>
    </row>
    <row r="37" spans="1:43" ht="15" customHeight="1" x14ac:dyDescent="0.2">
      <c r="A37" s="428"/>
      <c r="B37" s="428"/>
      <c r="C37" s="428"/>
      <c r="D37" s="428"/>
      <c r="E37" s="428"/>
      <c r="F37" s="428"/>
      <c r="G37" s="428"/>
      <c r="H37" s="428"/>
      <c r="I37" s="428"/>
      <c r="J37" s="428"/>
      <c r="K37" s="428"/>
      <c r="L37" s="428"/>
      <c r="M37" s="428"/>
      <c r="N37" s="428"/>
      <c r="O37" s="428"/>
      <c r="P37" s="428"/>
      <c r="Q37" s="428"/>
      <c r="R37" s="428"/>
      <c r="S37" s="428"/>
      <c r="T37" s="428"/>
      <c r="U37" s="428"/>
      <c r="V37" s="428"/>
      <c r="W37" s="428"/>
      <c r="X37" s="428"/>
      <c r="Y37" s="428"/>
      <c r="Z37" s="428"/>
      <c r="AA37" s="428"/>
      <c r="AB37" s="428"/>
      <c r="AC37" s="428"/>
      <c r="AD37" s="428"/>
      <c r="AE37" s="428"/>
      <c r="AF37" s="428"/>
      <c r="AG37" s="428"/>
      <c r="AH37" s="428"/>
      <c r="AI37" s="428"/>
      <c r="AJ37" s="428"/>
      <c r="AK37" s="428"/>
      <c r="AL37" s="428"/>
      <c r="AM37" s="428"/>
      <c r="AN37" s="428"/>
      <c r="AO37" s="428"/>
      <c r="AP37" s="428"/>
      <c r="AQ37" s="428"/>
    </row>
    <row r="38" spans="1:43" ht="15" customHeight="1" x14ac:dyDescent="0.2">
      <c r="A38" s="428"/>
      <c r="B38" s="428"/>
      <c r="C38" s="428"/>
      <c r="D38" s="428"/>
      <c r="E38" s="428"/>
      <c r="F38" s="428"/>
      <c r="G38" s="428"/>
      <c r="H38" s="428"/>
      <c r="I38" s="428"/>
      <c r="J38" s="428"/>
      <c r="K38" s="428"/>
      <c r="L38" s="428"/>
      <c r="M38" s="428"/>
      <c r="N38" s="428"/>
      <c r="O38" s="428"/>
      <c r="P38" s="428"/>
      <c r="Q38" s="428"/>
      <c r="R38" s="428"/>
      <c r="S38" s="428"/>
      <c r="T38" s="428"/>
      <c r="U38" s="428"/>
      <c r="V38" s="428"/>
      <c r="W38" s="428"/>
      <c r="X38" s="428"/>
      <c r="Y38" s="428"/>
      <c r="Z38" s="428"/>
      <c r="AA38" s="428"/>
      <c r="AB38" s="428"/>
      <c r="AC38" s="428"/>
      <c r="AD38" s="428"/>
      <c r="AE38" s="428"/>
      <c r="AF38" s="428"/>
      <c r="AG38" s="428"/>
      <c r="AH38" s="428"/>
      <c r="AI38" s="428"/>
      <c r="AJ38" s="428"/>
      <c r="AK38" s="428"/>
      <c r="AL38" s="428"/>
      <c r="AM38" s="428"/>
      <c r="AN38" s="428"/>
      <c r="AO38" s="428"/>
      <c r="AP38" s="428"/>
      <c r="AQ38" s="428"/>
    </row>
    <row r="39" spans="1:43" ht="15" customHeight="1" x14ac:dyDescent="0.2">
      <c r="A39" s="428"/>
      <c r="B39" s="428"/>
      <c r="C39" s="428"/>
      <c r="D39" s="428"/>
      <c r="E39" s="428"/>
      <c r="F39" s="428"/>
      <c r="G39" s="428"/>
      <c r="H39" s="428"/>
      <c r="I39" s="428"/>
      <c r="J39" s="428"/>
      <c r="K39" s="428"/>
      <c r="L39" s="428"/>
      <c r="M39" s="428"/>
      <c r="N39" s="428"/>
      <c r="O39" s="428"/>
      <c r="P39" s="428"/>
      <c r="Q39" s="428"/>
      <c r="R39" s="428"/>
      <c r="S39" s="428"/>
      <c r="T39" s="428"/>
      <c r="U39" s="428"/>
      <c r="V39" s="429"/>
      <c r="W39" s="428"/>
      <c r="X39" s="428"/>
      <c r="Y39" s="428"/>
      <c r="Z39" s="428"/>
      <c r="AA39" s="428"/>
      <c r="AB39" s="428"/>
      <c r="AC39" s="428"/>
      <c r="AD39" s="428"/>
      <c r="AE39" s="428"/>
      <c r="AF39" s="428"/>
      <c r="AG39" s="428"/>
      <c r="AH39" s="428"/>
      <c r="AI39" s="428"/>
      <c r="AJ39" s="428"/>
      <c r="AK39" s="428"/>
      <c r="AL39" s="428"/>
      <c r="AM39" s="428"/>
      <c r="AN39" s="428"/>
      <c r="AO39" s="428"/>
      <c r="AP39" s="428"/>
      <c r="AQ39" s="428"/>
    </row>
    <row r="40" spans="1:43" ht="15" customHeight="1" x14ac:dyDescent="0.2">
      <c r="A40" s="428"/>
      <c r="B40" s="428"/>
      <c r="C40" s="428"/>
      <c r="D40" s="428"/>
      <c r="E40" s="428"/>
      <c r="F40" s="428"/>
      <c r="G40" s="428"/>
      <c r="H40" s="429"/>
      <c r="I40" s="428"/>
      <c r="J40" s="428"/>
      <c r="K40" s="428"/>
      <c r="L40" s="428"/>
      <c r="M40" s="428"/>
      <c r="N40" s="428"/>
      <c r="O40" s="428"/>
      <c r="P40" s="428"/>
      <c r="Q40" s="428"/>
      <c r="R40" s="428"/>
      <c r="S40" s="428"/>
      <c r="T40" s="428"/>
      <c r="U40" s="428"/>
      <c r="V40" s="428"/>
      <c r="W40" s="428"/>
      <c r="X40" s="428"/>
      <c r="Y40" s="428"/>
      <c r="Z40" s="428"/>
      <c r="AA40" s="428"/>
      <c r="AB40" s="428"/>
      <c r="AC40" s="428"/>
      <c r="AD40" s="428"/>
      <c r="AE40" s="428"/>
      <c r="AF40" s="428"/>
      <c r="AG40" s="428"/>
      <c r="AH40" s="428"/>
      <c r="AI40" s="428"/>
      <c r="AJ40" s="428"/>
      <c r="AK40" s="428"/>
      <c r="AL40" s="428"/>
      <c r="AM40" s="428"/>
      <c r="AN40" s="428"/>
      <c r="AO40" s="428"/>
      <c r="AP40" s="428"/>
      <c r="AQ40" s="428"/>
    </row>
    <row r="41" spans="1:43" ht="15" customHeight="1" x14ac:dyDescent="0.2">
      <c r="A41" s="428"/>
      <c r="B41" s="428"/>
      <c r="C41" s="428"/>
      <c r="D41" s="428"/>
      <c r="E41" s="428"/>
      <c r="F41" s="428"/>
      <c r="G41" s="428"/>
      <c r="H41" s="428"/>
      <c r="I41" s="428"/>
      <c r="J41" s="428"/>
      <c r="K41" s="428"/>
      <c r="L41" s="428"/>
      <c r="M41" s="428"/>
      <c r="N41" s="428"/>
      <c r="O41" s="428"/>
      <c r="P41" s="428"/>
      <c r="Q41" s="428"/>
      <c r="R41" s="428"/>
      <c r="S41" s="428"/>
      <c r="T41" s="428"/>
      <c r="U41" s="428"/>
      <c r="V41" s="428"/>
      <c r="W41" s="428"/>
      <c r="X41" s="428"/>
      <c r="Y41" s="428"/>
      <c r="Z41" s="428"/>
      <c r="AA41" s="428"/>
      <c r="AB41" s="428"/>
      <c r="AC41" s="428"/>
      <c r="AD41" s="428"/>
      <c r="AE41" s="428"/>
      <c r="AF41" s="428"/>
      <c r="AG41" s="428"/>
      <c r="AH41" s="428"/>
      <c r="AI41" s="428"/>
      <c r="AJ41" s="428"/>
      <c r="AK41" s="428"/>
      <c r="AL41" s="428"/>
      <c r="AM41" s="428"/>
      <c r="AN41" s="428"/>
      <c r="AO41" s="428"/>
      <c r="AP41" s="428"/>
      <c r="AQ41" s="428"/>
    </row>
    <row r="42" spans="1:43" x14ac:dyDescent="0.2">
      <c r="A42" s="428"/>
      <c r="B42" s="428"/>
      <c r="C42" s="428"/>
      <c r="D42" s="428"/>
      <c r="E42" s="428"/>
      <c r="F42" s="428"/>
      <c r="G42" s="428"/>
      <c r="H42" s="428"/>
      <c r="I42" s="428"/>
      <c r="J42" s="428"/>
      <c r="K42" s="428"/>
      <c r="L42" s="428"/>
      <c r="M42" s="428"/>
      <c r="N42" s="428"/>
      <c r="O42" s="428"/>
      <c r="P42" s="428"/>
      <c r="Q42" s="428"/>
      <c r="R42" s="428"/>
      <c r="S42" s="428"/>
      <c r="T42" s="428"/>
      <c r="U42" s="428"/>
      <c r="V42" s="428"/>
      <c r="W42" s="428"/>
      <c r="X42" s="428"/>
      <c r="Y42" s="428"/>
      <c r="Z42" s="428"/>
      <c r="AA42" s="428"/>
      <c r="AB42" s="428"/>
      <c r="AC42" s="428"/>
      <c r="AD42" s="428"/>
      <c r="AE42" s="428"/>
      <c r="AF42" s="428"/>
      <c r="AG42" s="428"/>
      <c r="AH42" s="428"/>
      <c r="AI42" s="428"/>
      <c r="AJ42" s="428"/>
      <c r="AK42" s="428"/>
      <c r="AL42" s="428"/>
      <c r="AM42" s="428"/>
      <c r="AN42" s="428"/>
      <c r="AO42" s="428"/>
      <c r="AP42" s="428"/>
      <c r="AQ42" s="428"/>
    </row>
    <row r="43" spans="1:43" x14ac:dyDescent="0.2">
      <c r="A43" s="428"/>
      <c r="B43" s="428"/>
      <c r="C43" s="428"/>
      <c r="D43" s="428"/>
      <c r="E43" s="428"/>
      <c r="F43" s="428"/>
      <c r="G43" s="428"/>
      <c r="H43" s="428"/>
      <c r="I43" s="428"/>
      <c r="J43" s="428"/>
      <c r="K43" s="428"/>
      <c r="L43" s="428"/>
      <c r="M43" s="428"/>
      <c r="N43" s="428"/>
      <c r="O43" s="428"/>
      <c r="P43" s="428"/>
      <c r="Q43" s="428"/>
      <c r="R43" s="428"/>
      <c r="S43" s="428"/>
      <c r="T43" s="428"/>
      <c r="U43" s="428"/>
      <c r="V43" s="428"/>
      <c r="W43" s="428"/>
      <c r="X43" s="428"/>
      <c r="Y43" s="428"/>
      <c r="Z43" s="428"/>
      <c r="AA43" s="428"/>
      <c r="AB43" s="428"/>
      <c r="AC43" s="428"/>
      <c r="AD43" s="428"/>
      <c r="AE43" s="428"/>
      <c r="AF43" s="428"/>
      <c r="AG43" s="428"/>
      <c r="AH43" s="428"/>
      <c r="AI43" s="428"/>
      <c r="AJ43" s="428"/>
      <c r="AK43" s="428"/>
      <c r="AL43" s="428"/>
      <c r="AM43" s="428"/>
      <c r="AN43" s="428"/>
      <c r="AO43" s="428"/>
      <c r="AP43" s="428"/>
      <c r="AQ43" s="428"/>
    </row>
    <row r="44" spans="1:43" x14ac:dyDescent="0.2">
      <c r="A44" s="428"/>
      <c r="B44" s="428"/>
      <c r="C44" s="428"/>
      <c r="D44" s="428"/>
      <c r="E44" s="428"/>
      <c r="F44" s="428"/>
      <c r="G44" s="428"/>
      <c r="H44" s="428"/>
      <c r="I44" s="428"/>
      <c r="J44" s="428"/>
      <c r="K44" s="428"/>
      <c r="L44" s="428"/>
      <c r="M44" s="428"/>
      <c r="N44" s="428"/>
      <c r="O44" s="428"/>
      <c r="P44" s="428"/>
      <c r="Q44" s="428"/>
      <c r="R44" s="428"/>
      <c r="S44" s="428"/>
      <c r="T44" s="428"/>
      <c r="U44" s="428"/>
      <c r="V44" s="428"/>
      <c r="W44" s="428"/>
      <c r="X44" s="428"/>
      <c r="Y44" s="428"/>
      <c r="Z44" s="428"/>
      <c r="AA44" s="428"/>
      <c r="AB44" s="428"/>
      <c r="AC44" s="428"/>
      <c r="AD44" s="428"/>
      <c r="AE44" s="428"/>
      <c r="AF44" s="428"/>
      <c r="AG44" s="428"/>
      <c r="AH44" s="428"/>
      <c r="AI44" s="428"/>
      <c r="AJ44" s="428"/>
      <c r="AK44" s="428"/>
      <c r="AL44" s="428"/>
      <c r="AM44" s="428"/>
      <c r="AN44" s="428"/>
      <c r="AO44" s="428"/>
      <c r="AP44" s="428"/>
      <c r="AQ44" s="428"/>
    </row>
    <row r="45" spans="1:43" x14ac:dyDescent="0.2">
      <c r="A45" s="428"/>
      <c r="B45" s="428"/>
      <c r="C45" s="428"/>
      <c r="D45" s="428"/>
      <c r="E45" s="428"/>
      <c r="F45" s="428"/>
      <c r="G45" s="428"/>
      <c r="H45" s="428"/>
      <c r="I45" s="428"/>
      <c r="J45" s="428"/>
      <c r="K45" s="428"/>
      <c r="L45" s="428"/>
      <c r="M45" s="428"/>
      <c r="N45" s="428"/>
      <c r="O45" s="428"/>
      <c r="P45" s="428"/>
      <c r="Q45" s="428"/>
      <c r="R45" s="428"/>
      <c r="S45" s="428"/>
      <c r="T45" s="428"/>
      <c r="U45" s="428"/>
      <c r="V45" s="428"/>
      <c r="W45" s="428"/>
      <c r="X45" s="428"/>
      <c r="Y45" s="428"/>
      <c r="Z45" s="428"/>
      <c r="AA45" s="428"/>
      <c r="AB45" s="428"/>
      <c r="AC45" s="428"/>
      <c r="AD45" s="428"/>
      <c r="AE45" s="428"/>
      <c r="AF45" s="428"/>
      <c r="AG45" s="428"/>
      <c r="AH45" s="428"/>
      <c r="AI45" s="428"/>
      <c r="AJ45" s="428"/>
      <c r="AK45" s="428"/>
      <c r="AL45" s="428"/>
      <c r="AM45" s="428"/>
      <c r="AN45" s="428"/>
      <c r="AO45" s="428"/>
      <c r="AP45" s="428"/>
      <c r="AQ45" s="428"/>
    </row>
    <row r="46" spans="1:43" x14ac:dyDescent="0.2">
      <c r="A46" s="428"/>
      <c r="B46" s="428"/>
      <c r="C46" s="428"/>
      <c r="D46" s="428"/>
      <c r="E46" s="428"/>
      <c r="F46" s="428"/>
      <c r="G46" s="428"/>
      <c r="H46" s="428"/>
      <c r="I46" s="428"/>
      <c r="J46" s="428"/>
      <c r="K46" s="428"/>
      <c r="L46" s="428"/>
      <c r="M46" s="428"/>
      <c r="N46" s="428"/>
      <c r="O46" s="428"/>
      <c r="P46" s="428"/>
      <c r="Q46" s="428"/>
      <c r="R46" s="428"/>
      <c r="S46" s="428"/>
      <c r="T46" s="428"/>
      <c r="U46" s="428"/>
      <c r="V46" s="428"/>
      <c r="W46" s="428"/>
      <c r="X46" s="428"/>
      <c r="Y46" s="428"/>
      <c r="Z46" s="428"/>
      <c r="AA46" s="428"/>
      <c r="AB46" s="428"/>
      <c r="AC46" s="428"/>
      <c r="AD46" s="428"/>
      <c r="AE46" s="428"/>
      <c r="AF46" s="428"/>
      <c r="AG46" s="428"/>
      <c r="AH46" s="428"/>
      <c r="AI46" s="428"/>
      <c r="AJ46" s="428"/>
      <c r="AK46" s="428"/>
      <c r="AL46" s="428"/>
      <c r="AM46" s="428"/>
      <c r="AN46" s="428"/>
      <c r="AO46" s="428"/>
      <c r="AP46" s="428"/>
      <c r="AQ46" s="428"/>
    </row>
    <row r="47" spans="1:43" x14ac:dyDescent="0.2">
      <c r="A47" s="428"/>
      <c r="B47" s="428"/>
      <c r="C47" s="428"/>
      <c r="D47" s="428"/>
      <c r="E47" s="428"/>
      <c r="F47" s="428"/>
      <c r="G47" s="428"/>
      <c r="H47" s="428"/>
      <c r="I47" s="428"/>
      <c r="J47" s="428"/>
      <c r="K47" s="428"/>
      <c r="L47" s="428"/>
      <c r="M47" s="428"/>
      <c r="N47" s="428"/>
      <c r="O47" s="428"/>
      <c r="P47" s="428"/>
      <c r="Q47" s="428"/>
      <c r="R47" s="428"/>
      <c r="S47" s="428"/>
      <c r="T47" s="428"/>
      <c r="U47" s="428"/>
      <c r="V47" s="428"/>
      <c r="W47" s="428"/>
      <c r="X47" s="428"/>
      <c r="Y47" s="428"/>
      <c r="Z47" s="428"/>
      <c r="AA47" s="428"/>
      <c r="AB47" s="428"/>
      <c r="AC47" s="428"/>
      <c r="AD47" s="428"/>
      <c r="AE47" s="428"/>
      <c r="AF47" s="428"/>
      <c r="AG47" s="428"/>
      <c r="AH47" s="428"/>
      <c r="AI47" s="428"/>
      <c r="AJ47" s="428"/>
      <c r="AK47" s="428"/>
      <c r="AL47" s="428"/>
      <c r="AM47" s="428"/>
      <c r="AN47" s="428"/>
      <c r="AO47" s="428"/>
      <c r="AP47" s="428"/>
      <c r="AQ47" s="428"/>
    </row>
    <row r="48" spans="1:43" x14ac:dyDescent="0.2">
      <c r="A48" s="428"/>
      <c r="B48" s="428"/>
      <c r="C48" s="428"/>
      <c r="D48" s="428"/>
      <c r="E48" s="428"/>
      <c r="F48" s="428"/>
      <c r="G48" s="428"/>
      <c r="H48" s="428"/>
      <c r="I48" s="428"/>
      <c r="J48" s="428"/>
      <c r="K48" s="428"/>
      <c r="L48" s="428"/>
      <c r="M48" s="428"/>
      <c r="N48" s="428"/>
      <c r="O48" s="428"/>
      <c r="P48" s="428"/>
      <c r="Q48" s="428"/>
      <c r="R48" s="428"/>
      <c r="S48" s="428"/>
      <c r="T48" s="428"/>
      <c r="U48" s="428"/>
      <c r="V48" s="428"/>
      <c r="W48" s="428"/>
      <c r="X48" s="428"/>
      <c r="Y48" s="428"/>
      <c r="Z48" s="428"/>
      <c r="AA48" s="428"/>
      <c r="AB48" s="428"/>
      <c r="AC48" s="428"/>
      <c r="AD48" s="428"/>
      <c r="AE48" s="428"/>
      <c r="AF48" s="428"/>
      <c r="AG48" s="428"/>
      <c r="AH48" s="428"/>
      <c r="AI48" s="428"/>
      <c r="AJ48" s="428"/>
      <c r="AK48" s="428"/>
      <c r="AL48" s="428"/>
      <c r="AM48" s="428"/>
      <c r="AN48" s="428"/>
      <c r="AO48" s="428"/>
      <c r="AP48" s="428"/>
      <c r="AQ48" s="428"/>
    </row>
    <row r="49" spans="1:43" x14ac:dyDescent="0.2">
      <c r="A49" s="428"/>
      <c r="B49" s="428"/>
      <c r="C49" s="428"/>
      <c r="D49" s="428"/>
      <c r="E49" s="428"/>
      <c r="F49" s="428"/>
      <c r="G49" s="428"/>
      <c r="H49" s="428"/>
      <c r="I49" s="428"/>
      <c r="J49" s="428"/>
      <c r="K49" s="428"/>
      <c r="L49" s="428"/>
      <c r="M49" s="428"/>
      <c r="N49" s="428"/>
      <c r="O49" s="428"/>
      <c r="P49" s="428"/>
      <c r="Q49" s="428"/>
      <c r="R49" s="428"/>
      <c r="S49" s="428"/>
      <c r="T49" s="428"/>
      <c r="U49" s="428"/>
      <c r="V49" s="428"/>
      <c r="W49" s="428"/>
      <c r="X49" s="428"/>
      <c r="Y49" s="428"/>
      <c r="Z49" s="428"/>
      <c r="AA49" s="428"/>
      <c r="AB49" s="428"/>
      <c r="AC49" s="428"/>
      <c r="AD49" s="428"/>
      <c r="AE49" s="428"/>
      <c r="AF49" s="428"/>
      <c r="AG49" s="428"/>
      <c r="AH49" s="428"/>
      <c r="AI49" s="428"/>
      <c r="AJ49" s="428"/>
      <c r="AK49" s="428"/>
      <c r="AL49" s="428"/>
      <c r="AM49" s="428"/>
      <c r="AN49" s="428"/>
      <c r="AO49" s="428"/>
      <c r="AP49" s="428"/>
      <c r="AQ49" s="428"/>
    </row>
    <row r="50" spans="1:43" x14ac:dyDescent="0.2">
      <c r="A50" s="428"/>
      <c r="B50" s="428"/>
      <c r="C50" s="428"/>
      <c r="D50" s="428"/>
      <c r="E50" s="428"/>
      <c r="F50" s="428"/>
      <c r="G50" s="428"/>
      <c r="H50" s="429"/>
      <c r="I50" s="428"/>
      <c r="J50" s="428"/>
      <c r="K50" s="428"/>
      <c r="L50" s="428"/>
      <c r="M50" s="428"/>
      <c r="N50" s="428"/>
      <c r="O50" s="428"/>
      <c r="P50" s="428"/>
      <c r="Q50" s="428"/>
      <c r="R50" s="428"/>
      <c r="S50" s="428"/>
      <c r="T50" s="428"/>
      <c r="U50" s="428"/>
      <c r="V50" s="428"/>
      <c r="W50" s="429"/>
      <c r="X50" s="428"/>
      <c r="Y50" s="428"/>
      <c r="Z50" s="428"/>
      <c r="AA50" s="428"/>
      <c r="AB50" s="428"/>
      <c r="AC50" s="428"/>
      <c r="AD50" s="428"/>
      <c r="AE50" s="428"/>
      <c r="AF50" s="428"/>
      <c r="AG50" s="428"/>
      <c r="AH50" s="428"/>
      <c r="AI50" s="428"/>
      <c r="AJ50" s="428"/>
      <c r="AK50" s="428"/>
      <c r="AL50" s="428"/>
      <c r="AM50" s="428"/>
      <c r="AN50" s="428"/>
      <c r="AO50" s="428"/>
      <c r="AP50" s="428"/>
      <c r="AQ50" s="428"/>
    </row>
    <row r="51" spans="1:43" x14ac:dyDescent="0.2">
      <c r="A51" s="428"/>
      <c r="B51" s="428"/>
      <c r="C51" s="428"/>
      <c r="D51" s="428"/>
      <c r="E51" s="428"/>
      <c r="F51" s="428"/>
      <c r="G51" s="428"/>
      <c r="H51" s="428"/>
      <c r="I51" s="428"/>
      <c r="J51" s="428"/>
      <c r="K51" s="428"/>
      <c r="L51" s="428"/>
      <c r="M51" s="428"/>
      <c r="N51" s="428"/>
      <c r="O51" s="428"/>
      <c r="P51" s="428"/>
      <c r="Q51" s="428"/>
      <c r="R51" s="428"/>
      <c r="S51" s="428"/>
      <c r="T51" s="428"/>
      <c r="U51" s="428"/>
      <c r="V51" s="428"/>
      <c r="W51" s="428"/>
      <c r="X51" s="428"/>
      <c r="Y51" s="428"/>
      <c r="Z51" s="428"/>
      <c r="AA51" s="428"/>
      <c r="AB51" s="428"/>
      <c r="AC51" s="428"/>
      <c r="AD51" s="428"/>
      <c r="AE51" s="428"/>
      <c r="AF51" s="428"/>
      <c r="AG51" s="428"/>
      <c r="AH51" s="428"/>
      <c r="AI51" s="428"/>
      <c r="AJ51" s="428"/>
      <c r="AK51" s="428"/>
      <c r="AL51" s="428"/>
      <c r="AM51" s="428"/>
      <c r="AN51" s="428"/>
      <c r="AO51" s="428"/>
      <c r="AP51" s="428"/>
      <c r="AQ51" s="428"/>
    </row>
    <row r="52" spans="1:43" x14ac:dyDescent="0.2">
      <c r="A52" s="428"/>
      <c r="B52" s="428"/>
      <c r="C52" s="428"/>
      <c r="D52" s="428"/>
      <c r="E52" s="428"/>
      <c r="F52" s="428"/>
      <c r="G52" s="428"/>
      <c r="H52" s="428"/>
      <c r="I52" s="428"/>
      <c r="J52" s="428"/>
      <c r="K52" s="428"/>
      <c r="L52" s="428"/>
      <c r="M52" s="428"/>
      <c r="N52" s="428"/>
      <c r="O52" s="428"/>
      <c r="P52" s="428"/>
      <c r="Q52" s="428"/>
      <c r="R52" s="428"/>
      <c r="S52" s="428"/>
      <c r="T52" s="428"/>
      <c r="U52" s="428"/>
      <c r="V52" s="428"/>
      <c r="W52" s="428"/>
      <c r="X52" s="428"/>
      <c r="Y52" s="428"/>
      <c r="Z52" s="428"/>
      <c r="AA52" s="428"/>
      <c r="AB52" s="428"/>
      <c r="AC52" s="428"/>
      <c r="AD52" s="428"/>
      <c r="AE52" s="428"/>
      <c r="AF52" s="428"/>
      <c r="AG52" s="428"/>
      <c r="AH52" s="428"/>
      <c r="AI52" s="428"/>
      <c r="AJ52" s="428"/>
      <c r="AK52" s="428"/>
      <c r="AL52" s="428"/>
      <c r="AM52" s="428"/>
      <c r="AN52" s="428"/>
      <c r="AO52" s="428"/>
      <c r="AP52" s="428"/>
      <c r="AQ52" s="428"/>
    </row>
    <row r="53" spans="1:43" x14ac:dyDescent="0.2">
      <c r="A53" s="428"/>
      <c r="B53" s="428"/>
      <c r="C53" s="428"/>
      <c r="D53" s="428"/>
      <c r="E53" s="428"/>
      <c r="F53" s="428"/>
      <c r="G53" s="428"/>
      <c r="H53" s="428"/>
      <c r="I53" s="428"/>
      <c r="J53" s="428"/>
      <c r="K53" s="428"/>
      <c r="L53" s="428"/>
      <c r="M53" s="428"/>
      <c r="N53" s="428"/>
      <c r="O53" s="428"/>
      <c r="P53" s="428"/>
      <c r="Q53" s="428"/>
      <c r="R53" s="428"/>
      <c r="S53" s="428"/>
      <c r="T53" s="428"/>
      <c r="U53" s="428"/>
      <c r="V53" s="428"/>
      <c r="W53" s="428"/>
      <c r="X53" s="428"/>
      <c r="Y53" s="428"/>
      <c r="Z53" s="428"/>
      <c r="AA53" s="428"/>
      <c r="AB53" s="428"/>
      <c r="AC53" s="428"/>
      <c r="AD53" s="428"/>
      <c r="AE53" s="428"/>
      <c r="AF53" s="428"/>
      <c r="AG53" s="428"/>
      <c r="AH53" s="428"/>
      <c r="AI53" s="428"/>
      <c r="AJ53" s="428"/>
      <c r="AK53" s="428"/>
      <c r="AL53" s="428"/>
      <c r="AM53" s="428"/>
      <c r="AN53" s="428"/>
      <c r="AO53" s="428"/>
      <c r="AP53" s="428"/>
      <c r="AQ53" s="428"/>
    </row>
    <row r="54" spans="1:43" x14ac:dyDescent="0.2">
      <c r="A54" s="428"/>
      <c r="B54" s="428"/>
      <c r="C54" s="428"/>
      <c r="D54" s="428"/>
      <c r="E54" s="428"/>
      <c r="F54" s="428"/>
      <c r="G54" s="428"/>
      <c r="H54" s="428"/>
      <c r="I54" s="428"/>
      <c r="J54" s="428"/>
      <c r="K54" s="428"/>
      <c r="L54" s="428"/>
      <c r="M54" s="428"/>
      <c r="N54" s="428"/>
      <c r="O54" s="428"/>
      <c r="P54" s="428"/>
      <c r="Q54" s="428"/>
      <c r="R54" s="428"/>
      <c r="S54" s="428"/>
      <c r="T54" s="428"/>
      <c r="U54" s="428"/>
      <c r="V54" s="428"/>
      <c r="W54" s="428"/>
      <c r="X54" s="428"/>
      <c r="Y54" s="428"/>
      <c r="Z54" s="428"/>
      <c r="AA54" s="428"/>
      <c r="AB54" s="428"/>
      <c r="AC54" s="428"/>
      <c r="AD54" s="428"/>
      <c r="AE54" s="428"/>
      <c r="AF54" s="428"/>
      <c r="AG54" s="428"/>
      <c r="AH54" s="428"/>
      <c r="AI54" s="428"/>
      <c r="AJ54" s="428"/>
      <c r="AK54" s="428"/>
      <c r="AL54" s="428"/>
      <c r="AM54" s="428"/>
      <c r="AN54" s="428"/>
      <c r="AO54" s="428"/>
      <c r="AP54" s="428"/>
      <c r="AQ54" s="428"/>
    </row>
    <row r="55" spans="1:43" x14ac:dyDescent="0.2">
      <c r="A55" s="428"/>
      <c r="B55" s="428"/>
      <c r="C55" s="428"/>
      <c r="D55" s="428"/>
      <c r="E55" s="428"/>
      <c r="F55" s="428"/>
      <c r="G55" s="428"/>
      <c r="H55" s="428"/>
      <c r="I55" s="428"/>
      <c r="J55" s="428"/>
      <c r="K55" s="428"/>
      <c r="L55" s="428"/>
      <c r="M55" s="428"/>
      <c r="N55" s="428"/>
      <c r="O55" s="428"/>
      <c r="P55" s="428"/>
      <c r="Q55" s="428"/>
      <c r="R55" s="428"/>
      <c r="S55" s="428"/>
      <c r="T55" s="428"/>
      <c r="U55" s="428"/>
      <c r="V55" s="428"/>
      <c r="W55" s="428"/>
      <c r="X55" s="428"/>
      <c r="Y55" s="428"/>
      <c r="Z55" s="428"/>
      <c r="AA55" s="428"/>
      <c r="AB55" s="428"/>
      <c r="AC55" s="428"/>
      <c r="AD55" s="428"/>
      <c r="AE55" s="428"/>
      <c r="AF55" s="428"/>
      <c r="AG55" s="428"/>
      <c r="AH55" s="428"/>
      <c r="AI55" s="428"/>
      <c r="AJ55" s="428"/>
      <c r="AK55" s="428"/>
      <c r="AL55" s="428"/>
      <c r="AM55" s="428"/>
      <c r="AN55" s="428"/>
      <c r="AO55" s="428"/>
      <c r="AP55" s="428"/>
      <c r="AQ55" s="428"/>
    </row>
    <row r="56" spans="1:43" x14ac:dyDescent="0.2">
      <c r="A56" s="428"/>
      <c r="B56" s="428"/>
      <c r="C56" s="428"/>
      <c r="D56" s="428"/>
      <c r="E56" s="428"/>
      <c r="F56" s="428"/>
      <c r="G56" s="428"/>
      <c r="H56" s="428"/>
      <c r="I56" s="428"/>
      <c r="J56" s="428"/>
      <c r="K56" s="428"/>
      <c r="L56" s="428"/>
      <c r="M56" s="428"/>
      <c r="N56" s="428"/>
      <c r="O56" s="428"/>
      <c r="P56" s="428"/>
      <c r="Q56" s="428"/>
      <c r="R56" s="428"/>
      <c r="S56" s="428"/>
      <c r="T56" s="428"/>
      <c r="U56" s="428"/>
      <c r="V56" s="428"/>
      <c r="W56" s="428"/>
      <c r="X56" s="428"/>
      <c r="Y56" s="428"/>
      <c r="Z56" s="428"/>
      <c r="AA56" s="428"/>
      <c r="AB56" s="428"/>
      <c r="AC56" s="428"/>
      <c r="AD56" s="428"/>
      <c r="AE56" s="428"/>
      <c r="AF56" s="429"/>
      <c r="AG56" s="428"/>
      <c r="AH56" s="428"/>
      <c r="AI56" s="428"/>
      <c r="AJ56" s="428"/>
      <c r="AK56" s="428"/>
      <c r="AL56" s="428"/>
      <c r="AM56" s="428"/>
      <c r="AN56" s="428"/>
      <c r="AO56" s="428"/>
      <c r="AP56" s="428"/>
      <c r="AQ56" s="428"/>
    </row>
    <row r="57" spans="1:43" x14ac:dyDescent="0.2">
      <c r="A57" s="428"/>
      <c r="B57" s="428"/>
      <c r="C57" s="428"/>
      <c r="D57" s="428"/>
      <c r="E57" s="428"/>
      <c r="F57" s="428"/>
      <c r="G57" s="428"/>
      <c r="H57" s="428"/>
      <c r="I57" s="428"/>
      <c r="J57" s="428"/>
      <c r="K57" s="428"/>
      <c r="L57" s="428"/>
      <c r="M57" s="428"/>
      <c r="N57" s="428"/>
      <c r="O57" s="428"/>
      <c r="P57" s="428"/>
      <c r="Q57" s="428"/>
      <c r="R57" s="428"/>
      <c r="S57" s="428"/>
      <c r="T57" s="428"/>
      <c r="U57" s="428"/>
      <c r="V57" s="428"/>
      <c r="W57" s="428"/>
      <c r="X57" s="428"/>
      <c r="Y57" s="428"/>
      <c r="Z57" s="428"/>
      <c r="AA57" s="428"/>
      <c r="AB57" s="428"/>
      <c r="AC57" s="428"/>
      <c r="AD57" s="428"/>
      <c r="AE57" s="428"/>
      <c r="AF57" s="428"/>
      <c r="AG57" s="428"/>
      <c r="AH57" s="428"/>
      <c r="AI57" s="428"/>
      <c r="AJ57" s="428"/>
      <c r="AK57" s="428"/>
      <c r="AL57" s="428"/>
      <c r="AM57" s="428"/>
      <c r="AN57" s="428"/>
      <c r="AO57" s="428"/>
      <c r="AP57" s="428"/>
      <c r="AQ57" s="428"/>
    </row>
    <row r="58" spans="1:43" x14ac:dyDescent="0.2">
      <c r="A58" s="428"/>
      <c r="B58" s="428"/>
      <c r="C58" s="428"/>
      <c r="D58" s="428"/>
      <c r="E58" s="428"/>
      <c r="F58" s="428"/>
      <c r="G58" s="428"/>
      <c r="H58" s="428"/>
      <c r="I58" s="428"/>
      <c r="J58" s="428"/>
      <c r="K58" s="428"/>
      <c r="L58" s="428"/>
      <c r="M58" s="428"/>
      <c r="N58" s="428"/>
      <c r="O58" s="428"/>
      <c r="P58" s="428"/>
      <c r="Q58" s="428"/>
      <c r="R58" s="428"/>
      <c r="S58" s="428"/>
      <c r="T58" s="428"/>
      <c r="U58" s="428"/>
      <c r="V58" s="428"/>
      <c r="W58" s="428"/>
      <c r="X58" s="428"/>
      <c r="Y58" s="428"/>
      <c r="Z58" s="428"/>
      <c r="AA58" s="428"/>
      <c r="AB58" s="428"/>
      <c r="AC58" s="428"/>
      <c r="AD58" s="428"/>
      <c r="AE58" s="428"/>
      <c r="AF58" s="428"/>
      <c r="AG58" s="428"/>
      <c r="AH58" s="428"/>
      <c r="AI58" s="428"/>
      <c r="AJ58" s="428"/>
      <c r="AK58" s="428"/>
      <c r="AL58" s="428"/>
      <c r="AM58" s="428"/>
      <c r="AN58" s="428"/>
      <c r="AO58" s="428"/>
      <c r="AP58" s="428"/>
      <c r="AQ58" s="428"/>
    </row>
    <row r="59" spans="1:43" x14ac:dyDescent="0.2">
      <c r="A59" s="428"/>
      <c r="B59" s="428"/>
      <c r="C59" s="428"/>
      <c r="D59" s="428"/>
      <c r="E59" s="428"/>
      <c r="F59" s="428"/>
      <c r="G59" s="428"/>
      <c r="H59" s="428"/>
      <c r="I59" s="428"/>
      <c r="J59" s="428"/>
      <c r="K59" s="428"/>
      <c r="L59" s="428"/>
      <c r="M59" s="428"/>
      <c r="N59" s="428"/>
      <c r="O59" s="428"/>
      <c r="P59" s="428"/>
      <c r="Q59" s="428"/>
      <c r="R59" s="428"/>
      <c r="S59" s="428"/>
      <c r="T59" s="428"/>
      <c r="U59" s="428"/>
      <c r="V59" s="428"/>
      <c r="W59" s="428"/>
      <c r="X59" s="428"/>
      <c r="Y59" s="428"/>
      <c r="Z59" s="428"/>
      <c r="AA59" s="428"/>
      <c r="AB59" s="428"/>
      <c r="AC59" s="428"/>
      <c r="AD59" s="428"/>
      <c r="AE59" s="429"/>
      <c r="AF59" s="428"/>
      <c r="AG59" s="428"/>
      <c r="AH59" s="428"/>
      <c r="AI59" s="428"/>
      <c r="AJ59" s="428"/>
      <c r="AK59" s="428"/>
      <c r="AL59" s="428"/>
      <c r="AM59" s="428"/>
      <c r="AN59" s="428"/>
      <c r="AO59" s="428"/>
      <c r="AP59" s="428"/>
      <c r="AQ59" s="428"/>
    </row>
    <row r="60" spans="1:43" x14ac:dyDescent="0.2">
      <c r="A60" s="428"/>
      <c r="B60" s="428"/>
      <c r="C60" s="428"/>
      <c r="D60" s="428"/>
      <c r="E60" s="428"/>
      <c r="F60" s="428"/>
      <c r="G60" s="428"/>
      <c r="H60" s="428"/>
      <c r="I60" s="428"/>
      <c r="J60" s="428"/>
      <c r="K60" s="428"/>
      <c r="L60" s="428"/>
      <c r="M60" s="428"/>
      <c r="N60" s="428"/>
      <c r="O60" s="428"/>
      <c r="P60" s="428"/>
      <c r="Q60" s="428"/>
      <c r="R60" s="428"/>
      <c r="S60" s="428"/>
      <c r="T60" s="428"/>
      <c r="U60" s="428"/>
      <c r="V60" s="428"/>
      <c r="W60" s="428"/>
      <c r="X60" s="428"/>
      <c r="Y60" s="428"/>
      <c r="Z60" s="428"/>
      <c r="AA60" s="428"/>
      <c r="AB60" s="428"/>
      <c r="AC60" s="428"/>
      <c r="AD60" s="428"/>
      <c r="AE60" s="429"/>
      <c r="AF60" s="428"/>
      <c r="AG60" s="428"/>
      <c r="AH60" s="428"/>
      <c r="AI60" s="428"/>
      <c r="AJ60" s="428"/>
      <c r="AK60" s="428"/>
      <c r="AL60" s="428"/>
      <c r="AM60" s="428"/>
      <c r="AN60" s="428"/>
      <c r="AO60" s="428"/>
      <c r="AP60" s="428"/>
      <c r="AQ60" s="428"/>
    </row>
    <row r="61" spans="1:43" x14ac:dyDescent="0.2">
      <c r="A61" s="428"/>
      <c r="B61" s="428"/>
      <c r="C61" s="428"/>
      <c r="D61" s="428"/>
      <c r="E61" s="428"/>
      <c r="F61" s="428"/>
      <c r="G61" s="428"/>
      <c r="H61" s="428"/>
      <c r="I61" s="428"/>
      <c r="J61" s="428"/>
      <c r="K61" s="428"/>
      <c r="L61" s="428"/>
      <c r="M61" s="428"/>
      <c r="N61" s="428"/>
      <c r="O61" s="428"/>
      <c r="P61" s="428"/>
      <c r="Q61" s="428"/>
      <c r="R61" s="428"/>
      <c r="S61" s="428"/>
      <c r="T61" s="428"/>
      <c r="U61" s="428"/>
      <c r="V61" s="428"/>
      <c r="W61" s="428"/>
      <c r="X61" s="428"/>
      <c r="Y61" s="428"/>
      <c r="Z61" s="428"/>
      <c r="AA61" s="428"/>
      <c r="AB61" s="428"/>
      <c r="AC61" s="428"/>
      <c r="AD61" s="428"/>
      <c r="AE61" s="428"/>
      <c r="AF61" s="428"/>
      <c r="AG61" s="428"/>
      <c r="AH61" s="428"/>
      <c r="AI61" s="428"/>
      <c r="AJ61" s="428"/>
      <c r="AK61" s="428"/>
      <c r="AL61" s="428"/>
      <c r="AM61" s="428"/>
      <c r="AN61" s="428"/>
      <c r="AO61" s="428"/>
      <c r="AP61" s="428"/>
      <c r="AQ61" s="428"/>
    </row>
    <row r="62" spans="1:43" x14ac:dyDescent="0.2">
      <c r="A62" s="428"/>
      <c r="B62" s="428"/>
      <c r="C62" s="428"/>
      <c r="D62" s="428"/>
      <c r="E62" s="428"/>
      <c r="F62" s="428"/>
      <c r="G62" s="428"/>
      <c r="H62" s="428"/>
      <c r="I62" s="428"/>
      <c r="J62" s="428"/>
      <c r="K62" s="428"/>
      <c r="L62" s="428"/>
      <c r="M62" s="428"/>
      <c r="N62" s="428"/>
      <c r="O62" s="428"/>
      <c r="P62" s="428"/>
      <c r="Q62" s="428"/>
      <c r="R62" s="428"/>
      <c r="S62" s="428"/>
      <c r="T62" s="428"/>
      <c r="U62" s="428"/>
      <c r="V62" s="428"/>
      <c r="W62" s="428"/>
      <c r="X62" s="428"/>
      <c r="Y62" s="428"/>
      <c r="Z62" s="428"/>
      <c r="AA62" s="428"/>
      <c r="AB62" s="428"/>
      <c r="AC62" s="428"/>
      <c r="AD62" s="428"/>
      <c r="AE62" s="428"/>
      <c r="AF62" s="428"/>
      <c r="AG62" s="428"/>
      <c r="AH62" s="428"/>
      <c r="AI62" s="428"/>
      <c r="AJ62" s="428"/>
      <c r="AK62" s="428"/>
      <c r="AL62" s="428"/>
      <c r="AM62" s="428"/>
      <c r="AN62" s="428"/>
      <c r="AO62" s="428"/>
      <c r="AP62" s="428"/>
      <c r="AQ62" s="428"/>
    </row>
    <row r="63" spans="1:43" x14ac:dyDescent="0.2">
      <c r="A63" s="428"/>
      <c r="B63" s="428"/>
      <c r="C63" s="428"/>
      <c r="D63" s="428"/>
      <c r="E63" s="428"/>
      <c r="F63" s="428"/>
      <c r="G63" s="428"/>
      <c r="H63" s="428"/>
      <c r="I63" s="428"/>
      <c r="J63" s="428"/>
      <c r="K63" s="428"/>
      <c r="L63" s="428"/>
      <c r="M63" s="428"/>
      <c r="N63" s="428"/>
      <c r="O63" s="428"/>
      <c r="P63" s="428"/>
      <c r="Q63" s="428"/>
      <c r="R63" s="428"/>
      <c r="S63" s="428"/>
      <c r="T63" s="428"/>
      <c r="U63" s="428"/>
      <c r="V63" s="428"/>
      <c r="W63" s="428"/>
      <c r="X63" s="428"/>
      <c r="Y63" s="428"/>
      <c r="Z63" s="428"/>
      <c r="AA63" s="428"/>
      <c r="AB63" s="428"/>
      <c r="AC63" s="428"/>
      <c r="AD63" s="428"/>
      <c r="AE63" s="428"/>
      <c r="AF63" s="428"/>
      <c r="AG63" s="428"/>
      <c r="AH63" s="428"/>
      <c r="AI63" s="428"/>
      <c r="AJ63" s="428"/>
      <c r="AK63" s="428"/>
      <c r="AL63" s="428"/>
      <c r="AM63" s="428"/>
      <c r="AN63" s="428"/>
      <c r="AO63" s="428"/>
      <c r="AP63" s="428"/>
      <c r="AQ63" s="428"/>
    </row>
    <row r="64" spans="1:43" x14ac:dyDescent="0.2">
      <c r="A64" s="428"/>
      <c r="B64" s="428"/>
      <c r="C64" s="428"/>
      <c r="D64" s="428"/>
      <c r="E64" s="428"/>
      <c r="F64" s="428"/>
      <c r="G64" s="428"/>
      <c r="H64" s="428"/>
      <c r="I64" s="428"/>
      <c r="J64" s="428"/>
      <c r="K64" s="428"/>
      <c r="L64" s="428"/>
      <c r="M64" s="428"/>
      <c r="N64" s="428"/>
      <c r="O64" s="428"/>
      <c r="P64" s="428"/>
      <c r="Q64" s="428"/>
      <c r="R64" s="428"/>
      <c r="S64" s="428"/>
      <c r="T64" s="428"/>
      <c r="U64" s="428"/>
      <c r="V64" s="428"/>
      <c r="W64" s="428"/>
      <c r="X64" s="428"/>
      <c r="Y64" s="428"/>
      <c r="Z64" s="428"/>
      <c r="AA64" s="428"/>
      <c r="AB64" s="428"/>
      <c r="AC64" s="428"/>
      <c r="AD64" s="428"/>
      <c r="AE64" s="428"/>
      <c r="AF64" s="428"/>
      <c r="AG64" s="428"/>
      <c r="AH64" s="428"/>
      <c r="AI64" s="428"/>
      <c r="AJ64" s="428"/>
      <c r="AK64" s="428"/>
      <c r="AL64" s="428"/>
      <c r="AM64" s="428"/>
      <c r="AN64" s="428"/>
      <c r="AO64" s="428"/>
      <c r="AP64" s="428"/>
      <c r="AQ64" s="428"/>
    </row>
    <row r="65" spans="1:43" x14ac:dyDescent="0.2">
      <c r="A65" s="428"/>
      <c r="B65" s="428"/>
      <c r="C65" s="428"/>
      <c r="D65" s="428"/>
      <c r="E65" s="428"/>
      <c r="F65" s="428"/>
      <c r="G65" s="428"/>
      <c r="H65" s="428"/>
      <c r="I65" s="428"/>
      <c r="J65" s="428"/>
      <c r="K65" s="428"/>
      <c r="L65" s="428"/>
      <c r="M65" s="428"/>
      <c r="N65" s="428"/>
      <c r="O65" s="428"/>
      <c r="P65" s="428"/>
      <c r="Q65" s="428"/>
      <c r="R65" s="428"/>
      <c r="S65" s="428"/>
      <c r="T65" s="428"/>
      <c r="U65" s="428"/>
      <c r="V65" s="428"/>
      <c r="W65" s="428"/>
      <c r="X65" s="428"/>
      <c r="Y65" s="428"/>
      <c r="Z65" s="428"/>
      <c r="AA65" s="428"/>
      <c r="AB65" s="428"/>
      <c r="AC65" s="428"/>
      <c r="AD65" s="428"/>
      <c r="AE65" s="428"/>
      <c r="AF65" s="428"/>
      <c r="AG65" s="428"/>
      <c r="AH65" s="428"/>
      <c r="AI65" s="428"/>
      <c r="AJ65" s="428"/>
      <c r="AK65" s="428"/>
      <c r="AL65" s="428"/>
      <c r="AM65" s="428"/>
      <c r="AN65" s="428"/>
      <c r="AO65" s="428"/>
      <c r="AP65" s="428"/>
      <c r="AQ65" s="428"/>
    </row>
    <row r="66" spans="1:43" x14ac:dyDescent="0.2">
      <c r="A66" s="428"/>
      <c r="B66" s="428"/>
      <c r="C66" s="428"/>
      <c r="D66" s="428"/>
      <c r="E66" s="428"/>
      <c r="F66" s="428"/>
      <c r="G66" s="428"/>
      <c r="H66" s="428"/>
      <c r="I66" s="428"/>
      <c r="J66" s="428"/>
      <c r="K66" s="428"/>
      <c r="L66" s="428"/>
      <c r="M66" s="428"/>
      <c r="N66" s="428"/>
      <c r="O66" s="428"/>
      <c r="P66" s="428"/>
      <c r="Q66" s="428"/>
      <c r="R66" s="428"/>
      <c r="S66" s="428"/>
      <c r="T66" s="428"/>
      <c r="U66" s="428"/>
      <c r="V66" s="428"/>
      <c r="W66" s="428"/>
      <c r="X66" s="428"/>
      <c r="Y66" s="428"/>
      <c r="Z66" s="428"/>
      <c r="AA66" s="428"/>
      <c r="AB66" s="428"/>
      <c r="AC66" s="428"/>
      <c r="AD66" s="428"/>
      <c r="AE66" s="428"/>
      <c r="AF66" s="428"/>
      <c r="AG66" s="428"/>
      <c r="AH66" s="428"/>
      <c r="AI66" s="428"/>
      <c r="AJ66" s="428"/>
      <c r="AK66" s="428"/>
      <c r="AL66" s="428"/>
      <c r="AM66" s="428"/>
      <c r="AN66" s="428"/>
      <c r="AO66" s="428"/>
      <c r="AP66" s="428"/>
      <c r="AQ66" s="428"/>
    </row>
    <row r="67" spans="1:43" x14ac:dyDescent="0.2">
      <c r="A67" s="428"/>
      <c r="B67" s="428"/>
      <c r="C67" s="428"/>
      <c r="D67" s="428"/>
      <c r="E67" s="428"/>
      <c r="F67" s="428"/>
      <c r="G67" s="428"/>
      <c r="H67" s="428"/>
      <c r="I67" s="428"/>
      <c r="J67" s="428"/>
      <c r="K67" s="428"/>
      <c r="L67" s="428"/>
      <c r="M67" s="428"/>
      <c r="N67" s="428"/>
      <c r="O67" s="428"/>
      <c r="P67" s="428"/>
      <c r="Q67" s="428"/>
      <c r="R67" s="428"/>
      <c r="S67" s="428"/>
      <c r="T67" s="428"/>
      <c r="U67" s="428"/>
      <c r="V67" s="428"/>
      <c r="W67" s="428"/>
      <c r="X67" s="428"/>
      <c r="Y67" s="428"/>
      <c r="Z67" s="428"/>
      <c r="AA67" s="428"/>
      <c r="AB67" s="428"/>
      <c r="AC67" s="428"/>
      <c r="AD67" s="428"/>
      <c r="AE67" s="428"/>
      <c r="AF67" s="428"/>
      <c r="AG67" s="428"/>
      <c r="AH67" s="428"/>
      <c r="AI67" s="428"/>
      <c r="AJ67" s="428"/>
      <c r="AK67" s="428"/>
      <c r="AL67" s="428"/>
      <c r="AM67" s="428"/>
      <c r="AN67" s="428"/>
      <c r="AO67" s="428"/>
      <c r="AP67" s="428"/>
      <c r="AQ67" s="428"/>
    </row>
    <row r="68" spans="1:43" x14ac:dyDescent="0.2">
      <c r="A68" s="428"/>
      <c r="B68" s="428"/>
      <c r="C68" s="428"/>
      <c r="D68" s="428"/>
      <c r="E68" s="428"/>
      <c r="F68" s="428"/>
      <c r="G68" s="428"/>
      <c r="H68" s="428"/>
      <c r="I68" s="428"/>
      <c r="J68" s="428"/>
      <c r="K68" s="428"/>
      <c r="L68" s="428"/>
      <c r="M68" s="428"/>
      <c r="N68" s="428"/>
      <c r="O68" s="428"/>
      <c r="P68" s="428"/>
      <c r="Q68" s="428"/>
      <c r="R68" s="428"/>
      <c r="S68" s="428"/>
      <c r="T68" s="428"/>
      <c r="U68" s="428"/>
      <c r="V68" s="428"/>
      <c r="W68" s="428"/>
      <c r="X68" s="428"/>
      <c r="Y68" s="428"/>
      <c r="Z68" s="428"/>
      <c r="AA68" s="428"/>
      <c r="AB68" s="428"/>
      <c r="AC68" s="428"/>
      <c r="AD68" s="428"/>
      <c r="AE68" s="428"/>
      <c r="AF68" s="428"/>
      <c r="AG68" s="428"/>
      <c r="AH68" s="428"/>
      <c r="AI68" s="428"/>
      <c r="AJ68" s="428"/>
      <c r="AK68" s="428"/>
      <c r="AL68" s="428"/>
      <c r="AM68" s="428"/>
      <c r="AN68" s="428"/>
      <c r="AO68" s="428"/>
      <c r="AP68" s="428"/>
      <c r="AQ68" s="428"/>
    </row>
    <row r="69" spans="1:43" x14ac:dyDescent="0.2">
      <c r="A69" s="428"/>
      <c r="B69" s="428"/>
      <c r="C69" s="428"/>
      <c r="D69" s="428"/>
      <c r="E69" s="428"/>
      <c r="F69" s="428"/>
      <c r="G69" s="428"/>
      <c r="H69" s="428"/>
      <c r="I69" s="428"/>
      <c r="J69" s="428"/>
      <c r="K69" s="428"/>
      <c r="L69" s="428"/>
      <c r="M69" s="428"/>
      <c r="N69" s="428"/>
      <c r="O69" s="428"/>
      <c r="P69" s="428"/>
      <c r="Q69" s="428"/>
      <c r="R69" s="428"/>
      <c r="S69" s="428"/>
      <c r="T69" s="428"/>
      <c r="U69" s="428"/>
      <c r="V69" s="428"/>
      <c r="W69" s="428"/>
      <c r="X69" s="428"/>
      <c r="Y69" s="428"/>
      <c r="Z69" s="428"/>
      <c r="AA69" s="428"/>
      <c r="AB69" s="428"/>
      <c r="AC69" s="428"/>
      <c r="AD69" s="428"/>
      <c r="AE69" s="428"/>
      <c r="AF69" s="428"/>
      <c r="AG69" s="428"/>
      <c r="AH69" s="428"/>
      <c r="AI69" s="428"/>
      <c r="AJ69" s="428"/>
      <c r="AK69" s="428"/>
      <c r="AL69" s="428"/>
      <c r="AM69" s="428"/>
      <c r="AN69" s="428"/>
      <c r="AO69" s="428"/>
      <c r="AP69" s="428"/>
      <c r="AQ69" s="428"/>
    </row>
    <row r="70" spans="1:43" x14ac:dyDescent="0.2">
      <c r="A70" s="428"/>
      <c r="B70" s="428"/>
      <c r="C70" s="428"/>
      <c r="D70" s="428"/>
      <c r="E70" s="428"/>
      <c r="F70" s="428"/>
      <c r="G70" s="428"/>
      <c r="H70" s="428"/>
      <c r="I70" s="428"/>
      <c r="J70" s="428"/>
      <c r="K70" s="428"/>
      <c r="L70" s="428"/>
      <c r="M70" s="428"/>
      <c r="N70" s="428"/>
      <c r="O70" s="428"/>
      <c r="P70" s="428"/>
      <c r="Q70" s="428"/>
      <c r="R70" s="428"/>
      <c r="S70" s="428"/>
      <c r="T70" s="428"/>
      <c r="U70" s="428"/>
      <c r="V70" s="428"/>
      <c r="W70" s="428"/>
      <c r="X70" s="428"/>
      <c r="Y70" s="428"/>
      <c r="Z70" s="428"/>
      <c r="AA70" s="428"/>
      <c r="AB70" s="428"/>
      <c r="AC70" s="428"/>
      <c r="AD70" s="428"/>
      <c r="AE70" s="428"/>
      <c r="AF70" s="428"/>
      <c r="AG70" s="428"/>
      <c r="AH70" s="428"/>
      <c r="AI70" s="428"/>
      <c r="AJ70" s="428"/>
      <c r="AK70" s="428"/>
      <c r="AL70" s="428"/>
      <c r="AM70" s="428"/>
      <c r="AN70" s="428"/>
      <c r="AO70" s="428"/>
      <c r="AP70" s="428"/>
      <c r="AQ70" s="428"/>
    </row>
    <row r="71" spans="1:43" x14ac:dyDescent="0.2">
      <c r="A71" s="428"/>
      <c r="B71" s="428"/>
      <c r="C71" s="428"/>
      <c r="D71" s="428"/>
      <c r="E71" s="428"/>
      <c r="F71" s="428"/>
      <c r="G71" s="428"/>
      <c r="H71" s="428"/>
      <c r="I71" s="428"/>
      <c r="J71" s="428"/>
      <c r="K71" s="428"/>
      <c r="L71" s="428"/>
      <c r="M71" s="428"/>
      <c r="N71" s="428"/>
      <c r="O71" s="428"/>
      <c r="P71" s="428"/>
      <c r="Q71" s="428"/>
      <c r="R71" s="428"/>
      <c r="S71" s="428"/>
      <c r="T71" s="428"/>
      <c r="U71" s="428"/>
      <c r="V71" s="428"/>
      <c r="W71" s="428"/>
      <c r="X71" s="428"/>
      <c r="Y71" s="428"/>
      <c r="Z71" s="428"/>
      <c r="AA71" s="428"/>
      <c r="AB71" s="428"/>
      <c r="AC71" s="428"/>
      <c r="AD71" s="428"/>
      <c r="AE71" s="428"/>
      <c r="AF71" s="428"/>
      <c r="AG71" s="428"/>
      <c r="AH71" s="428"/>
      <c r="AI71" s="428"/>
      <c r="AJ71" s="428"/>
      <c r="AK71" s="428"/>
      <c r="AL71" s="428"/>
      <c r="AM71" s="428"/>
      <c r="AN71" s="428"/>
      <c r="AO71" s="428"/>
      <c r="AP71" s="428"/>
      <c r="AQ71" s="428"/>
    </row>
    <row r="72" spans="1:43" x14ac:dyDescent="0.2">
      <c r="A72" s="428"/>
      <c r="B72" s="428"/>
      <c r="C72" s="428"/>
      <c r="D72" s="428"/>
      <c r="E72" s="428"/>
      <c r="F72" s="428"/>
      <c r="G72" s="428"/>
      <c r="H72" s="428"/>
      <c r="I72" s="428"/>
      <c r="J72" s="428"/>
      <c r="K72" s="428"/>
      <c r="L72" s="428"/>
      <c r="M72" s="428"/>
      <c r="N72" s="428"/>
      <c r="O72" s="428"/>
      <c r="P72" s="428"/>
      <c r="Q72" s="428"/>
      <c r="R72" s="428"/>
      <c r="S72" s="428"/>
      <c r="T72" s="428"/>
      <c r="U72" s="428"/>
      <c r="V72" s="428"/>
      <c r="W72" s="428"/>
      <c r="X72" s="428"/>
      <c r="Y72" s="428"/>
      <c r="Z72" s="428"/>
      <c r="AA72" s="428"/>
      <c r="AB72" s="428"/>
      <c r="AC72" s="428"/>
      <c r="AD72" s="428"/>
      <c r="AE72" s="428"/>
      <c r="AF72" s="428"/>
      <c r="AG72" s="428"/>
      <c r="AH72" s="428"/>
      <c r="AI72" s="428"/>
      <c r="AJ72" s="428"/>
      <c r="AK72" s="428"/>
      <c r="AL72" s="428"/>
      <c r="AM72" s="428"/>
      <c r="AN72" s="428"/>
      <c r="AO72" s="428"/>
      <c r="AP72" s="428"/>
      <c r="AQ72" s="428"/>
    </row>
    <row r="73" spans="1:43" x14ac:dyDescent="0.2">
      <c r="A73" s="428"/>
      <c r="B73" s="428"/>
      <c r="C73" s="428"/>
      <c r="D73" s="428"/>
      <c r="E73" s="428"/>
      <c r="F73" s="428"/>
      <c r="G73" s="428"/>
      <c r="H73" s="428"/>
      <c r="I73" s="428"/>
      <c r="J73" s="428"/>
      <c r="K73" s="428"/>
      <c r="L73" s="428"/>
      <c r="M73" s="428"/>
      <c r="N73" s="428"/>
      <c r="O73" s="428"/>
      <c r="P73" s="428"/>
      <c r="Q73" s="428"/>
      <c r="R73" s="428"/>
      <c r="S73" s="428"/>
      <c r="T73" s="428"/>
      <c r="U73" s="428"/>
      <c r="V73" s="428"/>
      <c r="W73" s="428"/>
      <c r="X73" s="428"/>
      <c r="Y73" s="428"/>
      <c r="Z73" s="428"/>
      <c r="AA73" s="428"/>
      <c r="AB73" s="428"/>
      <c r="AC73" s="428"/>
      <c r="AD73" s="428"/>
      <c r="AE73" s="428"/>
      <c r="AF73" s="428"/>
      <c r="AG73" s="428"/>
      <c r="AH73" s="428"/>
      <c r="AI73" s="428"/>
      <c r="AJ73" s="428"/>
      <c r="AK73" s="428"/>
      <c r="AL73" s="428"/>
      <c r="AM73" s="428"/>
      <c r="AN73" s="428"/>
      <c r="AO73" s="428"/>
      <c r="AP73" s="428"/>
      <c r="AQ73" s="428"/>
    </row>
    <row r="74" spans="1:43" x14ac:dyDescent="0.2">
      <c r="A74" s="428"/>
      <c r="B74" s="428"/>
      <c r="C74" s="428"/>
      <c r="D74" s="428"/>
      <c r="E74" s="428"/>
      <c r="F74" s="428"/>
      <c r="G74" s="428"/>
      <c r="H74" s="428"/>
      <c r="I74" s="428"/>
      <c r="J74" s="428"/>
      <c r="K74" s="428"/>
      <c r="L74" s="428"/>
      <c r="M74" s="428"/>
      <c r="N74" s="428"/>
      <c r="O74" s="428"/>
      <c r="P74" s="428"/>
      <c r="Q74" s="428"/>
      <c r="R74" s="428"/>
      <c r="S74" s="428"/>
      <c r="T74" s="428"/>
      <c r="U74" s="428"/>
      <c r="V74" s="428"/>
      <c r="W74" s="428"/>
      <c r="X74" s="428"/>
      <c r="Y74" s="428"/>
      <c r="Z74" s="428"/>
      <c r="AA74" s="428"/>
      <c r="AB74" s="428"/>
      <c r="AC74" s="428"/>
      <c r="AD74" s="428"/>
      <c r="AE74" s="428"/>
      <c r="AF74" s="428"/>
      <c r="AG74" s="428"/>
      <c r="AH74" s="428"/>
      <c r="AI74" s="428"/>
      <c r="AJ74" s="428"/>
      <c r="AK74" s="428"/>
      <c r="AL74" s="428"/>
      <c r="AM74" s="428"/>
      <c r="AN74" s="428"/>
      <c r="AO74" s="428"/>
      <c r="AP74" s="428"/>
      <c r="AQ74" s="428"/>
    </row>
    <row r="75" spans="1:43" x14ac:dyDescent="0.2">
      <c r="A75" s="428"/>
      <c r="B75" s="428"/>
      <c r="C75" s="428"/>
      <c r="D75" s="428"/>
      <c r="E75" s="428"/>
      <c r="F75" s="428"/>
      <c r="G75" s="428"/>
      <c r="H75" s="428"/>
      <c r="I75" s="428"/>
      <c r="J75" s="428"/>
      <c r="K75" s="428"/>
      <c r="L75" s="428"/>
      <c r="M75" s="428"/>
      <c r="N75" s="428"/>
      <c r="O75" s="428"/>
      <c r="P75" s="428"/>
      <c r="Q75" s="428"/>
      <c r="R75" s="428"/>
      <c r="S75" s="428"/>
      <c r="T75" s="428"/>
      <c r="U75" s="428"/>
      <c r="V75" s="428"/>
      <c r="W75" s="428"/>
      <c r="X75" s="428"/>
      <c r="Y75" s="428"/>
      <c r="Z75" s="428"/>
      <c r="AA75" s="428"/>
      <c r="AB75" s="428"/>
      <c r="AC75" s="428"/>
      <c r="AD75" s="428"/>
      <c r="AE75" s="428"/>
      <c r="AF75" s="428"/>
      <c r="AG75" s="428"/>
      <c r="AH75" s="428"/>
      <c r="AI75" s="428"/>
      <c r="AJ75" s="428"/>
      <c r="AK75" s="428"/>
      <c r="AL75" s="428"/>
      <c r="AM75" s="428"/>
      <c r="AN75" s="428"/>
      <c r="AO75" s="428"/>
      <c r="AP75" s="428"/>
      <c r="AQ75" s="428"/>
    </row>
  </sheetData>
  <mergeCells count="1">
    <mergeCell ref="H3:Z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original dirty data</vt:lpstr>
      <vt:lpstr>New</vt:lpstr>
      <vt:lpstr>Charts tables for dashboards</vt:lpstr>
      <vt:lpstr>Clean final data table</vt:lpstr>
      <vt:lpstr>Dashboard</vt:lpstr>
      <vt:lpstr>Time&amp;price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Dez Oki-Takahashi</cp:lastModifiedBy>
  <dcterms:created xsi:type="dcterms:W3CDTF">2023-05-15T01:17:47Z</dcterms:created>
  <dcterms:modified xsi:type="dcterms:W3CDTF">2023-05-23T20:02:27Z</dcterms:modified>
</cp:coreProperties>
</file>