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ADIMIR-PC\Desktop\Обучение C#\ConsoleApp2\bin\Debug\"/>
    </mc:Choice>
  </mc:AlternateContent>
  <xr:revisionPtr revIDLastSave="0" documentId="13_ncr:1_{714AF7EA-7A67-4745-AF1A-E61F6B41CE4B}" xr6:coauthVersionLast="45" xr6:coauthVersionMax="45" xr10:uidLastSave="{00000000-0000-0000-0000-000000000000}"/>
  <bookViews>
    <workbookView xWindow="28680" yWindow="-60" windowWidth="29040" windowHeight="15720" xr2:uid="{00000000-000D-0000-FFFF-FFFF00000000}"/>
  </bookViews>
  <sheets>
    <sheet name="База температур материалов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9" i="1" l="1"/>
  <c r="T29" i="1"/>
  <c r="S29" i="1"/>
  <c r="R29" i="1"/>
  <c r="Q29" i="1"/>
  <c r="P29" i="1"/>
  <c r="O29" i="1"/>
  <c r="N29" i="1"/>
  <c r="M29" i="1"/>
  <c r="AD28" i="1"/>
  <c r="AC28" i="1"/>
  <c r="AB28" i="1"/>
  <c r="AA28" i="1"/>
  <c r="Z28" i="1"/>
  <c r="Y28" i="1"/>
  <c r="X28" i="1"/>
  <c r="AD27" i="1"/>
  <c r="AC27" i="1"/>
  <c r="AB27" i="1"/>
  <c r="AA27" i="1"/>
  <c r="Z27" i="1"/>
  <c r="Y27" i="1"/>
  <c r="X27" i="1"/>
  <c r="AD26" i="1"/>
  <c r="AC26" i="1"/>
  <c r="AB26" i="1"/>
  <c r="AA26" i="1"/>
  <c r="Z26" i="1"/>
  <c r="Y26" i="1"/>
  <c r="X26" i="1"/>
  <c r="AD25" i="1"/>
  <c r="AC25" i="1"/>
  <c r="AB25" i="1"/>
  <c r="AA25" i="1"/>
  <c r="Z25" i="1"/>
  <c r="Y25" i="1"/>
  <c r="X25" i="1"/>
  <c r="AB24" i="1"/>
  <c r="AA24" i="1"/>
  <c r="Z24" i="1"/>
  <c r="Y24" i="1"/>
  <c r="X24" i="1"/>
  <c r="AB23" i="1"/>
  <c r="AA23" i="1"/>
  <c r="Z23" i="1"/>
  <c r="Y23" i="1"/>
  <c r="X23" i="1"/>
  <c r="AB22" i="1"/>
  <c r="AA22" i="1"/>
  <c r="Z22" i="1"/>
  <c r="Y22" i="1"/>
  <c r="X22" i="1"/>
  <c r="AB21" i="1"/>
  <c r="AA21" i="1"/>
  <c r="Z21" i="1"/>
  <c r="Y21" i="1"/>
  <c r="X21" i="1"/>
  <c r="AB17" i="1"/>
  <c r="AA17" i="1"/>
  <c r="Z17" i="1"/>
  <c r="Y17" i="1"/>
  <c r="X17" i="1"/>
  <c r="W17" i="1"/>
  <c r="V17" i="1"/>
  <c r="U17" i="1"/>
  <c r="T17" i="1"/>
  <c r="S17" i="1"/>
  <c r="Q17" i="1"/>
  <c r="P17" i="1"/>
  <c r="O17" i="1"/>
  <c r="N17" i="1"/>
  <c r="M17" i="1"/>
  <c r="AA16" i="1"/>
  <c r="Z16" i="1"/>
  <c r="Y16" i="1"/>
  <c r="X16" i="1"/>
  <c r="W16" i="1"/>
  <c r="V16" i="1"/>
  <c r="U16" i="1"/>
  <c r="T16" i="1"/>
  <c r="S16" i="1"/>
  <c r="Q16" i="1"/>
  <c r="P16" i="1"/>
  <c r="O16" i="1"/>
  <c r="N16" i="1"/>
  <c r="M16" i="1"/>
  <c r="AA15" i="1"/>
  <c r="Z15" i="1"/>
  <c r="Y15" i="1"/>
  <c r="X15" i="1"/>
  <c r="W15" i="1"/>
  <c r="V15" i="1"/>
  <c r="U15" i="1"/>
  <c r="T15" i="1"/>
  <c r="S15" i="1"/>
  <c r="Q15" i="1"/>
  <c r="P15" i="1"/>
  <c r="O15" i="1"/>
  <c r="N15" i="1"/>
  <c r="M15" i="1"/>
  <c r="S14" i="1"/>
  <c r="Q14" i="1"/>
  <c r="P14" i="1"/>
  <c r="O14" i="1"/>
  <c r="N14" i="1"/>
  <c r="M14" i="1"/>
  <c r="R13" i="1"/>
  <c r="Q13" i="1"/>
  <c r="P13" i="1"/>
  <c r="O13" i="1"/>
  <c r="N13" i="1"/>
  <c r="M13" i="1"/>
  <c r="L13" i="1"/>
  <c r="K13" i="1"/>
  <c r="J13" i="1"/>
  <c r="S12" i="1"/>
  <c r="Q12" i="1"/>
  <c r="P12" i="1"/>
  <c r="O12" i="1"/>
  <c r="N12" i="1"/>
  <c r="M12" i="1"/>
  <c r="S11" i="1"/>
  <c r="Q11" i="1"/>
  <c r="P11" i="1"/>
  <c r="O11" i="1"/>
  <c r="N11" i="1"/>
  <c r="M11" i="1"/>
  <c r="S10" i="1"/>
  <c r="Q10" i="1"/>
  <c r="P10" i="1"/>
  <c r="O10" i="1"/>
  <c r="N10" i="1"/>
  <c r="M10" i="1"/>
  <c r="R9" i="1"/>
  <c r="Q9" i="1"/>
  <c r="P9" i="1"/>
  <c r="O9" i="1"/>
  <c r="N9" i="1"/>
  <c r="M9" i="1"/>
  <c r="L9" i="1"/>
  <c r="K9" i="1"/>
  <c r="J9" i="1"/>
  <c r="R8" i="1"/>
  <c r="Q8" i="1"/>
  <c r="P8" i="1"/>
  <c r="O8" i="1"/>
  <c r="N8" i="1"/>
  <c r="M8" i="1"/>
  <c r="R5" i="1"/>
  <c r="Q5" i="1"/>
  <c r="P5" i="1"/>
  <c r="O5" i="1"/>
  <c r="N5" i="1"/>
  <c r="M5" i="1"/>
  <c r="L5" i="1"/>
  <c r="K5" i="1"/>
  <c r="J5" i="1"/>
  <c r="R4" i="1"/>
  <c r="Q4" i="1"/>
  <c r="P4" i="1"/>
  <c r="O4" i="1"/>
  <c r="N4" i="1"/>
  <c r="M4" i="1"/>
  <c r="L4" i="1"/>
  <c r="K4" i="1"/>
  <c r="J4" i="1"/>
  <c r="S3" i="1"/>
  <c r="Q3" i="1"/>
  <c r="P3" i="1"/>
  <c r="O3" i="1"/>
  <c r="N3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<sst xmlns="http://schemas.openxmlformats.org/spreadsheetml/2006/main" count="259" uniqueCount="29">
  <si>
    <t>Плотность</t>
  </si>
  <si>
    <t>Ст3</t>
  </si>
  <si>
    <t>-</t>
  </si>
  <si>
    <t>Сталь 20</t>
  </si>
  <si>
    <t>20К</t>
  </si>
  <si>
    <t>09Г2С (до 32)</t>
  </si>
  <si>
    <t>09Г2С (св 32)</t>
  </si>
  <si>
    <t>1-09Г2С</t>
  </si>
  <si>
    <t>09Г2</t>
  </si>
  <si>
    <t>16ГС</t>
  </si>
  <si>
    <t>17ГС</t>
  </si>
  <si>
    <t>17Г1С</t>
  </si>
  <si>
    <t>10Г2</t>
  </si>
  <si>
    <t>10Г2С1</t>
  </si>
  <si>
    <t>12ХМ</t>
  </si>
  <si>
    <t>15ХМ</t>
  </si>
  <si>
    <t>15Х5М</t>
  </si>
  <si>
    <t>03Х17Н14М3</t>
  </si>
  <si>
    <t>03Х18Н11</t>
  </si>
  <si>
    <t>06ХН28МДТ</t>
  </si>
  <si>
    <t>08Х17Н13М2Т</t>
  </si>
  <si>
    <t>08Х17Н15М3Т</t>
  </si>
  <si>
    <t>08Х18Н10Т</t>
  </si>
  <si>
    <t>08Х18Н12Т</t>
  </si>
  <si>
    <t>10Х17Н13М2Т</t>
  </si>
  <si>
    <t>10Х17Н13М3Т</t>
  </si>
  <si>
    <t>12Х18Н10Т</t>
  </si>
  <si>
    <t>12Х18Н12Т</t>
  </si>
  <si>
    <t>22Х3М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</si>
</sst>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" fillId="2" borderId="0" xfId="0" applyFont="1" applyFill="1" applyAlignment="1" applyProtection="1">
      <alignment horizontal="right" vertic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3" fillId="0" borderId="1" xfId="0" applyFont="1" applyBorder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3" borderId="0" xfId="0" applyFont="1" applyFill="1" applyAlignment="1" applyProtection="1">
      <alignment horizontal="right" vertical="center"/>
      <protection hidden="1"/>
    </xf>
    <xf numFmtId="0" fontId="3" fillId="0" borderId="0" xfId="0" applyFont="1" applyAlignment="1" applyProtection="1">
      <alignment horizontal="center" vertical="center" wrapText="1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3" fillId="0" borderId="2" xfId="0" applyFont="1" applyBorder="1" applyAlignment="1" applyProtection="1">
      <alignment horizontal="center" vertical="center" wrapText="1"/>
      <protection hidden="1"/>
    </xf>
    <xf numFmtId="0" fontId="4" fillId="0" borderId="2" xfId="0" applyFont="1" applyBorder="1" applyAlignment="1" applyProtection="1">
      <alignment horizontal="center"/>
      <protection hidden="1"/>
    </xf>
    <xf numFmtId="0" fontId="4" fillId="0" borderId="3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hidden="1"/>
    </xf>
    <xf numFmtId="0" fontId="4" fillId="5" borderId="0" xfId="0" applyFont="1" applyFill="1" applyAlignment="1" applyProtection="1">
      <alignment horizontal="center"/>
      <protection hidden="1"/>
    </xf>
    <xf numFmtId="0" fontId="3" fillId="0" borderId="1" xfId="0" applyFont="1" applyBorder="1" applyAlignment="1" applyProtection="1">
      <alignment horizontal="center" vertical="center" wrapText="1"/>
      <protection hidden="1"/>
    </xf>
    <xf numFmtId="0" fontId="3" fillId="0" borderId="4" xfId="0" applyFont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 wrapText="1"/>
      <protection hidden="1"/>
    </xf>
    <xf numFmtId="0" fontId="3" fillId="5" borderId="0" xfId="0" applyFont="1" applyFill="1" applyAlignment="1" applyProtection="1">
      <alignment horizontal="center" vertical="center" wrapText="1"/>
      <protection hidden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9"/>
  <sheetViews>
    <sheetView tabSelected="1" topLeftCell="E1" workbookViewId="0">
      <selection activeCell="AG5" sqref="AG5"/>
    </sheetView>
  </sheetViews>
  <sheetFormatPr defaultRowHeight="15" x14ac:dyDescent="0.25"/>
  <sheetData>
    <row r="1" spans="1:33" x14ac:dyDescent="0.25">
      <c r="A1" s="1"/>
      <c r="B1" s="2">
        <v>20</v>
      </c>
      <c r="C1" s="2">
        <v>100</v>
      </c>
      <c r="D1" s="2">
        <v>150</v>
      </c>
      <c r="E1" s="2">
        <v>200</v>
      </c>
      <c r="F1" s="2">
        <v>250</v>
      </c>
      <c r="G1" s="2">
        <v>300</v>
      </c>
      <c r="H1" s="2">
        <v>350</v>
      </c>
      <c r="I1" s="2">
        <v>375</v>
      </c>
      <c r="J1" s="2">
        <v>400</v>
      </c>
      <c r="K1" s="3">
        <v>410</v>
      </c>
      <c r="L1" s="3">
        <v>420</v>
      </c>
      <c r="M1" s="3">
        <v>430</v>
      </c>
      <c r="N1" s="3">
        <v>440</v>
      </c>
      <c r="O1" s="2">
        <v>450</v>
      </c>
      <c r="P1" s="3">
        <v>460</v>
      </c>
      <c r="Q1" s="3">
        <v>470</v>
      </c>
      <c r="R1" s="3">
        <v>475</v>
      </c>
      <c r="S1" s="3">
        <v>480</v>
      </c>
      <c r="T1" s="3">
        <v>490</v>
      </c>
      <c r="U1" s="2">
        <v>500</v>
      </c>
      <c r="V1" s="3">
        <v>510</v>
      </c>
      <c r="W1" s="3">
        <v>520</v>
      </c>
      <c r="X1" s="3">
        <v>530</v>
      </c>
      <c r="Y1" s="1">
        <v>540</v>
      </c>
      <c r="Z1" s="2">
        <v>550</v>
      </c>
      <c r="AA1" s="3">
        <v>560</v>
      </c>
      <c r="AB1" s="2">
        <v>600</v>
      </c>
      <c r="AC1" s="2">
        <v>650</v>
      </c>
      <c r="AD1" s="3">
        <v>700</v>
      </c>
      <c r="AE1" s="4" t="s">
        <v>0</v>
      </c>
      <c r="AF1">
        <v>1</v>
      </c>
      <c r="AG1">
        <v>2</v>
      </c>
    </row>
    <row r="2" spans="1:33" x14ac:dyDescent="0.25">
      <c r="A2" s="5" t="s">
        <v>1</v>
      </c>
      <c r="B2" s="6">
        <v>154</v>
      </c>
      <c r="C2" s="6">
        <v>149</v>
      </c>
      <c r="D2" s="6">
        <v>145</v>
      </c>
      <c r="E2" s="6">
        <v>142</v>
      </c>
      <c r="F2" s="6">
        <v>131</v>
      </c>
      <c r="G2" s="6">
        <v>115</v>
      </c>
      <c r="H2" s="6">
        <v>105</v>
      </c>
      <c r="I2" s="7">
        <v>93</v>
      </c>
      <c r="J2" s="6">
        <f>0.8*85</f>
        <v>68</v>
      </c>
      <c r="K2" s="8">
        <f>0.8*81</f>
        <v>64.8</v>
      </c>
      <c r="L2" s="8">
        <f>0.8*75</f>
        <v>60</v>
      </c>
      <c r="M2" s="8">
        <f>0.8*71</f>
        <v>56.800000000000004</v>
      </c>
      <c r="N2" s="8" t="s">
        <v>2</v>
      </c>
      <c r="O2" s="6" t="s">
        <v>2</v>
      </c>
      <c r="P2" s="6" t="s">
        <v>2</v>
      </c>
      <c r="Q2" s="6" t="s">
        <v>2</v>
      </c>
      <c r="R2" s="6" t="s">
        <v>2</v>
      </c>
      <c r="S2" s="6" t="s">
        <v>2</v>
      </c>
      <c r="T2" s="8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6" t="s">
        <v>2</v>
      </c>
      <c r="Z2" s="6" t="s">
        <v>2</v>
      </c>
      <c r="AA2" s="6" t="s">
        <v>2</v>
      </c>
      <c r="AB2" s="6" t="s">
        <v>2</v>
      </c>
      <c r="AC2" s="6" t="s">
        <v>2</v>
      </c>
      <c r="AD2" s="8" t="s">
        <v>2</v>
      </c>
      <c r="AE2" s="4">
        <v>7.85</v>
      </c>
    </row>
    <row r="3" spans="1:33" x14ac:dyDescent="0.25">
      <c r="A3" s="5">
        <v>10</v>
      </c>
      <c r="B3" s="6">
        <v>130</v>
      </c>
      <c r="C3" s="6">
        <v>125</v>
      </c>
      <c r="D3" s="6">
        <v>122</v>
      </c>
      <c r="E3" s="6">
        <v>118</v>
      </c>
      <c r="F3" s="6">
        <v>112</v>
      </c>
      <c r="G3" s="6">
        <v>100</v>
      </c>
      <c r="H3" s="6">
        <v>88</v>
      </c>
      <c r="I3" s="7">
        <v>82</v>
      </c>
      <c r="J3" s="6">
        <f>0.8*77</f>
        <v>61.6</v>
      </c>
      <c r="K3" s="8">
        <f>0.8*75</f>
        <v>60</v>
      </c>
      <c r="L3" s="8">
        <f>0.8*72</f>
        <v>57.6</v>
      </c>
      <c r="M3" s="8">
        <f>0.8*68</f>
        <v>54.400000000000006</v>
      </c>
      <c r="N3" s="8">
        <f>0.8*60</f>
        <v>48</v>
      </c>
      <c r="O3" s="6">
        <f>0.8*53</f>
        <v>42.400000000000006</v>
      </c>
      <c r="P3" s="8">
        <f>0.8*47</f>
        <v>37.6</v>
      </c>
      <c r="Q3" s="8">
        <f>0.8*42</f>
        <v>33.6</v>
      </c>
      <c r="R3" s="8" t="s">
        <v>2</v>
      </c>
      <c r="S3" s="8">
        <f>0.8*37</f>
        <v>29.6</v>
      </c>
      <c r="T3" s="8" t="s">
        <v>2</v>
      </c>
      <c r="U3" s="6">
        <v>37</v>
      </c>
      <c r="V3" s="6" t="s">
        <v>2</v>
      </c>
      <c r="W3" s="6" t="s">
        <v>2</v>
      </c>
      <c r="X3" s="6" t="s">
        <v>2</v>
      </c>
      <c r="Y3" s="6" t="s">
        <v>2</v>
      </c>
      <c r="Z3" s="6" t="s">
        <v>2</v>
      </c>
      <c r="AA3" s="6" t="s">
        <v>2</v>
      </c>
      <c r="AB3" s="6" t="s">
        <v>2</v>
      </c>
      <c r="AC3" s="6" t="s">
        <v>2</v>
      </c>
      <c r="AD3" s="8" t="s">
        <v>2</v>
      </c>
      <c r="AE3" s="4">
        <v>7.85</v>
      </c>
    </row>
    <row r="4" spans="1:33" x14ac:dyDescent="0.25">
      <c r="A4" s="9" t="s">
        <v>3</v>
      </c>
      <c r="B4" s="6">
        <v>147</v>
      </c>
      <c r="C4" s="6">
        <v>142</v>
      </c>
      <c r="D4" s="6">
        <v>139</v>
      </c>
      <c r="E4" s="6">
        <v>136</v>
      </c>
      <c r="F4" s="6">
        <v>132</v>
      </c>
      <c r="G4" s="6">
        <v>119</v>
      </c>
      <c r="H4" s="6">
        <v>106</v>
      </c>
      <c r="I4" s="7">
        <v>98</v>
      </c>
      <c r="J4" s="6">
        <f>0.8*92</f>
        <v>73.600000000000009</v>
      </c>
      <c r="K4" s="8">
        <f>0.8*86</f>
        <v>68.8</v>
      </c>
      <c r="L4" s="8">
        <f>0.8*80</f>
        <v>64</v>
      </c>
      <c r="M4" s="8">
        <f>0.8*75</f>
        <v>60</v>
      </c>
      <c r="N4" s="8">
        <f>0.8*67</f>
        <v>53.6</v>
      </c>
      <c r="O4" s="6">
        <f>0.8*61</f>
        <v>48.800000000000004</v>
      </c>
      <c r="P4" s="8">
        <f>0.8*55</f>
        <v>44</v>
      </c>
      <c r="Q4" s="8">
        <f>0.8*49</f>
        <v>39.200000000000003</v>
      </c>
      <c r="R4" s="8">
        <f>0.8*46</f>
        <v>36.800000000000004</v>
      </c>
      <c r="S4" s="8" t="s">
        <v>2</v>
      </c>
      <c r="T4" s="8" t="s">
        <v>2</v>
      </c>
      <c r="U4" s="6" t="s">
        <v>2</v>
      </c>
      <c r="V4" s="6" t="s">
        <v>2</v>
      </c>
      <c r="W4" s="6" t="s">
        <v>2</v>
      </c>
      <c r="X4" s="6" t="s">
        <v>2</v>
      </c>
      <c r="Y4" s="6" t="s">
        <v>2</v>
      </c>
      <c r="Z4" s="6" t="s">
        <v>2</v>
      </c>
      <c r="AA4" s="6" t="s">
        <v>2</v>
      </c>
      <c r="AB4" s="1" t="s">
        <v>2</v>
      </c>
      <c r="AC4" s="1" t="s">
        <v>2</v>
      </c>
      <c r="AD4" s="8" t="s">
        <v>2</v>
      </c>
      <c r="AE4" s="4">
        <v>7.85</v>
      </c>
    </row>
    <row r="5" spans="1:33" ht="15.75" thickBot="1" x14ac:dyDescent="0.3">
      <c r="A5" s="5" t="s">
        <v>4</v>
      </c>
      <c r="B5" s="6">
        <v>147</v>
      </c>
      <c r="C5" s="6">
        <v>142</v>
      </c>
      <c r="D5" s="6">
        <v>139</v>
      </c>
      <c r="E5" s="6">
        <v>136</v>
      </c>
      <c r="F5" s="6">
        <v>132</v>
      </c>
      <c r="G5" s="6">
        <v>119</v>
      </c>
      <c r="H5" s="6">
        <v>106</v>
      </c>
      <c r="I5" s="7">
        <v>98</v>
      </c>
      <c r="J5" s="6">
        <f>0.8*92</f>
        <v>73.600000000000009</v>
      </c>
      <c r="K5" s="8">
        <f>0.8*86</f>
        <v>68.8</v>
      </c>
      <c r="L5" s="8">
        <f>0.8*80</f>
        <v>64</v>
      </c>
      <c r="M5" s="8">
        <f>0.8*75</f>
        <v>60</v>
      </c>
      <c r="N5" s="8">
        <f>0.8*67</f>
        <v>53.6</v>
      </c>
      <c r="O5" s="6">
        <f>0.8*61</f>
        <v>48.800000000000004</v>
      </c>
      <c r="P5" s="8">
        <f>0.8*55</f>
        <v>44</v>
      </c>
      <c r="Q5" s="8">
        <f>0.8*49</f>
        <v>39.200000000000003</v>
      </c>
      <c r="R5" s="8">
        <f>0.8*46</f>
        <v>36.800000000000004</v>
      </c>
      <c r="S5" s="8" t="s">
        <v>2</v>
      </c>
      <c r="T5" s="8" t="s">
        <v>2</v>
      </c>
      <c r="U5" s="6" t="s">
        <v>2</v>
      </c>
      <c r="V5" s="2" t="s">
        <v>2</v>
      </c>
      <c r="W5" s="2" t="s">
        <v>2</v>
      </c>
      <c r="X5" s="2" t="s">
        <v>2</v>
      </c>
      <c r="Y5" s="2" t="s">
        <v>2</v>
      </c>
      <c r="Z5" s="2" t="s">
        <v>2</v>
      </c>
      <c r="AA5" s="2" t="s">
        <v>2</v>
      </c>
      <c r="AB5" s="10" t="s">
        <v>2</v>
      </c>
      <c r="AC5" s="10" t="s">
        <v>2</v>
      </c>
      <c r="AD5" s="8" t="s">
        <v>2</v>
      </c>
      <c r="AE5" s="4">
        <v>7.87</v>
      </c>
    </row>
    <row r="6" spans="1:33" ht="16.5" thickTop="1" thickBot="1" x14ac:dyDescent="0.3">
      <c r="A6" s="11" t="s">
        <v>5</v>
      </c>
      <c r="B6" s="10">
        <v>196</v>
      </c>
      <c r="C6" s="10">
        <v>177</v>
      </c>
      <c r="D6" s="10">
        <v>171</v>
      </c>
      <c r="E6" s="10">
        <v>165</v>
      </c>
      <c r="F6" s="10">
        <v>162</v>
      </c>
      <c r="G6" s="10">
        <v>151</v>
      </c>
      <c r="H6" s="10">
        <v>140</v>
      </c>
      <c r="I6" s="10">
        <v>133</v>
      </c>
      <c r="J6" s="12">
        <v>122</v>
      </c>
      <c r="K6" s="13">
        <v>104</v>
      </c>
      <c r="L6" s="14">
        <v>92</v>
      </c>
      <c r="M6" s="8">
        <v>73</v>
      </c>
      <c r="N6" s="8">
        <v>66</v>
      </c>
      <c r="O6" s="10">
        <v>53</v>
      </c>
      <c r="P6" s="8">
        <v>48</v>
      </c>
      <c r="Q6" s="8">
        <v>42</v>
      </c>
      <c r="R6" s="8">
        <v>40</v>
      </c>
      <c r="S6" s="8" t="s">
        <v>2</v>
      </c>
      <c r="T6" s="8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2</v>
      </c>
      <c r="Z6" s="10" t="s">
        <v>2</v>
      </c>
      <c r="AA6" s="10" t="s">
        <v>2</v>
      </c>
      <c r="AB6" s="10" t="s">
        <v>2</v>
      </c>
      <c r="AC6" s="10" t="s">
        <v>2</v>
      </c>
      <c r="AD6" s="8" t="s">
        <v>2</v>
      </c>
      <c r="AE6" s="4">
        <v>7.85</v>
      </c>
    </row>
    <row r="7" spans="1:33" ht="15.75" thickTop="1" x14ac:dyDescent="0.25">
      <c r="A7" s="11" t="s">
        <v>6</v>
      </c>
      <c r="B7" s="10">
        <v>183</v>
      </c>
      <c r="C7" s="10">
        <v>160</v>
      </c>
      <c r="D7" s="10">
        <v>154</v>
      </c>
      <c r="E7" s="10">
        <v>148</v>
      </c>
      <c r="F7" s="10">
        <v>145</v>
      </c>
      <c r="G7" s="10">
        <v>134</v>
      </c>
      <c r="H7" s="10">
        <v>123</v>
      </c>
      <c r="I7" s="10">
        <v>116</v>
      </c>
      <c r="J7" s="12">
        <v>105</v>
      </c>
      <c r="K7" s="13">
        <v>10</v>
      </c>
      <c r="L7" s="14">
        <v>92</v>
      </c>
      <c r="M7" s="8">
        <v>73</v>
      </c>
      <c r="N7" s="8">
        <v>66</v>
      </c>
      <c r="O7" s="10">
        <v>53</v>
      </c>
      <c r="P7" s="8">
        <v>48</v>
      </c>
      <c r="Q7" s="8">
        <v>42</v>
      </c>
      <c r="R7" s="8">
        <v>40</v>
      </c>
      <c r="S7" s="8" t="s">
        <v>2</v>
      </c>
      <c r="T7" s="8" t="s">
        <v>2</v>
      </c>
      <c r="U7" s="10" t="s">
        <v>2</v>
      </c>
      <c r="V7" s="10" t="s">
        <v>2</v>
      </c>
      <c r="W7" s="10" t="s">
        <v>2</v>
      </c>
      <c r="X7" s="10" t="s">
        <v>2</v>
      </c>
      <c r="Y7" s="10" t="s">
        <v>2</v>
      </c>
      <c r="Z7" s="10" t="s">
        <v>2</v>
      </c>
      <c r="AA7" s="10" t="s">
        <v>2</v>
      </c>
      <c r="AB7" s="10" t="s">
        <v>2</v>
      </c>
      <c r="AC7" s="10" t="s">
        <v>2</v>
      </c>
      <c r="AD7" s="8" t="s">
        <v>2</v>
      </c>
      <c r="AE7" s="4">
        <v>7.85</v>
      </c>
    </row>
    <row r="8" spans="1:33" ht="15.75" thickBot="1" x14ac:dyDescent="0.3">
      <c r="A8" s="5" t="s">
        <v>7</v>
      </c>
      <c r="B8" s="10">
        <v>196</v>
      </c>
      <c r="C8" s="10">
        <v>177</v>
      </c>
      <c r="D8" s="10">
        <v>171</v>
      </c>
      <c r="E8" s="10">
        <v>165</v>
      </c>
      <c r="F8" s="10">
        <v>162</v>
      </c>
      <c r="G8" s="10">
        <v>151</v>
      </c>
      <c r="H8" s="10">
        <v>140</v>
      </c>
      <c r="I8" s="10">
        <v>133</v>
      </c>
      <c r="J8" s="10">
        <v>122</v>
      </c>
      <c r="K8" s="8">
        <v>104</v>
      </c>
      <c r="L8" s="15">
        <v>92</v>
      </c>
      <c r="M8" s="16">
        <f>119.5*0.85</f>
        <v>101.575</v>
      </c>
      <c r="N8" s="16">
        <f>0.85*118</f>
        <v>100.3</v>
      </c>
      <c r="O8" s="10">
        <f>0.8*116.5</f>
        <v>93.2</v>
      </c>
      <c r="P8" s="16">
        <f>0.8*115.22</f>
        <v>92.176000000000002</v>
      </c>
      <c r="Q8" s="16">
        <f>113.94*0.8</f>
        <v>91.152000000000001</v>
      </c>
      <c r="R8" s="8">
        <f>0.8*113.3</f>
        <v>90.64</v>
      </c>
      <c r="S8" s="8" t="s">
        <v>2</v>
      </c>
      <c r="T8" s="8" t="s">
        <v>2</v>
      </c>
      <c r="U8" s="8" t="s">
        <v>2</v>
      </c>
      <c r="V8" s="8" t="s">
        <v>2</v>
      </c>
      <c r="W8" s="8" t="s">
        <v>2</v>
      </c>
      <c r="X8" s="8" t="s">
        <v>2</v>
      </c>
      <c r="Y8" s="8" t="s">
        <v>2</v>
      </c>
      <c r="Z8" s="8" t="s">
        <v>2</v>
      </c>
      <c r="AA8" s="8" t="s">
        <v>2</v>
      </c>
      <c r="AB8" s="8" t="s">
        <v>2</v>
      </c>
      <c r="AC8" s="8" t="s">
        <v>2</v>
      </c>
      <c r="AD8" s="8" t="s">
        <v>2</v>
      </c>
      <c r="AE8" s="4">
        <v>7.85</v>
      </c>
    </row>
    <row r="9" spans="1:33" ht="16.5" thickTop="1" thickBot="1" x14ac:dyDescent="0.3">
      <c r="A9" s="5" t="s">
        <v>8</v>
      </c>
      <c r="B9" s="10">
        <v>180</v>
      </c>
      <c r="C9" s="10">
        <v>160</v>
      </c>
      <c r="D9" s="10">
        <v>154</v>
      </c>
      <c r="E9" s="10">
        <v>148</v>
      </c>
      <c r="F9" s="10">
        <v>145</v>
      </c>
      <c r="G9" s="10">
        <v>134</v>
      </c>
      <c r="H9" s="10">
        <v>123</v>
      </c>
      <c r="I9" s="17">
        <v>108</v>
      </c>
      <c r="J9" s="18">
        <f>0.8*92</f>
        <v>73.600000000000009</v>
      </c>
      <c r="K9" s="13">
        <f>0.8*85</f>
        <v>68</v>
      </c>
      <c r="L9" s="13">
        <f>0.8*80</f>
        <v>64</v>
      </c>
      <c r="M9" s="8">
        <f>0.8*75</f>
        <v>60</v>
      </c>
      <c r="N9" s="8">
        <f>0.8*67</f>
        <v>53.6</v>
      </c>
      <c r="O9" s="10">
        <f>0.8*61</f>
        <v>48.800000000000004</v>
      </c>
      <c r="P9" s="8">
        <f>0.8*55</f>
        <v>44</v>
      </c>
      <c r="Q9" s="8">
        <f>0.8*49</f>
        <v>39.200000000000003</v>
      </c>
      <c r="R9" s="8">
        <f>0.8*46</f>
        <v>36.800000000000004</v>
      </c>
      <c r="S9" s="10" t="s">
        <v>2</v>
      </c>
      <c r="T9" s="8" t="s">
        <v>2</v>
      </c>
      <c r="U9" s="10" t="s">
        <v>2</v>
      </c>
      <c r="V9" s="10" t="s">
        <v>2</v>
      </c>
      <c r="W9" s="10" t="s">
        <v>2</v>
      </c>
      <c r="X9" s="10" t="s">
        <v>2</v>
      </c>
      <c r="Y9" s="10" t="s">
        <v>2</v>
      </c>
      <c r="Z9" s="10" t="s">
        <v>2</v>
      </c>
      <c r="AA9" s="10" t="s">
        <v>2</v>
      </c>
      <c r="AB9" s="10" t="s">
        <v>2</v>
      </c>
      <c r="AC9" s="10" t="s">
        <v>2</v>
      </c>
      <c r="AD9" s="8" t="s">
        <v>2</v>
      </c>
      <c r="AE9" s="4">
        <v>7.85</v>
      </c>
    </row>
    <row r="10" spans="1:33" ht="15.75" thickTop="1" x14ac:dyDescent="0.25">
      <c r="A10" s="5" t="s">
        <v>9</v>
      </c>
      <c r="B10" s="10">
        <v>196</v>
      </c>
      <c r="C10" s="10">
        <v>177</v>
      </c>
      <c r="D10" s="10">
        <v>171</v>
      </c>
      <c r="E10" s="10">
        <v>165</v>
      </c>
      <c r="F10" s="10">
        <v>162</v>
      </c>
      <c r="G10" s="10">
        <v>151</v>
      </c>
      <c r="H10" s="10">
        <v>140</v>
      </c>
      <c r="I10" s="10">
        <v>133</v>
      </c>
      <c r="J10" s="12">
        <v>196</v>
      </c>
      <c r="K10" s="13">
        <v>104</v>
      </c>
      <c r="L10" s="14">
        <v>92</v>
      </c>
      <c r="M10" s="8">
        <f>0.85*86</f>
        <v>73.099999999999994</v>
      </c>
      <c r="N10" s="8">
        <f>0.85*78</f>
        <v>66.3</v>
      </c>
      <c r="O10" s="10">
        <f>0.8*71</f>
        <v>56.800000000000004</v>
      </c>
      <c r="P10" s="8">
        <f>0.8*64</f>
        <v>51.2</v>
      </c>
      <c r="Q10" s="8">
        <f>0.8*56</f>
        <v>44.800000000000004</v>
      </c>
      <c r="R10" s="8">
        <v>43.6</v>
      </c>
      <c r="S10" s="8">
        <f>0.8*53</f>
        <v>42.400000000000006</v>
      </c>
      <c r="T10" s="8" t="s">
        <v>2</v>
      </c>
      <c r="U10" s="10" t="s">
        <v>2</v>
      </c>
      <c r="V10" s="10" t="s">
        <v>2</v>
      </c>
      <c r="W10" s="10" t="s">
        <v>2</v>
      </c>
      <c r="X10" s="10" t="s">
        <v>2</v>
      </c>
      <c r="Y10" s="10" t="s">
        <v>2</v>
      </c>
      <c r="Z10" s="10" t="s">
        <v>2</v>
      </c>
      <c r="AA10" s="10" t="s">
        <v>2</v>
      </c>
      <c r="AB10" s="10" t="s">
        <v>2</v>
      </c>
      <c r="AC10" s="10" t="s">
        <v>2</v>
      </c>
      <c r="AD10" s="8" t="s">
        <v>2</v>
      </c>
      <c r="AE10" s="4">
        <v>7.85</v>
      </c>
    </row>
    <row r="11" spans="1:33" x14ac:dyDescent="0.25">
      <c r="A11" s="5" t="s">
        <v>10</v>
      </c>
      <c r="B11" s="10">
        <v>183</v>
      </c>
      <c r="C11" s="10">
        <v>160</v>
      </c>
      <c r="D11" s="10">
        <v>154</v>
      </c>
      <c r="E11" s="10">
        <v>148</v>
      </c>
      <c r="F11" s="10">
        <v>145</v>
      </c>
      <c r="G11" s="10">
        <v>134</v>
      </c>
      <c r="H11" s="10">
        <v>123</v>
      </c>
      <c r="I11" s="10">
        <v>116</v>
      </c>
      <c r="J11" s="10">
        <v>105</v>
      </c>
      <c r="K11" s="8">
        <v>104</v>
      </c>
      <c r="L11" s="15">
        <v>92</v>
      </c>
      <c r="M11" s="8">
        <f>0.85*86</f>
        <v>73.099999999999994</v>
      </c>
      <c r="N11" s="8">
        <f>0.85*78</f>
        <v>66.3</v>
      </c>
      <c r="O11" s="10">
        <f>0.8*71</f>
        <v>56.800000000000004</v>
      </c>
      <c r="P11" s="8">
        <f>0.8*64</f>
        <v>51.2</v>
      </c>
      <c r="Q11" s="8">
        <f>0.8*56</f>
        <v>44.800000000000004</v>
      </c>
      <c r="R11" s="16">
        <v>43.6</v>
      </c>
      <c r="S11" s="10">
        <f>0.8*53</f>
        <v>42.400000000000006</v>
      </c>
      <c r="T11" s="8" t="s">
        <v>2</v>
      </c>
      <c r="U11" s="10" t="s">
        <v>2</v>
      </c>
      <c r="V11" s="10" t="s">
        <v>2</v>
      </c>
      <c r="W11" s="10" t="s">
        <v>2</v>
      </c>
      <c r="X11" s="10" t="s">
        <v>2</v>
      </c>
      <c r="Y11" s="10" t="s">
        <v>2</v>
      </c>
      <c r="Z11" s="10" t="s">
        <v>2</v>
      </c>
      <c r="AA11" s="10" t="s">
        <v>2</v>
      </c>
      <c r="AB11" s="10" t="s">
        <v>2</v>
      </c>
      <c r="AC11" s="10" t="s">
        <v>2</v>
      </c>
      <c r="AD11" s="8" t="s">
        <v>2</v>
      </c>
      <c r="AE11" s="4">
        <v>7.85</v>
      </c>
    </row>
    <row r="12" spans="1:33" ht="15.75" thickBot="1" x14ac:dyDescent="0.3">
      <c r="A12" s="5" t="s">
        <v>11</v>
      </c>
      <c r="B12" s="10">
        <v>183</v>
      </c>
      <c r="C12" s="10">
        <v>160</v>
      </c>
      <c r="D12" s="10">
        <v>154</v>
      </c>
      <c r="E12" s="10">
        <v>148</v>
      </c>
      <c r="F12" s="10">
        <v>145</v>
      </c>
      <c r="G12" s="10">
        <v>134</v>
      </c>
      <c r="H12" s="10">
        <v>123</v>
      </c>
      <c r="I12" s="10">
        <v>116</v>
      </c>
      <c r="J12" s="10">
        <v>105</v>
      </c>
      <c r="K12" s="8">
        <v>104</v>
      </c>
      <c r="L12" s="15">
        <v>92</v>
      </c>
      <c r="M12" s="8">
        <f>0.85*86</f>
        <v>73.099999999999994</v>
      </c>
      <c r="N12" s="8">
        <f>0.85*78</f>
        <v>66.3</v>
      </c>
      <c r="O12" s="10">
        <f>0.8*71</f>
        <v>56.800000000000004</v>
      </c>
      <c r="P12" s="8">
        <f>0.8*64</f>
        <v>51.2</v>
      </c>
      <c r="Q12" s="8">
        <f>0.8*56</f>
        <v>44.800000000000004</v>
      </c>
      <c r="R12" s="16">
        <v>43.6</v>
      </c>
      <c r="S12" s="10">
        <f>0.8*53</f>
        <v>42.400000000000006</v>
      </c>
      <c r="T12" s="8" t="s">
        <v>2</v>
      </c>
      <c r="U12" s="2" t="s">
        <v>2</v>
      </c>
      <c r="V12" s="2" t="s">
        <v>2</v>
      </c>
      <c r="W12" s="2" t="s">
        <v>2</v>
      </c>
      <c r="X12" s="2" t="s">
        <v>2</v>
      </c>
      <c r="Y12" s="2" t="s">
        <v>2</v>
      </c>
      <c r="Z12" s="2" t="s">
        <v>2</v>
      </c>
      <c r="AA12" s="2" t="s">
        <v>2</v>
      </c>
      <c r="AB12" s="6" t="s">
        <v>2</v>
      </c>
      <c r="AC12" s="6" t="s">
        <v>2</v>
      </c>
      <c r="AD12" s="8" t="s">
        <v>2</v>
      </c>
      <c r="AE12" s="4">
        <v>7.85</v>
      </c>
    </row>
    <row r="13" spans="1:33" ht="16.5" thickTop="1" thickBot="1" x14ac:dyDescent="0.3">
      <c r="A13" s="5" t="s">
        <v>12</v>
      </c>
      <c r="B13" s="10">
        <v>180</v>
      </c>
      <c r="C13" s="10">
        <v>160</v>
      </c>
      <c r="D13" s="10">
        <v>154</v>
      </c>
      <c r="E13" s="10">
        <v>148</v>
      </c>
      <c r="F13" s="10">
        <v>145</v>
      </c>
      <c r="G13" s="10">
        <v>134</v>
      </c>
      <c r="H13" s="10">
        <v>123</v>
      </c>
      <c r="I13" s="17">
        <v>108</v>
      </c>
      <c r="J13" s="12">
        <f>0.8*92</f>
        <v>73.600000000000009</v>
      </c>
      <c r="K13" s="13">
        <f>0.8*85</f>
        <v>68</v>
      </c>
      <c r="L13" s="13">
        <f>0.8*80</f>
        <v>64</v>
      </c>
      <c r="M13" s="8">
        <f>0.8*75</f>
        <v>60</v>
      </c>
      <c r="N13" s="8">
        <f>0.8*67</f>
        <v>53.6</v>
      </c>
      <c r="O13" s="10">
        <f>0.8*61</f>
        <v>48.800000000000004</v>
      </c>
      <c r="P13" s="8">
        <f>0.8*55</f>
        <v>44</v>
      </c>
      <c r="Q13" s="8">
        <f>0.8*49</f>
        <v>39.200000000000003</v>
      </c>
      <c r="R13" s="8">
        <f>0.8*46</f>
        <v>36.800000000000004</v>
      </c>
      <c r="S13" s="10" t="s">
        <v>2</v>
      </c>
      <c r="T13" s="8" t="s">
        <v>2</v>
      </c>
      <c r="U13" s="10" t="s">
        <v>2</v>
      </c>
      <c r="V13" s="10" t="s">
        <v>2</v>
      </c>
      <c r="W13" s="10" t="s">
        <v>2</v>
      </c>
      <c r="X13" s="10" t="s">
        <v>2</v>
      </c>
      <c r="Y13" s="10" t="s">
        <v>2</v>
      </c>
      <c r="Z13" s="10" t="s">
        <v>2</v>
      </c>
      <c r="AA13" s="10" t="s">
        <v>2</v>
      </c>
      <c r="AB13" s="6" t="s">
        <v>2</v>
      </c>
      <c r="AC13" s="6" t="s">
        <v>2</v>
      </c>
      <c r="AD13" s="8" t="s">
        <v>2</v>
      </c>
      <c r="AE13" s="4">
        <v>7.79</v>
      </c>
    </row>
    <row r="14" spans="1:33" ht="15.75" thickTop="1" x14ac:dyDescent="0.25">
      <c r="A14" s="5" t="s">
        <v>13</v>
      </c>
      <c r="B14" s="10">
        <v>183</v>
      </c>
      <c r="C14" s="10">
        <v>160</v>
      </c>
      <c r="D14" s="10">
        <v>154</v>
      </c>
      <c r="E14" s="10">
        <v>148</v>
      </c>
      <c r="F14" s="10">
        <v>145</v>
      </c>
      <c r="G14" s="10">
        <v>134</v>
      </c>
      <c r="H14" s="10">
        <v>123</v>
      </c>
      <c r="I14" s="10">
        <v>116</v>
      </c>
      <c r="J14" s="12">
        <v>105</v>
      </c>
      <c r="K14" s="13">
        <v>104</v>
      </c>
      <c r="L14" s="14">
        <v>92</v>
      </c>
      <c r="M14" s="8">
        <f>0.85*86</f>
        <v>73.099999999999994</v>
      </c>
      <c r="N14" s="8">
        <f>0.85*78</f>
        <v>66.3</v>
      </c>
      <c r="O14" s="10">
        <f>0.8*71</f>
        <v>56.800000000000004</v>
      </c>
      <c r="P14" s="8">
        <f>0.8*64</f>
        <v>51.2</v>
      </c>
      <c r="Q14" s="8">
        <f>0.8*56</f>
        <v>44.800000000000004</v>
      </c>
      <c r="R14" s="16">
        <v>43.6</v>
      </c>
      <c r="S14" s="10">
        <f>0.8*53</f>
        <v>42.400000000000006</v>
      </c>
      <c r="T14" s="8" t="s">
        <v>2</v>
      </c>
      <c r="U14" s="10" t="s">
        <v>2</v>
      </c>
      <c r="V14" s="10" t="s">
        <v>2</v>
      </c>
      <c r="W14" s="10" t="s">
        <v>2</v>
      </c>
      <c r="X14" s="10" t="s">
        <v>2</v>
      </c>
      <c r="Y14" s="10" t="s">
        <v>2</v>
      </c>
      <c r="Z14" s="10" t="s">
        <v>2</v>
      </c>
      <c r="AA14" s="10" t="s">
        <v>2</v>
      </c>
      <c r="AB14" s="1" t="s">
        <v>2</v>
      </c>
      <c r="AC14" s="1" t="s">
        <v>2</v>
      </c>
      <c r="AD14" s="8" t="s">
        <v>2</v>
      </c>
      <c r="AE14" s="4">
        <v>7.79</v>
      </c>
    </row>
    <row r="15" spans="1:33" x14ac:dyDescent="0.25">
      <c r="A15" s="5" t="s">
        <v>14</v>
      </c>
      <c r="B15" s="10">
        <v>147</v>
      </c>
      <c r="C15" s="10">
        <v>146.5</v>
      </c>
      <c r="D15" s="10">
        <v>146</v>
      </c>
      <c r="E15" s="10">
        <v>145</v>
      </c>
      <c r="F15" s="10">
        <v>145</v>
      </c>
      <c r="G15" s="10">
        <v>141</v>
      </c>
      <c r="H15" s="10">
        <v>137</v>
      </c>
      <c r="I15" s="10">
        <v>135</v>
      </c>
      <c r="J15" s="10">
        <v>132</v>
      </c>
      <c r="K15" s="8">
        <v>130</v>
      </c>
      <c r="L15" s="15">
        <v>129</v>
      </c>
      <c r="M15" s="8">
        <f>0.85*127</f>
        <v>107.95</v>
      </c>
      <c r="N15" s="8">
        <f>0.85*126</f>
        <v>107.1</v>
      </c>
      <c r="O15" s="10">
        <f>0.85*124</f>
        <v>105.39999999999999</v>
      </c>
      <c r="P15" s="8">
        <f>0.85*122</f>
        <v>103.7</v>
      </c>
      <c r="Q15" s="8">
        <f>0.85*117</f>
        <v>99.45</v>
      </c>
      <c r="R15" s="16">
        <v>95.32</v>
      </c>
      <c r="S15" s="8">
        <f>0.8*114</f>
        <v>91.2</v>
      </c>
      <c r="T15" s="8">
        <f>0.85*105</f>
        <v>89.25</v>
      </c>
      <c r="U15" s="10">
        <f>0.85*96</f>
        <v>81.599999999999994</v>
      </c>
      <c r="V15" s="8">
        <f>0.85*82</f>
        <v>69.7</v>
      </c>
      <c r="W15" s="8">
        <f>0.85*69</f>
        <v>58.65</v>
      </c>
      <c r="X15" s="8">
        <f>0.85*60</f>
        <v>51</v>
      </c>
      <c r="Y15" s="6">
        <f>0.85*50</f>
        <v>42.5</v>
      </c>
      <c r="Z15" s="10">
        <f>0.85*41</f>
        <v>34.85</v>
      </c>
      <c r="AA15" s="8">
        <f>0.85*33</f>
        <v>28.05</v>
      </c>
      <c r="AB15" s="1" t="s">
        <v>2</v>
      </c>
      <c r="AC15" s="1" t="s">
        <v>2</v>
      </c>
      <c r="AD15" s="8" t="s">
        <v>2</v>
      </c>
      <c r="AE15" s="4">
        <v>7.85</v>
      </c>
    </row>
    <row r="16" spans="1:33" x14ac:dyDescent="0.25">
      <c r="A16" s="9" t="s">
        <v>15</v>
      </c>
      <c r="B16" s="19">
        <v>155</v>
      </c>
      <c r="C16" s="19">
        <v>153</v>
      </c>
      <c r="D16" s="19">
        <v>152.5</v>
      </c>
      <c r="E16" s="19">
        <v>152</v>
      </c>
      <c r="F16" s="19">
        <v>152</v>
      </c>
      <c r="G16" s="19">
        <v>147</v>
      </c>
      <c r="H16" s="19">
        <v>142</v>
      </c>
      <c r="I16" s="19">
        <v>140</v>
      </c>
      <c r="J16" s="19">
        <v>137</v>
      </c>
      <c r="K16" s="8">
        <v>136</v>
      </c>
      <c r="L16" s="15">
        <v>135</v>
      </c>
      <c r="M16" s="8">
        <f>0.85*134</f>
        <v>113.89999999999999</v>
      </c>
      <c r="N16" s="8">
        <f>0.85*132</f>
        <v>112.2</v>
      </c>
      <c r="O16" s="19">
        <f>0.85*131</f>
        <v>111.35</v>
      </c>
      <c r="P16" s="8">
        <f>0.85*127</f>
        <v>107.95</v>
      </c>
      <c r="Q16" s="8">
        <f>0.85*122</f>
        <v>103.7</v>
      </c>
      <c r="R16" s="16">
        <v>101.57</v>
      </c>
      <c r="S16" s="8">
        <f>0.85*117</f>
        <v>99.45</v>
      </c>
      <c r="T16" s="8">
        <f>0.85*107</f>
        <v>90.95</v>
      </c>
      <c r="U16" s="19">
        <f>0.85*99</f>
        <v>84.149999999999991</v>
      </c>
      <c r="V16" s="8">
        <f>0.85*84</f>
        <v>71.399999999999991</v>
      </c>
      <c r="W16" s="8">
        <f>0.85*74</f>
        <v>62.9</v>
      </c>
      <c r="X16" s="8">
        <f>0.85*67</f>
        <v>56.949999999999996</v>
      </c>
      <c r="Y16" s="6">
        <f>0.85*57</f>
        <v>48.449999999999996</v>
      </c>
      <c r="Z16" s="19">
        <f>0.85*49</f>
        <v>41.65</v>
      </c>
      <c r="AA16" s="8">
        <f>0.85*41</f>
        <v>34.85</v>
      </c>
      <c r="AB16" s="6" t="s">
        <v>2</v>
      </c>
      <c r="AC16" s="6" t="s">
        <v>2</v>
      </c>
      <c r="AD16" s="8" t="s">
        <v>2</v>
      </c>
      <c r="AE16" s="4">
        <v>7.85</v>
      </c>
    </row>
    <row r="17" spans="1:31" x14ac:dyDescent="0.25">
      <c r="A17" s="9" t="s">
        <v>16</v>
      </c>
      <c r="B17" s="10">
        <v>146</v>
      </c>
      <c r="C17" s="10">
        <v>141</v>
      </c>
      <c r="D17" s="10">
        <v>138</v>
      </c>
      <c r="E17" s="10">
        <v>134</v>
      </c>
      <c r="F17" s="10">
        <v>127</v>
      </c>
      <c r="G17" s="10">
        <v>120</v>
      </c>
      <c r="H17" s="10">
        <v>114</v>
      </c>
      <c r="I17" s="10">
        <v>110</v>
      </c>
      <c r="J17" s="10">
        <v>105</v>
      </c>
      <c r="K17" s="8">
        <v>103</v>
      </c>
      <c r="L17" s="15">
        <v>101</v>
      </c>
      <c r="M17" s="8">
        <f>0.85*99</f>
        <v>84.149999999999991</v>
      </c>
      <c r="N17" s="8">
        <f>0.85*96</f>
        <v>81.599999999999994</v>
      </c>
      <c r="O17" s="10">
        <f>0.85*94</f>
        <v>79.899999999999991</v>
      </c>
      <c r="P17" s="8">
        <f>0.85*91</f>
        <v>77.349999999999994</v>
      </c>
      <c r="Q17" s="8">
        <f>0.85*89</f>
        <v>75.649999999999991</v>
      </c>
      <c r="R17" s="16">
        <v>74.37</v>
      </c>
      <c r="S17" s="8">
        <f>0.85*86</f>
        <v>73.099999999999994</v>
      </c>
      <c r="T17" s="8">
        <f>0.85*83</f>
        <v>70.55</v>
      </c>
      <c r="U17" s="10">
        <f>0.85*79</f>
        <v>67.149999999999991</v>
      </c>
      <c r="V17" s="8">
        <f>0.85*72</f>
        <v>61.199999999999996</v>
      </c>
      <c r="W17" s="8">
        <f>0.85*66</f>
        <v>56.1</v>
      </c>
      <c r="X17" s="8">
        <f>0.85*60</f>
        <v>51</v>
      </c>
      <c r="Y17" s="6">
        <f>0.85*54</f>
        <v>45.9</v>
      </c>
      <c r="Z17" s="10">
        <f>0.85*47</f>
        <v>39.949999999999996</v>
      </c>
      <c r="AA17" s="8">
        <f>0.85*40</f>
        <v>34</v>
      </c>
      <c r="AB17" s="10">
        <f>0.85*25</f>
        <v>21.25</v>
      </c>
      <c r="AC17" s="6" t="s">
        <v>2</v>
      </c>
      <c r="AD17" s="8" t="s">
        <v>2</v>
      </c>
      <c r="AE17" s="4">
        <v>7.75</v>
      </c>
    </row>
    <row r="18" spans="1:31" x14ac:dyDescent="0.25">
      <c r="A18" s="5" t="s">
        <v>17</v>
      </c>
      <c r="B18" s="6">
        <v>153</v>
      </c>
      <c r="C18" s="6">
        <v>140</v>
      </c>
      <c r="D18" s="6">
        <v>130</v>
      </c>
      <c r="E18" s="6">
        <v>120</v>
      </c>
      <c r="F18" s="6">
        <v>113</v>
      </c>
      <c r="G18" s="6">
        <v>103</v>
      </c>
      <c r="H18" s="6">
        <v>101</v>
      </c>
      <c r="I18" s="6">
        <v>90</v>
      </c>
      <c r="J18" s="6">
        <v>87</v>
      </c>
      <c r="K18" s="8">
        <v>83</v>
      </c>
      <c r="L18" s="8">
        <v>82</v>
      </c>
      <c r="M18" s="8">
        <v>81</v>
      </c>
      <c r="N18" s="8">
        <v>81</v>
      </c>
      <c r="O18" s="6">
        <v>80</v>
      </c>
      <c r="P18" s="8" t="s">
        <v>2</v>
      </c>
      <c r="Q18" s="8" t="s">
        <v>2</v>
      </c>
      <c r="R18" s="8" t="s">
        <v>2</v>
      </c>
      <c r="S18" s="8" t="s">
        <v>2</v>
      </c>
      <c r="T18" s="8" t="s">
        <v>2</v>
      </c>
      <c r="U18" s="6" t="s">
        <v>2</v>
      </c>
      <c r="V18" s="8" t="s">
        <v>2</v>
      </c>
      <c r="W18" s="8" t="s">
        <v>2</v>
      </c>
      <c r="X18" s="8" t="s">
        <v>2</v>
      </c>
      <c r="Y18" s="6" t="s">
        <v>2</v>
      </c>
      <c r="Z18" s="6" t="s">
        <v>2</v>
      </c>
      <c r="AA18" s="8" t="s">
        <v>2</v>
      </c>
      <c r="AB18" s="6" t="s">
        <v>2</v>
      </c>
      <c r="AC18" s="6" t="s">
        <v>2</v>
      </c>
      <c r="AD18" s="8" t="s">
        <v>2</v>
      </c>
      <c r="AE18" s="4">
        <v>8</v>
      </c>
    </row>
    <row r="19" spans="1:31" x14ac:dyDescent="0.25">
      <c r="A19" s="5" t="s">
        <v>18</v>
      </c>
      <c r="B19" s="6">
        <v>160</v>
      </c>
      <c r="C19" s="6">
        <v>133</v>
      </c>
      <c r="D19" s="6">
        <v>125</v>
      </c>
      <c r="E19" s="6">
        <v>120</v>
      </c>
      <c r="F19" s="6">
        <v>115</v>
      </c>
      <c r="G19" s="6">
        <v>112</v>
      </c>
      <c r="H19" s="6">
        <v>108</v>
      </c>
      <c r="I19" s="6">
        <v>107</v>
      </c>
      <c r="J19" s="6">
        <v>107</v>
      </c>
      <c r="K19" s="8">
        <v>107</v>
      </c>
      <c r="L19" s="8">
        <v>107</v>
      </c>
      <c r="M19" s="8">
        <v>107</v>
      </c>
      <c r="N19" s="8">
        <v>107</v>
      </c>
      <c r="O19" s="6">
        <v>107</v>
      </c>
      <c r="P19" s="8" t="s">
        <v>2</v>
      </c>
      <c r="Q19" s="8" t="s">
        <v>2</v>
      </c>
      <c r="R19" s="8" t="s">
        <v>2</v>
      </c>
      <c r="S19" s="8" t="s">
        <v>2</v>
      </c>
      <c r="T19" s="8" t="s">
        <v>2</v>
      </c>
      <c r="U19" s="6" t="s">
        <v>2</v>
      </c>
      <c r="V19" s="8" t="s">
        <v>2</v>
      </c>
      <c r="W19" s="8" t="s">
        <v>2</v>
      </c>
      <c r="X19" s="8" t="s">
        <v>2</v>
      </c>
      <c r="Y19" s="6" t="s">
        <v>2</v>
      </c>
      <c r="Z19" s="6" t="s">
        <v>2</v>
      </c>
      <c r="AA19" s="8" t="s">
        <v>2</v>
      </c>
      <c r="AB19" s="6" t="s">
        <v>2</v>
      </c>
      <c r="AC19" s="6" t="s">
        <v>2</v>
      </c>
      <c r="AD19" s="8" t="s">
        <v>2</v>
      </c>
      <c r="AE19" s="4">
        <v>8</v>
      </c>
    </row>
    <row r="20" spans="1:31" x14ac:dyDescent="0.25">
      <c r="A20" s="5" t="s">
        <v>19</v>
      </c>
      <c r="B20" s="10">
        <v>147</v>
      </c>
      <c r="C20" s="10">
        <v>138</v>
      </c>
      <c r="D20" s="10">
        <v>130</v>
      </c>
      <c r="E20" s="10">
        <v>124</v>
      </c>
      <c r="F20" s="10">
        <v>117</v>
      </c>
      <c r="G20" s="10">
        <v>110</v>
      </c>
      <c r="H20" s="10">
        <v>107</v>
      </c>
      <c r="I20" s="10">
        <v>105</v>
      </c>
      <c r="J20" s="10">
        <v>103</v>
      </c>
      <c r="K20" s="8" t="s">
        <v>2</v>
      </c>
      <c r="L20" s="8" t="s">
        <v>2</v>
      </c>
      <c r="M20" s="8" t="s">
        <v>2</v>
      </c>
      <c r="N20" s="8" t="s">
        <v>2</v>
      </c>
      <c r="O20" s="10" t="s">
        <v>2</v>
      </c>
      <c r="P20" s="8" t="s">
        <v>2</v>
      </c>
      <c r="Q20" s="8" t="s">
        <v>2</v>
      </c>
      <c r="R20" s="8" t="s">
        <v>2</v>
      </c>
      <c r="S20" s="8" t="s">
        <v>2</v>
      </c>
      <c r="T20" s="8" t="s">
        <v>2</v>
      </c>
      <c r="U20" s="6" t="s">
        <v>2</v>
      </c>
      <c r="V20" s="8" t="s">
        <v>2</v>
      </c>
      <c r="W20" s="8" t="s">
        <v>2</v>
      </c>
      <c r="X20" s="8" t="s">
        <v>2</v>
      </c>
      <c r="Y20" s="6" t="s">
        <v>2</v>
      </c>
      <c r="Z20" s="6" t="s">
        <v>2</v>
      </c>
      <c r="AA20" s="8" t="s">
        <v>2</v>
      </c>
      <c r="AB20" s="6" t="s">
        <v>2</v>
      </c>
      <c r="AC20" s="6" t="s">
        <v>2</v>
      </c>
      <c r="AD20" s="8" t="s">
        <v>2</v>
      </c>
      <c r="AE20" s="4">
        <v>7.96</v>
      </c>
    </row>
    <row r="21" spans="1:31" x14ac:dyDescent="0.25">
      <c r="A21" s="5" t="s">
        <v>20</v>
      </c>
      <c r="B21" s="10">
        <v>168</v>
      </c>
      <c r="C21" s="6">
        <v>156</v>
      </c>
      <c r="D21" s="6">
        <v>148</v>
      </c>
      <c r="E21" s="6">
        <v>140</v>
      </c>
      <c r="F21" s="6">
        <v>132</v>
      </c>
      <c r="G21" s="6">
        <v>123</v>
      </c>
      <c r="H21" s="6">
        <v>113</v>
      </c>
      <c r="I21" s="6">
        <v>108</v>
      </c>
      <c r="J21" s="6">
        <v>103</v>
      </c>
      <c r="K21" s="8">
        <v>102</v>
      </c>
      <c r="L21" s="8">
        <v>101</v>
      </c>
      <c r="M21" s="8">
        <v>100.5</v>
      </c>
      <c r="N21" s="8">
        <v>100</v>
      </c>
      <c r="O21" s="6">
        <v>99</v>
      </c>
      <c r="P21" s="8">
        <v>98</v>
      </c>
      <c r="Q21" s="8">
        <v>97.5</v>
      </c>
      <c r="R21" s="16">
        <v>97.25</v>
      </c>
      <c r="S21" s="8">
        <v>97</v>
      </c>
      <c r="T21" s="8">
        <v>96</v>
      </c>
      <c r="U21" s="6">
        <v>95</v>
      </c>
      <c r="V21" s="8">
        <v>94</v>
      </c>
      <c r="W21" s="8">
        <v>79</v>
      </c>
      <c r="X21" s="8">
        <f>0.9*79</f>
        <v>71.100000000000009</v>
      </c>
      <c r="Y21" s="6">
        <f>0.9*78</f>
        <v>70.2</v>
      </c>
      <c r="Z21" s="6">
        <f>0.9*76</f>
        <v>68.400000000000006</v>
      </c>
      <c r="AA21" s="8">
        <f>0.9*73</f>
        <v>65.7</v>
      </c>
      <c r="AB21" s="6">
        <f>0.9*57</f>
        <v>51.300000000000004</v>
      </c>
      <c r="AC21" s="6" t="s">
        <v>2</v>
      </c>
      <c r="AD21" s="8" t="s">
        <v>2</v>
      </c>
      <c r="AE21" s="4">
        <v>8</v>
      </c>
    </row>
    <row r="22" spans="1:31" x14ac:dyDescent="0.25">
      <c r="A22" s="5" t="s">
        <v>21</v>
      </c>
      <c r="B22" s="10">
        <v>168</v>
      </c>
      <c r="C22" s="6">
        <v>156</v>
      </c>
      <c r="D22" s="6">
        <v>148</v>
      </c>
      <c r="E22" s="6">
        <v>140</v>
      </c>
      <c r="F22" s="6">
        <v>132</v>
      </c>
      <c r="G22" s="6">
        <v>123</v>
      </c>
      <c r="H22" s="6">
        <v>113</v>
      </c>
      <c r="I22" s="6">
        <v>108</v>
      </c>
      <c r="J22" s="6">
        <v>103</v>
      </c>
      <c r="K22" s="8">
        <v>102</v>
      </c>
      <c r="L22" s="8">
        <v>101</v>
      </c>
      <c r="M22" s="8">
        <v>100.5</v>
      </c>
      <c r="N22" s="8">
        <v>100</v>
      </c>
      <c r="O22" s="6">
        <v>99</v>
      </c>
      <c r="P22" s="8">
        <v>98</v>
      </c>
      <c r="Q22" s="8">
        <v>97.5</v>
      </c>
      <c r="R22" s="16">
        <v>97.25</v>
      </c>
      <c r="S22" s="8">
        <v>97</v>
      </c>
      <c r="T22" s="8">
        <v>96</v>
      </c>
      <c r="U22" s="6">
        <v>95</v>
      </c>
      <c r="V22" s="8">
        <v>94</v>
      </c>
      <c r="W22" s="8">
        <v>79</v>
      </c>
      <c r="X22" s="8">
        <f>0.9*79</f>
        <v>71.100000000000009</v>
      </c>
      <c r="Y22" s="6">
        <f>0.9*78</f>
        <v>70.2</v>
      </c>
      <c r="Z22" s="6">
        <f>0.9*76</f>
        <v>68.400000000000006</v>
      </c>
      <c r="AA22" s="8">
        <f>0.9*73</f>
        <v>65.7</v>
      </c>
      <c r="AB22" s="6">
        <f>0.9*57</f>
        <v>51.300000000000004</v>
      </c>
      <c r="AC22" s="6" t="s">
        <v>2</v>
      </c>
      <c r="AD22" s="8" t="s">
        <v>2</v>
      </c>
      <c r="AE22" s="4">
        <v>8.1</v>
      </c>
    </row>
    <row r="23" spans="1:31" x14ac:dyDescent="0.25">
      <c r="A23" s="9" t="s">
        <v>22</v>
      </c>
      <c r="B23" s="10">
        <v>168</v>
      </c>
      <c r="C23" s="6">
        <v>156</v>
      </c>
      <c r="D23" s="6">
        <v>148</v>
      </c>
      <c r="E23" s="6">
        <v>140</v>
      </c>
      <c r="F23" s="6">
        <v>132</v>
      </c>
      <c r="G23" s="6">
        <v>123</v>
      </c>
      <c r="H23" s="6">
        <v>113</v>
      </c>
      <c r="I23" s="6">
        <v>108</v>
      </c>
      <c r="J23" s="6">
        <v>103</v>
      </c>
      <c r="K23" s="8">
        <v>102</v>
      </c>
      <c r="L23" s="8">
        <v>101</v>
      </c>
      <c r="M23" s="8">
        <v>100.5</v>
      </c>
      <c r="N23" s="8">
        <v>100</v>
      </c>
      <c r="O23" s="6">
        <v>99</v>
      </c>
      <c r="P23" s="8">
        <v>98</v>
      </c>
      <c r="Q23" s="8">
        <v>97.5</v>
      </c>
      <c r="R23" s="16">
        <v>97.25</v>
      </c>
      <c r="S23" s="8">
        <v>97</v>
      </c>
      <c r="T23" s="8">
        <v>96</v>
      </c>
      <c r="U23" s="6">
        <v>95</v>
      </c>
      <c r="V23" s="8">
        <v>94</v>
      </c>
      <c r="W23" s="8">
        <v>79</v>
      </c>
      <c r="X23" s="8">
        <f>0.9*79</f>
        <v>71.100000000000009</v>
      </c>
      <c r="Y23" s="6">
        <f>0.9*78</f>
        <v>70.2</v>
      </c>
      <c r="Z23" s="6">
        <f>0.9*76</f>
        <v>68.400000000000006</v>
      </c>
      <c r="AA23" s="8">
        <f>0.9*73</f>
        <v>65.7</v>
      </c>
      <c r="AB23" s="6">
        <f>0.9*57</f>
        <v>51.300000000000004</v>
      </c>
      <c r="AC23" s="6" t="s">
        <v>2</v>
      </c>
      <c r="AD23" s="8" t="s">
        <v>2</v>
      </c>
      <c r="AE23" s="4">
        <v>7.9</v>
      </c>
    </row>
    <row r="24" spans="1:31" x14ac:dyDescent="0.25">
      <c r="A24" s="9" t="s">
        <v>23</v>
      </c>
      <c r="B24" s="10">
        <v>168</v>
      </c>
      <c r="C24" s="6">
        <v>156</v>
      </c>
      <c r="D24" s="6">
        <v>148</v>
      </c>
      <c r="E24" s="6">
        <v>140</v>
      </c>
      <c r="F24" s="6">
        <v>132</v>
      </c>
      <c r="G24" s="6">
        <v>123</v>
      </c>
      <c r="H24" s="6">
        <v>113</v>
      </c>
      <c r="I24" s="6">
        <v>108</v>
      </c>
      <c r="J24" s="6">
        <v>103</v>
      </c>
      <c r="K24" s="8">
        <v>102</v>
      </c>
      <c r="L24" s="8">
        <v>101</v>
      </c>
      <c r="M24" s="8">
        <v>100.5</v>
      </c>
      <c r="N24" s="8">
        <v>100</v>
      </c>
      <c r="O24" s="6">
        <v>99</v>
      </c>
      <c r="P24" s="8">
        <v>98</v>
      </c>
      <c r="Q24" s="8">
        <v>97.5</v>
      </c>
      <c r="R24" s="16">
        <v>97.25</v>
      </c>
      <c r="S24" s="8">
        <v>97</v>
      </c>
      <c r="T24" s="8">
        <v>96</v>
      </c>
      <c r="U24" s="6">
        <v>95</v>
      </c>
      <c r="V24" s="8">
        <v>94</v>
      </c>
      <c r="W24" s="8">
        <v>79</v>
      </c>
      <c r="X24" s="8">
        <f>0.9*79</f>
        <v>71.100000000000009</v>
      </c>
      <c r="Y24" s="6">
        <f>0.9*78</f>
        <v>70.2</v>
      </c>
      <c r="Z24" s="6">
        <f>0.9*76</f>
        <v>68.400000000000006</v>
      </c>
      <c r="AA24" s="8">
        <f>0.9*73</f>
        <v>65.7</v>
      </c>
      <c r="AB24" s="6">
        <f>0.9*57</f>
        <v>51.300000000000004</v>
      </c>
      <c r="AC24" s="6" t="s">
        <v>2</v>
      </c>
      <c r="AD24" s="8" t="s">
        <v>2</v>
      </c>
      <c r="AE24" s="4">
        <v>7.95</v>
      </c>
    </row>
    <row r="25" spans="1:31" x14ac:dyDescent="0.25">
      <c r="A25" s="9" t="s">
        <v>24</v>
      </c>
      <c r="B25" s="10">
        <v>184</v>
      </c>
      <c r="C25" s="10">
        <v>174</v>
      </c>
      <c r="D25" s="10">
        <v>168</v>
      </c>
      <c r="E25" s="10">
        <v>160</v>
      </c>
      <c r="F25" s="10">
        <v>154</v>
      </c>
      <c r="G25" s="10">
        <v>148</v>
      </c>
      <c r="H25" s="10">
        <v>144</v>
      </c>
      <c r="I25" s="10">
        <v>140</v>
      </c>
      <c r="J25" s="10">
        <v>137</v>
      </c>
      <c r="K25" s="8">
        <v>136</v>
      </c>
      <c r="L25" s="8">
        <v>135</v>
      </c>
      <c r="M25" s="8">
        <v>134</v>
      </c>
      <c r="N25" s="8">
        <v>133</v>
      </c>
      <c r="O25" s="10">
        <v>132</v>
      </c>
      <c r="P25" s="8">
        <v>131</v>
      </c>
      <c r="Q25" s="8">
        <v>130</v>
      </c>
      <c r="R25" s="16">
        <v>129.5</v>
      </c>
      <c r="S25" s="8">
        <v>129</v>
      </c>
      <c r="T25" s="8">
        <v>128</v>
      </c>
      <c r="U25" s="10">
        <v>127</v>
      </c>
      <c r="V25" s="8">
        <v>126</v>
      </c>
      <c r="W25" s="8">
        <v>125</v>
      </c>
      <c r="X25" s="8">
        <f>0.9*124</f>
        <v>111.60000000000001</v>
      </c>
      <c r="Y25" s="6">
        <f t="shared" ref="Y25:Z28" si="0">0.9*111</f>
        <v>99.9</v>
      </c>
      <c r="Z25" s="10">
        <f t="shared" si="0"/>
        <v>99.9</v>
      </c>
      <c r="AA25" s="8">
        <f>0.9*101</f>
        <v>90.9</v>
      </c>
      <c r="AB25" s="10">
        <f>0.9*74</f>
        <v>66.600000000000009</v>
      </c>
      <c r="AC25" s="10">
        <f>0.9*48</f>
        <v>43.2</v>
      </c>
      <c r="AD25" s="8">
        <f>0.9*30</f>
        <v>27</v>
      </c>
      <c r="AE25" s="4">
        <v>7.95</v>
      </c>
    </row>
    <row r="26" spans="1:31" x14ac:dyDescent="0.25">
      <c r="A26" s="9" t="s">
        <v>25</v>
      </c>
      <c r="B26" s="10">
        <v>184</v>
      </c>
      <c r="C26" s="10">
        <v>174</v>
      </c>
      <c r="D26" s="10">
        <v>168</v>
      </c>
      <c r="E26" s="10">
        <v>160</v>
      </c>
      <c r="F26" s="10">
        <v>154</v>
      </c>
      <c r="G26" s="10">
        <v>148</v>
      </c>
      <c r="H26" s="10">
        <v>144</v>
      </c>
      <c r="I26" s="10">
        <v>140</v>
      </c>
      <c r="J26" s="10">
        <v>137</v>
      </c>
      <c r="K26" s="8">
        <v>136</v>
      </c>
      <c r="L26" s="8">
        <v>135</v>
      </c>
      <c r="M26" s="8">
        <v>134</v>
      </c>
      <c r="N26" s="8">
        <v>133</v>
      </c>
      <c r="O26" s="10">
        <v>132</v>
      </c>
      <c r="P26" s="8">
        <v>131</v>
      </c>
      <c r="Q26" s="8">
        <v>130</v>
      </c>
      <c r="R26" s="16">
        <v>129.5</v>
      </c>
      <c r="S26" s="8">
        <v>129</v>
      </c>
      <c r="T26" s="8">
        <v>128</v>
      </c>
      <c r="U26" s="10">
        <v>127</v>
      </c>
      <c r="V26" s="8">
        <v>126</v>
      </c>
      <c r="W26" s="8">
        <v>125</v>
      </c>
      <c r="X26" s="8">
        <f>0.9*124</f>
        <v>111.60000000000001</v>
      </c>
      <c r="Y26" s="6">
        <f t="shared" si="0"/>
        <v>99.9</v>
      </c>
      <c r="Z26" s="10">
        <f t="shared" si="0"/>
        <v>99.9</v>
      </c>
      <c r="AA26" s="8">
        <f>0.9*101</f>
        <v>90.9</v>
      </c>
      <c r="AB26" s="10">
        <f>0.9*74</f>
        <v>66.600000000000009</v>
      </c>
      <c r="AC26" s="10">
        <f>0.9*48</f>
        <v>43.2</v>
      </c>
      <c r="AD26" s="8">
        <f>0.9*30</f>
        <v>27</v>
      </c>
      <c r="AE26" s="4">
        <v>8</v>
      </c>
    </row>
    <row r="27" spans="1:31" x14ac:dyDescent="0.25">
      <c r="A27" s="9" t="s">
        <v>26</v>
      </c>
      <c r="B27" s="10">
        <v>184</v>
      </c>
      <c r="C27" s="10">
        <v>174</v>
      </c>
      <c r="D27" s="10">
        <v>168</v>
      </c>
      <c r="E27" s="10">
        <v>160</v>
      </c>
      <c r="F27" s="10">
        <v>154</v>
      </c>
      <c r="G27" s="10">
        <v>148</v>
      </c>
      <c r="H27" s="10">
        <v>144</v>
      </c>
      <c r="I27" s="10">
        <v>140</v>
      </c>
      <c r="J27" s="10">
        <v>137</v>
      </c>
      <c r="K27" s="8">
        <v>136</v>
      </c>
      <c r="L27" s="8">
        <v>135</v>
      </c>
      <c r="M27" s="8">
        <v>134</v>
      </c>
      <c r="N27" s="8">
        <v>133</v>
      </c>
      <c r="O27" s="10">
        <v>132</v>
      </c>
      <c r="P27" s="8">
        <v>131</v>
      </c>
      <c r="Q27" s="8">
        <v>130</v>
      </c>
      <c r="R27" s="16">
        <v>129.5</v>
      </c>
      <c r="S27" s="8">
        <v>129</v>
      </c>
      <c r="T27" s="8">
        <v>128</v>
      </c>
      <c r="U27" s="10">
        <v>127</v>
      </c>
      <c r="V27" s="8">
        <v>126</v>
      </c>
      <c r="W27" s="8">
        <v>125</v>
      </c>
      <c r="X27" s="8">
        <f>0.9*124</f>
        <v>111.60000000000001</v>
      </c>
      <c r="Y27" s="6">
        <f t="shared" si="0"/>
        <v>99.9</v>
      </c>
      <c r="Z27" s="10">
        <f t="shared" si="0"/>
        <v>99.9</v>
      </c>
      <c r="AA27" s="8">
        <f>0.9*101</f>
        <v>90.9</v>
      </c>
      <c r="AB27" s="10">
        <f>0.9*74</f>
        <v>66.600000000000009</v>
      </c>
      <c r="AC27" s="10">
        <f>0.9*48</f>
        <v>43.2</v>
      </c>
      <c r="AD27" s="8">
        <f>0.9*30</f>
        <v>27</v>
      </c>
      <c r="AE27" s="4">
        <v>7.92</v>
      </c>
    </row>
    <row r="28" spans="1:31" x14ac:dyDescent="0.25">
      <c r="A28" s="9" t="s">
        <v>27</v>
      </c>
      <c r="B28" s="10">
        <v>184</v>
      </c>
      <c r="C28" s="10">
        <v>174</v>
      </c>
      <c r="D28" s="10">
        <v>168</v>
      </c>
      <c r="E28" s="10">
        <v>160</v>
      </c>
      <c r="F28" s="10">
        <v>154</v>
      </c>
      <c r="G28" s="10">
        <v>148</v>
      </c>
      <c r="H28" s="10">
        <v>144</v>
      </c>
      <c r="I28" s="10">
        <v>140</v>
      </c>
      <c r="J28" s="10">
        <v>137</v>
      </c>
      <c r="K28" s="8">
        <v>136</v>
      </c>
      <c r="L28" s="8">
        <v>135</v>
      </c>
      <c r="M28" s="8">
        <v>134</v>
      </c>
      <c r="N28" s="8">
        <v>133</v>
      </c>
      <c r="O28" s="10">
        <v>132</v>
      </c>
      <c r="P28" s="8">
        <v>131</v>
      </c>
      <c r="Q28" s="8">
        <v>130</v>
      </c>
      <c r="R28" s="16">
        <v>129.5</v>
      </c>
      <c r="S28" s="8">
        <v>129</v>
      </c>
      <c r="T28" s="8">
        <v>128</v>
      </c>
      <c r="U28" s="10">
        <v>127</v>
      </c>
      <c r="V28" s="8">
        <v>126</v>
      </c>
      <c r="W28" s="8">
        <v>125</v>
      </c>
      <c r="X28" s="8">
        <f>0.9*124</f>
        <v>111.60000000000001</v>
      </c>
      <c r="Y28" s="6">
        <f t="shared" si="0"/>
        <v>99.9</v>
      </c>
      <c r="Z28" s="10">
        <f t="shared" si="0"/>
        <v>99.9</v>
      </c>
      <c r="AA28" s="8">
        <f>0.9*101</f>
        <v>90.9</v>
      </c>
      <c r="AB28" s="10">
        <f>0.9*74</f>
        <v>66.600000000000009</v>
      </c>
      <c r="AC28" s="10">
        <f>0.9*48</f>
        <v>43.2</v>
      </c>
      <c r="AD28" s="8">
        <f>0.9*30</f>
        <v>27</v>
      </c>
      <c r="AE28" s="4">
        <v>7.9</v>
      </c>
    </row>
    <row r="29" spans="1:31" x14ac:dyDescent="0.25">
      <c r="A29" s="5" t="s">
        <v>28</v>
      </c>
      <c r="B29" s="10">
        <v>245</v>
      </c>
      <c r="C29" s="10">
        <v>237</v>
      </c>
      <c r="D29" s="20">
        <v>231</v>
      </c>
      <c r="E29" s="10">
        <v>225</v>
      </c>
      <c r="F29" s="20">
        <v>214.5</v>
      </c>
      <c r="G29" s="10">
        <v>204</v>
      </c>
      <c r="H29" s="20">
        <v>193.5</v>
      </c>
      <c r="I29" s="20">
        <v>188.5</v>
      </c>
      <c r="J29" s="10">
        <v>183.5</v>
      </c>
      <c r="K29" s="16">
        <v>181.1</v>
      </c>
      <c r="L29" s="16">
        <v>178.7</v>
      </c>
      <c r="M29" s="16">
        <f>0.85*176.3</f>
        <v>149.85500000000002</v>
      </c>
      <c r="N29" s="16">
        <f>0.85*173.9</f>
        <v>147.815</v>
      </c>
      <c r="O29" s="10">
        <f>0.85*171.5</f>
        <v>145.77500000000001</v>
      </c>
      <c r="P29" s="16">
        <f>0.85*169.9</f>
        <v>144.41499999999999</v>
      </c>
      <c r="Q29" s="16">
        <f>0.85*168.3</f>
        <v>143.05500000000001</v>
      </c>
      <c r="R29" s="8">
        <f>0.85*167.5</f>
        <v>142.375</v>
      </c>
      <c r="S29" s="16">
        <f>0.85*166.1</f>
        <v>141.185</v>
      </c>
      <c r="T29" s="16">
        <f>0.85*163.3</f>
        <v>138.80500000000001</v>
      </c>
      <c r="U29" s="10">
        <f>0.85*160.5</f>
        <v>136.42499999999998</v>
      </c>
      <c r="V29" s="8" t="s">
        <v>2</v>
      </c>
      <c r="W29" s="8" t="s">
        <v>2</v>
      </c>
      <c r="X29" s="8" t="s">
        <v>2</v>
      </c>
      <c r="Y29" s="8" t="s">
        <v>2</v>
      </c>
      <c r="Z29" s="8" t="s">
        <v>2</v>
      </c>
      <c r="AA29" s="8" t="s">
        <v>2</v>
      </c>
      <c r="AB29" s="8" t="s">
        <v>2</v>
      </c>
      <c r="AC29" s="8" t="s">
        <v>2</v>
      </c>
      <c r="AD29" s="8" t="s">
        <v>2</v>
      </c>
      <c r="AE29" s="4">
        <v>7.85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База температур материалов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VLADIMIR-PC</dc:creator>
  <cp:lastModifiedBy>VLADIMIR-PC</cp:lastModifiedBy>
  <dcterms:created xsi:type="dcterms:W3CDTF">2015-06-05T18:19:34Z</dcterms:created>
  <dcterms:modified xsi:type="dcterms:W3CDTF">2023-06-21T15:26:11Z</dcterms:modified>
</cp:coreProperties>
</file>