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tol\Documents\GitHub\precios3d\"/>
    </mc:Choice>
  </mc:AlternateContent>
  <xr:revisionPtr revIDLastSave="0" documentId="13_ncr:1_{491C26AE-78F6-403D-B5DC-447C3DB6412E}" xr6:coauthVersionLast="47" xr6:coauthVersionMax="47" xr10:uidLastSave="{00000000-0000-0000-0000-000000000000}"/>
  <bookViews>
    <workbookView xWindow="-120" yWindow="-120" windowWidth="29040" windowHeight="15720" xr2:uid="{551E2D96-91C7-4A04-835E-4F64B5C8F111}"/>
  </bookViews>
  <sheets>
    <sheet name="latest_prices" sheetId="2" r:id="rId1"/>
    <sheet name="Hoja1" sheetId="1" r:id="rId2"/>
  </sheets>
  <definedNames>
    <definedName name="DatosExternos_1" localSheetId="0" hidden="1">latest_prices!$A$1:$E$39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G6" i="2"/>
  <c r="G7" i="2"/>
  <c r="G12" i="2"/>
  <c r="F2" i="2"/>
  <c r="G2" i="2" s="1"/>
  <c r="F3" i="2"/>
  <c r="H3" i="2" s="1"/>
  <c r="I3" i="2" s="1"/>
  <c r="F4" i="2"/>
  <c r="H4" i="2" s="1"/>
  <c r="F5" i="2"/>
  <c r="K5" i="2" s="1"/>
  <c r="L5" i="2" s="1"/>
  <c r="F6" i="2"/>
  <c r="K6" i="2" s="1"/>
  <c r="L6" i="2" s="1"/>
  <c r="F7" i="2"/>
  <c r="H7" i="2" s="1"/>
  <c r="I7" i="2" s="1"/>
  <c r="F8" i="2"/>
  <c r="K8" i="2" s="1"/>
  <c r="L8" i="2" s="1"/>
  <c r="F9" i="2"/>
  <c r="K9" i="2" s="1"/>
  <c r="L9" i="2" s="1"/>
  <c r="F10" i="2"/>
  <c r="K10" i="2" s="1"/>
  <c r="L10" i="2" s="1"/>
  <c r="F11" i="2"/>
  <c r="H11" i="2" s="1"/>
  <c r="I11" i="2" s="1"/>
  <c r="F12" i="2"/>
  <c r="H12" i="2" s="1"/>
  <c r="I12" i="2" s="1"/>
  <c r="F13" i="2"/>
  <c r="H13" i="2" s="1"/>
  <c r="I13" i="2" s="1"/>
  <c r="F14" i="2"/>
  <c r="G14" i="2" s="1"/>
  <c r="F15" i="2"/>
  <c r="H15" i="2" s="1"/>
  <c r="I15" i="2" s="1"/>
  <c r="F16" i="2"/>
  <c r="H16" i="2" s="1"/>
  <c r="F17" i="2"/>
  <c r="H17" i="2" s="1"/>
  <c r="F18" i="2"/>
  <c r="H18" i="2" s="1"/>
  <c r="I18" i="2" s="1"/>
  <c r="F19" i="2"/>
  <c r="H19" i="2" s="1"/>
  <c r="I19" i="2" s="1"/>
  <c r="F20" i="2"/>
  <c r="K20" i="2" s="1"/>
  <c r="L20" i="2" s="1"/>
  <c r="F21" i="2"/>
  <c r="H21" i="2" s="1"/>
  <c r="I21" i="2" s="1"/>
  <c r="F22" i="2"/>
  <c r="K22" i="2" s="1"/>
  <c r="L22" i="2" s="1"/>
  <c r="F23" i="2"/>
  <c r="K23" i="2" s="1"/>
  <c r="L23" i="2" s="1"/>
  <c r="F24" i="2"/>
  <c r="H24" i="2" s="1"/>
  <c r="I24" i="2" s="1"/>
  <c r="F25" i="2"/>
  <c r="H25" i="2" s="1"/>
  <c r="I25" i="2" s="1"/>
  <c r="F26" i="2"/>
  <c r="G26" i="2" s="1"/>
  <c r="F27" i="2"/>
  <c r="H27" i="2" s="1"/>
  <c r="I27" i="2" s="1"/>
  <c r="F28" i="2"/>
  <c r="H28" i="2" s="1"/>
  <c r="F29" i="2"/>
  <c r="G29" i="2" s="1"/>
  <c r="F30" i="2"/>
  <c r="H30" i="2" s="1"/>
  <c r="F31" i="2"/>
  <c r="H31" i="2" s="1"/>
  <c r="I31" i="2" s="1"/>
  <c r="F32" i="2"/>
  <c r="K32" i="2" s="1"/>
  <c r="L32" i="2" s="1"/>
  <c r="F33" i="2"/>
  <c r="H33" i="2" s="1"/>
  <c r="I33" i="2" s="1"/>
  <c r="F34" i="2"/>
  <c r="K34" i="2" s="1"/>
  <c r="L34" i="2" s="1"/>
  <c r="F35" i="2"/>
  <c r="K35" i="2" s="1"/>
  <c r="L35" i="2" s="1"/>
  <c r="F36" i="2"/>
  <c r="H36" i="2" s="1"/>
  <c r="I36" i="2" s="1"/>
  <c r="F37" i="2"/>
  <c r="H37" i="2" s="1"/>
  <c r="I37" i="2" s="1"/>
  <c r="F38" i="2"/>
  <c r="G38" i="2" s="1"/>
  <c r="F39" i="2"/>
  <c r="H39" i="2" s="1"/>
  <c r="I39" i="2" s="1"/>
  <c r="H29" i="2"/>
  <c r="I29" i="2" s="1"/>
  <c r="K17" i="2"/>
  <c r="L17" i="2" s="1"/>
  <c r="J33" i="2" l="1"/>
  <c r="J21" i="2"/>
  <c r="J31" i="2"/>
  <c r="J19" i="2"/>
  <c r="H5" i="2"/>
  <c r="I5" i="2" s="1"/>
  <c r="H9" i="2"/>
  <c r="H8" i="2"/>
  <c r="G11" i="2"/>
  <c r="J7" i="2"/>
  <c r="J18" i="2"/>
  <c r="K29" i="2"/>
  <c r="G10" i="2"/>
  <c r="H6" i="2"/>
  <c r="I6" i="2" s="1"/>
  <c r="K30" i="2"/>
  <c r="K18" i="2"/>
  <c r="G8" i="2"/>
  <c r="N18" i="2"/>
  <c r="G36" i="2"/>
  <c r="J30" i="2"/>
  <c r="G35" i="2"/>
  <c r="J29" i="2"/>
  <c r="N29" i="2" s="1"/>
  <c r="N7" i="2"/>
  <c r="K2" i="2"/>
  <c r="G34" i="2"/>
  <c r="K14" i="2"/>
  <c r="G25" i="2"/>
  <c r="J39" i="2"/>
  <c r="J27" i="2"/>
  <c r="J15" i="2"/>
  <c r="J3" i="2"/>
  <c r="G24" i="2"/>
  <c r="N24" i="2" s="1"/>
  <c r="G37" i="2"/>
  <c r="G23" i="2"/>
  <c r="J37" i="2"/>
  <c r="J25" i="2"/>
  <c r="N25" i="2" s="1"/>
  <c r="J13" i="2"/>
  <c r="N13" i="2" s="1"/>
  <c r="G22" i="2"/>
  <c r="J36" i="2"/>
  <c r="J24" i="2"/>
  <c r="J12" i="2"/>
  <c r="G20" i="2"/>
  <c r="J11" i="2"/>
  <c r="H2" i="2"/>
  <c r="G13" i="2"/>
  <c r="N12" i="2"/>
  <c r="G33" i="2"/>
  <c r="N33" i="2" s="1"/>
  <c r="G21" i="2"/>
  <c r="N21" i="2" s="1"/>
  <c r="G9" i="2"/>
  <c r="G32" i="2"/>
  <c r="H26" i="2"/>
  <c r="G31" i="2"/>
  <c r="G19" i="2"/>
  <c r="H38" i="2"/>
  <c r="G30" i="2"/>
  <c r="G18" i="2"/>
  <c r="K28" i="2"/>
  <c r="H14" i="2"/>
  <c r="K26" i="2"/>
  <c r="G17" i="2"/>
  <c r="G5" i="2"/>
  <c r="G28" i="2"/>
  <c r="G16" i="2"/>
  <c r="G4" i="2"/>
  <c r="G39" i="2"/>
  <c r="G27" i="2"/>
  <c r="G15" i="2"/>
  <c r="G3" i="2"/>
  <c r="K4" i="2"/>
  <c r="K38" i="2"/>
  <c r="K16" i="2"/>
  <c r="I17" i="2"/>
  <c r="J17" i="2" s="1"/>
  <c r="I28" i="2"/>
  <c r="J28" i="2" s="1"/>
  <c r="N28" i="2" s="1"/>
  <c r="I4" i="2"/>
  <c r="J4" i="2" s="1"/>
  <c r="I30" i="2"/>
  <c r="I16" i="2"/>
  <c r="J16" i="2" s="1"/>
  <c r="N16" i="2" s="1"/>
  <c r="K7" i="2"/>
  <c r="H10" i="2"/>
  <c r="K33" i="2"/>
  <c r="K31" i="2"/>
  <c r="H32" i="2"/>
  <c r="H34" i="2"/>
  <c r="K21" i="2"/>
  <c r="H20" i="2"/>
  <c r="K19" i="2"/>
  <c r="H23" i="2"/>
  <c r="H22" i="2"/>
  <c r="H35" i="2"/>
  <c r="K39" i="2"/>
  <c r="K27" i="2"/>
  <c r="K15" i="2"/>
  <c r="K3" i="2"/>
  <c r="K25" i="2"/>
  <c r="K36" i="2"/>
  <c r="K24" i="2"/>
  <c r="K12" i="2"/>
  <c r="K13" i="2"/>
  <c r="K11" i="2"/>
  <c r="K37" i="2"/>
  <c r="L16" i="2" l="1"/>
  <c r="L36" i="2"/>
  <c r="L38" i="2"/>
  <c r="L18" i="2"/>
  <c r="I8" i="2"/>
  <c r="J8" i="2"/>
  <c r="L26" i="2"/>
  <c r="L3" i="2"/>
  <c r="L31" i="2"/>
  <c r="L25" i="2"/>
  <c r="N37" i="2"/>
  <c r="J5" i="2"/>
  <c r="L28" i="2"/>
  <c r="L21" i="2"/>
  <c r="L33" i="2"/>
  <c r="L39" i="2"/>
  <c r="L14" i="2"/>
  <c r="L15" i="2"/>
  <c r="N3" i="2"/>
  <c r="N8" i="2"/>
  <c r="L12" i="2"/>
  <c r="L24" i="2"/>
  <c r="I9" i="2"/>
  <c r="J9" i="2"/>
  <c r="L30" i="2"/>
  <c r="L27" i="2"/>
  <c r="L29" i="2"/>
  <c r="L7" i="2"/>
  <c r="L37" i="2"/>
  <c r="N15" i="2"/>
  <c r="J6" i="2"/>
  <c r="L2" i="2"/>
  <c r="L11" i="2"/>
  <c r="N27" i="2"/>
  <c r="L4" i="2"/>
  <c r="L13" i="2"/>
  <c r="L19" i="2"/>
  <c r="N9" i="2"/>
  <c r="N39" i="2"/>
  <c r="N17" i="2"/>
  <c r="N4" i="2"/>
  <c r="I38" i="2"/>
  <c r="J38" i="2" s="1"/>
  <c r="N19" i="2"/>
  <c r="N31" i="2"/>
  <c r="N11" i="2"/>
  <c r="N30" i="2"/>
  <c r="I2" i="2"/>
  <c r="J2" i="2" s="1"/>
  <c r="I26" i="2"/>
  <c r="J26" i="2"/>
  <c r="I14" i="2"/>
  <c r="J14" i="2"/>
  <c r="N36" i="2"/>
  <c r="I32" i="2"/>
  <c r="J32" i="2" s="1"/>
  <c r="I20" i="2"/>
  <c r="J20" i="2" s="1"/>
  <c r="I22" i="2"/>
  <c r="J22" i="2" s="1"/>
  <c r="I10" i="2"/>
  <c r="J10" i="2" s="1"/>
  <c r="I35" i="2"/>
  <c r="J35" i="2" s="1"/>
  <c r="I23" i="2"/>
  <c r="J23" i="2" s="1"/>
  <c r="I34" i="2"/>
  <c r="J34" i="2" s="1"/>
  <c r="N38" i="2" l="1"/>
  <c r="N6" i="2"/>
  <c r="N5" i="2"/>
  <c r="N22" i="2"/>
  <c r="N32" i="2"/>
  <c r="N23" i="2"/>
  <c r="N20" i="2"/>
  <c r="N34" i="2"/>
  <c r="N2" i="2"/>
  <c r="N35" i="2"/>
  <c r="N10" i="2"/>
  <c r="N26" i="2"/>
  <c r="N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617FB-C772-4D3F-833F-C8BF77576140}" keepAlive="1" name="Consulta - latest_prices" description="Conexión a la consulta 'latest_prices' en el libro." type="5" refreshedVersion="8" background="1" refreshOnLoad="1" saveData="1">
    <dbPr connection="Provider=Microsoft.Mashup.OleDb.1;Data Source=$Workbook$;Location=latest_prices;Extended Properties=&quot;&quot;" command="SELECT * FROM [latest_prices]"/>
  </connection>
</connections>
</file>

<file path=xl/sharedStrings.xml><?xml version="1.0" encoding="utf-8"?>
<sst xmlns="http://schemas.openxmlformats.org/spreadsheetml/2006/main" count="129" uniqueCount="64">
  <si>
    <t>Price</t>
  </si>
  <si>
    <t>Stock</t>
  </si>
  <si>
    <t>Brand</t>
  </si>
  <si>
    <t>Category</t>
  </si>
  <si>
    <t xml:space="preserve">CR-10 Smart Pro Creality </t>
  </si>
  <si>
    <t>Creality</t>
  </si>
  <si>
    <t>Impresora 3d</t>
  </si>
  <si>
    <t xml:space="preserve">CR-M4 Creality </t>
  </si>
  <si>
    <t xml:space="preserve">CR-Scan Ferret Creality </t>
  </si>
  <si>
    <t>Escaner 3d</t>
  </si>
  <si>
    <t xml:space="preserve">CV-01 Pro Creality </t>
  </si>
  <si>
    <t>Laser</t>
  </si>
  <si>
    <t xml:space="preserve">Ender 3 S1 Creality </t>
  </si>
  <si>
    <t xml:space="preserve">Ender 5 S1 Creality </t>
  </si>
  <si>
    <t xml:space="preserve">Falcon 10W Luxury CV-30 CNC Creality </t>
  </si>
  <si>
    <t xml:space="preserve">Falcon2 22W CV-50 CNC Creality </t>
  </si>
  <si>
    <t xml:space="preserve">Filamento Glitter Azul 1kg Esun </t>
  </si>
  <si>
    <t>Esun</t>
  </si>
  <si>
    <t>Filamento</t>
  </si>
  <si>
    <t xml:space="preserve">Filamento PETG Blanco 1kg Creality </t>
  </si>
  <si>
    <t>Filamento PETG</t>
  </si>
  <si>
    <t xml:space="preserve">Filamento PETG Negro Oscuro 1kg Esun </t>
  </si>
  <si>
    <t xml:space="preserve">Filamento PLA Alta Velocidad Blanco Bobina Reciclable 1kg Creality </t>
  </si>
  <si>
    <t>Filamento PLA</t>
  </si>
  <si>
    <t xml:space="preserve">Filamento PLA Alta Velocidad Blanco Bobina Reciclable 1kg Esun </t>
  </si>
  <si>
    <t xml:space="preserve">Filamento PLA Arcoiris Efecto Glitter 1kg Esun </t>
  </si>
  <si>
    <t xml:space="preserve">Filamento PLA Blanco Bobina Reciclable 1kg Esun </t>
  </si>
  <si>
    <t xml:space="preserve">Filamento PLA Metal Bronce Antiguo 1kg Esun </t>
  </si>
  <si>
    <t xml:space="preserve">Filamento PLA Metal Dorado u Oro 1kg Esun </t>
  </si>
  <si>
    <t xml:space="preserve">Filamento PLA Naranjo Fluorescente 1kg Creality </t>
  </si>
  <si>
    <t xml:space="preserve">Filamento PLA Naranjo Transparente 1kg Esun </t>
  </si>
  <si>
    <t xml:space="preserve">Filamento PLA Negro 1kg Creality </t>
  </si>
  <si>
    <t xml:space="preserve">Filamento PLA Rainbow Arcoiris 1kg Creality </t>
  </si>
  <si>
    <t xml:space="preserve">Filamento PLA Seda Azul 1kg Creality </t>
  </si>
  <si>
    <t xml:space="preserve">Filamento PLA Seda Cyan 1kg Esun </t>
  </si>
  <si>
    <t xml:space="preserve">Filamento PLA Seda Dorado u Oro 1kg Esun </t>
  </si>
  <si>
    <t xml:space="preserve">Filamento PLA Seda Mágico Bicolor Dorado y Rojo 1kg Creality </t>
  </si>
  <si>
    <t xml:space="preserve">Filamento PLA Seda Violeta 1kg Creality </t>
  </si>
  <si>
    <t xml:space="preserve">Filamento PLA+ Negro Bobina Reciclable 1kg Esun </t>
  </si>
  <si>
    <t>Filamento PLA+</t>
  </si>
  <si>
    <t xml:space="preserve">Filamento TPU 1kg Negro Creality </t>
  </si>
  <si>
    <t>Filamento TPU</t>
  </si>
  <si>
    <t xml:space="preserve">Filamento TPU Blanco 1kg Esun </t>
  </si>
  <si>
    <t xml:space="preserve">Halot Mage CL-103L 8K Creality </t>
  </si>
  <si>
    <t>Impresora 3d resina</t>
  </si>
  <si>
    <t xml:space="preserve">Halot-Mage Pro 8K CL-103 Creality </t>
  </si>
  <si>
    <t xml:space="preserve">K1 Creality DISPONIBLE  </t>
  </si>
  <si>
    <t xml:space="preserve">K1 Max Creality  </t>
  </si>
  <si>
    <t xml:space="preserve">Neptune 4 Elegoo </t>
  </si>
  <si>
    <t>Elegoo</t>
  </si>
  <si>
    <t xml:space="preserve">Pack 2 x Filamento PLA+ Gris 1kg Esun </t>
  </si>
  <si>
    <t xml:space="preserve">Refill de Filamento PLA+ Negro 1kg Esun </t>
  </si>
  <si>
    <t xml:space="preserve">Sermoon V1 Creality </t>
  </si>
  <si>
    <t>Net Purchase Price</t>
  </si>
  <si>
    <t>Sell Price 30%</t>
  </si>
  <si>
    <t>Net Sell Price 30%</t>
  </si>
  <si>
    <t>Sell Price 25%</t>
  </si>
  <si>
    <t>Net Sell Price 25%</t>
  </si>
  <si>
    <t>Profit 30%</t>
  </si>
  <si>
    <t>VAT Credit</t>
  </si>
  <si>
    <t>VAT Payment 30%</t>
  </si>
  <si>
    <t>Profit 25%</t>
  </si>
  <si>
    <t>VAT Payment 25%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</si>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</sst>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5">
    <dxf>
      <font>
        <b/>
      </font>
      <alignment horizontal="left" vertical="center" textRotation="0" wrapText="1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4BC70B59-0013-4479-B357-7F74F8160031}" autoFormatId="16" applyNumberFormats="0" applyBorderFormats="0" applyFontFormats="0" applyPatternFormats="0" applyAlignmentFormats="0" applyWidthHeightFormats="0">
  <queryTableRefresh nextId="18" unboundColumnsRight="10">
    <queryTableFields count="15">
      <queryTableField id="5" name="Category" tableColumnId="5"/>
      <queryTableField id="4" name="Brand" tableColumnId="4"/>
      <queryTableField id="1" name="Product Name.1" tableColumnId="1"/>
      <queryTableField id="2" name="Price" tableColumnId="2"/>
      <queryTableField id="3" name="Stock" tableColumnId="3"/>
      <queryTableField id="6" dataBound="0" tableColumnId="6"/>
      <queryTableField id="14" dataBound="0" tableColumnId="12"/>
      <queryTableField id="7" dataBound="0" tableColumnId="7"/>
      <queryTableField id="8" dataBound="0" tableColumnId="8"/>
      <queryTableField id="15" dataBound="0" tableColumnId="13"/>
      <queryTableField id="9" dataBound="0" tableColumnId="9"/>
      <queryTableField id="10" dataBound="0" tableColumnId="10"/>
      <queryTableField id="17" dataBound="0" tableColumnId="15"/>
      <queryTableField id="13" dataBound="0" tableColumnId="11"/>
      <queryTableField id="16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87088-99B6-40CB-A1C0-36C4CE7A1F89}" name="latest_prices" displayName="latest_prices" ref="A1:O39" tableType="queryTable" totalsRowShown="0" headerRowDxfId="0">
  <autoFilter ref="A1:O39" xr:uid="{CAC87088-99B6-40CB-A1C0-36C4CE7A1F89}"/>
  <tableColumns count="15">
    <tableColumn id="5" xr3:uid="{7A9CAE80-E679-4F5F-8272-B7B5A54AB869}" uniqueName="5" name="Category" queryTableFieldId="5" dataDxfId="14"/>
    <tableColumn id="4" xr3:uid="{3383D491-D818-44D6-A67F-1A71C607DBF8}" uniqueName="4" name="Brand" queryTableFieldId="4" dataDxfId="13"/>
    <tableColumn id="1" xr3:uid="{D0BFCBBA-CFD9-4845-BA83-170A74F78FB5}" uniqueName="1" name="Product Name" queryTableFieldId="1" dataDxfId="12"/>
    <tableColumn id="2" xr3:uid="{9A9335EA-5A8C-4470-A8CB-E7056BDE735C}" uniqueName="2" name="Price" queryTableFieldId="2" dataDxfId="11"/>
    <tableColumn id="3" xr3:uid="{1EFFA5E1-992F-4824-86E5-61C4672B6E3A}" uniqueName="3" name="Stock" queryTableFieldId="3"/>
    <tableColumn id="6" xr3:uid="{E65C0603-29EF-43B4-937E-3C1B04203714}" uniqueName="6" name="Net Purchase Price" queryTableFieldId="6" dataDxfId="10">
      <calculatedColumnFormula>ROUND(latest_prices[[#This Row],[Price]]/1.19,0)</calculatedColumnFormula>
    </tableColumn>
    <tableColumn id="12" xr3:uid="{314F19E2-7017-46CB-983A-21DAAA15E136}" uniqueName="12" name="VAT Credit" queryTableFieldId="14" dataDxfId="5">
      <calculatedColumnFormula>latest_prices[[#This Row],[Price]]-latest_prices[[#This Row],[Net Purchase Price]]</calculatedColumnFormula>
    </tableColumn>
    <tableColumn id="7" xr3:uid="{BBD07451-61C6-4590-8D5B-37192343D57E}" uniqueName="7" name="Sell Price 30%" queryTableFieldId="7" dataDxfId="9">
      <calculatedColumnFormula xml:space="preserve"> CEILING(10+latest_prices[[#This Row],[Net Purchase Price]]*(1+30%)*1.19, 1000)-10</calculatedColumnFormula>
    </tableColumn>
    <tableColumn id="8" xr3:uid="{EB805B1F-B90B-43D2-9B0E-4DFDA09389B7}" uniqueName="8" name="Net Sell Price 30%" queryTableFieldId="8" dataDxfId="8">
      <calculatedColumnFormula>latest_prices[[#This Row],[Sell Price 30%]]/1.19</calculatedColumnFormula>
    </tableColumn>
    <tableColumn id="13" xr3:uid="{97061DE9-20AB-42CD-B474-16F56F612C11}" uniqueName="13" name="VAT Payment 30%" queryTableFieldId="15" dataDxfId="4">
      <calculatedColumnFormula>latest_prices[[#This Row],[Sell Price 30%]]-latest_prices[[#This Row],[Net Sell Price 30%]]</calculatedColumnFormula>
    </tableColumn>
    <tableColumn id="9" xr3:uid="{6B9060CD-A365-479A-934B-5C723402C135}" uniqueName="9" name="Sell Price 25%" queryTableFieldId="9" dataDxfId="7">
      <calculatedColumnFormula xml:space="preserve"> CEILING(10+latest_prices[[#This Row],[Net Purchase Price]]*(1+25%)*1.19, 1000)-10</calculatedColumnFormula>
    </tableColumn>
    <tableColumn id="10" xr3:uid="{E5476ACD-49D4-48C5-8D23-3BFE6CCD06A1}" uniqueName="10" name="Net Sell Price 25%" queryTableFieldId="10" dataDxfId="6">
      <calculatedColumnFormula>latest_prices[[#This Row],[Sell Price 25%]]/1.19</calculatedColumnFormula>
    </tableColumn>
    <tableColumn id="15" xr3:uid="{4CC9C2C7-D847-4FBB-877E-38B3D6A374DF}" uniqueName="15" name="VAT Payment 25%" queryTableFieldId="17" dataDxfId="2">
      <calculatedColumnFormula>latest_prices[[#This Row],[Sell Price 25%]]-latest_prices[[#This Row],[Net Sell Price 25%]]</calculatedColumnFormula>
    </tableColumn>
    <tableColumn id="11" xr3:uid="{19D06C06-CE6B-4DD7-AD9E-0ACD6EDCB8F8}" uniqueName="11" name="Profit 30%" queryTableFieldId="13" dataDxfId="3">
      <calculatedColumnFormula>latest_prices[[#This Row],[Sell Price 30%]]-latest_prices[[#This Row],[VAT Payment 30%]]-latest_prices[[#This Row],[Price]]+latest_prices[[#This Row],[VAT Credit]]</calculatedColumnFormula>
    </tableColumn>
    <tableColumn id="14" xr3:uid="{D82CE260-CDB0-43C5-8A2C-16C60AD7B0B9}" uniqueName="14" name="Profit 25%" queryTableFieldId="16" dataDxfId="1">
      <calculatedColumnFormula>latest_prices[[#This Row],[Sell Price 25%]]-latest_prices[[#This Row],[VAT Payment 25%]]-latest_prices[[#This Row],[Price]]+latest_prices[[#This Row],[VAT Credit]]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627-A950-4AF2-B07A-7346E4E74B53}">
  <dimension ref="A1:O39"/>
  <sheetViews>
    <sheetView tabSelected="1" workbookViewId="0">
      <selection activeCell="E10" sqref="E10"/>
    </sheetView>
  </sheetViews>
  <sheetFormatPr baseColWidth="10" defaultRowHeight="15" x14ac:dyDescent="0.25"/>
  <cols>
    <col min="1" max="1" width="18.5703125" bestFit="1" customWidth="1"/>
    <col min="2" max="2" width="8.42578125" style="1" bestFit="1" customWidth="1"/>
    <col min="3" max="3" width="61.7109375" bestFit="1" customWidth="1"/>
    <col min="4" max="4" width="8.5703125" bestFit="1" customWidth="1"/>
    <col min="5" max="5" width="8" bestFit="1" customWidth="1"/>
    <col min="6" max="6" width="15" style="1" bestFit="1" customWidth="1"/>
    <col min="7" max="7" width="8.7109375" style="1" bestFit="1" customWidth="1"/>
    <col min="8" max="8" width="11.42578125" style="1" bestFit="1" customWidth="1"/>
    <col min="9" max="10" width="15.140625" style="1" bestFit="1" customWidth="1"/>
    <col min="11" max="11" width="11.42578125" style="1" bestFit="1" customWidth="1"/>
    <col min="12" max="12" width="15.140625" style="1" bestFit="1" customWidth="1"/>
    <col min="13" max="13" width="15.140625" style="1" customWidth="1"/>
    <col min="14" max="15" width="8.5703125" bestFit="1" customWidth="1"/>
  </cols>
  <sheetData>
    <row r="1" spans="1:15" s="2" customFormat="1" ht="33.75" customHeight="1" x14ac:dyDescent="0.25">
      <c r="A1" s="2" t="s">
        <v>3</v>
      </c>
      <c r="B1" s="2" t="s">
        <v>2</v>
      </c>
      <c r="C1" s="2" t="s">
        <v>63</v>
      </c>
      <c r="D1" s="3" t="s">
        <v>0</v>
      </c>
      <c r="E1" s="2" t="s">
        <v>1</v>
      </c>
      <c r="F1" s="3" t="s">
        <v>53</v>
      </c>
      <c r="G1" s="3" t="s">
        <v>59</v>
      </c>
      <c r="H1" s="3" t="s">
        <v>54</v>
      </c>
      <c r="I1" s="3" t="s">
        <v>55</v>
      </c>
      <c r="J1" s="3" t="s">
        <v>60</v>
      </c>
      <c r="K1" s="3" t="s">
        <v>56</v>
      </c>
      <c r="L1" s="3" t="s">
        <v>57</v>
      </c>
      <c r="M1" s="3" t="s">
        <v>62</v>
      </c>
      <c r="N1" s="2" t="s">
        <v>58</v>
      </c>
      <c r="O1" s="2" t="s">
        <v>61</v>
      </c>
    </row>
    <row r="2" spans="1:15" x14ac:dyDescent="0.25">
      <c r="A2" t="s">
        <v>9</v>
      </c>
      <c r="B2" t="s">
        <v>5</v>
      </c>
      <c r="C2" t="s">
        <v>8</v>
      </c>
      <c r="D2" s="1">
        <v>449990</v>
      </c>
      <c r="E2">
        <v>29</v>
      </c>
      <c r="F2" s="1">
        <f>ROUND(latest_prices[[#This Row],[Price]]/1.19,0)</f>
        <v>378143</v>
      </c>
      <c r="G2" s="1">
        <f>latest_prices[[#This Row],[Price]]-latest_prices[[#This Row],[Net Purchase Price]]</f>
        <v>71847</v>
      </c>
      <c r="H2" s="1">
        <f xml:space="preserve"> CEILING(10+latest_prices[[#This Row],[Net Purchase Price]]*(1+30%)*1.19, 1000)-10</f>
        <v>584990</v>
      </c>
      <c r="I2" s="1">
        <f>latest_prices[[#This Row],[Sell Price 30%]]/1.19</f>
        <v>491588.23529411765</v>
      </c>
      <c r="J2" s="1">
        <f>latest_prices[[#This Row],[Sell Price 30%]]-latest_prices[[#This Row],[Net Sell Price 30%]]</f>
        <v>93401.76470588235</v>
      </c>
      <c r="K2" s="1">
        <f xml:space="preserve"> CEILING(10+latest_prices[[#This Row],[Net Purchase Price]]*(1+25%)*1.19, 1000)-10</f>
        <v>562990</v>
      </c>
      <c r="L2" s="1">
        <f>latest_prices[[#This Row],[Sell Price 25%]]/1.19</f>
        <v>473100.84033613448</v>
      </c>
      <c r="M2" s="1">
        <f>latest_prices[[#This Row],[Sell Price 25%]]-latest_prices[[#This Row],[Net Sell Price 25%]]</f>
        <v>89889.159663865517</v>
      </c>
      <c r="N2" s="1">
        <f>latest_prices[[#This Row],[Sell Price 30%]]-latest_prices[[#This Row],[VAT Payment 30%]]-latest_prices[[#This Row],[Price]]+latest_prices[[#This Row],[VAT Credit]]</f>
        <v>113445.23529411765</v>
      </c>
      <c r="O2" s="1">
        <f>latest_prices[[#This Row],[Sell Price 25%]]-latest_prices[[#This Row],[VAT Payment 25%]]-latest_prices[[#This Row],[Price]]+latest_prices[[#This Row],[VAT Credit]]</f>
        <v>94957.840336134483</v>
      </c>
    </row>
    <row r="3" spans="1:15" x14ac:dyDescent="0.25">
      <c r="A3" t="s">
        <v>18</v>
      </c>
      <c r="B3" t="s">
        <v>17</v>
      </c>
      <c r="C3" t="s">
        <v>16</v>
      </c>
      <c r="D3" s="1">
        <v>18990</v>
      </c>
      <c r="E3">
        <v>4</v>
      </c>
      <c r="F3" s="1">
        <f>ROUND(latest_prices[[#This Row],[Price]]/1.19,0)</f>
        <v>15958</v>
      </c>
      <c r="G3" s="1">
        <f>latest_prices[[#This Row],[Price]]-latest_prices[[#This Row],[Net Purchase Price]]</f>
        <v>3032</v>
      </c>
      <c r="H3" s="1">
        <f xml:space="preserve"> CEILING(10+latest_prices[[#This Row],[Net Purchase Price]]*(1+30%)*1.19, 1000)-10</f>
        <v>24990</v>
      </c>
      <c r="I3" s="1">
        <f>latest_prices[[#This Row],[Sell Price 30%]]/1.19</f>
        <v>21000</v>
      </c>
      <c r="J3" s="1">
        <f>latest_prices[[#This Row],[Sell Price 30%]]-latest_prices[[#This Row],[Net Sell Price 30%]]</f>
        <v>3990</v>
      </c>
      <c r="K3" s="1">
        <f xml:space="preserve"> CEILING(10+latest_prices[[#This Row],[Net Purchase Price]]*(1+25%)*1.19, 1000)-10</f>
        <v>23990</v>
      </c>
      <c r="L3" s="1">
        <f>latest_prices[[#This Row],[Sell Price 25%]]/1.19</f>
        <v>20159.663865546219</v>
      </c>
      <c r="M3" s="1">
        <f>latest_prices[[#This Row],[Sell Price 25%]]-latest_prices[[#This Row],[Net Sell Price 25%]]</f>
        <v>3830.3361344537807</v>
      </c>
      <c r="N3" s="1">
        <f>latest_prices[[#This Row],[Sell Price 30%]]-latest_prices[[#This Row],[VAT Payment 30%]]-latest_prices[[#This Row],[Price]]+latest_prices[[#This Row],[VAT Credit]]</f>
        <v>5042</v>
      </c>
      <c r="O3" s="1">
        <f>latest_prices[[#This Row],[Sell Price 25%]]-latest_prices[[#This Row],[VAT Payment 25%]]-latest_prices[[#This Row],[Price]]+latest_prices[[#This Row],[VAT Credit]]</f>
        <v>4201.6638655462193</v>
      </c>
    </row>
    <row r="4" spans="1:15" x14ac:dyDescent="0.25">
      <c r="A4" t="s">
        <v>20</v>
      </c>
      <c r="B4" t="s">
        <v>17</v>
      </c>
      <c r="C4" t="s">
        <v>21</v>
      </c>
      <c r="D4" s="1">
        <v>15990</v>
      </c>
      <c r="E4">
        <v>0</v>
      </c>
      <c r="F4" s="1">
        <f>ROUND(latest_prices[[#This Row],[Price]]/1.19,0)</f>
        <v>13437</v>
      </c>
      <c r="G4" s="1">
        <f>latest_prices[[#This Row],[Price]]-latest_prices[[#This Row],[Net Purchase Price]]</f>
        <v>2553</v>
      </c>
      <c r="H4" s="1">
        <f xml:space="preserve"> CEILING(10+latest_prices[[#This Row],[Net Purchase Price]]*(1+30%)*1.19, 1000)-10</f>
        <v>20990</v>
      </c>
      <c r="I4" s="1">
        <f>latest_prices[[#This Row],[Sell Price 30%]]/1.19</f>
        <v>17638.655462184874</v>
      </c>
      <c r="J4" s="1">
        <f>latest_prices[[#This Row],[Sell Price 30%]]-latest_prices[[#This Row],[Net Sell Price 30%]]</f>
        <v>3351.3445378151264</v>
      </c>
      <c r="K4" s="1">
        <f xml:space="preserve"> CEILING(10+latest_prices[[#This Row],[Net Purchase Price]]*(1+25%)*1.19, 1000)-10</f>
        <v>19990</v>
      </c>
      <c r="L4" s="1">
        <f>latest_prices[[#This Row],[Sell Price 25%]]/1.19</f>
        <v>16798.319327731093</v>
      </c>
      <c r="M4" s="1">
        <f>latest_prices[[#This Row],[Sell Price 25%]]-latest_prices[[#This Row],[Net Sell Price 25%]]</f>
        <v>3191.6806722689071</v>
      </c>
      <c r="N4" s="1">
        <f>latest_prices[[#This Row],[Sell Price 30%]]-latest_prices[[#This Row],[VAT Payment 30%]]-latest_prices[[#This Row],[Price]]+latest_prices[[#This Row],[VAT Credit]]</f>
        <v>4201.6554621848736</v>
      </c>
      <c r="O4" s="1">
        <f>latest_prices[[#This Row],[Sell Price 25%]]-latest_prices[[#This Row],[VAT Payment 25%]]-latest_prices[[#This Row],[Price]]+latest_prices[[#This Row],[VAT Credit]]</f>
        <v>3361.3193277310929</v>
      </c>
    </row>
    <row r="5" spans="1:15" x14ac:dyDescent="0.25">
      <c r="A5" t="s">
        <v>20</v>
      </c>
      <c r="B5" t="s">
        <v>5</v>
      </c>
      <c r="C5" t="s">
        <v>19</v>
      </c>
      <c r="D5" s="1">
        <v>15890</v>
      </c>
      <c r="E5">
        <v>36</v>
      </c>
      <c r="F5" s="1">
        <f>ROUND(latest_prices[[#This Row],[Price]]/1.19,0)</f>
        <v>13353</v>
      </c>
      <c r="G5" s="1">
        <f>latest_prices[[#This Row],[Price]]-latest_prices[[#This Row],[Net Purchase Price]]</f>
        <v>2537</v>
      </c>
      <c r="H5" s="1">
        <f xml:space="preserve"> CEILING(10+latest_prices[[#This Row],[Net Purchase Price]]*(1+30%)*1.19, 1000)-10</f>
        <v>20990</v>
      </c>
      <c r="I5" s="1">
        <f>latest_prices[[#This Row],[Sell Price 30%]]/1.19</f>
        <v>17638.655462184874</v>
      </c>
      <c r="J5" s="1">
        <f>latest_prices[[#This Row],[Sell Price 30%]]-latest_prices[[#This Row],[Net Sell Price 30%]]</f>
        <v>3351.3445378151264</v>
      </c>
      <c r="K5" s="1">
        <f xml:space="preserve"> CEILING(10+latest_prices[[#This Row],[Net Purchase Price]]*(1+25%)*1.19, 1000)-10</f>
        <v>19990</v>
      </c>
      <c r="L5" s="1">
        <f>latest_prices[[#This Row],[Sell Price 25%]]/1.19</f>
        <v>16798.319327731093</v>
      </c>
      <c r="M5" s="1">
        <f>latest_prices[[#This Row],[Sell Price 25%]]-latest_prices[[#This Row],[Net Sell Price 25%]]</f>
        <v>3191.6806722689071</v>
      </c>
      <c r="N5" s="1">
        <f>latest_prices[[#This Row],[Sell Price 30%]]-latest_prices[[#This Row],[VAT Payment 30%]]-latest_prices[[#This Row],[Price]]+latest_prices[[#This Row],[VAT Credit]]</f>
        <v>4285.6554621848736</v>
      </c>
      <c r="O5" s="1">
        <f>latest_prices[[#This Row],[Sell Price 25%]]-latest_prices[[#This Row],[VAT Payment 25%]]-latest_prices[[#This Row],[Price]]+latest_prices[[#This Row],[VAT Credit]]</f>
        <v>3445.3193277310929</v>
      </c>
    </row>
    <row r="6" spans="1:15" x14ac:dyDescent="0.25">
      <c r="A6" t="s">
        <v>23</v>
      </c>
      <c r="B6" t="s">
        <v>17</v>
      </c>
      <c r="C6" t="s">
        <v>27</v>
      </c>
      <c r="D6" s="1">
        <v>19990</v>
      </c>
      <c r="E6">
        <v>7</v>
      </c>
      <c r="F6" s="1">
        <f>ROUND(latest_prices[[#This Row],[Price]]/1.19,0)</f>
        <v>16798</v>
      </c>
      <c r="G6" s="1">
        <f>latest_prices[[#This Row],[Price]]-latest_prices[[#This Row],[Net Purchase Price]]</f>
        <v>3192</v>
      </c>
      <c r="H6" s="1">
        <f xml:space="preserve"> CEILING(10+latest_prices[[#This Row],[Net Purchase Price]]*(1+30%)*1.19, 1000)-10</f>
        <v>25990</v>
      </c>
      <c r="I6" s="1">
        <f>latest_prices[[#This Row],[Sell Price 30%]]/1.19</f>
        <v>21840.336134453781</v>
      </c>
      <c r="J6" s="1">
        <f>latest_prices[[#This Row],[Sell Price 30%]]-latest_prices[[#This Row],[Net Sell Price 30%]]</f>
        <v>4149.6638655462193</v>
      </c>
      <c r="K6" s="1">
        <f xml:space="preserve"> CEILING(10+latest_prices[[#This Row],[Net Purchase Price]]*(1+25%)*1.19, 1000)-10</f>
        <v>24990</v>
      </c>
      <c r="L6" s="1">
        <f>latest_prices[[#This Row],[Sell Price 25%]]/1.19</f>
        <v>21000</v>
      </c>
      <c r="M6" s="1">
        <f>latest_prices[[#This Row],[Sell Price 25%]]-latest_prices[[#This Row],[Net Sell Price 25%]]</f>
        <v>3990</v>
      </c>
      <c r="N6" s="1">
        <f>latest_prices[[#This Row],[Sell Price 30%]]-latest_prices[[#This Row],[VAT Payment 30%]]-latest_prices[[#This Row],[Price]]+latest_prices[[#This Row],[VAT Credit]]</f>
        <v>5042.3361344537807</v>
      </c>
      <c r="O6" s="1">
        <f>latest_prices[[#This Row],[Sell Price 25%]]-latest_prices[[#This Row],[VAT Payment 25%]]-latest_prices[[#This Row],[Price]]+latest_prices[[#This Row],[VAT Credit]]</f>
        <v>4202</v>
      </c>
    </row>
    <row r="7" spans="1:15" x14ac:dyDescent="0.25">
      <c r="A7" t="s">
        <v>23</v>
      </c>
      <c r="B7" t="s">
        <v>17</v>
      </c>
      <c r="C7" t="s">
        <v>28</v>
      </c>
      <c r="D7" s="1">
        <v>19990</v>
      </c>
      <c r="E7">
        <v>5</v>
      </c>
      <c r="F7" s="1">
        <f>ROUND(latest_prices[[#This Row],[Price]]/1.19,0)</f>
        <v>16798</v>
      </c>
      <c r="G7" s="1">
        <f>latest_prices[[#This Row],[Price]]-latest_prices[[#This Row],[Net Purchase Price]]</f>
        <v>3192</v>
      </c>
      <c r="H7" s="1">
        <f xml:space="preserve"> CEILING(10+latest_prices[[#This Row],[Net Purchase Price]]*(1+30%)*1.19, 1000)-10</f>
        <v>25990</v>
      </c>
      <c r="I7" s="1">
        <f>latest_prices[[#This Row],[Sell Price 30%]]/1.19</f>
        <v>21840.336134453781</v>
      </c>
      <c r="J7" s="1">
        <f>latest_prices[[#This Row],[Sell Price 30%]]-latest_prices[[#This Row],[Net Sell Price 30%]]</f>
        <v>4149.6638655462193</v>
      </c>
      <c r="K7" s="1">
        <f xml:space="preserve"> CEILING(10+latest_prices[[#This Row],[Net Purchase Price]]*(1+25%)*1.19, 1000)-10</f>
        <v>24990</v>
      </c>
      <c r="L7" s="1">
        <f>latest_prices[[#This Row],[Sell Price 25%]]/1.19</f>
        <v>21000</v>
      </c>
      <c r="M7" s="1">
        <f>latest_prices[[#This Row],[Sell Price 25%]]-latest_prices[[#This Row],[Net Sell Price 25%]]</f>
        <v>3990</v>
      </c>
      <c r="N7" s="1">
        <f>latest_prices[[#This Row],[Sell Price 30%]]-latest_prices[[#This Row],[VAT Payment 30%]]-latest_prices[[#This Row],[Price]]+latest_prices[[#This Row],[VAT Credit]]</f>
        <v>5042.3361344537807</v>
      </c>
      <c r="O7" s="1">
        <f>latest_prices[[#This Row],[Sell Price 25%]]-latest_prices[[#This Row],[VAT Payment 25%]]-latest_prices[[#This Row],[Price]]+latest_prices[[#This Row],[VAT Credit]]</f>
        <v>4202</v>
      </c>
    </row>
    <row r="8" spans="1:15" x14ac:dyDescent="0.25">
      <c r="A8" t="s">
        <v>23</v>
      </c>
      <c r="B8" t="s">
        <v>5</v>
      </c>
      <c r="C8" t="s">
        <v>29</v>
      </c>
      <c r="D8" s="1">
        <v>13990</v>
      </c>
      <c r="E8">
        <v>4</v>
      </c>
      <c r="F8" s="1">
        <f>ROUND(latest_prices[[#This Row],[Price]]/1.19,0)</f>
        <v>11756</v>
      </c>
      <c r="G8" s="1">
        <f>latest_prices[[#This Row],[Price]]-latest_prices[[#This Row],[Net Purchase Price]]</f>
        <v>2234</v>
      </c>
      <c r="H8" s="1">
        <f xml:space="preserve"> CEILING(10+latest_prices[[#This Row],[Net Purchase Price]]*(1+30%)*1.19, 1000)-10</f>
        <v>18990</v>
      </c>
      <c r="I8" s="1">
        <f>latest_prices[[#This Row],[Sell Price 30%]]/1.19</f>
        <v>15957.983193277312</v>
      </c>
      <c r="J8" s="1">
        <f>latest_prices[[#This Row],[Sell Price 30%]]-latest_prices[[#This Row],[Net Sell Price 30%]]</f>
        <v>3032.0168067226878</v>
      </c>
      <c r="K8" s="1">
        <f xml:space="preserve"> CEILING(10+latest_prices[[#This Row],[Net Purchase Price]]*(1+25%)*1.19, 1000)-10</f>
        <v>17990</v>
      </c>
      <c r="L8" s="1">
        <f>latest_prices[[#This Row],[Sell Price 25%]]/1.19</f>
        <v>15117.64705882353</v>
      </c>
      <c r="M8" s="1">
        <f>latest_prices[[#This Row],[Sell Price 25%]]-latest_prices[[#This Row],[Net Sell Price 25%]]</f>
        <v>2872.3529411764703</v>
      </c>
      <c r="N8" s="1">
        <f>latest_prices[[#This Row],[Sell Price 30%]]-latest_prices[[#This Row],[VAT Payment 30%]]-latest_prices[[#This Row],[Price]]+latest_prices[[#This Row],[VAT Credit]]</f>
        <v>4201.9831932773122</v>
      </c>
      <c r="O8" s="1">
        <f>latest_prices[[#This Row],[Sell Price 25%]]-latest_prices[[#This Row],[VAT Payment 25%]]-latest_prices[[#This Row],[Price]]+latest_prices[[#This Row],[VAT Credit]]</f>
        <v>3361.6470588235297</v>
      </c>
    </row>
    <row r="9" spans="1:15" x14ac:dyDescent="0.25">
      <c r="A9" t="s">
        <v>23</v>
      </c>
      <c r="B9" t="s">
        <v>5</v>
      </c>
      <c r="C9" t="s">
        <v>31</v>
      </c>
      <c r="D9" s="1">
        <v>14699</v>
      </c>
      <c r="E9">
        <v>17</v>
      </c>
      <c r="F9" s="1">
        <f>ROUND(latest_prices[[#This Row],[Price]]/1.19,0)</f>
        <v>12352</v>
      </c>
      <c r="G9" s="1">
        <f>latest_prices[[#This Row],[Price]]-latest_prices[[#This Row],[Net Purchase Price]]</f>
        <v>2347</v>
      </c>
      <c r="H9" s="1">
        <f xml:space="preserve"> CEILING(10+latest_prices[[#This Row],[Net Purchase Price]]*(1+30%)*1.19, 1000)-10</f>
        <v>19990</v>
      </c>
      <c r="I9" s="1">
        <f>latest_prices[[#This Row],[Sell Price 30%]]/1.19</f>
        <v>16798.319327731093</v>
      </c>
      <c r="J9" s="1">
        <f>latest_prices[[#This Row],[Sell Price 30%]]-latest_prices[[#This Row],[Net Sell Price 30%]]</f>
        <v>3191.6806722689071</v>
      </c>
      <c r="K9" s="1">
        <f xml:space="preserve"> CEILING(10+latest_prices[[#This Row],[Net Purchase Price]]*(1+25%)*1.19, 1000)-10</f>
        <v>18990</v>
      </c>
      <c r="L9" s="1">
        <f>latest_prices[[#This Row],[Sell Price 25%]]/1.19</f>
        <v>15957.983193277312</v>
      </c>
      <c r="M9" s="1">
        <f>latest_prices[[#This Row],[Sell Price 25%]]-latest_prices[[#This Row],[Net Sell Price 25%]]</f>
        <v>3032.0168067226878</v>
      </c>
      <c r="N9" s="1">
        <f>latest_prices[[#This Row],[Sell Price 30%]]-latest_prices[[#This Row],[VAT Payment 30%]]-latest_prices[[#This Row],[Price]]+latest_prices[[#This Row],[VAT Credit]]</f>
        <v>4446.3193277310929</v>
      </c>
      <c r="O9" s="1">
        <f>latest_prices[[#This Row],[Sell Price 25%]]-latest_prices[[#This Row],[VAT Payment 25%]]-latest_prices[[#This Row],[Price]]+latest_prices[[#This Row],[VAT Credit]]</f>
        <v>3605.9831932773122</v>
      </c>
    </row>
    <row r="10" spans="1:15" x14ac:dyDescent="0.25">
      <c r="A10" t="s">
        <v>23</v>
      </c>
      <c r="B10" t="s">
        <v>17</v>
      </c>
      <c r="C10" t="s">
        <v>35</v>
      </c>
      <c r="D10" s="1">
        <v>21990</v>
      </c>
      <c r="E10">
        <v>10</v>
      </c>
      <c r="F10" s="1">
        <f>ROUND(latest_prices[[#This Row],[Price]]/1.19,0)</f>
        <v>18479</v>
      </c>
      <c r="G10" s="1">
        <f>latest_prices[[#This Row],[Price]]-latest_prices[[#This Row],[Net Purchase Price]]</f>
        <v>3511</v>
      </c>
      <c r="H10" s="1">
        <f xml:space="preserve"> CEILING(10+latest_prices[[#This Row],[Net Purchase Price]]*(1+30%)*1.19, 1000)-10</f>
        <v>28990</v>
      </c>
      <c r="I10" s="1">
        <f>latest_prices[[#This Row],[Sell Price 30%]]/1.19</f>
        <v>24361.344537815126</v>
      </c>
      <c r="J10" s="1">
        <f>latest_prices[[#This Row],[Sell Price 30%]]-latest_prices[[#This Row],[Net Sell Price 30%]]</f>
        <v>4628.6554621848736</v>
      </c>
      <c r="K10" s="1">
        <f xml:space="preserve"> CEILING(10+latest_prices[[#This Row],[Net Purchase Price]]*(1+25%)*1.19, 1000)-10</f>
        <v>27990</v>
      </c>
      <c r="L10" s="1">
        <f>latest_prices[[#This Row],[Sell Price 25%]]/1.19</f>
        <v>23521.008403361346</v>
      </c>
      <c r="M10" s="1">
        <f>latest_prices[[#This Row],[Sell Price 25%]]-latest_prices[[#This Row],[Net Sell Price 25%]]</f>
        <v>4468.9915966386543</v>
      </c>
      <c r="N10" s="1">
        <f>latest_prices[[#This Row],[Sell Price 30%]]-latest_prices[[#This Row],[VAT Payment 30%]]-latest_prices[[#This Row],[Price]]+latest_prices[[#This Row],[VAT Credit]]</f>
        <v>5882.3445378151264</v>
      </c>
      <c r="O10" s="1">
        <f>latest_prices[[#This Row],[Sell Price 25%]]-latest_prices[[#This Row],[VAT Payment 25%]]-latest_prices[[#This Row],[Price]]+latest_prices[[#This Row],[VAT Credit]]</f>
        <v>5042.0084033613457</v>
      </c>
    </row>
    <row r="11" spans="1:15" x14ac:dyDescent="0.25">
      <c r="A11" t="s">
        <v>23</v>
      </c>
      <c r="B11" t="s">
        <v>5</v>
      </c>
      <c r="C11" t="s">
        <v>36</v>
      </c>
      <c r="D11" s="1">
        <v>23990</v>
      </c>
      <c r="E11">
        <v>10</v>
      </c>
      <c r="F11" s="1">
        <f>ROUND(latest_prices[[#This Row],[Price]]/1.19,0)</f>
        <v>20160</v>
      </c>
      <c r="G11" s="1">
        <f>latest_prices[[#This Row],[Price]]-latest_prices[[#This Row],[Net Purchase Price]]</f>
        <v>3830</v>
      </c>
      <c r="H11" s="1">
        <f xml:space="preserve"> CEILING(10+latest_prices[[#This Row],[Net Purchase Price]]*(1+30%)*1.19, 1000)-10</f>
        <v>31990</v>
      </c>
      <c r="I11" s="1">
        <f>latest_prices[[#This Row],[Sell Price 30%]]/1.19</f>
        <v>26882.352941176472</v>
      </c>
      <c r="J11" s="1">
        <f>latest_prices[[#This Row],[Sell Price 30%]]-latest_prices[[#This Row],[Net Sell Price 30%]]</f>
        <v>5107.6470588235279</v>
      </c>
      <c r="K11" s="1">
        <f xml:space="preserve"> CEILING(10+latest_prices[[#This Row],[Net Purchase Price]]*(1+25%)*1.19, 1000)-10</f>
        <v>29990</v>
      </c>
      <c r="L11" s="1">
        <f>latest_prices[[#This Row],[Sell Price 25%]]/1.19</f>
        <v>25201.680672268907</v>
      </c>
      <c r="M11" s="1">
        <f>latest_prices[[#This Row],[Sell Price 25%]]-latest_prices[[#This Row],[Net Sell Price 25%]]</f>
        <v>4788.3193277310929</v>
      </c>
      <c r="N11" s="1">
        <f>latest_prices[[#This Row],[Sell Price 30%]]-latest_prices[[#This Row],[VAT Payment 30%]]-latest_prices[[#This Row],[Price]]+latest_prices[[#This Row],[VAT Credit]]</f>
        <v>6722.3529411764721</v>
      </c>
      <c r="O11" s="1">
        <f>latest_prices[[#This Row],[Sell Price 25%]]-latest_prices[[#This Row],[VAT Payment 25%]]-latest_prices[[#This Row],[Price]]+latest_prices[[#This Row],[VAT Credit]]</f>
        <v>5041.6806722689071</v>
      </c>
    </row>
    <row r="12" spans="1:15" x14ac:dyDescent="0.25">
      <c r="A12" t="s">
        <v>23</v>
      </c>
      <c r="B12" t="s">
        <v>5</v>
      </c>
      <c r="C12" t="s">
        <v>37</v>
      </c>
      <c r="D12" s="1">
        <v>18490</v>
      </c>
      <c r="E12">
        <v>18</v>
      </c>
      <c r="F12" s="1">
        <f>ROUND(latest_prices[[#This Row],[Price]]/1.19,0)</f>
        <v>15538</v>
      </c>
      <c r="G12" s="1">
        <f>latest_prices[[#This Row],[Price]]-latest_prices[[#This Row],[Net Purchase Price]]</f>
        <v>2952</v>
      </c>
      <c r="H12" s="1">
        <f xml:space="preserve"> CEILING(10+latest_prices[[#This Row],[Net Purchase Price]]*(1+30%)*1.19, 1000)-10</f>
        <v>24990</v>
      </c>
      <c r="I12" s="1">
        <f>latest_prices[[#This Row],[Sell Price 30%]]/1.19</f>
        <v>21000</v>
      </c>
      <c r="J12" s="1">
        <f>latest_prices[[#This Row],[Sell Price 30%]]-latest_prices[[#This Row],[Net Sell Price 30%]]</f>
        <v>3990</v>
      </c>
      <c r="K12" s="1">
        <f xml:space="preserve"> CEILING(10+latest_prices[[#This Row],[Net Purchase Price]]*(1+25%)*1.19, 1000)-10</f>
        <v>23990</v>
      </c>
      <c r="L12" s="1">
        <f>latest_prices[[#This Row],[Sell Price 25%]]/1.19</f>
        <v>20159.663865546219</v>
      </c>
      <c r="M12" s="1">
        <f>latest_prices[[#This Row],[Sell Price 25%]]-latest_prices[[#This Row],[Net Sell Price 25%]]</f>
        <v>3830.3361344537807</v>
      </c>
      <c r="N12" s="1">
        <f>latest_prices[[#This Row],[Sell Price 30%]]-latest_prices[[#This Row],[VAT Payment 30%]]-latest_prices[[#This Row],[Price]]+latest_prices[[#This Row],[VAT Credit]]</f>
        <v>5462</v>
      </c>
      <c r="O12" s="1">
        <f>latest_prices[[#This Row],[Sell Price 25%]]-latest_prices[[#This Row],[VAT Payment 25%]]-latest_prices[[#This Row],[Price]]+latest_prices[[#This Row],[VAT Credit]]</f>
        <v>4621.6638655462193</v>
      </c>
    </row>
    <row r="13" spans="1:15" x14ac:dyDescent="0.25">
      <c r="A13" t="s">
        <v>23</v>
      </c>
      <c r="B13" t="s">
        <v>5</v>
      </c>
      <c r="C13" t="s">
        <v>32</v>
      </c>
      <c r="D13" s="1">
        <v>18990</v>
      </c>
      <c r="E13">
        <v>13</v>
      </c>
      <c r="F13" s="1">
        <f>ROUND(latest_prices[[#This Row],[Price]]/1.19,0)</f>
        <v>15958</v>
      </c>
      <c r="G13" s="1">
        <f>latest_prices[[#This Row],[Price]]-latest_prices[[#This Row],[Net Purchase Price]]</f>
        <v>3032</v>
      </c>
      <c r="H13" s="1">
        <f xml:space="preserve"> CEILING(10+latest_prices[[#This Row],[Net Purchase Price]]*(1+30%)*1.19, 1000)-10</f>
        <v>24990</v>
      </c>
      <c r="I13" s="1">
        <f>latest_prices[[#This Row],[Sell Price 30%]]/1.19</f>
        <v>21000</v>
      </c>
      <c r="J13" s="1">
        <f>latest_prices[[#This Row],[Sell Price 30%]]-latest_prices[[#This Row],[Net Sell Price 30%]]</f>
        <v>3990</v>
      </c>
      <c r="K13" s="1">
        <f xml:space="preserve"> CEILING(10+latest_prices[[#This Row],[Net Purchase Price]]*(1+25%)*1.19, 1000)-10</f>
        <v>23990</v>
      </c>
      <c r="L13" s="1">
        <f>latest_prices[[#This Row],[Sell Price 25%]]/1.19</f>
        <v>20159.663865546219</v>
      </c>
      <c r="M13" s="1">
        <f>latest_prices[[#This Row],[Sell Price 25%]]-latest_prices[[#This Row],[Net Sell Price 25%]]</f>
        <v>3830.3361344537807</v>
      </c>
      <c r="N13" s="1">
        <f>latest_prices[[#This Row],[Sell Price 30%]]-latest_prices[[#This Row],[VAT Payment 30%]]-latest_prices[[#This Row],[Price]]+latest_prices[[#This Row],[VAT Credit]]</f>
        <v>5042</v>
      </c>
      <c r="O13" s="1">
        <f>latest_prices[[#This Row],[Sell Price 25%]]-latest_prices[[#This Row],[VAT Payment 25%]]-latest_prices[[#This Row],[Price]]+latest_prices[[#This Row],[VAT Credit]]</f>
        <v>4201.6638655462193</v>
      </c>
    </row>
    <row r="14" spans="1:15" x14ac:dyDescent="0.25">
      <c r="A14" t="s">
        <v>23</v>
      </c>
      <c r="B14" t="s">
        <v>5</v>
      </c>
      <c r="C14" t="s">
        <v>33</v>
      </c>
      <c r="D14" s="1">
        <v>18490</v>
      </c>
      <c r="E14">
        <v>2</v>
      </c>
      <c r="F14" s="1">
        <f>ROUND(latest_prices[[#This Row],[Price]]/1.19,0)</f>
        <v>15538</v>
      </c>
      <c r="G14" s="1">
        <f>latest_prices[[#This Row],[Price]]-latest_prices[[#This Row],[Net Purchase Price]]</f>
        <v>2952</v>
      </c>
      <c r="H14" s="1">
        <f xml:space="preserve"> CEILING(10+latest_prices[[#This Row],[Net Purchase Price]]*(1+30%)*1.19, 1000)-10</f>
        <v>24990</v>
      </c>
      <c r="I14" s="1">
        <f>latest_prices[[#This Row],[Sell Price 30%]]/1.19</f>
        <v>21000</v>
      </c>
      <c r="J14" s="1">
        <f>latest_prices[[#This Row],[Sell Price 30%]]-latest_prices[[#This Row],[Net Sell Price 30%]]</f>
        <v>3990</v>
      </c>
      <c r="K14" s="1">
        <f xml:space="preserve"> CEILING(10+latest_prices[[#This Row],[Net Purchase Price]]*(1+25%)*1.19, 1000)-10</f>
        <v>23990</v>
      </c>
      <c r="L14" s="1">
        <f>latest_prices[[#This Row],[Sell Price 25%]]/1.19</f>
        <v>20159.663865546219</v>
      </c>
      <c r="M14" s="1">
        <f>latest_prices[[#This Row],[Sell Price 25%]]-latest_prices[[#This Row],[Net Sell Price 25%]]</f>
        <v>3830.3361344537807</v>
      </c>
      <c r="N14" s="1">
        <f>latest_prices[[#This Row],[Sell Price 30%]]-latest_prices[[#This Row],[VAT Payment 30%]]-latest_prices[[#This Row],[Price]]+latest_prices[[#This Row],[VAT Credit]]</f>
        <v>5462</v>
      </c>
      <c r="O14" s="1">
        <f>latest_prices[[#This Row],[Sell Price 25%]]-latest_prices[[#This Row],[VAT Payment 25%]]-latest_prices[[#This Row],[Price]]+latest_prices[[#This Row],[VAT Credit]]</f>
        <v>4621.6638655462193</v>
      </c>
    </row>
    <row r="15" spans="1:15" x14ac:dyDescent="0.25">
      <c r="A15" t="s">
        <v>23</v>
      </c>
      <c r="B15" t="s">
        <v>17</v>
      </c>
      <c r="C15" t="s">
        <v>34</v>
      </c>
      <c r="D15" s="1">
        <v>17890</v>
      </c>
      <c r="E15">
        <v>5</v>
      </c>
      <c r="F15" s="1">
        <f>ROUND(latest_prices[[#This Row],[Price]]/1.19,0)</f>
        <v>15034</v>
      </c>
      <c r="G15" s="1">
        <f>latest_prices[[#This Row],[Price]]-latest_prices[[#This Row],[Net Purchase Price]]</f>
        <v>2856</v>
      </c>
      <c r="H15" s="1">
        <f xml:space="preserve"> CEILING(10+latest_prices[[#This Row],[Net Purchase Price]]*(1+30%)*1.19, 1000)-10</f>
        <v>23990</v>
      </c>
      <c r="I15" s="1">
        <f>latest_prices[[#This Row],[Sell Price 30%]]/1.19</f>
        <v>20159.663865546219</v>
      </c>
      <c r="J15" s="1">
        <f>latest_prices[[#This Row],[Sell Price 30%]]-latest_prices[[#This Row],[Net Sell Price 30%]]</f>
        <v>3830.3361344537807</v>
      </c>
      <c r="K15" s="1">
        <f xml:space="preserve"> CEILING(10+latest_prices[[#This Row],[Net Purchase Price]]*(1+25%)*1.19, 1000)-10</f>
        <v>22990</v>
      </c>
      <c r="L15" s="1">
        <f>latest_prices[[#This Row],[Sell Price 25%]]/1.19</f>
        <v>19319.327731092439</v>
      </c>
      <c r="M15" s="1">
        <f>latest_prices[[#This Row],[Sell Price 25%]]-latest_prices[[#This Row],[Net Sell Price 25%]]</f>
        <v>3670.6722689075614</v>
      </c>
      <c r="N15" s="1">
        <f>latest_prices[[#This Row],[Sell Price 30%]]-latest_prices[[#This Row],[VAT Payment 30%]]-latest_prices[[#This Row],[Price]]+latest_prices[[#This Row],[VAT Credit]]</f>
        <v>5125.6638655462193</v>
      </c>
      <c r="O15" s="1">
        <f>latest_prices[[#This Row],[Sell Price 25%]]-latest_prices[[#This Row],[VAT Payment 25%]]-latest_prices[[#This Row],[Price]]+latest_prices[[#This Row],[VAT Credit]]</f>
        <v>4285.3277310924386</v>
      </c>
    </row>
    <row r="16" spans="1:15" x14ac:dyDescent="0.25">
      <c r="A16" t="s">
        <v>23</v>
      </c>
      <c r="B16" t="s">
        <v>17</v>
      </c>
      <c r="C16" t="s">
        <v>26</v>
      </c>
      <c r="D16" s="1">
        <v>12990</v>
      </c>
      <c r="E16">
        <v>19</v>
      </c>
      <c r="F16" s="1">
        <f>ROUND(latest_prices[[#This Row],[Price]]/1.19,0)</f>
        <v>10916</v>
      </c>
      <c r="G16" s="1">
        <f>latest_prices[[#This Row],[Price]]-latest_prices[[#This Row],[Net Purchase Price]]</f>
        <v>2074</v>
      </c>
      <c r="H16" s="1">
        <f xml:space="preserve"> CEILING(10+latest_prices[[#This Row],[Net Purchase Price]]*(1+30%)*1.19, 1000)-10</f>
        <v>16990</v>
      </c>
      <c r="I16" s="1">
        <f>latest_prices[[#This Row],[Sell Price 30%]]/1.19</f>
        <v>14277.310924369749</v>
      </c>
      <c r="J16" s="1">
        <f>latest_prices[[#This Row],[Sell Price 30%]]-latest_prices[[#This Row],[Net Sell Price 30%]]</f>
        <v>2712.689075630251</v>
      </c>
      <c r="K16" s="1">
        <f xml:space="preserve"> CEILING(10+latest_prices[[#This Row],[Net Purchase Price]]*(1+25%)*1.19, 1000)-10</f>
        <v>16990</v>
      </c>
      <c r="L16" s="1">
        <f>latest_prices[[#This Row],[Sell Price 25%]]/1.19</f>
        <v>14277.310924369749</v>
      </c>
      <c r="M16" s="1">
        <f>latest_prices[[#This Row],[Sell Price 25%]]-latest_prices[[#This Row],[Net Sell Price 25%]]</f>
        <v>2712.689075630251</v>
      </c>
      <c r="N16" s="1">
        <f>latest_prices[[#This Row],[Sell Price 30%]]-latest_prices[[#This Row],[VAT Payment 30%]]-latest_prices[[#This Row],[Price]]+latest_prices[[#This Row],[VAT Credit]]</f>
        <v>3361.310924369749</v>
      </c>
      <c r="O16" s="1">
        <f>latest_prices[[#This Row],[Sell Price 25%]]-latest_prices[[#This Row],[VAT Payment 25%]]-latest_prices[[#This Row],[Price]]+latest_prices[[#This Row],[VAT Credit]]</f>
        <v>3361.310924369749</v>
      </c>
    </row>
    <row r="17" spans="1:15" x14ac:dyDescent="0.25">
      <c r="A17" t="s">
        <v>23</v>
      </c>
      <c r="B17" t="s">
        <v>5</v>
      </c>
      <c r="C17" t="s">
        <v>22</v>
      </c>
      <c r="D17" s="1">
        <v>15990</v>
      </c>
      <c r="E17">
        <v>0</v>
      </c>
      <c r="F17" s="1">
        <f>ROUND(latest_prices[[#This Row],[Price]]/1.19,0)</f>
        <v>13437</v>
      </c>
      <c r="G17" s="1">
        <f>latest_prices[[#This Row],[Price]]-latest_prices[[#This Row],[Net Purchase Price]]</f>
        <v>2553</v>
      </c>
      <c r="H17" s="1">
        <f xml:space="preserve"> CEILING(10+latest_prices[[#This Row],[Net Purchase Price]]*(1+30%)*1.19, 1000)-10</f>
        <v>20990</v>
      </c>
      <c r="I17" s="1">
        <f>latest_prices[[#This Row],[Sell Price 30%]]/1.19</f>
        <v>17638.655462184874</v>
      </c>
      <c r="J17" s="1">
        <f>latest_prices[[#This Row],[Sell Price 30%]]-latest_prices[[#This Row],[Net Sell Price 30%]]</f>
        <v>3351.3445378151264</v>
      </c>
      <c r="K17" s="1">
        <f xml:space="preserve"> CEILING(10+latest_prices[[#This Row],[Net Purchase Price]]*(1+25%)*1.19, 1000)-10</f>
        <v>19990</v>
      </c>
      <c r="L17" s="1">
        <f>latest_prices[[#This Row],[Sell Price 25%]]/1.19</f>
        <v>16798.319327731093</v>
      </c>
      <c r="M17" s="1">
        <f>latest_prices[[#This Row],[Sell Price 25%]]-latest_prices[[#This Row],[Net Sell Price 25%]]</f>
        <v>3191.6806722689071</v>
      </c>
      <c r="N17" s="1">
        <f>latest_prices[[#This Row],[Sell Price 30%]]-latest_prices[[#This Row],[VAT Payment 30%]]-latest_prices[[#This Row],[Price]]+latest_prices[[#This Row],[VAT Credit]]</f>
        <v>4201.6554621848736</v>
      </c>
      <c r="O17" s="1">
        <f>latest_prices[[#This Row],[Sell Price 25%]]-latest_prices[[#This Row],[VAT Payment 25%]]-latest_prices[[#This Row],[Price]]+latest_prices[[#This Row],[VAT Credit]]</f>
        <v>3361.3193277310929</v>
      </c>
    </row>
    <row r="18" spans="1:15" x14ac:dyDescent="0.25">
      <c r="A18" t="s">
        <v>23</v>
      </c>
      <c r="B18" t="s">
        <v>17</v>
      </c>
      <c r="C18" t="s">
        <v>30</v>
      </c>
      <c r="D18" s="1">
        <v>14990</v>
      </c>
      <c r="E18">
        <v>9</v>
      </c>
      <c r="F18" s="1">
        <f>ROUND(latest_prices[[#This Row],[Price]]/1.19,0)</f>
        <v>12597</v>
      </c>
      <c r="G18" s="1">
        <f>latest_prices[[#This Row],[Price]]-latest_prices[[#This Row],[Net Purchase Price]]</f>
        <v>2393</v>
      </c>
      <c r="H18" s="1">
        <f xml:space="preserve"> CEILING(10+latest_prices[[#This Row],[Net Purchase Price]]*(1+30%)*1.19, 1000)-10</f>
        <v>19990</v>
      </c>
      <c r="I18" s="1">
        <f>latest_prices[[#This Row],[Sell Price 30%]]/1.19</f>
        <v>16798.319327731093</v>
      </c>
      <c r="J18" s="1">
        <f>latest_prices[[#This Row],[Sell Price 30%]]-latest_prices[[#This Row],[Net Sell Price 30%]]</f>
        <v>3191.6806722689071</v>
      </c>
      <c r="K18" s="1">
        <f xml:space="preserve"> CEILING(10+latest_prices[[#This Row],[Net Purchase Price]]*(1+25%)*1.19, 1000)-10</f>
        <v>18990</v>
      </c>
      <c r="L18" s="1">
        <f>latest_prices[[#This Row],[Sell Price 25%]]/1.19</f>
        <v>15957.983193277312</v>
      </c>
      <c r="M18" s="1">
        <f>latest_prices[[#This Row],[Sell Price 25%]]-latest_prices[[#This Row],[Net Sell Price 25%]]</f>
        <v>3032.0168067226878</v>
      </c>
      <c r="N18" s="1">
        <f>latest_prices[[#This Row],[Sell Price 30%]]-latest_prices[[#This Row],[VAT Payment 30%]]-latest_prices[[#This Row],[Price]]+latest_prices[[#This Row],[VAT Credit]]</f>
        <v>4201.3193277310929</v>
      </c>
      <c r="O18" s="1">
        <f>latest_prices[[#This Row],[Sell Price 25%]]-latest_prices[[#This Row],[VAT Payment 25%]]-latest_prices[[#This Row],[Price]]+latest_prices[[#This Row],[VAT Credit]]</f>
        <v>3360.9831932773122</v>
      </c>
    </row>
    <row r="19" spans="1:15" x14ac:dyDescent="0.25">
      <c r="A19" t="s">
        <v>23</v>
      </c>
      <c r="B19" t="s">
        <v>17</v>
      </c>
      <c r="C19" t="s">
        <v>25</v>
      </c>
      <c r="D19" s="1">
        <v>19990</v>
      </c>
      <c r="E19">
        <v>2</v>
      </c>
      <c r="F19" s="1">
        <f>ROUND(latest_prices[[#This Row],[Price]]/1.19,0)</f>
        <v>16798</v>
      </c>
      <c r="G19" s="1">
        <f>latest_prices[[#This Row],[Price]]-latest_prices[[#This Row],[Net Purchase Price]]</f>
        <v>3192</v>
      </c>
      <c r="H19" s="1">
        <f xml:space="preserve"> CEILING(10+latest_prices[[#This Row],[Net Purchase Price]]*(1+30%)*1.19, 1000)-10</f>
        <v>25990</v>
      </c>
      <c r="I19" s="1">
        <f>latest_prices[[#This Row],[Sell Price 30%]]/1.19</f>
        <v>21840.336134453781</v>
      </c>
      <c r="J19" s="1">
        <f>latest_prices[[#This Row],[Sell Price 30%]]-latest_prices[[#This Row],[Net Sell Price 30%]]</f>
        <v>4149.6638655462193</v>
      </c>
      <c r="K19" s="1">
        <f xml:space="preserve"> CEILING(10+latest_prices[[#This Row],[Net Purchase Price]]*(1+25%)*1.19, 1000)-10</f>
        <v>24990</v>
      </c>
      <c r="L19" s="1">
        <f>latest_prices[[#This Row],[Sell Price 25%]]/1.19</f>
        <v>21000</v>
      </c>
      <c r="M19" s="1">
        <f>latest_prices[[#This Row],[Sell Price 25%]]-latest_prices[[#This Row],[Net Sell Price 25%]]</f>
        <v>3990</v>
      </c>
      <c r="N19" s="1">
        <f>latest_prices[[#This Row],[Sell Price 30%]]-latest_prices[[#This Row],[VAT Payment 30%]]-latest_prices[[#This Row],[Price]]+latest_prices[[#This Row],[VAT Credit]]</f>
        <v>5042.3361344537807</v>
      </c>
      <c r="O19" s="1">
        <f>latest_prices[[#This Row],[Sell Price 25%]]-latest_prices[[#This Row],[VAT Payment 25%]]-latest_prices[[#This Row],[Price]]+latest_prices[[#This Row],[VAT Credit]]</f>
        <v>4202</v>
      </c>
    </row>
    <row r="20" spans="1:15" x14ac:dyDescent="0.25">
      <c r="A20" t="s">
        <v>23</v>
      </c>
      <c r="B20" t="s">
        <v>17</v>
      </c>
      <c r="C20" t="s">
        <v>24</v>
      </c>
      <c r="D20" s="1">
        <v>15990</v>
      </c>
      <c r="E20">
        <v>10</v>
      </c>
      <c r="F20" s="1">
        <f>ROUND(latest_prices[[#This Row],[Price]]/1.19,0)</f>
        <v>13437</v>
      </c>
      <c r="G20" s="1">
        <f>latest_prices[[#This Row],[Price]]-latest_prices[[#This Row],[Net Purchase Price]]</f>
        <v>2553</v>
      </c>
      <c r="H20" s="1">
        <f xml:space="preserve"> CEILING(10+latest_prices[[#This Row],[Net Purchase Price]]*(1+30%)*1.19, 1000)-10</f>
        <v>20990</v>
      </c>
      <c r="I20" s="1">
        <f>latest_prices[[#This Row],[Sell Price 30%]]/1.19</f>
        <v>17638.655462184874</v>
      </c>
      <c r="J20" s="1">
        <f>latest_prices[[#This Row],[Sell Price 30%]]-latest_prices[[#This Row],[Net Sell Price 30%]]</f>
        <v>3351.3445378151264</v>
      </c>
      <c r="K20" s="1">
        <f xml:space="preserve"> CEILING(10+latest_prices[[#This Row],[Net Purchase Price]]*(1+25%)*1.19, 1000)-10</f>
        <v>19990</v>
      </c>
      <c r="L20" s="1">
        <f>latest_prices[[#This Row],[Sell Price 25%]]/1.19</f>
        <v>16798.319327731093</v>
      </c>
      <c r="M20" s="1">
        <f>latest_prices[[#This Row],[Sell Price 25%]]-latest_prices[[#This Row],[Net Sell Price 25%]]</f>
        <v>3191.6806722689071</v>
      </c>
      <c r="N20" s="1">
        <f>latest_prices[[#This Row],[Sell Price 30%]]-latest_prices[[#This Row],[VAT Payment 30%]]-latest_prices[[#This Row],[Price]]+latest_prices[[#This Row],[VAT Credit]]</f>
        <v>4201.6554621848736</v>
      </c>
      <c r="O20" s="1">
        <f>latest_prices[[#This Row],[Sell Price 25%]]-latest_prices[[#This Row],[VAT Payment 25%]]-latest_prices[[#This Row],[Price]]+latest_prices[[#This Row],[VAT Credit]]</f>
        <v>3361.3193277310929</v>
      </c>
    </row>
    <row r="21" spans="1:15" x14ac:dyDescent="0.25">
      <c r="A21" t="s">
        <v>39</v>
      </c>
      <c r="B21" t="s">
        <v>17</v>
      </c>
      <c r="C21" t="s">
        <v>51</v>
      </c>
      <c r="D21" s="1">
        <v>12990</v>
      </c>
      <c r="E21">
        <v>17</v>
      </c>
      <c r="F21" s="1">
        <f>ROUND(latest_prices[[#This Row],[Price]]/1.19,0)</f>
        <v>10916</v>
      </c>
      <c r="G21" s="1">
        <f>latest_prices[[#This Row],[Price]]-latest_prices[[#This Row],[Net Purchase Price]]</f>
        <v>2074</v>
      </c>
      <c r="H21" s="1">
        <f xml:space="preserve"> CEILING(10+latest_prices[[#This Row],[Net Purchase Price]]*(1+30%)*1.19, 1000)-10</f>
        <v>16990</v>
      </c>
      <c r="I21" s="1">
        <f>latest_prices[[#This Row],[Sell Price 30%]]/1.19</f>
        <v>14277.310924369749</v>
      </c>
      <c r="J21" s="1">
        <f>latest_prices[[#This Row],[Sell Price 30%]]-latest_prices[[#This Row],[Net Sell Price 30%]]</f>
        <v>2712.689075630251</v>
      </c>
      <c r="K21" s="1">
        <f xml:space="preserve"> CEILING(10+latest_prices[[#This Row],[Net Purchase Price]]*(1+25%)*1.19, 1000)-10</f>
        <v>16990</v>
      </c>
      <c r="L21" s="1">
        <f>latest_prices[[#This Row],[Sell Price 25%]]/1.19</f>
        <v>14277.310924369749</v>
      </c>
      <c r="M21" s="1">
        <f>latest_prices[[#This Row],[Sell Price 25%]]-latest_prices[[#This Row],[Net Sell Price 25%]]</f>
        <v>2712.689075630251</v>
      </c>
      <c r="N21" s="1">
        <f>latest_prices[[#This Row],[Sell Price 30%]]-latest_prices[[#This Row],[VAT Payment 30%]]-latest_prices[[#This Row],[Price]]+latest_prices[[#This Row],[VAT Credit]]</f>
        <v>3361.310924369749</v>
      </c>
      <c r="O21" s="1">
        <f>latest_prices[[#This Row],[Sell Price 25%]]-latest_prices[[#This Row],[VAT Payment 25%]]-latest_prices[[#This Row],[Price]]+latest_prices[[#This Row],[VAT Credit]]</f>
        <v>3361.310924369749</v>
      </c>
    </row>
    <row r="22" spans="1:15" x14ac:dyDescent="0.25">
      <c r="A22" t="s">
        <v>39</v>
      </c>
      <c r="B22" t="s">
        <v>17</v>
      </c>
      <c r="C22" t="s">
        <v>51</v>
      </c>
      <c r="D22" s="1">
        <v>12990</v>
      </c>
      <c r="E22">
        <v>17</v>
      </c>
      <c r="F22" s="1">
        <f>ROUND(latest_prices[[#This Row],[Price]]/1.19,0)</f>
        <v>10916</v>
      </c>
      <c r="G22" s="1">
        <f>latest_prices[[#This Row],[Price]]-latest_prices[[#This Row],[Net Purchase Price]]</f>
        <v>2074</v>
      </c>
      <c r="H22" s="1">
        <f xml:space="preserve"> CEILING(10+latest_prices[[#This Row],[Net Purchase Price]]*(1+30%)*1.19, 1000)-10</f>
        <v>16990</v>
      </c>
      <c r="I22" s="1">
        <f>latest_prices[[#This Row],[Sell Price 30%]]/1.19</f>
        <v>14277.310924369749</v>
      </c>
      <c r="J22" s="1">
        <f>latest_prices[[#This Row],[Sell Price 30%]]-latest_prices[[#This Row],[Net Sell Price 30%]]</f>
        <v>2712.689075630251</v>
      </c>
      <c r="K22" s="1">
        <f xml:space="preserve"> CEILING(10+latest_prices[[#This Row],[Net Purchase Price]]*(1+25%)*1.19, 1000)-10</f>
        <v>16990</v>
      </c>
      <c r="L22" s="1">
        <f>latest_prices[[#This Row],[Sell Price 25%]]/1.19</f>
        <v>14277.310924369749</v>
      </c>
      <c r="M22" s="1">
        <f>latest_prices[[#This Row],[Sell Price 25%]]-latest_prices[[#This Row],[Net Sell Price 25%]]</f>
        <v>2712.689075630251</v>
      </c>
      <c r="N22" s="1">
        <f>latest_prices[[#This Row],[Sell Price 30%]]-latest_prices[[#This Row],[VAT Payment 30%]]-latest_prices[[#This Row],[Price]]+latest_prices[[#This Row],[VAT Credit]]</f>
        <v>3361.310924369749</v>
      </c>
      <c r="O22" s="1">
        <f>latest_prices[[#This Row],[Sell Price 25%]]-latest_prices[[#This Row],[VAT Payment 25%]]-latest_prices[[#This Row],[Price]]+latest_prices[[#This Row],[VAT Credit]]</f>
        <v>3361.310924369749</v>
      </c>
    </row>
    <row r="23" spans="1:15" x14ac:dyDescent="0.25">
      <c r="A23" t="s">
        <v>39</v>
      </c>
      <c r="B23" t="s">
        <v>17</v>
      </c>
      <c r="C23" t="s">
        <v>38</v>
      </c>
      <c r="D23" s="1">
        <v>14890</v>
      </c>
      <c r="E23">
        <v>3</v>
      </c>
      <c r="F23" s="1">
        <f>ROUND(latest_prices[[#This Row],[Price]]/1.19,0)</f>
        <v>12513</v>
      </c>
      <c r="G23" s="1">
        <f>latest_prices[[#This Row],[Price]]-latest_prices[[#This Row],[Net Purchase Price]]</f>
        <v>2377</v>
      </c>
      <c r="H23" s="1">
        <f xml:space="preserve"> CEILING(10+latest_prices[[#This Row],[Net Purchase Price]]*(1+30%)*1.19, 1000)-10</f>
        <v>19990</v>
      </c>
      <c r="I23" s="1">
        <f>latest_prices[[#This Row],[Sell Price 30%]]/1.19</f>
        <v>16798.319327731093</v>
      </c>
      <c r="J23" s="1">
        <f>latest_prices[[#This Row],[Sell Price 30%]]-latest_prices[[#This Row],[Net Sell Price 30%]]</f>
        <v>3191.6806722689071</v>
      </c>
      <c r="K23" s="1">
        <f xml:space="preserve"> CEILING(10+latest_prices[[#This Row],[Net Purchase Price]]*(1+25%)*1.19, 1000)-10</f>
        <v>18990</v>
      </c>
      <c r="L23" s="1">
        <f>latest_prices[[#This Row],[Sell Price 25%]]/1.19</f>
        <v>15957.983193277312</v>
      </c>
      <c r="M23" s="1">
        <f>latest_prices[[#This Row],[Sell Price 25%]]-latest_prices[[#This Row],[Net Sell Price 25%]]</f>
        <v>3032.0168067226878</v>
      </c>
      <c r="N23" s="1">
        <f>latest_prices[[#This Row],[Sell Price 30%]]-latest_prices[[#This Row],[VAT Payment 30%]]-latest_prices[[#This Row],[Price]]+latest_prices[[#This Row],[VAT Credit]]</f>
        <v>4285.3193277310929</v>
      </c>
      <c r="O23" s="1">
        <f>latest_prices[[#This Row],[Sell Price 25%]]-latest_prices[[#This Row],[VAT Payment 25%]]-latest_prices[[#This Row],[Price]]+latest_prices[[#This Row],[VAT Credit]]</f>
        <v>3444.9831932773122</v>
      </c>
    </row>
    <row r="24" spans="1:15" x14ac:dyDescent="0.25">
      <c r="A24" t="s">
        <v>39</v>
      </c>
      <c r="B24" t="s">
        <v>17</v>
      </c>
      <c r="C24" t="s">
        <v>50</v>
      </c>
      <c r="D24" s="1">
        <v>26990</v>
      </c>
      <c r="E24">
        <v>6</v>
      </c>
      <c r="F24" s="1">
        <f>ROUND(latest_prices[[#This Row],[Price]]/1.19,0)</f>
        <v>22681</v>
      </c>
      <c r="G24" s="1">
        <f>latest_prices[[#This Row],[Price]]-latest_prices[[#This Row],[Net Purchase Price]]</f>
        <v>4309</v>
      </c>
      <c r="H24" s="1">
        <f xml:space="preserve"> CEILING(10+latest_prices[[#This Row],[Net Purchase Price]]*(1+30%)*1.19, 1000)-10</f>
        <v>35990</v>
      </c>
      <c r="I24" s="1">
        <f>latest_prices[[#This Row],[Sell Price 30%]]/1.19</f>
        <v>30243.697478991598</v>
      </c>
      <c r="J24" s="1">
        <f>latest_prices[[#This Row],[Sell Price 30%]]-latest_prices[[#This Row],[Net Sell Price 30%]]</f>
        <v>5746.3025210084015</v>
      </c>
      <c r="K24" s="1">
        <f xml:space="preserve"> CEILING(10+latest_prices[[#This Row],[Net Purchase Price]]*(1+25%)*1.19, 1000)-10</f>
        <v>33990</v>
      </c>
      <c r="L24" s="1">
        <f>latest_prices[[#This Row],[Sell Price 25%]]/1.19</f>
        <v>28563.025210084033</v>
      </c>
      <c r="M24" s="1">
        <f>latest_prices[[#This Row],[Sell Price 25%]]-latest_prices[[#This Row],[Net Sell Price 25%]]</f>
        <v>5426.9747899159665</v>
      </c>
      <c r="N24" s="1">
        <f>latest_prices[[#This Row],[Sell Price 30%]]-latest_prices[[#This Row],[VAT Payment 30%]]-latest_prices[[#This Row],[Price]]+latest_prices[[#This Row],[VAT Credit]]</f>
        <v>7562.6974789915985</v>
      </c>
      <c r="O24" s="1">
        <f>latest_prices[[#This Row],[Sell Price 25%]]-latest_prices[[#This Row],[VAT Payment 25%]]-latest_prices[[#This Row],[Price]]+latest_prices[[#This Row],[VAT Credit]]</f>
        <v>5882.0252100840335</v>
      </c>
    </row>
    <row r="25" spans="1:15" x14ac:dyDescent="0.25">
      <c r="A25" t="s">
        <v>41</v>
      </c>
      <c r="B25" t="s">
        <v>17</v>
      </c>
      <c r="C25" t="s">
        <v>42</v>
      </c>
      <c r="D25" s="1">
        <v>25490</v>
      </c>
      <c r="E25">
        <v>2</v>
      </c>
      <c r="F25" s="1">
        <f>ROUND(latest_prices[[#This Row],[Price]]/1.19,0)</f>
        <v>21420</v>
      </c>
      <c r="G25" s="1">
        <f>latest_prices[[#This Row],[Price]]-latest_prices[[#This Row],[Net Purchase Price]]</f>
        <v>4070</v>
      </c>
      <c r="H25" s="1">
        <f xml:space="preserve"> CEILING(10+latest_prices[[#This Row],[Net Purchase Price]]*(1+30%)*1.19, 1000)-10</f>
        <v>33990</v>
      </c>
      <c r="I25" s="1">
        <f>latest_prices[[#This Row],[Sell Price 30%]]/1.19</f>
        <v>28563.025210084033</v>
      </c>
      <c r="J25" s="1">
        <f>latest_prices[[#This Row],[Sell Price 30%]]-latest_prices[[#This Row],[Net Sell Price 30%]]</f>
        <v>5426.9747899159665</v>
      </c>
      <c r="K25" s="1">
        <f xml:space="preserve"> CEILING(10+latest_prices[[#This Row],[Net Purchase Price]]*(1+25%)*1.19, 1000)-10</f>
        <v>31990</v>
      </c>
      <c r="L25" s="1">
        <f>latest_prices[[#This Row],[Sell Price 25%]]/1.19</f>
        <v>26882.352941176472</v>
      </c>
      <c r="M25" s="1">
        <f>latest_prices[[#This Row],[Sell Price 25%]]-latest_prices[[#This Row],[Net Sell Price 25%]]</f>
        <v>5107.6470588235279</v>
      </c>
      <c r="N25" s="1">
        <f>latest_prices[[#This Row],[Sell Price 30%]]-latest_prices[[#This Row],[VAT Payment 30%]]-latest_prices[[#This Row],[Price]]+latest_prices[[#This Row],[VAT Credit]]</f>
        <v>7143.0252100840335</v>
      </c>
      <c r="O25" s="1">
        <f>latest_prices[[#This Row],[Sell Price 25%]]-latest_prices[[#This Row],[VAT Payment 25%]]-latest_prices[[#This Row],[Price]]+latest_prices[[#This Row],[VAT Credit]]</f>
        <v>5462.3529411764721</v>
      </c>
    </row>
    <row r="26" spans="1:15" x14ac:dyDescent="0.25">
      <c r="A26" t="s">
        <v>41</v>
      </c>
      <c r="B26" t="s">
        <v>5</v>
      </c>
      <c r="C26" t="s">
        <v>40</v>
      </c>
      <c r="D26" s="1">
        <v>20480</v>
      </c>
      <c r="E26">
        <v>20</v>
      </c>
      <c r="F26" s="1">
        <f>ROUND(latest_prices[[#This Row],[Price]]/1.19,0)</f>
        <v>17210</v>
      </c>
      <c r="G26" s="1">
        <f>latest_prices[[#This Row],[Price]]-latest_prices[[#This Row],[Net Purchase Price]]</f>
        <v>3270</v>
      </c>
      <c r="H26" s="1">
        <f xml:space="preserve"> CEILING(10+latest_prices[[#This Row],[Net Purchase Price]]*(1+30%)*1.19, 1000)-10</f>
        <v>26990</v>
      </c>
      <c r="I26" s="1">
        <f>latest_prices[[#This Row],[Sell Price 30%]]/1.19</f>
        <v>22680.672268907565</v>
      </c>
      <c r="J26" s="1">
        <f>latest_prices[[#This Row],[Sell Price 30%]]-latest_prices[[#This Row],[Net Sell Price 30%]]</f>
        <v>4309.327731092435</v>
      </c>
      <c r="K26" s="1">
        <f xml:space="preserve"> CEILING(10+latest_prices[[#This Row],[Net Purchase Price]]*(1+25%)*1.19, 1000)-10</f>
        <v>25990</v>
      </c>
      <c r="L26" s="1">
        <f>latest_prices[[#This Row],[Sell Price 25%]]/1.19</f>
        <v>21840.336134453781</v>
      </c>
      <c r="M26" s="1">
        <f>latest_prices[[#This Row],[Sell Price 25%]]-latest_prices[[#This Row],[Net Sell Price 25%]]</f>
        <v>4149.6638655462193</v>
      </c>
      <c r="N26" s="1">
        <f>latest_prices[[#This Row],[Sell Price 30%]]-latest_prices[[#This Row],[VAT Payment 30%]]-latest_prices[[#This Row],[Price]]+latest_prices[[#This Row],[VAT Credit]]</f>
        <v>5470.672268907565</v>
      </c>
      <c r="O26" s="1">
        <f>latest_prices[[#This Row],[Sell Price 25%]]-latest_prices[[#This Row],[VAT Payment 25%]]-latest_prices[[#This Row],[Price]]+latest_prices[[#This Row],[VAT Credit]]</f>
        <v>4630.3361344537807</v>
      </c>
    </row>
    <row r="27" spans="1:15" x14ac:dyDescent="0.25">
      <c r="A27" t="s">
        <v>6</v>
      </c>
      <c r="B27" t="s">
        <v>49</v>
      </c>
      <c r="C27" t="s">
        <v>48</v>
      </c>
      <c r="D27" s="1">
        <v>299980</v>
      </c>
      <c r="E27">
        <v>2</v>
      </c>
      <c r="F27" s="1">
        <f>ROUND(latest_prices[[#This Row],[Price]]/1.19,0)</f>
        <v>252084</v>
      </c>
      <c r="G27" s="1">
        <f>latest_prices[[#This Row],[Price]]-latest_prices[[#This Row],[Net Purchase Price]]</f>
        <v>47896</v>
      </c>
      <c r="H27" s="1">
        <f xml:space="preserve"> CEILING(10+latest_prices[[#This Row],[Net Purchase Price]]*(1+30%)*1.19, 1000)-10</f>
        <v>389990</v>
      </c>
      <c r="I27" s="1">
        <f>latest_prices[[#This Row],[Sell Price 30%]]/1.19</f>
        <v>327722.68907563027</v>
      </c>
      <c r="J27" s="1">
        <f>latest_prices[[#This Row],[Sell Price 30%]]-latest_prices[[#This Row],[Net Sell Price 30%]]</f>
        <v>62267.310924369725</v>
      </c>
      <c r="K27" s="1">
        <f xml:space="preserve"> CEILING(10+latest_prices[[#This Row],[Net Purchase Price]]*(1+25%)*1.19, 1000)-10</f>
        <v>374990</v>
      </c>
      <c r="L27" s="1">
        <f>latest_prices[[#This Row],[Sell Price 25%]]/1.19</f>
        <v>315117.64705882355</v>
      </c>
      <c r="M27" s="1">
        <f>latest_prices[[#This Row],[Sell Price 25%]]-latest_prices[[#This Row],[Net Sell Price 25%]]</f>
        <v>59872.352941176447</v>
      </c>
      <c r="N27" s="1">
        <f>latest_prices[[#This Row],[Sell Price 30%]]-latest_prices[[#This Row],[VAT Payment 30%]]-latest_prices[[#This Row],[Price]]+latest_prices[[#This Row],[VAT Credit]]</f>
        <v>75638.689075630275</v>
      </c>
      <c r="O27" s="1">
        <f>latest_prices[[#This Row],[Sell Price 25%]]-latest_prices[[#This Row],[VAT Payment 25%]]-latest_prices[[#This Row],[Price]]+latest_prices[[#This Row],[VAT Credit]]</f>
        <v>63033.647058823553</v>
      </c>
    </row>
    <row r="28" spans="1:15" x14ac:dyDescent="0.25">
      <c r="A28" t="s">
        <v>6</v>
      </c>
      <c r="B28" t="s">
        <v>5</v>
      </c>
      <c r="C28" t="s">
        <v>47</v>
      </c>
      <c r="D28" s="1">
        <v>849990</v>
      </c>
      <c r="E28">
        <v>4</v>
      </c>
      <c r="F28" s="1">
        <f>ROUND(latest_prices[[#This Row],[Price]]/1.19,0)</f>
        <v>714277</v>
      </c>
      <c r="G28" s="1">
        <f>latest_prices[[#This Row],[Price]]-latest_prices[[#This Row],[Net Purchase Price]]</f>
        <v>135713</v>
      </c>
      <c r="H28" s="1">
        <f xml:space="preserve"> CEILING(10+latest_prices[[#This Row],[Net Purchase Price]]*(1+30%)*1.19, 1000)-10</f>
        <v>1104990</v>
      </c>
      <c r="I28" s="1">
        <f>latest_prices[[#This Row],[Sell Price 30%]]/1.19</f>
        <v>928563.02521008404</v>
      </c>
      <c r="J28" s="1">
        <f>latest_prices[[#This Row],[Sell Price 30%]]-latest_prices[[#This Row],[Net Sell Price 30%]]</f>
        <v>176426.97478991596</v>
      </c>
      <c r="K28" s="1">
        <f xml:space="preserve"> CEILING(10+latest_prices[[#This Row],[Net Purchase Price]]*(1+25%)*1.19, 1000)-10</f>
        <v>1062990</v>
      </c>
      <c r="L28" s="1">
        <f>latest_prices[[#This Row],[Sell Price 25%]]/1.19</f>
        <v>893268.90756302525</v>
      </c>
      <c r="M28" s="1">
        <f>latest_prices[[#This Row],[Sell Price 25%]]-latest_prices[[#This Row],[Net Sell Price 25%]]</f>
        <v>169721.09243697475</v>
      </c>
      <c r="N28" s="1">
        <f>latest_prices[[#This Row],[Sell Price 30%]]-latest_prices[[#This Row],[VAT Payment 30%]]-latest_prices[[#This Row],[Price]]+latest_prices[[#This Row],[VAT Credit]]</f>
        <v>214286.02521008404</v>
      </c>
      <c r="O28" s="1">
        <f>latest_prices[[#This Row],[Sell Price 25%]]-latest_prices[[#This Row],[VAT Payment 25%]]-latest_prices[[#This Row],[Price]]+latest_prices[[#This Row],[VAT Credit]]</f>
        <v>178991.90756302525</v>
      </c>
    </row>
    <row r="29" spans="1:15" x14ac:dyDescent="0.25">
      <c r="A29" t="s">
        <v>6</v>
      </c>
      <c r="B29" t="s">
        <v>5</v>
      </c>
      <c r="C29" t="s">
        <v>52</v>
      </c>
      <c r="D29" s="1">
        <v>298990</v>
      </c>
      <c r="E29">
        <v>3</v>
      </c>
      <c r="F29" s="1">
        <f>ROUND(latest_prices[[#This Row],[Price]]/1.19,0)</f>
        <v>251252</v>
      </c>
      <c r="G29" s="1">
        <f>latest_prices[[#This Row],[Price]]-latest_prices[[#This Row],[Net Purchase Price]]</f>
        <v>47738</v>
      </c>
      <c r="H29" s="1">
        <f xml:space="preserve"> CEILING(10+latest_prices[[#This Row],[Net Purchase Price]]*(1+30%)*1.19, 1000)-10</f>
        <v>388990</v>
      </c>
      <c r="I29" s="1">
        <f>latest_prices[[#This Row],[Sell Price 30%]]/1.19</f>
        <v>326882.3529411765</v>
      </c>
      <c r="J29" s="1">
        <f>latest_prices[[#This Row],[Sell Price 30%]]-latest_prices[[#This Row],[Net Sell Price 30%]]</f>
        <v>62107.647058823495</v>
      </c>
      <c r="K29" s="1">
        <f xml:space="preserve"> CEILING(10+latest_prices[[#This Row],[Net Purchase Price]]*(1+25%)*1.19, 1000)-10</f>
        <v>373990</v>
      </c>
      <c r="L29" s="1">
        <f>latest_prices[[#This Row],[Sell Price 25%]]/1.19</f>
        <v>314277.31092436978</v>
      </c>
      <c r="M29" s="1">
        <f>latest_prices[[#This Row],[Sell Price 25%]]-latest_prices[[#This Row],[Net Sell Price 25%]]</f>
        <v>59712.689075630216</v>
      </c>
      <c r="N29" s="1">
        <f>latest_prices[[#This Row],[Sell Price 30%]]-latest_prices[[#This Row],[VAT Payment 30%]]-latest_prices[[#This Row],[Price]]+latest_prices[[#This Row],[VAT Credit]]</f>
        <v>75630.352941176505</v>
      </c>
      <c r="O29" s="1">
        <f>latest_prices[[#This Row],[Sell Price 25%]]-latest_prices[[#This Row],[VAT Payment 25%]]-latest_prices[[#This Row],[Price]]+latest_prices[[#This Row],[VAT Credit]]</f>
        <v>63025.310924369784</v>
      </c>
    </row>
    <row r="30" spans="1:15" x14ac:dyDescent="0.25">
      <c r="A30" t="s">
        <v>6</v>
      </c>
      <c r="B30" t="s">
        <v>5</v>
      </c>
      <c r="C30" t="s">
        <v>46</v>
      </c>
      <c r="D30" s="1">
        <v>569990</v>
      </c>
      <c r="E30">
        <v>3</v>
      </c>
      <c r="F30" s="1">
        <f>ROUND(latest_prices[[#This Row],[Price]]/1.19,0)</f>
        <v>478983</v>
      </c>
      <c r="G30" s="1">
        <f>latest_prices[[#This Row],[Price]]-latest_prices[[#This Row],[Net Purchase Price]]</f>
        <v>91007</v>
      </c>
      <c r="H30" s="1">
        <f xml:space="preserve"> CEILING(10+latest_prices[[#This Row],[Net Purchase Price]]*(1+30%)*1.19, 1000)-10</f>
        <v>740990</v>
      </c>
      <c r="I30" s="1">
        <f>latest_prices[[#This Row],[Sell Price 30%]]/1.19</f>
        <v>622680.67226890754</v>
      </c>
      <c r="J30" s="1">
        <f>latest_prices[[#This Row],[Sell Price 30%]]-latest_prices[[#This Row],[Net Sell Price 30%]]</f>
        <v>118309.32773109246</v>
      </c>
      <c r="K30" s="1">
        <f xml:space="preserve"> CEILING(10+latest_prices[[#This Row],[Net Purchase Price]]*(1+25%)*1.19, 1000)-10</f>
        <v>712990</v>
      </c>
      <c r="L30" s="1">
        <f>latest_prices[[#This Row],[Sell Price 25%]]/1.19</f>
        <v>599151.26050420175</v>
      </c>
      <c r="M30" s="1">
        <f>latest_prices[[#This Row],[Sell Price 25%]]-latest_prices[[#This Row],[Net Sell Price 25%]]</f>
        <v>113838.73949579825</v>
      </c>
      <c r="N30" s="1">
        <f>latest_prices[[#This Row],[Sell Price 30%]]-latest_prices[[#This Row],[VAT Payment 30%]]-latest_prices[[#This Row],[Price]]+latest_prices[[#This Row],[VAT Credit]]</f>
        <v>143697.67226890754</v>
      </c>
      <c r="O30" s="1">
        <f>latest_prices[[#This Row],[Sell Price 25%]]-latest_prices[[#This Row],[VAT Payment 25%]]-latest_prices[[#This Row],[Price]]+latest_prices[[#This Row],[VAT Credit]]</f>
        <v>120168.26050420175</v>
      </c>
    </row>
    <row r="31" spans="1:15" x14ac:dyDescent="0.25">
      <c r="A31" t="s">
        <v>6</v>
      </c>
      <c r="B31" t="s">
        <v>5</v>
      </c>
      <c r="C31" t="s">
        <v>4</v>
      </c>
      <c r="D31" s="1">
        <v>469990</v>
      </c>
      <c r="E31">
        <v>0</v>
      </c>
      <c r="F31" s="1">
        <f>ROUND(latest_prices[[#This Row],[Price]]/1.19,0)</f>
        <v>394950</v>
      </c>
      <c r="G31" s="1">
        <f>latest_prices[[#This Row],[Price]]-latest_prices[[#This Row],[Net Purchase Price]]</f>
        <v>75040</v>
      </c>
      <c r="H31" s="1">
        <f xml:space="preserve"> CEILING(10+latest_prices[[#This Row],[Net Purchase Price]]*(1+30%)*1.19, 1000)-10</f>
        <v>610990</v>
      </c>
      <c r="I31" s="1">
        <f>latest_prices[[#This Row],[Sell Price 30%]]/1.19</f>
        <v>513436.97478991601</v>
      </c>
      <c r="J31" s="1">
        <f>latest_prices[[#This Row],[Sell Price 30%]]-latest_prices[[#This Row],[Net Sell Price 30%]]</f>
        <v>97553.025210083986</v>
      </c>
      <c r="K31" s="1">
        <f xml:space="preserve"> CEILING(10+latest_prices[[#This Row],[Net Purchase Price]]*(1+25%)*1.19, 1000)-10</f>
        <v>587990</v>
      </c>
      <c r="L31" s="1">
        <f>latest_prices[[#This Row],[Sell Price 25%]]/1.19</f>
        <v>494109.24369747902</v>
      </c>
      <c r="M31" s="1">
        <f>latest_prices[[#This Row],[Sell Price 25%]]-latest_prices[[#This Row],[Net Sell Price 25%]]</f>
        <v>93880.756302520982</v>
      </c>
      <c r="N31" s="1">
        <f>latest_prices[[#This Row],[Sell Price 30%]]-latest_prices[[#This Row],[VAT Payment 30%]]-latest_prices[[#This Row],[Price]]+latest_prices[[#This Row],[VAT Credit]]</f>
        <v>118486.97478991601</v>
      </c>
      <c r="O31" s="1">
        <f>latest_prices[[#This Row],[Sell Price 25%]]-latest_prices[[#This Row],[VAT Payment 25%]]-latest_prices[[#This Row],[Price]]+latest_prices[[#This Row],[VAT Credit]]</f>
        <v>99159.243697479018</v>
      </c>
    </row>
    <row r="32" spans="1:15" x14ac:dyDescent="0.25">
      <c r="A32" t="s">
        <v>6</v>
      </c>
      <c r="B32" t="s">
        <v>5</v>
      </c>
      <c r="C32" t="s">
        <v>13</v>
      </c>
      <c r="D32" s="1">
        <v>399990</v>
      </c>
      <c r="E32">
        <v>5</v>
      </c>
      <c r="F32" s="1">
        <f>ROUND(latest_prices[[#This Row],[Price]]/1.19,0)</f>
        <v>336126</v>
      </c>
      <c r="G32" s="1">
        <f>latest_prices[[#This Row],[Price]]-latest_prices[[#This Row],[Net Purchase Price]]</f>
        <v>63864</v>
      </c>
      <c r="H32" s="1">
        <f xml:space="preserve"> CEILING(10+latest_prices[[#This Row],[Net Purchase Price]]*(1+30%)*1.19, 1000)-10</f>
        <v>519990</v>
      </c>
      <c r="I32" s="1">
        <f>latest_prices[[#This Row],[Sell Price 30%]]/1.19</f>
        <v>436966.38655462186</v>
      </c>
      <c r="J32" s="1">
        <f>latest_prices[[#This Row],[Sell Price 30%]]-latest_prices[[#This Row],[Net Sell Price 30%]]</f>
        <v>83023.613445378141</v>
      </c>
      <c r="K32" s="1">
        <f xml:space="preserve"> CEILING(10+latest_prices[[#This Row],[Net Purchase Price]]*(1+25%)*1.19, 1000)-10</f>
        <v>499990</v>
      </c>
      <c r="L32" s="1">
        <f>latest_prices[[#This Row],[Sell Price 25%]]/1.19</f>
        <v>420159.66386554623</v>
      </c>
      <c r="M32" s="1">
        <f>latest_prices[[#This Row],[Sell Price 25%]]-latest_prices[[#This Row],[Net Sell Price 25%]]</f>
        <v>79830.33613445377</v>
      </c>
      <c r="N32" s="1">
        <f>latest_prices[[#This Row],[Sell Price 30%]]-latest_prices[[#This Row],[VAT Payment 30%]]-latest_prices[[#This Row],[Price]]+latest_prices[[#This Row],[VAT Credit]]</f>
        <v>100840.38655462186</v>
      </c>
      <c r="O32" s="1">
        <f>latest_prices[[#This Row],[Sell Price 25%]]-latest_prices[[#This Row],[VAT Payment 25%]]-latest_prices[[#This Row],[Price]]+latest_prices[[#This Row],[VAT Credit]]</f>
        <v>84033.66386554623</v>
      </c>
    </row>
    <row r="33" spans="1:15" x14ac:dyDescent="0.25">
      <c r="A33" t="s">
        <v>6</v>
      </c>
      <c r="B33" t="s">
        <v>5</v>
      </c>
      <c r="C33" t="s">
        <v>7</v>
      </c>
      <c r="D33" s="1">
        <v>719990</v>
      </c>
      <c r="E33">
        <v>5</v>
      </c>
      <c r="F33" s="1">
        <f>ROUND(latest_prices[[#This Row],[Price]]/1.19,0)</f>
        <v>605034</v>
      </c>
      <c r="G33" s="1">
        <f>latest_prices[[#This Row],[Price]]-latest_prices[[#This Row],[Net Purchase Price]]</f>
        <v>114956</v>
      </c>
      <c r="H33" s="1">
        <f xml:space="preserve"> CEILING(10+latest_prices[[#This Row],[Net Purchase Price]]*(1+30%)*1.19, 1000)-10</f>
        <v>935990</v>
      </c>
      <c r="I33" s="1">
        <f>latest_prices[[#This Row],[Sell Price 30%]]/1.19</f>
        <v>786546.21848739497</v>
      </c>
      <c r="J33" s="1">
        <f>latest_prices[[#This Row],[Sell Price 30%]]-latest_prices[[#This Row],[Net Sell Price 30%]]</f>
        <v>149443.78151260503</v>
      </c>
      <c r="K33" s="1">
        <f xml:space="preserve"> CEILING(10+latest_prices[[#This Row],[Net Purchase Price]]*(1+25%)*1.19, 1000)-10</f>
        <v>899990</v>
      </c>
      <c r="L33" s="1">
        <f>latest_prices[[#This Row],[Sell Price 25%]]/1.19</f>
        <v>756294.11764705891</v>
      </c>
      <c r="M33" s="1">
        <f>latest_prices[[#This Row],[Sell Price 25%]]-latest_prices[[#This Row],[Net Sell Price 25%]]</f>
        <v>143695.88235294109</v>
      </c>
      <c r="N33" s="1">
        <f>latest_prices[[#This Row],[Sell Price 30%]]-latest_prices[[#This Row],[VAT Payment 30%]]-latest_prices[[#This Row],[Price]]+latest_prices[[#This Row],[VAT Credit]]</f>
        <v>181512.21848739497</v>
      </c>
      <c r="O33" s="1">
        <f>latest_prices[[#This Row],[Sell Price 25%]]-latest_prices[[#This Row],[VAT Payment 25%]]-latest_prices[[#This Row],[Price]]+latest_prices[[#This Row],[VAT Credit]]</f>
        <v>151260.11764705891</v>
      </c>
    </row>
    <row r="34" spans="1:15" x14ac:dyDescent="0.25">
      <c r="A34" t="s">
        <v>6</v>
      </c>
      <c r="B34" t="s">
        <v>5</v>
      </c>
      <c r="C34" t="s">
        <v>12</v>
      </c>
      <c r="D34" s="1">
        <v>339990</v>
      </c>
      <c r="E34">
        <v>14</v>
      </c>
      <c r="F34" s="1">
        <f>ROUND(latest_prices[[#This Row],[Price]]/1.19,0)</f>
        <v>285706</v>
      </c>
      <c r="G34" s="1">
        <f>latest_prices[[#This Row],[Price]]-latest_prices[[#This Row],[Net Purchase Price]]</f>
        <v>54284</v>
      </c>
      <c r="H34" s="1">
        <f xml:space="preserve"> CEILING(10+latest_prices[[#This Row],[Net Purchase Price]]*(1+30%)*1.19, 1000)-10</f>
        <v>441990</v>
      </c>
      <c r="I34" s="1">
        <f>latest_prices[[#This Row],[Sell Price 30%]]/1.19</f>
        <v>371420.16806722688</v>
      </c>
      <c r="J34" s="1">
        <f>latest_prices[[#This Row],[Sell Price 30%]]-latest_prices[[#This Row],[Net Sell Price 30%]]</f>
        <v>70569.831932773115</v>
      </c>
      <c r="K34" s="1">
        <f xml:space="preserve"> CEILING(10+latest_prices[[#This Row],[Net Purchase Price]]*(1+25%)*1.19, 1000)-10</f>
        <v>424990</v>
      </c>
      <c r="L34" s="1">
        <f>latest_prices[[#This Row],[Sell Price 25%]]/1.19</f>
        <v>357134.45378151262</v>
      </c>
      <c r="M34" s="1">
        <f>latest_prices[[#This Row],[Sell Price 25%]]-latest_prices[[#This Row],[Net Sell Price 25%]]</f>
        <v>67855.546218487376</v>
      </c>
      <c r="N34" s="1">
        <f>latest_prices[[#This Row],[Sell Price 30%]]-latest_prices[[#This Row],[VAT Payment 30%]]-latest_prices[[#This Row],[Price]]+latest_prices[[#This Row],[VAT Credit]]</f>
        <v>85714.168067226885</v>
      </c>
      <c r="O34" s="1">
        <f>latest_prices[[#This Row],[Sell Price 25%]]-latest_prices[[#This Row],[VAT Payment 25%]]-latest_prices[[#This Row],[Price]]+latest_prices[[#This Row],[VAT Credit]]</f>
        <v>71428.453781512624</v>
      </c>
    </row>
    <row r="35" spans="1:15" x14ac:dyDescent="0.25">
      <c r="A35" t="s">
        <v>44</v>
      </c>
      <c r="B35" t="s">
        <v>5</v>
      </c>
      <c r="C35" t="s">
        <v>43</v>
      </c>
      <c r="D35" s="1">
        <v>417990</v>
      </c>
      <c r="E35">
        <v>6</v>
      </c>
      <c r="F35" s="1">
        <f>ROUND(latest_prices[[#This Row],[Price]]/1.19,0)</f>
        <v>351252</v>
      </c>
      <c r="G35" s="1">
        <f>latest_prices[[#This Row],[Price]]-latest_prices[[#This Row],[Net Purchase Price]]</f>
        <v>66738</v>
      </c>
      <c r="H35" s="1">
        <f xml:space="preserve"> CEILING(10+latest_prices[[#This Row],[Net Purchase Price]]*(1+30%)*1.19, 1000)-10</f>
        <v>543990</v>
      </c>
      <c r="I35" s="1">
        <f>latest_prices[[#This Row],[Sell Price 30%]]/1.19</f>
        <v>457134.45378151262</v>
      </c>
      <c r="J35" s="1">
        <f>latest_prices[[#This Row],[Sell Price 30%]]-latest_prices[[#This Row],[Net Sell Price 30%]]</f>
        <v>86855.546218487376</v>
      </c>
      <c r="K35" s="1">
        <f xml:space="preserve"> CEILING(10+latest_prices[[#This Row],[Net Purchase Price]]*(1+25%)*1.19, 1000)-10</f>
        <v>522990</v>
      </c>
      <c r="L35" s="1">
        <f>latest_prices[[#This Row],[Sell Price 25%]]/1.19</f>
        <v>439487.39495798323</v>
      </c>
      <c r="M35" s="1">
        <f>latest_prices[[#This Row],[Sell Price 25%]]-latest_prices[[#This Row],[Net Sell Price 25%]]</f>
        <v>83502.605042016774</v>
      </c>
      <c r="N35" s="1">
        <f>latest_prices[[#This Row],[Sell Price 30%]]-latest_prices[[#This Row],[VAT Payment 30%]]-latest_prices[[#This Row],[Price]]+latest_prices[[#This Row],[VAT Credit]]</f>
        <v>105882.45378151262</v>
      </c>
      <c r="O35" s="1">
        <f>latest_prices[[#This Row],[Sell Price 25%]]-latest_prices[[#This Row],[VAT Payment 25%]]-latest_prices[[#This Row],[Price]]+latest_prices[[#This Row],[VAT Credit]]</f>
        <v>88235.394957983226</v>
      </c>
    </row>
    <row r="36" spans="1:15" x14ac:dyDescent="0.25">
      <c r="A36" t="s">
        <v>44</v>
      </c>
      <c r="B36" t="s">
        <v>5</v>
      </c>
      <c r="C36" t="s">
        <v>45</v>
      </c>
      <c r="D36" s="1">
        <v>499990</v>
      </c>
      <c r="E36">
        <v>6</v>
      </c>
      <c r="F36" s="1">
        <f>ROUND(latest_prices[[#This Row],[Price]]/1.19,0)</f>
        <v>420160</v>
      </c>
      <c r="G36" s="1">
        <f>latest_prices[[#This Row],[Price]]-latest_prices[[#This Row],[Net Purchase Price]]</f>
        <v>79830</v>
      </c>
      <c r="H36" s="1">
        <f xml:space="preserve"> CEILING(10+latest_prices[[#This Row],[Net Purchase Price]]*(1+30%)*1.19, 1000)-10</f>
        <v>649990</v>
      </c>
      <c r="I36" s="1">
        <f>latest_prices[[#This Row],[Sell Price 30%]]/1.19</f>
        <v>546210.08403361344</v>
      </c>
      <c r="J36" s="1">
        <f>latest_prices[[#This Row],[Sell Price 30%]]-latest_prices[[#This Row],[Net Sell Price 30%]]</f>
        <v>103779.91596638656</v>
      </c>
      <c r="K36" s="1">
        <f xml:space="preserve"> CEILING(10+latest_prices[[#This Row],[Net Purchase Price]]*(1+25%)*1.19, 1000)-10</f>
        <v>624990</v>
      </c>
      <c r="L36" s="1">
        <f>latest_prices[[#This Row],[Sell Price 25%]]/1.19</f>
        <v>525201.68067226897</v>
      </c>
      <c r="M36" s="1">
        <f>latest_prices[[#This Row],[Sell Price 25%]]-latest_prices[[#This Row],[Net Sell Price 25%]]</f>
        <v>99788.319327731035</v>
      </c>
      <c r="N36" s="1">
        <f>latest_prices[[#This Row],[Sell Price 30%]]-latest_prices[[#This Row],[VAT Payment 30%]]-latest_prices[[#This Row],[Price]]+latest_prices[[#This Row],[VAT Credit]]</f>
        <v>126050.08403361344</v>
      </c>
      <c r="O36" s="1">
        <f>latest_prices[[#This Row],[Sell Price 25%]]-latest_prices[[#This Row],[VAT Payment 25%]]-latest_prices[[#This Row],[Price]]+latest_prices[[#This Row],[VAT Credit]]</f>
        <v>105041.68067226897</v>
      </c>
    </row>
    <row r="37" spans="1:15" x14ac:dyDescent="0.25">
      <c r="A37" t="s">
        <v>11</v>
      </c>
      <c r="B37" t="s">
        <v>5</v>
      </c>
      <c r="C37" t="s">
        <v>14</v>
      </c>
      <c r="D37" s="1">
        <v>468990</v>
      </c>
      <c r="E37">
        <v>27</v>
      </c>
      <c r="F37" s="1">
        <f>ROUND(latest_prices[[#This Row],[Price]]/1.19,0)</f>
        <v>394109</v>
      </c>
      <c r="G37" s="1">
        <f>latest_prices[[#This Row],[Price]]-latest_prices[[#This Row],[Net Purchase Price]]</f>
        <v>74881</v>
      </c>
      <c r="H37" s="1">
        <f xml:space="preserve"> CEILING(10+latest_prices[[#This Row],[Net Purchase Price]]*(1+30%)*1.19, 1000)-10</f>
        <v>609990</v>
      </c>
      <c r="I37" s="1">
        <f>latest_prices[[#This Row],[Sell Price 30%]]/1.19</f>
        <v>512596.63865546219</v>
      </c>
      <c r="J37" s="1">
        <f>latest_prices[[#This Row],[Sell Price 30%]]-latest_prices[[#This Row],[Net Sell Price 30%]]</f>
        <v>97393.361344537814</v>
      </c>
      <c r="K37" s="1">
        <f xml:space="preserve"> CEILING(10+latest_prices[[#This Row],[Net Purchase Price]]*(1+25%)*1.19, 1000)-10</f>
        <v>586990</v>
      </c>
      <c r="L37" s="1">
        <f>latest_prices[[#This Row],[Sell Price 25%]]/1.19</f>
        <v>493268.90756302525</v>
      </c>
      <c r="M37" s="1">
        <f>latest_prices[[#This Row],[Sell Price 25%]]-latest_prices[[#This Row],[Net Sell Price 25%]]</f>
        <v>93721.092436974752</v>
      </c>
      <c r="N37" s="1">
        <f>latest_prices[[#This Row],[Sell Price 30%]]-latest_prices[[#This Row],[VAT Payment 30%]]-latest_prices[[#This Row],[Price]]+latest_prices[[#This Row],[VAT Credit]]</f>
        <v>118487.63865546219</v>
      </c>
      <c r="O37" s="1">
        <f>latest_prices[[#This Row],[Sell Price 25%]]-latest_prices[[#This Row],[VAT Payment 25%]]-latest_prices[[#This Row],[Price]]+latest_prices[[#This Row],[VAT Credit]]</f>
        <v>99159.907563025248</v>
      </c>
    </row>
    <row r="38" spans="1:15" x14ac:dyDescent="0.25">
      <c r="A38" t="s">
        <v>11</v>
      </c>
      <c r="B38" t="s">
        <v>5</v>
      </c>
      <c r="C38" t="s">
        <v>10</v>
      </c>
      <c r="D38" s="1">
        <v>169990</v>
      </c>
      <c r="E38">
        <v>61</v>
      </c>
      <c r="F38" s="1">
        <f>ROUND(latest_prices[[#This Row],[Price]]/1.19,0)</f>
        <v>142849</v>
      </c>
      <c r="G38" s="1">
        <f>latest_prices[[#This Row],[Price]]-latest_prices[[#This Row],[Net Purchase Price]]</f>
        <v>27141</v>
      </c>
      <c r="H38" s="1">
        <f xml:space="preserve"> CEILING(10+latest_prices[[#This Row],[Net Purchase Price]]*(1+30%)*1.19, 1000)-10</f>
        <v>220990</v>
      </c>
      <c r="I38" s="1">
        <f>latest_prices[[#This Row],[Sell Price 30%]]/1.19</f>
        <v>185705.88235294117</v>
      </c>
      <c r="J38" s="1">
        <f>latest_prices[[#This Row],[Sell Price 30%]]-latest_prices[[#This Row],[Net Sell Price 30%]]</f>
        <v>35284.117647058825</v>
      </c>
      <c r="K38" s="1">
        <f xml:space="preserve"> CEILING(10+latest_prices[[#This Row],[Net Purchase Price]]*(1+25%)*1.19, 1000)-10</f>
        <v>212990</v>
      </c>
      <c r="L38" s="1">
        <f>latest_prices[[#This Row],[Sell Price 25%]]/1.19</f>
        <v>178983.19327731093</v>
      </c>
      <c r="M38" s="1">
        <f>latest_prices[[#This Row],[Sell Price 25%]]-latest_prices[[#This Row],[Net Sell Price 25%]]</f>
        <v>34006.806722689071</v>
      </c>
      <c r="N38" s="1">
        <f>latest_prices[[#This Row],[Sell Price 30%]]-latest_prices[[#This Row],[VAT Payment 30%]]-latest_prices[[#This Row],[Price]]+latest_prices[[#This Row],[VAT Credit]]</f>
        <v>42856.882352941175</v>
      </c>
      <c r="O38" s="1">
        <f>latest_prices[[#This Row],[Sell Price 25%]]-latest_prices[[#This Row],[VAT Payment 25%]]-latest_prices[[#This Row],[Price]]+latest_prices[[#This Row],[VAT Credit]]</f>
        <v>36134.193277310929</v>
      </c>
    </row>
    <row r="39" spans="1:15" x14ac:dyDescent="0.25">
      <c r="A39" t="s">
        <v>11</v>
      </c>
      <c r="B39" t="s">
        <v>5</v>
      </c>
      <c r="C39" t="s">
        <v>15</v>
      </c>
      <c r="D39" s="1">
        <v>899990</v>
      </c>
      <c r="E39">
        <v>0</v>
      </c>
      <c r="F39" s="1">
        <f>ROUND(latest_prices[[#This Row],[Price]]/1.19,0)</f>
        <v>756294</v>
      </c>
      <c r="G39" s="1">
        <f>latest_prices[[#This Row],[Price]]-latest_prices[[#This Row],[Net Purchase Price]]</f>
        <v>143696</v>
      </c>
      <c r="H39" s="1">
        <f xml:space="preserve"> CEILING(10+latest_prices[[#This Row],[Net Purchase Price]]*(1+30%)*1.19, 1000)-10</f>
        <v>1169990</v>
      </c>
      <c r="I39" s="1">
        <f>latest_prices[[#This Row],[Sell Price 30%]]/1.19</f>
        <v>983184.87394957989</v>
      </c>
      <c r="J39" s="1">
        <f>latest_prices[[#This Row],[Sell Price 30%]]-latest_prices[[#This Row],[Net Sell Price 30%]]</f>
        <v>186805.12605042011</v>
      </c>
      <c r="K39" s="1">
        <f xml:space="preserve"> CEILING(10+latest_prices[[#This Row],[Net Purchase Price]]*(1+25%)*1.19, 1000)-10</f>
        <v>1124990</v>
      </c>
      <c r="L39" s="1">
        <f>latest_prices[[#This Row],[Sell Price 25%]]/1.19</f>
        <v>945369.74789915967</v>
      </c>
      <c r="M39" s="1">
        <f>latest_prices[[#This Row],[Sell Price 25%]]-latest_prices[[#This Row],[Net Sell Price 25%]]</f>
        <v>179620.25210084033</v>
      </c>
      <c r="N39" s="1">
        <f>latest_prices[[#This Row],[Sell Price 30%]]-latest_prices[[#This Row],[VAT Payment 30%]]-latest_prices[[#This Row],[Price]]+latest_prices[[#This Row],[VAT Credit]]</f>
        <v>226890.87394957989</v>
      </c>
      <c r="O39" s="1">
        <f>latest_prices[[#This Row],[Sell Price 25%]]-latest_prices[[#This Row],[VAT Payment 25%]]-latest_prices[[#This Row],[Price]]+latest_prices[[#This Row],[VAT Credit]]</f>
        <v>189075.74789915967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9144-CCE9-4DA2-B391-C2B67D89191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8 e f 7 6 3 - 9 a b e - 4 c 6 9 - 9 f 0 c - c 6 6 0 c f 3 e 0 c 2 4 "   x m l n s = " h t t p : / / s c h e m a s . m i c r o s o f t . c o m / D a t a M a s h u p " > A A A A A A 8 F A A B Q S w M E F A A C A A g A z Z M 5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N k z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M 5 V 4 F O E c 4 K A g A A G w U A A B M A H A B G b 3 J t d W x h c y 9 T Z W N 0 a W 9 u M S 5 t I K I Y A C i g F A A A A A A A A A A A A A A A A A A A A A A A A A A A A I V U 0 W 6 b M B R 9 j 5 R / s N g L k S z U Z G s f V v H Q k m 7 d S 7 s N 9 l S m y T G 3 q T V j M 9 t E y 7 L 8 + y 5 x V g g J C i / A t X 3 P O f c c 2 Q J 3 Q i u S + v f 0 e j w a j + w L M 1 A Q y R x Y 9 6 M y g o M l M Z H g x i O C z 6 M R S 1 B Y S e w q m m t e l 6 B c + E F I i B K t H P 7 Y M E j e 5 9 8 s G J s X 3 G m Z / 9 9 m 8 4 / C 3 d e L v D L A h b Z v i / w A J + J 2 F U z o 0 x y k K I U D E w c 0 o C T R s i 6 V j S 8 p u V N c F 0 I t 4 6 v L i 4 s p J V 9 q 7 S B 1 a w l x + x k 9 a A X f J 9 Q T f h P g I b a A P 6 z Q l l R G l 3 o l 8 D N A D R l b 4 P b P T c 3 B P b A C O Y d e I S V P + / q N l C l n k h k b O 1 N 3 G 2 e i 0 o S z c i G w d 9 s v M 0 z Z Z 2 1 K T z x b V 2 D D Q R p 0 s w k Q q a i 5 I w + s B B T s 8 A R x 8 N t t K W k W c T Z Y / a T c 1 b u o 6 b Y r p 0 7 z n 8 f l W w Q v j n o k O O a l N u u D h W 2 r Z C 6 Q j D C E 7 x g z U m l D C u 8 C 8 j W t t r S S w n l d Y X 8 A l P S F 7 H a j j / 5 Y h q C 3 6 z v G X 1 4 N D j f B 3 2 D b 9 T H C X F H y z K S F i V f f d o y m f Y x o F m w H / J i e N e S c 6 L 4 z O / i + N w d c B q b r Y Z k l v + q m N e t k 7 y t g D m C f 8 P 5 E E e 8 I Y k j u 7 K z c Y x Z e o E 9 X U h s D i q 9 9 k k 6 R N 6 B N A a r P v y m a A Q G z R k A n e 6 / p P G m r J 7 I P d o c B X i 4 I f w I 8 1 c a F A w w b b R 3 k x 4 Z l d G M 5 q O b + Q I H j k V B D C N f / A F B L A Q I t A B Q A A g A I A M 2 T O V e d i G a P o w A A A P Y A A A A S A A A A A A A A A A A A A A A A A A A A A A B D b 2 5 m a W c v U G F j a 2 F n Z S 5 4 b W x Q S w E C L Q A U A A I A C A D N k z l X D 8 r p q 6 Q A A A D p A A A A E w A A A A A A A A A A A A A A A A D v A A A A W 0 N v b n R l b n R f V H l w Z X N d L n h t b F B L A Q I t A B Q A A g A I A M 2 T O V e B T h H O C g I A A B s F A A A T A A A A A A A A A A A A A A A A A O A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O A A A A A A A A n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c H J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s Y X R l c 3 R f c H J p Y 2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F 0 Z W d v c n k m c X V v d D s s J n F 1 b 3 Q 7 Q n J h b m Q m c X V v d D s s J n F 1 b 3 Q 7 U H J v Z H V j d C B O Y W 1 l L j E m c X V v d D s s J n F 1 b 3 Q 7 U H J p Y 2 U m c X V v d D s s J n F 1 b 3 Q 7 U 3 R v Y 2 s m c X V v d D t d I i A v P j x F b n R y e S B U e X B l P S J G a W x s Q 2 9 s d W 1 u V H l w Z X M i I F Z h b H V l P S J z Q m d Z R 0 V R T T 0 i I C 8 + P E V u d H J 5 I F R 5 c G U 9 I k Z p b G x M Y X N 0 V X B k Y X R l Z C I g V m F s d W U 9 I m Q y M D I z L T A 5 L T I 1 V D I x O j M w O j I 2 L j M y N T Y w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U X V l c n l J R C I g V m F s d W U 9 I n N l N W M z Z j k 4 N C 0 w N z M y L T R l Y W Y t Y W J k O S 1 k M W Q x Y m Y y M T Q x Y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X N 0 X 3 B y a W N l c y 9 U a X B v I G N h b W J p Y W R v L n t D Y X R l Z 2 9 y e S w 0 f S Z x d W 9 0 O y w m c X V v d D t T Z W N 0 a W 9 u M S 9 s Y X R l c 3 R f c H J p Y 2 V z L 1 R p c G 8 g Y 2 F t Y m l h Z G 8 u e 0 J y Y W 5 k L D N 9 J n F 1 b 3 Q 7 L C Z x d W 9 0 O 1 N l Y 3 R p b 2 4 x L 2 x h d G V z d F 9 w c m l j Z X M v V G l w b y B j Y W 1 i a W F k b z E u e 1 B y b 2 R 1 Y 3 Q g T m F t Z S 4 x L D B 9 J n F 1 b 3 Q 7 L C Z x d W 9 0 O 1 N l Y 3 R p b 2 4 x L 2 x h d G V z d F 9 w c m l j Z X M v V G l w b y B j Y W 1 i a W F k b z I u e 1 B y a W N l L D F 9 J n F 1 b 3 Q 7 L C Z x d W 9 0 O 1 N l Y 3 R p b 2 4 x L 2 x h d G V z d F 9 w c m l j Z X M v V G l w b y B j Y W 1 i a W F k b y 5 7 U 3 R v Y 2 s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0 Z X N 0 X 3 B y a W N l c y 9 U a X B v I G N h b W J p Y W R v L n t D Y X R l Z 2 9 y e S w 0 f S Z x d W 9 0 O y w m c X V v d D t T Z W N 0 a W 9 u M S 9 s Y X R l c 3 R f c H J p Y 2 V z L 1 R p c G 8 g Y 2 F t Y m l h Z G 8 u e 0 J y Y W 5 k L D N 9 J n F 1 b 3 Q 7 L C Z x d W 9 0 O 1 N l Y 3 R p b 2 4 x L 2 x h d G V z d F 9 w c m l j Z X M v V G l w b y B j Y W 1 i a W F k b z E u e 1 B y b 2 R 1 Y 3 Q g T m F t Z S 4 x L D B 9 J n F 1 b 3 Q 7 L C Z x d W 9 0 O 1 N l Y 3 R p b 2 4 x L 2 x h d G V z d F 9 w c m l j Z X M v V G l w b y B j Y W 1 i a W F k b z I u e 1 B y a W N l L D F 9 J n F 1 b 3 Q 7 L C Z x d W 9 0 O 1 N l Y 3 R p b 2 4 x L 2 x h d G V z d F 9 w c m l j Z X M v V G l w b y B j Y W 1 i a W F k b y 5 7 U 3 R v Y 2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d G V z d F 9 w c m l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X 3 B y a W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f c H J p Y 2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F 9 w c m l j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t p 5 3 2 n c I E m P v 3 w u g C H w 8 w A A A A A C A A A A A A A Q Z g A A A A E A A C A A A A C x q J V F 5 P C I A l g s 2 2 2 y 3 s a t B y S j V w l X X 2 D b 7 l U 9 l G 7 y F g A A A A A O g A A A A A I A A C A A A A D M / T 7 H c M a W i i a A o k S n i L X S a m R 9 m 4 w v g u w Q 3 s Q s 0 a c n S V A A A A B k m N m P Y X t S U 7 P b K r t z N + W H E n K 7 k + Y 1 h 5 u 9 C 1 6 u A u P d C 4 t f t J C 6 0 x o G I a D N 2 K E 8 p e 4 t A B C o P q K c 6 p W J J 2 b 6 k / H I q z V s 5 h n O Q e I u H b 8 s W + p j A 0 A A A A C I w W l w i 1 4 A c q r d V R 4 E P V q M U S e g P E / m o F U T O 1 w K 7 w s m p l S P k p u p q w D H b w Z 1 K s Z 7 8 3 a D b d 7 z l v Y 4 I T V C 2 u V E V T N e < / D a t a M a s h u p > 
</file>

<file path=customXml/itemProps1.xml><?xml version="1.0" encoding="utf-8"?>
<ds:datastoreItem xmlns:ds="http://schemas.openxmlformats.org/officeDocument/2006/customXml" ds:itemID="{CD197D30-CD6E-49C8-9678-79F10D97B6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latest_prices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Toledo</dc:creator>
  <cp:lastModifiedBy>Daniel Toledo</cp:lastModifiedBy>
  <dcterms:created xsi:type="dcterms:W3CDTF">2023-09-25T20:41:58Z</dcterms:created>
  <dcterms:modified xsi:type="dcterms:W3CDTF">2023-09-26T02:44:09Z</dcterms:modified>
</cp:coreProperties>
</file>