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# DHAIRYASEN\STOCK MARKET AND INVESTMENTS\"/>
    </mc:Choice>
  </mc:AlternateContent>
  <xr:revisionPtr revIDLastSave="0" documentId="13_ncr:1_{6D0D1A90-29EF-4281-8A65-545B3A73E08F}" xr6:coauthVersionLast="47" xr6:coauthVersionMax="47" xr10:uidLastSave="{00000000-0000-0000-0000-000000000000}"/>
  <bookViews>
    <workbookView xWindow="-108" yWindow="-108" windowWidth="23256" windowHeight="12456" tabRatio="639" activeTab="9" xr2:uid="{C6C09BB3-F4A8-41AF-8329-3803B8358FA4}"/>
  </bookViews>
  <sheets>
    <sheet name="DASHBOARD" sheetId="6" r:id="rId1"/>
    <sheet name="HDFC BANK" sheetId="1" r:id="rId2"/>
    <sheet name="HDFC BANK 2" sheetId="7" r:id="rId3"/>
    <sheet name="ICICI BANK" sheetId="3" r:id="rId4"/>
    <sheet name="ICICI BANK 2" sheetId="8" r:id="rId5"/>
    <sheet name="INFOSYS" sheetId="4" r:id="rId6"/>
    <sheet name="INFOSYS 2" sheetId="9" r:id="rId7"/>
    <sheet name="ITC" sheetId="5" r:id="rId8"/>
    <sheet name="ITC 2" sheetId="10" r:id="rId9"/>
    <sheet name="COMBINE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1" l="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2" i="11"/>
  <c r="H94" i="11"/>
  <c r="I94" i="11" s="1"/>
  <c r="H93" i="11"/>
  <c r="I93" i="11" s="1"/>
  <c r="I92" i="11"/>
  <c r="H92" i="11"/>
  <c r="H91" i="11"/>
  <c r="I91" i="11" s="1"/>
  <c r="H90" i="11"/>
  <c r="I90" i="11" s="1"/>
  <c r="H89" i="11"/>
  <c r="I89" i="11" s="1"/>
  <c r="H88" i="11"/>
  <c r="I88" i="11" s="1"/>
  <c r="H87" i="11"/>
  <c r="I87" i="11" s="1"/>
  <c r="H86" i="11"/>
  <c r="I86" i="11" s="1"/>
  <c r="H85" i="11"/>
  <c r="I85" i="11" s="1"/>
  <c r="H84" i="11"/>
  <c r="I84" i="11" s="1"/>
  <c r="H83" i="11"/>
  <c r="I83" i="11" s="1"/>
  <c r="H82" i="11"/>
  <c r="I82" i="11" s="1"/>
  <c r="H81" i="11"/>
  <c r="I81" i="11" s="1"/>
  <c r="H80" i="11"/>
  <c r="I80" i="11" s="1"/>
  <c r="H79" i="11"/>
  <c r="I79" i="11" s="1"/>
  <c r="I78" i="11"/>
  <c r="H78" i="11"/>
  <c r="H77" i="11"/>
  <c r="I77" i="11" s="1"/>
  <c r="H76" i="11"/>
  <c r="I76" i="11" s="1"/>
  <c r="H75" i="11"/>
  <c r="I75" i="11" s="1"/>
  <c r="H74" i="11"/>
  <c r="I74" i="11" s="1"/>
  <c r="H73" i="11"/>
  <c r="I73" i="11" s="1"/>
  <c r="H72" i="11"/>
  <c r="I72" i="11" s="1"/>
  <c r="H71" i="11"/>
  <c r="I71" i="11" s="1"/>
  <c r="H70" i="11"/>
  <c r="I70" i="11" s="1"/>
  <c r="H69" i="11"/>
  <c r="I69" i="11" s="1"/>
  <c r="H68" i="11"/>
  <c r="I68" i="11" s="1"/>
  <c r="H67" i="11"/>
  <c r="I67" i="11" s="1"/>
  <c r="H66" i="11"/>
  <c r="I66" i="11" s="1"/>
  <c r="H65" i="11"/>
  <c r="I65" i="11" s="1"/>
  <c r="H64" i="11"/>
  <c r="I64" i="11" s="1"/>
  <c r="H63" i="11"/>
  <c r="I63" i="11" s="1"/>
  <c r="H62" i="11"/>
  <c r="I62" i="11" s="1"/>
  <c r="H61" i="11"/>
  <c r="I61" i="11" s="1"/>
  <c r="H60" i="11"/>
  <c r="I60" i="11" s="1"/>
  <c r="H59" i="11"/>
  <c r="I59" i="11" s="1"/>
  <c r="H58" i="11"/>
  <c r="I58" i="11" s="1"/>
  <c r="H57" i="11"/>
  <c r="I57" i="11" s="1"/>
  <c r="H56" i="11"/>
  <c r="I56" i="11" s="1"/>
  <c r="H55" i="11"/>
  <c r="I55" i="11" s="1"/>
  <c r="H54" i="11"/>
  <c r="I54" i="11" s="1"/>
  <c r="H53" i="11"/>
  <c r="I53" i="11" s="1"/>
  <c r="H52" i="11"/>
  <c r="I52" i="11" s="1"/>
  <c r="H51" i="11"/>
  <c r="I51" i="11" s="1"/>
  <c r="H50" i="11"/>
  <c r="I50" i="11" s="1"/>
  <c r="H49" i="11"/>
  <c r="I49" i="11" s="1"/>
  <c r="H48" i="11"/>
  <c r="I48" i="11" s="1"/>
  <c r="H47" i="11"/>
  <c r="I47" i="11" s="1"/>
  <c r="H46" i="11"/>
  <c r="I46" i="11" s="1"/>
  <c r="H45" i="11"/>
  <c r="I45" i="11" s="1"/>
  <c r="H44" i="11"/>
  <c r="I44" i="11" s="1"/>
  <c r="H43" i="11"/>
  <c r="I43" i="11" s="1"/>
  <c r="H42" i="11"/>
  <c r="I42" i="11" s="1"/>
  <c r="H41" i="11"/>
  <c r="I41" i="11" s="1"/>
  <c r="H40" i="11"/>
  <c r="I40" i="11" s="1"/>
  <c r="H39" i="11"/>
  <c r="I39" i="11" s="1"/>
  <c r="H38" i="11"/>
  <c r="I38" i="11" s="1"/>
  <c r="H37" i="11"/>
  <c r="I37" i="11" s="1"/>
  <c r="H36" i="11"/>
  <c r="I36" i="11" s="1"/>
  <c r="H35" i="11"/>
  <c r="I35" i="11" s="1"/>
  <c r="H34" i="11"/>
  <c r="I34" i="11" s="1"/>
  <c r="H33" i="11"/>
  <c r="I33" i="11" s="1"/>
  <c r="H32" i="11"/>
  <c r="I32" i="11" s="1"/>
  <c r="H31" i="11"/>
  <c r="I31" i="11" s="1"/>
  <c r="H30" i="11"/>
  <c r="I30" i="11" s="1"/>
  <c r="H29" i="11"/>
  <c r="I29" i="11" s="1"/>
  <c r="H28" i="11"/>
  <c r="I28" i="11" s="1"/>
  <c r="H27" i="11"/>
  <c r="I27" i="11" s="1"/>
  <c r="H26" i="11"/>
  <c r="I26" i="11" s="1"/>
  <c r="H25" i="11"/>
  <c r="I25" i="11" s="1"/>
  <c r="H24" i="11"/>
  <c r="I24" i="11" s="1"/>
  <c r="H23" i="11"/>
  <c r="I23" i="11" s="1"/>
  <c r="H22" i="11"/>
  <c r="I22" i="11" s="1"/>
  <c r="H21" i="11"/>
  <c r="I21" i="11" s="1"/>
  <c r="H20" i="11"/>
  <c r="I20" i="11" s="1"/>
  <c r="H19" i="11"/>
  <c r="I19" i="11" s="1"/>
  <c r="H18" i="11"/>
  <c r="I18" i="11" s="1"/>
  <c r="H17" i="11"/>
  <c r="I17" i="11" s="1"/>
  <c r="H16" i="11"/>
  <c r="I16" i="11" s="1"/>
  <c r="H15" i="11"/>
  <c r="I15" i="11" s="1"/>
  <c r="H14" i="11"/>
  <c r="I14" i="11" s="1"/>
  <c r="H13" i="11"/>
  <c r="I13" i="11" s="1"/>
  <c r="H12" i="11"/>
  <c r="I12" i="11" s="1"/>
  <c r="H11" i="11"/>
  <c r="I11" i="11" s="1"/>
  <c r="H10" i="11"/>
  <c r="I10" i="11" s="1"/>
  <c r="H9" i="11"/>
  <c r="I9" i="11" s="1"/>
  <c r="H8" i="11"/>
  <c r="I8" i="11" s="1"/>
  <c r="H7" i="11"/>
  <c r="I7" i="11" s="1"/>
  <c r="H6" i="11"/>
  <c r="I6" i="11" s="1"/>
  <c r="H5" i="11"/>
  <c r="I5" i="11" s="1"/>
  <c r="H4" i="11"/>
  <c r="I4" i="11" s="1"/>
  <c r="H3" i="11"/>
  <c r="I3" i="11" s="1"/>
  <c r="H2" i="11"/>
  <c r="I2" i="11" s="1"/>
  <c r="M9" i="5"/>
  <c r="J27" i="10"/>
  <c r="I27" i="10"/>
  <c r="G27" i="10"/>
  <c r="H27" i="10" s="1"/>
  <c r="J26" i="10"/>
  <c r="I26" i="10"/>
  <c r="G26" i="10"/>
  <c r="H26" i="10" s="1"/>
  <c r="J25" i="10"/>
  <c r="I25" i="10"/>
  <c r="G25" i="10"/>
  <c r="H25" i="10" s="1"/>
  <c r="J24" i="10"/>
  <c r="I24" i="10"/>
  <c r="G24" i="10"/>
  <c r="H24" i="10" s="1"/>
  <c r="J23" i="10"/>
  <c r="I23" i="10"/>
  <c r="G23" i="10"/>
  <c r="H23" i="10" s="1"/>
  <c r="J22" i="10"/>
  <c r="I22" i="10"/>
  <c r="G22" i="10"/>
  <c r="H22" i="10" s="1"/>
  <c r="J21" i="10"/>
  <c r="I21" i="10"/>
  <c r="G21" i="10"/>
  <c r="H21" i="10" s="1"/>
  <c r="J20" i="10"/>
  <c r="I20" i="10"/>
  <c r="G20" i="10"/>
  <c r="H20" i="10" s="1"/>
  <c r="J19" i="10"/>
  <c r="I19" i="10"/>
  <c r="G19" i="10"/>
  <c r="H19" i="10" s="1"/>
  <c r="J18" i="10"/>
  <c r="I18" i="10"/>
  <c r="G18" i="10"/>
  <c r="H18" i="10" s="1"/>
  <c r="J17" i="10"/>
  <c r="I17" i="10"/>
  <c r="G17" i="10"/>
  <c r="H17" i="10" s="1"/>
  <c r="J16" i="10"/>
  <c r="I16" i="10"/>
  <c r="G16" i="10"/>
  <c r="H16" i="10" s="1"/>
  <c r="J15" i="10"/>
  <c r="I15" i="10"/>
  <c r="G15" i="10"/>
  <c r="H15" i="10" s="1"/>
  <c r="J14" i="10"/>
  <c r="I14" i="10"/>
  <c r="G14" i="10"/>
  <c r="H14" i="10" s="1"/>
  <c r="J13" i="10"/>
  <c r="I13" i="10"/>
  <c r="G13" i="10"/>
  <c r="H13" i="10" s="1"/>
  <c r="J12" i="10"/>
  <c r="I12" i="10"/>
  <c r="G12" i="10"/>
  <c r="H12" i="10" s="1"/>
  <c r="J11" i="10"/>
  <c r="I11" i="10"/>
  <c r="G11" i="10"/>
  <c r="H11" i="10" s="1"/>
  <c r="J10" i="10"/>
  <c r="I10" i="10"/>
  <c r="G10" i="10"/>
  <c r="H10" i="10" s="1"/>
  <c r="J9" i="10"/>
  <c r="I9" i="10"/>
  <c r="G9" i="10"/>
  <c r="H9" i="10" s="1"/>
  <c r="J8" i="10"/>
  <c r="I8" i="10"/>
  <c r="G8" i="10"/>
  <c r="H8" i="10" s="1"/>
  <c r="J7" i="10"/>
  <c r="I7" i="10"/>
  <c r="G7" i="10"/>
  <c r="H7" i="10" s="1"/>
  <c r="J6" i="10"/>
  <c r="I6" i="10"/>
  <c r="G6" i="10"/>
  <c r="H6" i="10" s="1"/>
  <c r="J5" i="10"/>
  <c r="I5" i="10"/>
  <c r="G5" i="10"/>
  <c r="H5" i="10" s="1"/>
  <c r="J4" i="10"/>
  <c r="I4" i="10"/>
  <c r="G4" i="10"/>
  <c r="H4" i="10" s="1"/>
  <c r="J3" i="10"/>
  <c r="I3" i="10"/>
  <c r="G3" i="10"/>
  <c r="J27" i="5"/>
  <c r="J25" i="5"/>
  <c r="J24" i="5"/>
  <c r="J23" i="5"/>
  <c r="J20" i="5"/>
  <c r="J18" i="5"/>
  <c r="J14" i="5"/>
  <c r="J10" i="5"/>
  <c r="J7" i="5"/>
  <c r="J6" i="5"/>
  <c r="J5" i="5"/>
  <c r="I27" i="5"/>
  <c r="J26" i="5"/>
  <c r="I26" i="5"/>
  <c r="I25" i="5"/>
  <c r="I24" i="5"/>
  <c r="I23" i="5"/>
  <c r="J22" i="5"/>
  <c r="I22" i="5"/>
  <c r="J21" i="5"/>
  <c r="I21" i="5"/>
  <c r="I20" i="5"/>
  <c r="J19" i="5"/>
  <c r="I19" i="5"/>
  <c r="I18" i="5"/>
  <c r="J17" i="5"/>
  <c r="I17" i="5"/>
  <c r="J16" i="5"/>
  <c r="I16" i="5"/>
  <c r="J15" i="5"/>
  <c r="I15" i="5"/>
  <c r="I14" i="5"/>
  <c r="J13" i="5"/>
  <c r="I13" i="5"/>
  <c r="J12" i="5"/>
  <c r="I12" i="5"/>
  <c r="J11" i="5"/>
  <c r="I11" i="5"/>
  <c r="I10" i="5"/>
  <c r="J9" i="5"/>
  <c r="I9" i="5"/>
  <c r="J8" i="5"/>
  <c r="I8" i="5"/>
  <c r="I7" i="5"/>
  <c r="I6" i="5"/>
  <c r="I5" i="5"/>
  <c r="J4" i="5"/>
  <c r="I4" i="5"/>
  <c r="J3" i="5"/>
  <c r="I3" i="5"/>
  <c r="J27" i="9"/>
  <c r="I27" i="9"/>
  <c r="J26" i="9"/>
  <c r="I26" i="9"/>
  <c r="J25" i="9"/>
  <c r="I25" i="9"/>
  <c r="J24" i="9"/>
  <c r="I24" i="9"/>
  <c r="J23" i="9"/>
  <c r="I23" i="9"/>
  <c r="J22" i="9"/>
  <c r="I22" i="9"/>
  <c r="J21" i="9"/>
  <c r="I21" i="9"/>
  <c r="J20" i="9"/>
  <c r="I20" i="9"/>
  <c r="J19" i="9"/>
  <c r="I19" i="9"/>
  <c r="J18" i="9"/>
  <c r="I18" i="9"/>
  <c r="J17" i="9"/>
  <c r="I17" i="9"/>
  <c r="J16" i="9"/>
  <c r="I16" i="9"/>
  <c r="J15" i="9"/>
  <c r="I15" i="9"/>
  <c r="J14" i="9"/>
  <c r="I14" i="9"/>
  <c r="J13" i="9"/>
  <c r="I13" i="9"/>
  <c r="J12" i="9"/>
  <c r="I12" i="9"/>
  <c r="J11" i="9"/>
  <c r="I11" i="9"/>
  <c r="J10" i="9"/>
  <c r="I10" i="9"/>
  <c r="J9" i="9"/>
  <c r="I9" i="9"/>
  <c r="J8" i="9"/>
  <c r="I8" i="9"/>
  <c r="J7" i="9"/>
  <c r="I7" i="9"/>
  <c r="J6" i="9"/>
  <c r="I6" i="9"/>
  <c r="J5" i="9"/>
  <c r="I5" i="9"/>
  <c r="J4" i="9"/>
  <c r="I4" i="9"/>
  <c r="J3" i="9"/>
  <c r="I3" i="9"/>
  <c r="J26" i="4"/>
  <c r="J24" i="4"/>
  <c r="J22" i="4"/>
  <c r="J19" i="4"/>
  <c r="J18" i="4"/>
  <c r="J16" i="4"/>
  <c r="J15" i="4"/>
  <c r="J12" i="4"/>
  <c r="J11" i="4"/>
  <c r="J10" i="4"/>
  <c r="J8" i="4"/>
  <c r="J7" i="4"/>
  <c r="J6" i="4"/>
  <c r="J5" i="4"/>
  <c r="J4" i="4"/>
  <c r="J9" i="4"/>
  <c r="J13" i="4"/>
  <c r="J14" i="4"/>
  <c r="J17" i="4"/>
  <c r="J20" i="4"/>
  <c r="J21" i="4"/>
  <c r="J23" i="4"/>
  <c r="J25" i="4"/>
  <c r="J27" i="4"/>
  <c r="J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3" i="4"/>
  <c r="G26" i="5"/>
  <c r="H26" i="5" s="1"/>
  <c r="G27" i="5"/>
  <c r="H27" i="5" s="1"/>
  <c r="G25" i="5"/>
  <c r="H25" i="5" s="1"/>
  <c r="G24" i="5"/>
  <c r="H24" i="5" s="1"/>
  <c r="G23" i="5"/>
  <c r="H23" i="5" s="1"/>
  <c r="G22" i="5"/>
  <c r="H22" i="5" s="1"/>
  <c r="G21" i="5"/>
  <c r="H21" i="5" s="1"/>
  <c r="G20" i="5"/>
  <c r="H20" i="5" s="1"/>
  <c r="G19" i="5"/>
  <c r="H19" i="5" s="1"/>
  <c r="G18" i="5"/>
  <c r="H18" i="5" s="1"/>
  <c r="G17" i="5"/>
  <c r="H17" i="5" s="1"/>
  <c r="G15" i="5"/>
  <c r="H15" i="5" s="1"/>
  <c r="G16" i="5"/>
  <c r="H16" i="5" s="1"/>
  <c r="G14" i="5"/>
  <c r="H14" i="5" s="1"/>
  <c r="G13" i="5"/>
  <c r="H13" i="5" s="1"/>
  <c r="G12" i="5"/>
  <c r="H12" i="5" s="1"/>
  <c r="G11" i="5"/>
  <c r="H11" i="5" s="1"/>
  <c r="G10" i="5"/>
  <c r="H10" i="5" s="1"/>
  <c r="G9" i="5"/>
  <c r="H9" i="5" s="1"/>
  <c r="G8" i="5"/>
  <c r="H8" i="5" s="1"/>
  <c r="G7" i="5"/>
  <c r="H7" i="5" s="1"/>
  <c r="G6" i="5"/>
  <c r="H6" i="5" s="1"/>
  <c r="G5" i="5"/>
  <c r="H5" i="5" s="1"/>
  <c r="G4" i="5"/>
  <c r="H4" i="5" s="1"/>
  <c r="G3" i="5"/>
  <c r="H3" i="5" s="1"/>
  <c r="M5" i="9"/>
  <c r="G27" i="9"/>
  <c r="H27" i="9" s="1"/>
  <c r="G26" i="9"/>
  <c r="H26" i="9" s="1"/>
  <c r="G25" i="9"/>
  <c r="H25" i="9" s="1"/>
  <c r="G24" i="9"/>
  <c r="H24" i="9" s="1"/>
  <c r="G23" i="9"/>
  <c r="H23" i="9" s="1"/>
  <c r="G22" i="9"/>
  <c r="H22" i="9" s="1"/>
  <c r="G21" i="9"/>
  <c r="H21" i="9" s="1"/>
  <c r="G20" i="9"/>
  <c r="H20" i="9" s="1"/>
  <c r="G19" i="9"/>
  <c r="H19" i="9" s="1"/>
  <c r="G18" i="9"/>
  <c r="H18" i="9" s="1"/>
  <c r="G17" i="9"/>
  <c r="H17" i="9" s="1"/>
  <c r="G16" i="9"/>
  <c r="H16" i="9" s="1"/>
  <c r="G15" i="9"/>
  <c r="H15" i="9" s="1"/>
  <c r="G14" i="9"/>
  <c r="H14" i="9" s="1"/>
  <c r="G13" i="9"/>
  <c r="H13" i="9" s="1"/>
  <c r="G12" i="9"/>
  <c r="H12" i="9" s="1"/>
  <c r="G11" i="9"/>
  <c r="H11" i="9" s="1"/>
  <c r="G10" i="9"/>
  <c r="H10" i="9" s="1"/>
  <c r="G9" i="9"/>
  <c r="H9" i="9" s="1"/>
  <c r="G8" i="9"/>
  <c r="H8" i="9" s="1"/>
  <c r="G7" i="9"/>
  <c r="H7" i="9" s="1"/>
  <c r="G6" i="9"/>
  <c r="H6" i="9" s="1"/>
  <c r="G5" i="9"/>
  <c r="H5" i="9" s="1"/>
  <c r="G4" i="9"/>
  <c r="H4" i="9" s="1"/>
  <c r="G3" i="9"/>
  <c r="H3" i="9" s="1"/>
  <c r="M4" i="9" s="1"/>
  <c r="G27" i="4"/>
  <c r="H27" i="4" s="1"/>
  <c r="G26" i="4"/>
  <c r="H26" i="4" s="1"/>
  <c r="G25" i="4"/>
  <c r="H25" i="4" s="1"/>
  <c r="G24" i="4"/>
  <c r="H24" i="4" s="1"/>
  <c r="G23" i="4"/>
  <c r="H23" i="4" s="1"/>
  <c r="G22" i="4"/>
  <c r="H22" i="4" s="1"/>
  <c r="G21" i="4"/>
  <c r="H21" i="4" s="1"/>
  <c r="G20" i="4"/>
  <c r="H20" i="4" s="1"/>
  <c r="G19" i="4"/>
  <c r="H19" i="4" s="1"/>
  <c r="G18" i="4"/>
  <c r="H18" i="4" s="1"/>
  <c r="G17" i="4"/>
  <c r="H17" i="4" s="1"/>
  <c r="G16" i="4"/>
  <c r="H16" i="4" s="1"/>
  <c r="G15" i="4"/>
  <c r="H15" i="4" s="1"/>
  <c r="G14" i="4"/>
  <c r="H14" i="4" s="1"/>
  <c r="G13" i="4"/>
  <c r="H13" i="4" s="1"/>
  <c r="G12" i="4"/>
  <c r="H12" i="4" s="1"/>
  <c r="G11" i="4"/>
  <c r="H11" i="4" s="1"/>
  <c r="G10" i="4"/>
  <c r="H10" i="4" s="1"/>
  <c r="G9" i="4"/>
  <c r="H9" i="4" s="1"/>
  <c r="G8" i="4"/>
  <c r="H8" i="4" s="1"/>
  <c r="G7" i="4"/>
  <c r="H7" i="4" s="1"/>
  <c r="G6" i="4"/>
  <c r="H6" i="4" s="1"/>
  <c r="G5" i="4"/>
  <c r="H5" i="4" s="1"/>
  <c r="G4" i="4"/>
  <c r="H4" i="4" s="1"/>
  <c r="G3" i="4"/>
  <c r="H3" i="4" s="1"/>
  <c r="J25" i="7"/>
  <c r="J23" i="7"/>
  <c r="J21" i="7"/>
  <c r="J19" i="7"/>
  <c r="J18" i="7"/>
  <c r="J17" i="7"/>
  <c r="J16" i="7"/>
  <c r="J15" i="7"/>
  <c r="J14" i="7"/>
  <c r="J10" i="7"/>
  <c r="J7" i="7"/>
  <c r="J6" i="7"/>
  <c r="J5" i="7"/>
  <c r="J4" i="7"/>
  <c r="J8" i="7"/>
  <c r="J9" i="7"/>
  <c r="J11" i="7"/>
  <c r="J12" i="7"/>
  <c r="J13" i="7"/>
  <c r="J20" i="7"/>
  <c r="J22" i="7"/>
  <c r="J24" i="7"/>
  <c r="J3" i="7"/>
  <c r="J20" i="8"/>
  <c r="J19" i="8"/>
  <c r="J15" i="8"/>
  <c r="J14" i="8"/>
  <c r="J11" i="8"/>
  <c r="J9" i="8"/>
  <c r="J8" i="8"/>
  <c r="J7" i="8"/>
  <c r="J4" i="8"/>
  <c r="J5" i="8"/>
  <c r="J6" i="8"/>
  <c r="J10" i="8"/>
  <c r="J12" i="8"/>
  <c r="J13" i="8"/>
  <c r="J16" i="8"/>
  <c r="J17" i="8"/>
  <c r="J18" i="8"/>
  <c r="J21" i="8"/>
  <c r="J22" i="8"/>
  <c r="J3" i="8"/>
  <c r="L9" i="7"/>
  <c r="I22" i="8"/>
  <c r="G22" i="8"/>
  <c r="H22" i="8" s="1"/>
  <c r="I21" i="8"/>
  <c r="G21" i="8"/>
  <c r="H21" i="8" s="1"/>
  <c r="I20" i="8"/>
  <c r="G20" i="8"/>
  <c r="H20" i="8" s="1"/>
  <c r="I19" i="8"/>
  <c r="G19" i="8"/>
  <c r="H19" i="8" s="1"/>
  <c r="I18" i="8"/>
  <c r="G18" i="8"/>
  <c r="H18" i="8" s="1"/>
  <c r="I17" i="8"/>
  <c r="G17" i="8"/>
  <c r="H17" i="8" s="1"/>
  <c r="I16" i="8"/>
  <c r="G16" i="8"/>
  <c r="H16" i="8" s="1"/>
  <c r="I15" i="8"/>
  <c r="G15" i="8"/>
  <c r="H15" i="8" s="1"/>
  <c r="I14" i="8"/>
  <c r="G14" i="8"/>
  <c r="H14" i="8" s="1"/>
  <c r="I13" i="8"/>
  <c r="G13" i="8"/>
  <c r="H13" i="8" s="1"/>
  <c r="I12" i="8"/>
  <c r="G12" i="8"/>
  <c r="H12" i="8" s="1"/>
  <c r="I11" i="8"/>
  <c r="G11" i="8"/>
  <c r="H11" i="8" s="1"/>
  <c r="I10" i="8"/>
  <c r="G10" i="8"/>
  <c r="H10" i="8" s="1"/>
  <c r="L9" i="8"/>
  <c r="I9" i="8"/>
  <c r="G9" i="8"/>
  <c r="H9" i="8" s="1"/>
  <c r="I8" i="8"/>
  <c r="G8" i="8"/>
  <c r="H8" i="8" s="1"/>
  <c r="I7" i="8"/>
  <c r="G7" i="8"/>
  <c r="H7" i="8" s="1"/>
  <c r="I6" i="8"/>
  <c r="G6" i="8"/>
  <c r="H6" i="8" s="1"/>
  <c r="I5" i="8"/>
  <c r="G5" i="8"/>
  <c r="H5" i="8" s="1"/>
  <c r="I4" i="8"/>
  <c r="G4" i="8"/>
  <c r="H4" i="8" s="1"/>
  <c r="I3" i="8"/>
  <c r="G3" i="8"/>
  <c r="H3" i="8" s="1"/>
  <c r="I25" i="7"/>
  <c r="G25" i="7"/>
  <c r="H25" i="7" s="1"/>
  <c r="I24" i="7"/>
  <c r="G24" i="7"/>
  <c r="H24" i="7" s="1"/>
  <c r="I23" i="7"/>
  <c r="G23" i="7"/>
  <c r="H23" i="7" s="1"/>
  <c r="I22" i="7"/>
  <c r="G22" i="7"/>
  <c r="H22" i="7" s="1"/>
  <c r="I21" i="7"/>
  <c r="G21" i="7"/>
  <c r="H21" i="7" s="1"/>
  <c r="I20" i="7"/>
  <c r="G20" i="7"/>
  <c r="H20" i="7" s="1"/>
  <c r="I19" i="7"/>
  <c r="G19" i="7"/>
  <c r="H19" i="7" s="1"/>
  <c r="I18" i="7"/>
  <c r="G18" i="7"/>
  <c r="H18" i="7" s="1"/>
  <c r="I17" i="7"/>
  <c r="G17" i="7"/>
  <c r="H17" i="7" s="1"/>
  <c r="I16" i="7"/>
  <c r="G16" i="7"/>
  <c r="H16" i="7" s="1"/>
  <c r="I15" i="7"/>
  <c r="G15" i="7"/>
  <c r="H15" i="7" s="1"/>
  <c r="I14" i="7"/>
  <c r="G14" i="7"/>
  <c r="H14" i="7" s="1"/>
  <c r="I13" i="7"/>
  <c r="G13" i="7"/>
  <c r="H13" i="7" s="1"/>
  <c r="I12" i="7"/>
  <c r="G12" i="7"/>
  <c r="H12" i="7" s="1"/>
  <c r="I11" i="7"/>
  <c r="G11" i="7"/>
  <c r="H11" i="7" s="1"/>
  <c r="I10" i="7"/>
  <c r="G10" i="7"/>
  <c r="H10" i="7" s="1"/>
  <c r="I9" i="7"/>
  <c r="G9" i="7"/>
  <c r="H9" i="7" s="1"/>
  <c r="I8" i="7"/>
  <c r="G8" i="7"/>
  <c r="H8" i="7" s="1"/>
  <c r="I7" i="7"/>
  <c r="G7" i="7"/>
  <c r="H7" i="7" s="1"/>
  <c r="I6" i="7"/>
  <c r="G6" i="7"/>
  <c r="H6" i="7" s="1"/>
  <c r="I5" i="7"/>
  <c r="G5" i="7"/>
  <c r="H5" i="7" s="1"/>
  <c r="I4" i="7"/>
  <c r="G4" i="7"/>
  <c r="H4" i="7" s="1"/>
  <c r="I3" i="7"/>
  <c r="G3" i="7"/>
  <c r="H3" i="7" s="1"/>
  <c r="L12" i="1"/>
  <c r="L9" i="3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3" i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3" i="3"/>
  <c r="G22" i="3"/>
  <c r="H22" i="3" s="1"/>
  <c r="G21" i="3"/>
  <c r="H21" i="3" s="1"/>
  <c r="G20" i="3"/>
  <c r="H20" i="3" s="1"/>
  <c r="G19" i="3"/>
  <c r="H19" i="3" s="1"/>
  <c r="G18" i="3"/>
  <c r="H18" i="3" s="1"/>
  <c r="G17" i="3"/>
  <c r="H17" i="3" s="1"/>
  <c r="G16" i="3"/>
  <c r="H16" i="3" s="1"/>
  <c r="G15" i="3"/>
  <c r="H15" i="3" s="1"/>
  <c r="G14" i="3"/>
  <c r="H14" i="3" s="1"/>
  <c r="G13" i="3"/>
  <c r="H13" i="3" s="1"/>
  <c r="G12" i="3"/>
  <c r="H12" i="3" s="1"/>
  <c r="G11" i="3"/>
  <c r="H11" i="3" s="1"/>
  <c r="G10" i="3"/>
  <c r="H10" i="3" s="1"/>
  <c r="G9" i="3"/>
  <c r="H9" i="3" s="1"/>
  <c r="G7" i="3"/>
  <c r="H7" i="3" s="1"/>
  <c r="G8" i="3"/>
  <c r="H8" i="3" s="1"/>
  <c r="G6" i="3"/>
  <c r="H6" i="3" s="1"/>
  <c r="G5" i="3"/>
  <c r="H5" i="3" s="1"/>
  <c r="G4" i="3"/>
  <c r="H4" i="3" s="1"/>
  <c r="G3" i="3"/>
  <c r="M7" i="10" l="1"/>
  <c r="H3" i="10"/>
  <c r="M8" i="9"/>
  <c r="M9" i="9" s="1"/>
  <c r="M4" i="5"/>
  <c r="M3" i="5"/>
  <c r="M8" i="5"/>
  <c r="M7" i="5"/>
  <c r="M3" i="9"/>
  <c r="M6" i="9" s="1"/>
  <c r="M7" i="9"/>
  <c r="M8" i="4"/>
  <c r="M9" i="4" s="1"/>
  <c r="M3" i="4"/>
  <c r="M5" i="4"/>
  <c r="M4" i="4"/>
  <c r="M6" i="4" s="1"/>
  <c r="M7" i="4"/>
  <c r="L7" i="8"/>
  <c r="L3" i="8"/>
  <c r="L4" i="8"/>
  <c r="L4" i="7"/>
  <c r="L3" i="7"/>
  <c r="L5" i="7"/>
  <c r="L7" i="7"/>
  <c r="L7" i="3"/>
  <c r="H3" i="3"/>
  <c r="L9" i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G10" i="1"/>
  <c r="H10" i="1" s="1"/>
  <c r="G9" i="1"/>
  <c r="H9" i="1" s="1"/>
  <c r="G8" i="1"/>
  <c r="H8" i="1" s="1"/>
  <c r="G5" i="1"/>
  <c r="H5" i="1" s="1"/>
  <c r="G7" i="1"/>
  <c r="H7" i="1" s="1"/>
  <c r="G6" i="1"/>
  <c r="H6" i="1" s="1"/>
  <c r="G4" i="1"/>
  <c r="H4" i="1" s="1"/>
  <c r="G3" i="1"/>
  <c r="M4" i="10" l="1"/>
  <c r="M8" i="10"/>
  <c r="M9" i="10" s="1"/>
  <c r="M3" i="10"/>
  <c r="M6" i="5"/>
  <c r="M5" i="5"/>
  <c r="L6" i="7"/>
  <c r="L6" i="8"/>
  <c r="L5" i="8"/>
  <c r="L3" i="3"/>
  <c r="L4" i="3"/>
  <c r="H11" i="1"/>
  <c r="L7" i="1"/>
  <c r="H3" i="1"/>
  <c r="M6" i="10" l="1"/>
  <c r="M5" i="10"/>
  <c r="L5" i="3"/>
  <c r="L6" i="3"/>
  <c r="L5" i="1"/>
  <c r="L4" i="1"/>
  <c r="L3" i="1"/>
  <c r="L6" i="1" l="1"/>
</calcChain>
</file>

<file path=xl/sharedStrings.xml><?xml version="1.0" encoding="utf-8"?>
<sst xmlns="http://schemas.openxmlformats.org/spreadsheetml/2006/main" count="556" uniqueCount="55">
  <si>
    <t>DATE</t>
  </si>
  <si>
    <t>ENTRY</t>
  </si>
  <si>
    <t>EXIT</t>
  </si>
  <si>
    <t>SCRIPT</t>
  </si>
  <si>
    <t>LONG/SHORT</t>
  </si>
  <si>
    <t>QTY</t>
  </si>
  <si>
    <t>SL</t>
  </si>
  <si>
    <t>POINTS</t>
  </si>
  <si>
    <t>OUTCOME</t>
  </si>
  <si>
    <t>Long</t>
  </si>
  <si>
    <t>Short</t>
  </si>
  <si>
    <t>Trades</t>
  </si>
  <si>
    <t>Loss</t>
  </si>
  <si>
    <t>Win %</t>
  </si>
  <si>
    <t>Points</t>
  </si>
  <si>
    <t>Net</t>
  </si>
  <si>
    <t xml:space="preserve">Win </t>
  </si>
  <si>
    <t>Win</t>
  </si>
  <si>
    <t>MARGIN</t>
  </si>
  <si>
    <t>Full Qty. - 200</t>
  </si>
  <si>
    <t>Half Qty. - 100</t>
  </si>
  <si>
    <t>Brokerage 10k - 941.36</t>
  </si>
  <si>
    <t>Amount 10k</t>
  </si>
  <si>
    <t>Amount 40k</t>
  </si>
  <si>
    <t>28% brokerage</t>
  </si>
  <si>
    <t>16% brokerage</t>
  </si>
  <si>
    <t>Brokerage 40k - 2211</t>
  </si>
  <si>
    <t>Full Qty. - 120</t>
  </si>
  <si>
    <t>Half Qty. - 60</t>
  </si>
  <si>
    <t>Brokerage 40k - 2129</t>
  </si>
  <si>
    <t>Brokerage 10k - 927.17</t>
  </si>
  <si>
    <t>67% brokerage</t>
  </si>
  <si>
    <t>46% brokerage</t>
  </si>
  <si>
    <t>DEPLOY 40K. 1 TRADE PER DAY</t>
  </si>
  <si>
    <t>Half Qty. - 25</t>
  </si>
  <si>
    <t>Full Qty. - 50</t>
  </si>
  <si>
    <t>DEPLOY 40K. 1 TRADE A DAY</t>
  </si>
  <si>
    <t>38% brokerage</t>
  </si>
  <si>
    <t>MAX LOSS</t>
  </si>
  <si>
    <t>Half Qty. - 120</t>
  </si>
  <si>
    <t>Full Qty. - 60</t>
  </si>
  <si>
    <t>Half Qty. - 15</t>
  </si>
  <si>
    <t>Full Qty. - 30</t>
  </si>
  <si>
    <t>Brokerage 10k - 1258.6</t>
  </si>
  <si>
    <t>Brokerage - 2879.9</t>
  </si>
  <si>
    <t>DEPLOY 10K. 1 TRADE PER DAY</t>
  </si>
  <si>
    <t>DEPLOY 10K. 1 TRADE A DAY</t>
  </si>
  <si>
    <t>Half Qty. - 500</t>
  </si>
  <si>
    <t>Full Qty. - 250</t>
  </si>
  <si>
    <t>Brokerage 10k - 1165</t>
  </si>
  <si>
    <t>Brokerage 40k - 2755</t>
  </si>
  <si>
    <t>HDFC</t>
  </si>
  <si>
    <t>ICICI</t>
  </si>
  <si>
    <t>INFOSYS</t>
  </si>
  <si>
    <t>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</si>
</sst>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8"/>
      <color theme="0"/>
      <name val="Aptos Narrow"/>
      <family val="2"/>
      <scheme val="minor"/>
    </font>
    <font>
      <b/>
      <sz val="9"/>
      <color theme="0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0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0" fontId="0" fillId="0" borderId="0" xfId="1" applyNumberFormat="1" applyFont="1"/>
    <xf numFmtId="164" fontId="0" fillId="0" borderId="0" xfId="0" applyNumberFormat="1"/>
    <xf numFmtId="9" fontId="0" fillId="0" borderId="0" xfId="1" applyFont="1"/>
    <xf numFmtId="0" fontId="4" fillId="2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5" fontId="0" fillId="0" borderId="0" xfId="1" applyNumberFormat="1" applyFont="1"/>
    <xf numFmtId="0" fontId="6" fillId="4" borderId="0" xfId="3"/>
    <xf numFmtId="0" fontId="5" fillId="3" borderId="0" xfId="2"/>
    <xf numFmtId="164" fontId="5" fillId="3" borderId="0" xfId="2" applyNumberFormat="1"/>
    <xf numFmtId="9" fontId="0" fillId="0" borderId="0" xfId="1" applyFont="1" applyAlignment="1">
      <alignment horizontal="center" vertical="center"/>
    </xf>
    <xf numFmtId="164" fontId="5" fillId="3" borderId="0" xfId="2" applyNumberFormat="1" applyAlignment="1">
      <alignment horizontal="center" vertical="center"/>
    </xf>
    <xf numFmtId="0" fontId="5" fillId="3" borderId="0" xfId="2" applyAlignment="1">
      <alignment horizontal="center" vertical="center"/>
    </xf>
    <xf numFmtId="0" fontId="6" fillId="4" borderId="0" xfId="3" applyAlignment="1">
      <alignment horizontal="center" vertical="center"/>
    </xf>
    <xf numFmtId="0" fontId="0" fillId="0" borderId="3" xfId="0" applyBorder="1" applyAlignment="1">
      <alignment horizontal="center"/>
    </xf>
    <xf numFmtId="16" fontId="0" fillId="0" borderId="4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16" fontId="0" fillId="0" borderId="9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Bad" xfId="3" builtinId="27"/>
    <cellStyle name="Good" xfId="2" builtinId="26"/>
    <cellStyle name="Normal" xfId="0" builtinId="0"/>
    <cellStyle name="Percent" xfId="1" builtinId="5"/>
  </cellStyles>
  <dxfs count="20">
    <dxf>
      <fill>
        <patternFill>
          <bgColor rgb="FFFFAFAF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AFAF"/>
        </patternFill>
      </fill>
    </dxf>
    <dxf>
      <fill>
        <patternFill>
          <bgColor theme="9" tint="0.59996337778862885"/>
        </patternFill>
      </fill>
    </dxf>
    <dxf>
      <fill>
        <patternFill>
          <bgColor rgb="FFFFAFAF"/>
        </patternFill>
      </fill>
    </dxf>
    <dxf>
      <fill>
        <patternFill>
          <bgColor theme="9" tint="0.59996337778862885"/>
        </patternFill>
      </fill>
    </dxf>
    <dxf>
      <fill>
        <patternFill>
          <bgColor rgb="FFFFAFAF"/>
        </patternFill>
      </fill>
    </dxf>
    <dxf>
      <fill>
        <patternFill>
          <bgColor theme="9" tint="0.59996337778862885"/>
        </patternFill>
      </fill>
    </dxf>
    <dxf>
      <fill>
        <patternFill>
          <bgColor rgb="FFFFAFAF"/>
        </patternFill>
      </fill>
    </dxf>
    <dxf>
      <fill>
        <patternFill>
          <bgColor theme="9" tint="0.59996337778862885"/>
        </patternFill>
      </fill>
    </dxf>
    <dxf>
      <fill>
        <patternFill>
          <bgColor rgb="FFFFAFAF"/>
        </patternFill>
      </fill>
    </dxf>
    <dxf>
      <fill>
        <patternFill>
          <bgColor theme="9" tint="0.59996337778862885"/>
        </patternFill>
      </fill>
    </dxf>
    <dxf>
      <fill>
        <patternFill>
          <bgColor rgb="FFFFAFAF"/>
        </patternFill>
      </fill>
    </dxf>
    <dxf>
      <fill>
        <patternFill>
          <bgColor theme="9" tint="0.59996337778862885"/>
        </patternFill>
      </fill>
    </dxf>
    <dxf>
      <fill>
        <patternFill>
          <bgColor rgb="FFFFAFAF"/>
        </patternFill>
      </fill>
    </dxf>
    <dxf>
      <fill>
        <patternFill>
          <bgColor theme="9" tint="0.59996337778862885"/>
        </patternFill>
      </fill>
    </dxf>
    <dxf>
      <fill>
        <patternFill>
          <bgColor rgb="FFFFAFAF"/>
        </patternFill>
      </fill>
    </dxf>
    <dxf>
      <fill>
        <patternFill>
          <bgColor theme="9" tint="0.59996337778862885"/>
        </patternFill>
      </fill>
    </dxf>
    <dxf>
      <fill>
        <patternFill>
          <bgColor rgb="FFFFAFAF"/>
        </patternFill>
      </fill>
    </dxf>
  </dxfs>
  <tableStyles count="0" defaultTableStyle="TableStyleMedium2" defaultPivotStyle="PivotStyleLight16"/>
  <colors>
    <mruColors>
      <color rgb="FFFFAFAF"/>
      <color rgb="FFFF9393"/>
      <color rgb="FFFF9F9F"/>
      <color rgb="FFFD8D8D"/>
      <color rgb="FFFD8383"/>
      <color rgb="FFFC5656"/>
      <color rgb="FFFD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CFB7-B330-41F9-ABA3-23EE00CBB419}">
  <dimension ref="A1"/>
  <sheetViews>
    <sheetView zoomScale="130" zoomScaleNormal="130" workbookViewId="0">
      <selection activeCell="N24" sqref="N2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01CCA-4B8B-4D43-B9C7-EF71E69F6047}">
  <dimension ref="A1:N25"/>
  <sheetViews>
    <sheetView zoomScale="145" zoomScaleNormal="145" workbookViewId="0">
      <selection activeCell="A24" sqref="A24:H25"/>
    </sheetView>
  </sheetViews>
  <sheetFormatPr defaultRowHeight="14.4" x14ac:dyDescent="0.3"/>
  <cols>
    <col min="1" max="1" width="10.44140625" style="1" customWidth="1"/>
    <col min="2" max="3" width="12.109375" style="6" customWidth="1"/>
    <col min="4" max="4" width="11.6640625" style="6" customWidth="1"/>
    <col min="5" max="5" width="11.5546875" style="1" customWidth="1"/>
    <col min="6" max="7" width="11" style="1" customWidth="1"/>
    <col min="8" max="8" width="14.109375" style="1" customWidth="1"/>
    <col min="11" max="11" width="11.33203125" style="1" bestFit="1" customWidth="1"/>
    <col min="14" max="14" width="20.6640625" bestFit="1" customWidth="1"/>
  </cols>
  <sheetData>
    <row r="1" spans="1:14" ht="15" thickBot="1" x14ac:dyDescent="0.35">
      <c r="B1" s="38" t="s">
        <v>46</v>
      </c>
      <c r="C1" s="38"/>
      <c r="D1" s="38"/>
      <c r="E1" s="38"/>
      <c r="F1" s="38"/>
      <c r="G1" s="38"/>
      <c r="H1" s="38"/>
      <c r="I1" s="38"/>
    </row>
    <row r="2" spans="1:14" ht="15" thickBot="1" x14ac:dyDescent="0.35">
      <c r="A2" s="2" t="s">
        <v>0</v>
      </c>
      <c r="B2" s="3" t="s">
        <v>1</v>
      </c>
      <c r="C2" s="3" t="s">
        <v>2</v>
      </c>
      <c r="D2" s="3" t="s">
        <v>6</v>
      </c>
      <c r="E2" s="7" t="s">
        <v>4</v>
      </c>
      <c r="F2" s="3" t="s">
        <v>5</v>
      </c>
      <c r="G2" s="3" t="s">
        <v>7</v>
      </c>
      <c r="H2" s="4" t="s">
        <v>8</v>
      </c>
      <c r="I2" s="4" t="s">
        <v>18</v>
      </c>
    </row>
    <row r="3" spans="1:14" x14ac:dyDescent="0.3">
      <c r="A3" s="5">
        <v>45292</v>
      </c>
      <c r="B3" s="6">
        <v>1702.2</v>
      </c>
      <c r="C3" s="6">
        <v>1706.45</v>
      </c>
      <c r="D3" s="6">
        <v>1697.5</v>
      </c>
      <c r="E3" s="1" t="s">
        <v>9</v>
      </c>
      <c r="F3" s="1">
        <v>30</v>
      </c>
      <c r="G3" s="6">
        <f>C3-B3</f>
        <v>4.25</v>
      </c>
      <c r="H3" s="1">
        <f t="shared" ref="H3:H25" si="0">G3*F3</f>
        <v>127.5</v>
      </c>
      <c r="I3">
        <f t="shared" ref="I3:I25" si="1">(B3*F3)/5</f>
        <v>10213.200000000001</v>
      </c>
      <c r="K3" s="1" t="s">
        <v>11</v>
      </c>
      <c r="L3">
        <f>COUNT(H3:H25)</f>
        <v>23</v>
      </c>
      <c r="N3" t="s">
        <v>41</v>
      </c>
    </row>
    <row r="4" spans="1:14" x14ac:dyDescent="0.3">
      <c r="A4" s="5">
        <v>45293</v>
      </c>
      <c r="B4" s="6">
        <v>1693.1</v>
      </c>
      <c r="C4" s="6">
        <v>1691</v>
      </c>
      <c r="D4" s="6">
        <v>1702</v>
      </c>
      <c r="E4" s="1" t="s">
        <v>10</v>
      </c>
      <c r="F4" s="1">
        <v>30</v>
      </c>
      <c r="G4" s="6">
        <f>B4-C4</f>
        <v>2.0999999999999091</v>
      </c>
      <c r="H4" s="1">
        <f t="shared" si="0"/>
        <v>62.999999999997272</v>
      </c>
      <c r="I4">
        <f t="shared" si="1"/>
        <v>10158.6</v>
      </c>
      <c r="K4" s="1" t="s">
        <v>16</v>
      </c>
      <c r="L4">
        <f>COUNTIF(H3:H25,"&gt;0")</f>
        <v>14</v>
      </c>
      <c r="N4" t="s">
        <v>42</v>
      </c>
    </row>
    <row r="5" spans="1:14" x14ac:dyDescent="0.3">
      <c r="A5" s="5">
        <v>45294</v>
      </c>
      <c r="B5" s="6">
        <v>1684.55</v>
      </c>
      <c r="C5" s="6">
        <v>1687.4</v>
      </c>
      <c r="D5" s="6">
        <v>1692.9</v>
      </c>
      <c r="E5" s="1" t="s">
        <v>10</v>
      </c>
      <c r="F5" s="1">
        <v>15</v>
      </c>
      <c r="G5" s="6">
        <f>B5-C5</f>
        <v>-2.8500000000001364</v>
      </c>
      <c r="H5" s="1">
        <f t="shared" si="0"/>
        <v>-42.750000000002046</v>
      </c>
      <c r="I5">
        <f t="shared" si="1"/>
        <v>5053.6499999999996</v>
      </c>
      <c r="K5" s="1" t="s">
        <v>12</v>
      </c>
      <c r="L5">
        <f>COUNTIF(H3:H25,"&lt;0")</f>
        <v>9</v>
      </c>
    </row>
    <row r="6" spans="1:14" x14ac:dyDescent="0.3">
      <c r="A6" s="5">
        <v>45295</v>
      </c>
      <c r="B6" s="6">
        <v>1684.5</v>
      </c>
      <c r="C6" s="6">
        <v>1687.45</v>
      </c>
      <c r="D6" s="6">
        <v>1687.5</v>
      </c>
      <c r="E6" s="1" t="s">
        <v>10</v>
      </c>
      <c r="F6" s="1">
        <v>15</v>
      </c>
      <c r="G6" s="6">
        <f>B6-C6</f>
        <v>-2.9500000000000455</v>
      </c>
      <c r="H6" s="1">
        <f t="shared" si="0"/>
        <v>-44.250000000000682</v>
      </c>
      <c r="I6">
        <f t="shared" si="1"/>
        <v>5053.5</v>
      </c>
      <c r="K6" s="1" t="s">
        <v>13</v>
      </c>
      <c r="L6" s="8">
        <f>L4/L3</f>
        <v>0.60869565217391308</v>
      </c>
      <c r="N6" t="s">
        <v>30</v>
      </c>
    </row>
    <row r="7" spans="1:14" x14ac:dyDescent="0.3">
      <c r="A7" s="5">
        <v>45296</v>
      </c>
      <c r="B7" s="6">
        <v>1676.4</v>
      </c>
      <c r="C7" s="6">
        <v>1671.8</v>
      </c>
      <c r="D7" s="6">
        <v>1679.7</v>
      </c>
      <c r="E7" s="1" t="s">
        <v>10</v>
      </c>
      <c r="F7" s="1">
        <v>30</v>
      </c>
      <c r="G7" s="6">
        <f>B7-C7</f>
        <v>4.6000000000001364</v>
      </c>
      <c r="H7" s="1">
        <f t="shared" si="0"/>
        <v>138.00000000000409</v>
      </c>
      <c r="I7">
        <f t="shared" si="1"/>
        <v>10058.4</v>
      </c>
      <c r="K7" s="1" t="s">
        <v>14</v>
      </c>
      <c r="L7" s="18">
        <f>SUM(G3:G25)</f>
        <v>55.989999999999554</v>
      </c>
      <c r="N7" t="s">
        <v>29</v>
      </c>
    </row>
    <row r="8" spans="1:14" x14ac:dyDescent="0.3">
      <c r="A8" s="5">
        <v>45300</v>
      </c>
      <c r="B8" s="6">
        <v>1665.7</v>
      </c>
      <c r="C8" s="6">
        <v>1672.59</v>
      </c>
      <c r="D8" s="6">
        <v>1661.5</v>
      </c>
      <c r="E8" s="1" t="s">
        <v>9</v>
      </c>
      <c r="F8" s="1">
        <v>15</v>
      </c>
      <c r="G8" s="6">
        <f>C8-B8</f>
        <v>6.8899999999998727</v>
      </c>
      <c r="H8" s="1">
        <f t="shared" si="0"/>
        <v>103.34999999999809</v>
      </c>
      <c r="I8">
        <f t="shared" si="1"/>
        <v>4997.1000000000004</v>
      </c>
      <c r="K8" s="1" t="s">
        <v>23</v>
      </c>
      <c r="L8" s="17">
        <v>4604.5</v>
      </c>
    </row>
    <row r="9" spans="1:14" x14ac:dyDescent="0.3">
      <c r="A9" s="5">
        <v>45301</v>
      </c>
      <c r="B9" s="6">
        <v>1654.65</v>
      </c>
      <c r="C9" s="6">
        <v>1652.55</v>
      </c>
      <c r="D9" s="6">
        <v>1652.55</v>
      </c>
      <c r="E9" s="1" t="s">
        <v>9</v>
      </c>
      <c r="F9" s="1">
        <v>30</v>
      </c>
      <c r="G9" s="6">
        <f>C9-B9</f>
        <v>-2.1000000000001364</v>
      </c>
      <c r="H9" s="1">
        <f t="shared" si="0"/>
        <v>-63.000000000004093</v>
      </c>
      <c r="I9">
        <f t="shared" si="1"/>
        <v>9927.9</v>
      </c>
      <c r="K9" s="1" t="s">
        <v>15</v>
      </c>
      <c r="L9" s="17">
        <f>4604.5-2129.46</f>
        <v>2475.04</v>
      </c>
      <c r="M9" t="s">
        <v>32</v>
      </c>
    </row>
    <row r="10" spans="1:14" x14ac:dyDescent="0.3">
      <c r="A10" s="5">
        <v>45302</v>
      </c>
      <c r="B10" s="6">
        <v>1651</v>
      </c>
      <c r="C10" s="6">
        <v>1653</v>
      </c>
      <c r="D10" s="6">
        <v>1653</v>
      </c>
      <c r="E10" s="1" t="s">
        <v>10</v>
      </c>
      <c r="F10" s="1">
        <v>30</v>
      </c>
      <c r="G10" s="6">
        <f>B10-C10</f>
        <v>-2</v>
      </c>
      <c r="H10" s="1">
        <f t="shared" si="0"/>
        <v>-60</v>
      </c>
      <c r="I10">
        <f t="shared" si="1"/>
        <v>9906</v>
      </c>
    </row>
    <row r="11" spans="1:14" x14ac:dyDescent="0.3">
      <c r="A11" s="5">
        <v>45303</v>
      </c>
      <c r="B11" s="6">
        <v>1650</v>
      </c>
      <c r="C11" s="6">
        <v>1645.7</v>
      </c>
      <c r="D11" s="6">
        <v>1645.7</v>
      </c>
      <c r="E11" s="1" t="s">
        <v>9</v>
      </c>
      <c r="F11" s="1">
        <v>15</v>
      </c>
      <c r="G11" s="6">
        <f>C11-B11</f>
        <v>-4.2999999999999545</v>
      </c>
      <c r="H11" s="1">
        <f t="shared" si="0"/>
        <v>-64.499999999999318</v>
      </c>
      <c r="I11">
        <f t="shared" si="1"/>
        <v>4950</v>
      </c>
      <c r="K11" s="1" t="s">
        <v>22</v>
      </c>
      <c r="L11">
        <v>1381.25</v>
      </c>
    </row>
    <row r="12" spans="1:14" x14ac:dyDescent="0.3">
      <c r="A12" s="5">
        <v>45306</v>
      </c>
      <c r="B12" s="6">
        <v>1668</v>
      </c>
      <c r="C12" s="6">
        <v>1679.55</v>
      </c>
      <c r="D12" s="6">
        <v>1657.5</v>
      </c>
      <c r="E12" s="1" t="s">
        <v>9</v>
      </c>
      <c r="F12" s="1">
        <v>30</v>
      </c>
      <c r="G12" s="6">
        <f>C12-B12</f>
        <v>11.549999999999955</v>
      </c>
      <c r="H12" s="1">
        <f t="shared" si="0"/>
        <v>346.49999999999864</v>
      </c>
      <c r="I12">
        <f t="shared" si="1"/>
        <v>10008</v>
      </c>
      <c r="K12" s="1" t="s">
        <v>15</v>
      </c>
      <c r="L12">
        <f>L11-927.17</f>
        <v>454.08000000000004</v>
      </c>
      <c r="M12" t="s">
        <v>31</v>
      </c>
    </row>
    <row r="13" spans="1:14" x14ac:dyDescent="0.3">
      <c r="A13" s="5">
        <v>45307</v>
      </c>
      <c r="B13" s="6">
        <v>1673.7</v>
      </c>
      <c r="C13" s="6">
        <v>1678.15</v>
      </c>
      <c r="D13" s="6">
        <v>1668</v>
      </c>
      <c r="E13" s="1" t="s">
        <v>9</v>
      </c>
      <c r="F13" s="1">
        <v>15</v>
      </c>
      <c r="G13" s="1">
        <f>C13-B13</f>
        <v>4.4500000000000455</v>
      </c>
      <c r="H13" s="1">
        <f t="shared" si="0"/>
        <v>66.750000000000682</v>
      </c>
      <c r="I13">
        <f t="shared" si="1"/>
        <v>5021.1000000000004</v>
      </c>
    </row>
    <row r="14" spans="1:14" x14ac:dyDescent="0.3">
      <c r="A14" s="5">
        <v>45308</v>
      </c>
      <c r="B14" s="6">
        <v>1556.5</v>
      </c>
      <c r="C14" s="6">
        <v>1535.55</v>
      </c>
      <c r="D14" s="6">
        <v>1562.75</v>
      </c>
      <c r="E14" s="1" t="s">
        <v>10</v>
      </c>
      <c r="F14" s="1">
        <v>30</v>
      </c>
      <c r="G14" s="1">
        <f>D14-B14</f>
        <v>6.25</v>
      </c>
      <c r="H14" s="1">
        <f t="shared" si="0"/>
        <v>187.5</v>
      </c>
      <c r="I14">
        <f t="shared" si="1"/>
        <v>9339</v>
      </c>
    </row>
    <row r="15" spans="1:14" x14ac:dyDescent="0.3">
      <c r="A15" s="5">
        <v>45309</v>
      </c>
      <c r="B15" s="6">
        <v>1505.55</v>
      </c>
      <c r="C15" s="6">
        <v>1486.6</v>
      </c>
      <c r="D15" s="6">
        <v>1513.7</v>
      </c>
      <c r="E15" s="1" t="s">
        <v>10</v>
      </c>
      <c r="F15" s="1">
        <v>15</v>
      </c>
      <c r="G15" s="6">
        <f>B15-C15</f>
        <v>18.950000000000045</v>
      </c>
      <c r="H15" s="1">
        <f t="shared" si="0"/>
        <v>284.25000000000068</v>
      </c>
      <c r="I15">
        <f t="shared" si="1"/>
        <v>4516.6499999999996</v>
      </c>
    </row>
    <row r="16" spans="1:14" x14ac:dyDescent="0.3">
      <c r="A16" s="5">
        <v>45310</v>
      </c>
      <c r="B16" s="6">
        <v>1488.65</v>
      </c>
      <c r="C16" s="6">
        <v>1494.9</v>
      </c>
      <c r="D16" s="6">
        <v>1494.9</v>
      </c>
      <c r="E16" s="1" t="s">
        <v>10</v>
      </c>
      <c r="F16" s="1">
        <v>30</v>
      </c>
      <c r="G16" s="6">
        <f>B16-C16</f>
        <v>-6.25</v>
      </c>
      <c r="H16" s="1">
        <f t="shared" si="0"/>
        <v>-187.5</v>
      </c>
      <c r="I16">
        <f t="shared" si="1"/>
        <v>8931.9</v>
      </c>
    </row>
    <row r="17" spans="1:9" x14ac:dyDescent="0.3">
      <c r="A17" s="5">
        <v>45310</v>
      </c>
      <c r="B17" s="6">
        <v>1488.7</v>
      </c>
      <c r="C17" s="6">
        <v>1486.3</v>
      </c>
      <c r="D17" s="6">
        <v>1494.9</v>
      </c>
      <c r="E17" s="1" t="s">
        <v>10</v>
      </c>
      <c r="F17" s="1">
        <v>15</v>
      </c>
      <c r="G17" s="6">
        <f>B17-C17</f>
        <v>2.4000000000000909</v>
      </c>
      <c r="H17" s="1">
        <f t="shared" si="0"/>
        <v>36.000000000001364</v>
      </c>
      <c r="I17">
        <f t="shared" si="1"/>
        <v>4466.1000000000004</v>
      </c>
    </row>
    <row r="18" spans="1:9" x14ac:dyDescent="0.3">
      <c r="A18" s="5">
        <v>45311</v>
      </c>
      <c r="B18" s="6">
        <v>1479</v>
      </c>
      <c r="C18" s="6">
        <v>1483.85</v>
      </c>
      <c r="D18" s="6">
        <v>1483.85</v>
      </c>
      <c r="E18" s="1" t="s">
        <v>10</v>
      </c>
      <c r="F18" s="1">
        <v>15</v>
      </c>
      <c r="G18" s="6">
        <f>B18-C18</f>
        <v>-4.8499999999999091</v>
      </c>
      <c r="H18" s="1">
        <f t="shared" si="0"/>
        <v>-72.749999999998636</v>
      </c>
      <c r="I18">
        <f t="shared" si="1"/>
        <v>4437</v>
      </c>
    </row>
    <row r="19" spans="1:9" x14ac:dyDescent="0.3">
      <c r="A19" s="5">
        <v>45314</v>
      </c>
      <c r="B19" s="6">
        <v>1445.1</v>
      </c>
      <c r="C19" s="6">
        <v>1430.45</v>
      </c>
      <c r="D19" s="6">
        <v>1450.6</v>
      </c>
      <c r="E19" s="1" t="s">
        <v>10</v>
      </c>
      <c r="F19" s="1">
        <v>30</v>
      </c>
      <c r="G19" s="1">
        <f>B19-C19</f>
        <v>14.649999999999864</v>
      </c>
      <c r="H19" s="1">
        <f t="shared" si="0"/>
        <v>439.49999999999591</v>
      </c>
      <c r="I19">
        <f t="shared" si="1"/>
        <v>8670.6</v>
      </c>
    </row>
    <row r="20" spans="1:9" x14ac:dyDescent="0.3">
      <c r="A20" s="5">
        <v>45315</v>
      </c>
      <c r="B20" s="6">
        <v>1446.15</v>
      </c>
      <c r="C20" s="6">
        <v>1456.45</v>
      </c>
      <c r="D20" s="6">
        <v>1439</v>
      </c>
      <c r="E20" s="1" t="s">
        <v>9</v>
      </c>
      <c r="F20" s="1">
        <v>30</v>
      </c>
      <c r="G20" s="6">
        <f>C20-B20</f>
        <v>10.299999999999955</v>
      </c>
      <c r="H20" s="1">
        <f t="shared" si="0"/>
        <v>308.99999999999864</v>
      </c>
      <c r="I20">
        <f t="shared" si="1"/>
        <v>8676.9</v>
      </c>
    </row>
    <row r="21" spans="1:9" x14ac:dyDescent="0.3">
      <c r="A21" s="5">
        <v>45316</v>
      </c>
      <c r="B21" s="6">
        <v>1425.2</v>
      </c>
      <c r="C21" s="6">
        <v>1422.75</v>
      </c>
      <c r="D21" s="6">
        <v>1428.95</v>
      </c>
      <c r="E21" s="1" t="s">
        <v>10</v>
      </c>
      <c r="F21" s="1">
        <v>30</v>
      </c>
      <c r="G21" s="6">
        <f>B21-C21</f>
        <v>2.4500000000000455</v>
      </c>
      <c r="H21" s="1">
        <f t="shared" si="0"/>
        <v>73.500000000001364</v>
      </c>
      <c r="I21">
        <f t="shared" si="1"/>
        <v>8551.2000000000007</v>
      </c>
    </row>
    <row r="22" spans="1:9" x14ac:dyDescent="0.3">
      <c r="A22" s="5">
        <v>45320</v>
      </c>
      <c r="B22" s="6">
        <v>1453.95</v>
      </c>
      <c r="C22" s="6">
        <v>1448.45</v>
      </c>
      <c r="D22" s="6">
        <v>1448.45</v>
      </c>
      <c r="E22" s="1" t="s">
        <v>9</v>
      </c>
      <c r="F22" s="1">
        <v>30</v>
      </c>
      <c r="G22" s="6">
        <f>C22-B22</f>
        <v>-5.5</v>
      </c>
      <c r="H22" s="1">
        <f t="shared" si="0"/>
        <v>-165</v>
      </c>
      <c r="I22">
        <f t="shared" si="1"/>
        <v>8723.7000000000007</v>
      </c>
    </row>
    <row r="23" spans="1:9" x14ac:dyDescent="0.3">
      <c r="A23" s="5">
        <v>45321</v>
      </c>
      <c r="B23" s="6">
        <v>1445.65</v>
      </c>
      <c r="C23" s="6">
        <v>1444</v>
      </c>
      <c r="D23" s="6">
        <v>1451</v>
      </c>
      <c r="E23" s="1" t="s">
        <v>10</v>
      </c>
      <c r="F23" s="1">
        <v>30</v>
      </c>
      <c r="G23" s="6">
        <f>B23-C23</f>
        <v>1.6500000000000909</v>
      </c>
      <c r="H23" s="1">
        <f t="shared" si="0"/>
        <v>49.500000000002728</v>
      </c>
      <c r="I23">
        <f t="shared" si="1"/>
        <v>8673.9</v>
      </c>
    </row>
    <row r="24" spans="1:9" x14ac:dyDescent="0.3">
      <c r="A24" s="5">
        <v>45322</v>
      </c>
      <c r="B24" s="6">
        <v>1470.45</v>
      </c>
      <c r="C24" s="6">
        <v>1464.6</v>
      </c>
      <c r="D24" s="6">
        <v>1464.6</v>
      </c>
      <c r="E24" s="1" t="s">
        <v>9</v>
      </c>
      <c r="F24" s="1">
        <v>30</v>
      </c>
      <c r="G24" s="6">
        <f>C24-B24</f>
        <v>-5.8500000000001364</v>
      </c>
      <c r="H24" s="1">
        <f t="shared" si="0"/>
        <v>-175.50000000000409</v>
      </c>
      <c r="I24">
        <f t="shared" si="1"/>
        <v>8822.7000000000007</v>
      </c>
    </row>
    <row r="25" spans="1:9" x14ac:dyDescent="0.3">
      <c r="A25" s="5">
        <v>45322</v>
      </c>
      <c r="B25" s="6">
        <v>1464.6</v>
      </c>
      <c r="C25" s="6">
        <v>1462.45</v>
      </c>
      <c r="D25" s="6">
        <v>1469</v>
      </c>
      <c r="E25" s="1" t="s">
        <v>10</v>
      </c>
      <c r="F25" s="1">
        <v>15</v>
      </c>
      <c r="G25" s="6">
        <f>B25-C25</f>
        <v>2.1499999999998636</v>
      </c>
      <c r="H25" s="1">
        <f t="shared" si="0"/>
        <v>32.249999999997954</v>
      </c>
      <c r="I25">
        <f t="shared" si="1"/>
        <v>4393.8</v>
      </c>
    </row>
  </sheetData>
  <mergeCells count="1">
    <mergeCell ref="B1:I1"/>
  </mergeCells>
  <conditionalFormatting sqref="H3:H1048576">
    <cfRule type="cellIs" dxfId="19" priority="1" operator="lessThan">
      <formula>0</formula>
    </cfRule>
    <cfRule type="cellIs" dxfId="18" priority="2" operator="greaterThan">
      <formula>0</formula>
    </cfRule>
  </conditionalFormatting>
  <dataValidations count="1">
    <dataValidation type="list" allowBlank="1" showInputMessage="1" showErrorMessage="1" sqref="E3:E1048576" xr:uid="{3D5B6644-DF71-47A8-AA11-EA8EF19180F8}">
      <formula1>"Long, Short"</formula1>
    </dataValidation>
  </dataValidations>
  <pageMargins left="0.7" right="0.7" top="0.75" bottom="0.75" header="0.3" footer="0.3"/>
  <ignoredErrors>
    <ignoredError sqref="G1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44F0-5646-4746-AB45-065AB6423986}">
  <dimension ref="A1:N25"/>
  <sheetViews>
    <sheetView zoomScale="160" zoomScaleNormal="160" workbookViewId="0">
      <selection sqref="A1:I1"/>
    </sheetView>
  </sheetViews>
  <sheetFormatPr defaultRowHeight="14.4" x14ac:dyDescent="0.3"/>
  <cols>
    <col min="1" max="1" width="10.33203125" style="1" customWidth="1"/>
    <col min="2" max="4" width="10.33203125" style="6" customWidth="1"/>
    <col min="5" max="8" width="10.33203125" style="1" customWidth="1"/>
    <col min="9" max="10" width="10.33203125" customWidth="1"/>
    <col min="11" max="11" width="11.33203125" style="1" bestFit="1" customWidth="1"/>
    <col min="12" max="12" width="8" bestFit="1" customWidth="1"/>
    <col min="13" max="13" width="14" bestFit="1" customWidth="1"/>
    <col min="14" max="14" width="20.6640625" bestFit="1" customWidth="1"/>
  </cols>
  <sheetData>
    <row r="1" spans="1:14" ht="15" thickBot="1" x14ac:dyDescent="0.35">
      <c r="A1" s="38" t="s">
        <v>36</v>
      </c>
      <c r="B1" s="38"/>
      <c r="C1" s="38"/>
      <c r="D1" s="38"/>
      <c r="E1" s="38"/>
      <c r="F1" s="38"/>
      <c r="G1" s="38"/>
      <c r="H1" s="38"/>
      <c r="I1" s="38"/>
      <c r="J1" s="1"/>
    </row>
    <row r="2" spans="1:14" ht="15" thickBot="1" x14ac:dyDescent="0.35">
      <c r="A2" s="2" t="s">
        <v>0</v>
      </c>
      <c r="B2" s="3" t="s">
        <v>1</v>
      </c>
      <c r="C2" s="3" t="s">
        <v>2</v>
      </c>
      <c r="D2" s="3" t="s">
        <v>6</v>
      </c>
      <c r="E2" s="7" t="s">
        <v>4</v>
      </c>
      <c r="F2" s="3" t="s">
        <v>5</v>
      </c>
      <c r="G2" s="3" t="s">
        <v>7</v>
      </c>
      <c r="H2" s="4" t="s">
        <v>8</v>
      </c>
      <c r="I2" s="4" t="s">
        <v>18</v>
      </c>
      <c r="J2" s="11" t="s">
        <v>38</v>
      </c>
    </row>
    <row r="3" spans="1:14" x14ac:dyDescent="0.3">
      <c r="A3" s="5">
        <v>45292</v>
      </c>
      <c r="B3" s="6">
        <v>1702.2</v>
      </c>
      <c r="C3" s="6">
        <v>1706.45</v>
      </c>
      <c r="D3" s="6">
        <v>1697.5</v>
      </c>
      <c r="E3" s="1" t="s">
        <v>9</v>
      </c>
      <c r="F3" s="1">
        <v>120</v>
      </c>
      <c r="G3" s="6">
        <f>C3-B3</f>
        <v>4.25</v>
      </c>
      <c r="H3" s="1">
        <f t="shared" ref="H3:H25" si="0">G3*F3</f>
        <v>510</v>
      </c>
      <c r="I3">
        <f t="shared" ref="I3:I25" si="1">(B3*F3)/5</f>
        <v>40852.800000000003</v>
      </c>
      <c r="J3">
        <f>(D3-B3)*F3</f>
        <v>-564.00000000000546</v>
      </c>
      <c r="K3" s="1" t="s">
        <v>11</v>
      </c>
      <c r="L3">
        <f>COUNT(H3:H25)</f>
        <v>23</v>
      </c>
      <c r="N3" t="s">
        <v>28</v>
      </c>
    </row>
    <row r="4" spans="1:14" x14ac:dyDescent="0.3">
      <c r="A4" s="5">
        <v>45293</v>
      </c>
      <c r="B4" s="6">
        <v>1693.1</v>
      </c>
      <c r="C4" s="6">
        <v>1691</v>
      </c>
      <c r="D4" s="6">
        <v>1702</v>
      </c>
      <c r="E4" s="1" t="s">
        <v>10</v>
      </c>
      <c r="F4" s="1">
        <v>120</v>
      </c>
      <c r="G4" s="6">
        <f>B4-C4</f>
        <v>2.0999999999999091</v>
      </c>
      <c r="H4" s="1">
        <f t="shared" si="0"/>
        <v>251.99999999998909</v>
      </c>
      <c r="I4">
        <f t="shared" si="1"/>
        <v>40634.400000000001</v>
      </c>
      <c r="J4">
        <f>-(D4-B4)*F4</f>
        <v>-1068.0000000000109</v>
      </c>
      <c r="K4" s="1" t="s">
        <v>16</v>
      </c>
      <c r="L4">
        <f>COUNTIF(H3:H25,"&gt;0")</f>
        <v>14</v>
      </c>
      <c r="N4" t="s">
        <v>27</v>
      </c>
    </row>
    <row r="5" spans="1:14" x14ac:dyDescent="0.3">
      <c r="A5" s="5">
        <v>45294</v>
      </c>
      <c r="B5" s="6">
        <v>1684.55</v>
      </c>
      <c r="C5" s="6">
        <v>1687.4</v>
      </c>
      <c r="D5" s="6">
        <v>1692.9</v>
      </c>
      <c r="E5" s="1" t="s">
        <v>10</v>
      </c>
      <c r="F5" s="1">
        <v>60</v>
      </c>
      <c r="G5" s="6">
        <f>B5-C5</f>
        <v>-2.8500000000001364</v>
      </c>
      <c r="H5" s="1">
        <f t="shared" si="0"/>
        <v>-171.00000000000819</v>
      </c>
      <c r="I5">
        <f t="shared" si="1"/>
        <v>20214.599999999999</v>
      </c>
      <c r="J5">
        <f>-(D5-B5)*F5</f>
        <v>-501.00000000000819</v>
      </c>
      <c r="K5" s="1" t="s">
        <v>12</v>
      </c>
      <c r="L5">
        <f>COUNTIF(H3:H25,"&lt;0")</f>
        <v>9</v>
      </c>
    </row>
    <row r="6" spans="1:14" x14ac:dyDescent="0.3">
      <c r="A6" s="5">
        <v>45295</v>
      </c>
      <c r="B6" s="6">
        <v>1684.5</v>
      </c>
      <c r="C6" s="6">
        <v>1687.45</v>
      </c>
      <c r="D6" s="6">
        <v>1687.5</v>
      </c>
      <c r="E6" s="1" t="s">
        <v>10</v>
      </c>
      <c r="F6" s="1">
        <v>60</v>
      </c>
      <c r="G6" s="6">
        <f>B6-C6</f>
        <v>-2.9500000000000455</v>
      </c>
      <c r="H6" s="1">
        <f t="shared" si="0"/>
        <v>-177.00000000000273</v>
      </c>
      <c r="I6">
        <f t="shared" si="1"/>
        <v>20214</v>
      </c>
      <c r="J6">
        <f>-(D6-B6)*F6</f>
        <v>-180</v>
      </c>
      <c r="K6" s="1" t="s">
        <v>13</v>
      </c>
      <c r="L6" s="8">
        <f>L4/L3</f>
        <v>0.60869565217391308</v>
      </c>
    </row>
    <row r="7" spans="1:14" x14ac:dyDescent="0.3">
      <c r="A7" s="5">
        <v>45296</v>
      </c>
      <c r="B7" s="6">
        <v>1676.4</v>
      </c>
      <c r="C7" s="6">
        <v>1671.8</v>
      </c>
      <c r="D7" s="6">
        <v>1679.7</v>
      </c>
      <c r="E7" s="1" t="s">
        <v>10</v>
      </c>
      <c r="F7" s="1">
        <v>120</v>
      </c>
      <c r="G7" s="6">
        <f>B7-C7</f>
        <v>4.6000000000001364</v>
      </c>
      <c r="H7" s="1">
        <f t="shared" si="0"/>
        <v>552.00000000001637</v>
      </c>
      <c r="I7">
        <f t="shared" si="1"/>
        <v>40233.599999999999</v>
      </c>
      <c r="J7">
        <f>-(D7-B7)*F7</f>
        <v>-395.99999999999454</v>
      </c>
      <c r="K7" s="1" t="s">
        <v>14</v>
      </c>
      <c r="L7" s="18">
        <f>SUM(G3:G25)</f>
        <v>55.989999999999554</v>
      </c>
      <c r="N7" t="s">
        <v>29</v>
      </c>
    </row>
    <row r="8" spans="1:14" x14ac:dyDescent="0.3">
      <c r="A8" s="5">
        <v>45300</v>
      </c>
      <c r="B8" s="6">
        <v>1665.7</v>
      </c>
      <c r="C8" s="6">
        <v>1672.59</v>
      </c>
      <c r="D8" s="6">
        <v>1661.5</v>
      </c>
      <c r="E8" s="1" t="s">
        <v>9</v>
      </c>
      <c r="F8" s="1">
        <v>60</v>
      </c>
      <c r="G8" s="6">
        <f>C8-B8</f>
        <v>6.8899999999998727</v>
      </c>
      <c r="H8" s="1">
        <f t="shared" si="0"/>
        <v>413.39999999999236</v>
      </c>
      <c r="I8">
        <f t="shared" si="1"/>
        <v>19988.400000000001</v>
      </c>
      <c r="J8">
        <f t="shared" ref="J8:J24" si="2">(D8-B8)*F8</f>
        <v>-252.00000000000273</v>
      </c>
      <c r="K8" s="1" t="s">
        <v>23</v>
      </c>
      <c r="L8" s="17">
        <v>5525.4</v>
      </c>
    </row>
    <row r="9" spans="1:14" x14ac:dyDescent="0.3">
      <c r="A9" s="5">
        <v>45301</v>
      </c>
      <c r="B9" s="6">
        <v>1654.65</v>
      </c>
      <c r="C9" s="6">
        <v>1652.55</v>
      </c>
      <c r="D9" s="6">
        <v>1652.55</v>
      </c>
      <c r="E9" s="1" t="s">
        <v>9</v>
      </c>
      <c r="F9" s="1">
        <v>120</v>
      </c>
      <c r="G9" s="6">
        <f>C9-B9</f>
        <v>-2.1000000000001364</v>
      </c>
      <c r="H9" s="1">
        <f t="shared" si="0"/>
        <v>-252.00000000001637</v>
      </c>
      <c r="I9">
        <f t="shared" si="1"/>
        <v>39711.599999999999</v>
      </c>
      <c r="J9">
        <f t="shared" si="2"/>
        <v>-252.00000000001637</v>
      </c>
      <c r="K9" s="1" t="s">
        <v>15</v>
      </c>
      <c r="L9" s="17">
        <f>5525.4-2129.46</f>
        <v>3395.9399999999996</v>
      </c>
      <c r="M9" t="s">
        <v>37</v>
      </c>
    </row>
    <row r="10" spans="1:14" x14ac:dyDescent="0.3">
      <c r="A10" s="5">
        <v>45302</v>
      </c>
      <c r="B10" s="6">
        <v>1651</v>
      </c>
      <c r="C10" s="6">
        <v>1653</v>
      </c>
      <c r="D10" s="6">
        <v>1653</v>
      </c>
      <c r="E10" s="1" t="s">
        <v>10</v>
      </c>
      <c r="F10" s="1">
        <v>120</v>
      </c>
      <c r="G10" s="6">
        <f>B10-C10</f>
        <v>-2</v>
      </c>
      <c r="H10" s="1">
        <f t="shared" si="0"/>
        <v>-240</v>
      </c>
      <c r="I10">
        <f t="shared" si="1"/>
        <v>39624</v>
      </c>
      <c r="J10">
        <f>-(D10-B10)*F10</f>
        <v>-240</v>
      </c>
    </row>
    <row r="11" spans="1:14" x14ac:dyDescent="0.3">
      <c r="A11" s="5">
        <v>45303</v>
      </c>
      <c r="B11" s="6">
        <v>1650</v>
      </c>
      <c r="C11" s="6">
        <v>1645.7</v>
      </c>
      <c r="D11" s="6">
        <v>1645.7</v>
      </c>
      <c r="E11" s="1" t="s">
        <v>9</v>
      </c>
      <c r="F11" s="1">
        <v>60</v>
      </c>
      <c r="G11" s="6">
        <f>C11-B11</f>
        <v>-4.2999999999999545</v>
      </c>
      <c r="H11" s="1">
        <f t="shared" si="0"/>
        <v>-257.99999999999727</v>
      </c>
      <c r="I11">
        <f t="shared" si="1"/>
        <v>19800</v>
      </c>
      <c r="J11">
        <f t="shared" si="2"/>
        <v>-257.99999999999727</v>
      </c>
    </row>
    <row r="12" spans="1:14" x14ac:dyDescent="0.3">
      <c r="A12" s="5">
        <v>45306</v>
      </c>
      <c r="B12" s="6">
        <v>1668</v>
      </c>
      <c r="C12" s="6">
        <v>1679.55</v>
      </c>
      <c r="D12" s="6">
        <v>1657.5</v>
      </c>
      <c r="E12" s="1" t="s">
        <v>9</v>
      </c>
      <c r="F12" s="1">
        <v>120</v>
      </c>
      <c r="G12" s="6">
        <f>C12-B12</f>
        <v>11.549999999999955</v>
      </c>
      <c r="H12" s="1">
        <f t="shared" si="0"/>
        <v>1385.9999999999945</v>
      </c>
      <c r="I12">
        <f t="shared" si="1"/>
        <v>40032</v>
      </c>
      <c r="J12">
        <f t="shared" si="2"/>
        <v>-1260</v>
      </c>
    </row>
    <row r="13" spans="1:14" x14ac:dyDescent="0.3">
      <c r="A13" s="5">
        <v>45307</v>
      </c>
      <c r="B13" s="6">
        <v>1673.7</v>
      </c>
      <c r="C13" s="6">
        <v>1678.15</v>
      </c>
      <c r="D13" s="6">
        <v>1668</v>
      </c>
      <c r="E13" s="1" t="s">
        <v>9</v>
      </c>
      <c r="F13" s="1">
        <v>60</v>
      </c>
      <c r="G13" s="1">
        <f>C13-B13</f>
        <v>4.4500000000000455</v>
      </c>
      <c r="H13" s="1">
        <f t="shared" si="0"/>
        <v>267.00000000000273</v>
      </c>
      <c r="I13">
        <f t="shared" si="1"/>
        <v>20084.400000000001</v>
      </c>
      <c r="J13">
        <f t="shared" si="2"/>
        <v>-342.00000000000273</v>
      </c>
    </row>
    <row r="14" spans="1:14" x14ac:dyDescent="0.3">
      <c r="A14" s="5">
        <v>45308</v>
      </c>
      <c r="B14" s="6">
        <v>1556.5</v>
      </c>
      <c r="C14" s="6">
        <v>1535.55</v>
      </c>
      <c r="D14" s="6">
        <v>1562.75</v>
      </c>
      <c r="E14" s="1" t="s">
        <v>10</v>
      </c>
      <c r="F14" s="1">
        <v>120</v>
      </c>
      <c r="G14" s="1">
        <f>D14-B14</f>
        <v>6.25</v>
      </c>
      <c r="H14" s="1">
        <f t="shared" si="0"/>
        <v>750</v>
      </c>
      <c r="I14">
        <f t="shared" si="1"/>
        <v>37356</v>
      </c>
      <c r="J14">
        <f t="shared" ref="J14:J19" si="3">-(D14-B14)*F14</f>
        <v>-750</v>
      </c>
    </row>
    <row r="15" spans="1:14" x14ac:dyDescent="0.3">
      <c r="A15" s="5">
        <v>45309</v>
      </c>
      <c r="B15" s="6">
        <v>1505.55</v>
      </c>
      <c r="C15" s="6">
        <v>1486.6</v>
      </c>
      <c r="D15" s="6">
        <v>1513.7</v>
      </c>
      <c r="E15" s="1" t="s">
        <v>10</v>
      </c>
      <c r="F15" s="1">
        <v>60</v>
      </c>
      <c r="G15" s="6">
        <f>B15-C15</f>
        <v>18.950000000000045</v>
      </c>
      <c r="H15" s="1">
        <f t="shared" si="0"/>
        <v>1137.0000000000027</v>
      </c>
      <c r="I15">
        <f t="shared" si="1"/>
        <v>18066.599999999999</v>
      </c>
      <c r="J15">
        <f t="shared" si="3"/>
        <v>-489.00000000000546</v>
      </c>
    </row>
    <row r="16" spans="1:14" x14ac:dyDescent="0.3">
      <c r="A16" s="5">
        <v>45310</v>
      </c>
      <c r="B16" s="6">
        <v>1488.65</v>
      </c>
      <c r="C16" s="6">
        <v>1494.9</v>
      </c>
      <c r="D16" s="6">
        <v>1494.9</v>
      </c>
      <c r="E16" s="1" t="s">
        <v>10</v>
      </c>
      <c r="F16" s="1">
        <v>120</v>
      </c>
      <c r="G16" s="6">
        <f>B16-C16</f>
        <v>-6.25</v>
      </c>
      <c r="H16" s="1">
        <f t="shared" si="0"/>
        <v>-750</v>
      </c>
      <c r="I16">
        <f t="shared" si="1"/>
        <v>35727.599999999999</v>
      </c>
      <c r="J16">
        <f t="shared" si="3"/>
        <v>-750</v>
      </c>
    </row>
    <row r="17" spans="1:10" x14ac:dyDescent="0.3">
      <c r="A17" s="5">
        <v>45310</v>
      </c>
      <c r="B17" s="6">
        <v>1488.7</v>
      </c>
      <c r="C17" s="6">
        <v>1486.3</v>
      </c>
      <c r="D17" s="6">
        <v>1494.9</v>
      </c>
      <c r="E17" s="1" t="s">
        <v>10</v>
      </c>
      <c r="F17" s="1">
        <v>60</v>
      </c>
      <c r="G17" s="6">
        <f>B17-C17</f>
        <v>2.4000000000000909</v>
      </c>
      <c r="H17" s="1">
        <f t="shared" si="0"/>
        <v>144.00000000000546</v>
      </c>
      <c r="I17">
        <f t="shared" si="1"/>
        <v>17864.400000000001</v>
      </c>
      <c r="J17">
        <f t="shared" si="3"/>
        <v>-372.00000000000273</v>
      </c>
    </row>
    <row r="18" spans="1:10" x14ac:dyDescent="0.3">
      <c r="A18" s="5">
        <v>45311</v>
      </c>
      <c r="B18" s="6">
        <v>1479</v>
      </c>
      <c r="C18" s="6">
        <v>1483.85</v>
      </c>
      <c r="D18" s="6">
        <v>1483.85</v>
      </c>
      <c r="E18" s="1" t="s">
        <v>10</v>
      </c>
      <c r="F18" s="1">
        <v>60</v>
      </c>
      <c r="G18" s="6">
        <f>B18-C18</f>
        <v>-4.8499999999999091</v>
      </c>
      <c r="H18" s="1">
        <f t="shared" si="0"/>
        <v>-290.99999999999454</v>
      </c>
      <c r="I18">
        <f t="shared" si="1"/>
        <v>17748</v>
      </c>
      <c r="J18">
        <f t="shared" si="3"/>
        <v>-290.99999999999454</v>
      </c>
    </row>
    <row r="19" spans="1:10" x14ac:dyDescent="0.3">
      <c r="A19" s="5">
        <v>45314</v>
      </c>
      <c r="B19" s="6">
        <v>1445.1</v>
      </c>
      <c r="C19" s="6">
        <v>1430.45</v>
      </c>
      <c r="D19" s="6">
        <v>1450.6</v>
      </c>
      <c r="E19" s="1" t="s">
        <v>10</v>
      </c>
      <c r="F19" s="1">
        <v>120</v>
      </c>
      <c r="G19" s="1">
        <f>B19-C19</f>
        <v>14.649999999999864</v>
      </c>
      <c r="H19" s="1">
        <f t="shared" si="0"/>
        <v>1757.9999999999836</v>
      </c>
      <c r="I19">
        <f t="shared" si="1"/>
        <v>34682.400000000001</v>
      </c>
      <c r="J19">
        <f t="shared" si="3"/>
        <v>-660</v>
      </c>
    </row>
    <row r="20" spans="1:10" x14ac:dyDescent="0.3">
      <c r="A20" s="5">
        <v>45315</v>
      </c>
      <c r="B20" s="6">
        <v>1446.15</v>
      </c>
      <c r="C20" s="6">
        <v>1456.45</v>
      </c>
      <c r="D20" s="6">
        <v>1439</v>
      </c>
      <c r="E20" s="1" t="s">
        <v>9</v>
      </c>
      <c r="F20" s="1">
        <v>120</v>
      </c>
      <c r="G20" s="6">
        <f>C20-B20</f>
        <v>10.299999999999955</v>
      </c>
      <c r="H20" s="1">
        <f t="shared" si="0"/>
        <v>1235.9999999999945</v>
      </c>
      <c r="I20">
        <f t="shared" si="1"/>
        <v>34707.599999999999</v>
      </c>
      <c r="J20">
        <f t="shared" si="2"/>
        <v>-858.00000000001091</v>
      </c>
    </row>
    <row r="21" spans="1:10" x14ac:dyDescent="0.3">
      <c r="A21" s="5">
        <v>45316</v>
      </c>
      <c r="B21" s="6">
        <v>1425.2</v>
      </c>
      <c r="C21" s="6">
        <v>1422.75</v>
      </c>
      <c r="D21" s="6">
        <v>1428.95</v>
      </c>
      <c r="E21" s="1" t="s">
        <v>10</v>
      </c>
      <c r="F21" s="1">
        <v>120</v>
      </c>
      <c r="G21" s="6">
        <f>B21-C21</f>
        <v>2.4500000000000455</v>
      </c>
      <c r="H21" s="1">
        <f t="shared" si="0"/>
        <v>294.00000000000546</v>
      </c>
      <c r="I21">
        <f t="shared" si="1"/>
        <v>34204.800000000003</v>
      </c>
      <c r="J21">
        <f>-(D21-B21)*F21</f>
        <v>-450</v>
      </c>
    </row>
    <row r="22" spans="1:10" x14ac:dyDescent="0.3">
      <c r="A22" s="5">
        <v>45320</v>
      </c>
      <c r="B22" s="6">
        <v>1453.95</v>
      </c>
      <c r="C22" s="6">
        <v>1448.45</v>
      </c>
      <c r="D22" s="6">
        <v>1448.45</v>
      </c>
      <c r="E22" s="1" t="s">
        <v>9</v>
      </c>
      <c r="F22" s="1">
        <v>120</v>
      </c>
      <c r="G22" s="6">
        <f>C22-B22</f>
        <v>-5.5</v>
      </c>
      <c r="H22" s="1">
        <f t="shared" si="0"/>
        <v>-660</v>
      </c>
      <c r="I22">
        <f t="shared" si="1"/>
        <v>34894.800000000003</v>
      </c>
      <c r="J22">
        <f t="shared" si="2"/>
        <v>-660</v>
      </c>
    </row>
    <row r="23" spans="1:10" x14ac:dyDescent="0.3">
      <c r="A23" s="5">
        <v>45321</v>
      </c>
      <c r="B23" s="6">
        <v>1445.65</v>
      </c>
      <c r="C23" s="6">
        <v>1444</v>
      </c>
      <c r="D23" s="6">
        <v>1451</v>
      </c>
      <c r="E23" s="1" t="s">
        <v>10</v>
      </c>
      <c r="F23" s="1">
        <v>120</v>
      </c>
      <c r="G23" s="6">
        <f>B23-C23</f>
        <v>1.6500000000000909</v>
      </c>
      <c r="H23" s="1">
        <f t="shared" si="0"/>
        <v>198.00000000001091</v>
      </c>
      <c r="I23">
        <f t="shared" si="1"/>
        <v>34695.599999999999</v>
      </c>
      <c r="J23">
        <f>-(D23-B23)*F23</f>
        <v>-641.99999999998909</v>
      </c>
    </row>
    <row r="24" spans="1:10" x14ac:dyDescent="0.3">
      <c r="A24" s="5">
        <v>45322</v>
      </c>
      <c r="B24" s="6">
        <v>1470.45</v>
      </c>
      <c r="C24" s="6">
        <v>1464.6</v>
      </c>
      <c r="D24" s="6">
        <v>1464.6</v>
      </c>
      <c r="E24" s="1" t="s">
        <v>9</v>
      </c>
      <c r="F24" s="1">
        <v>120</v>
      </c>
      <c r="G24" s="6">
        <f>C24-B24</f>
        <v>-5.8500000000001364</v>
      </c>
      <c r="H24" s="1">
        <f t="shared" si="0"/>
        <v>-702.00000000001637</v>
      </c>
      <c r="I24">
        <f t="shared" si="1"/>
        <v>35290.800000000003</v>
      </c>
      <c r="J24">
        <f t="shared" si="2"/>
        <v>-702.00000000001637</v>
      </c>
    </row>
    <row r="25" spans="1:10" x14ac:dyDescent="0.3">
      <c r="A25" s="5">
        <v>45322</v>
      </c>
      <c r="B25" s="6">
        <v>1464.6</v>
      </c>
      <c r="C25" s="6">
        <v>1462.45</v>
      </c>
      <c r="D25" s="6">
        <v>1469</v>
      </c>
      <c r="E25" s="1" t="s">
        <v>10</v>
      </c>
      <c r="F25" s="1">
        <v>60</v>
      </c>
      <c r="G25" s="6">
        <f>B25-C25</f>
        <v>2.1499999999998636</v>
      </c>
      <c r="H25" s="1">
        <f t="shared" si="0"/>
        <v>128.99999999999181</v>
      </c>
      <c r="I25">
        <f t="shared" si="1"/>
        <v>17575.2</v>
      </c>
      <c r="J25">
        <f>-(D25-B25)*F25</f>
        <v>-264.00000000000546</v>
      </c>
    </row>
  </sheetData>
  <mergeCells count="1">
    <mergeCell ref="A1:I1"/>
  </mergeCells>
  <conditionalFormatting sqref="H3:H1048576">
    <cfRule type="cellIs" dxfId="17" priority="1" operator="lessThan">
      <formula>0</formula>
    </cfRule>
    <cfRule type="cellIs" dxfId="16" priority="2" operator="greaterThan">
      <formula>0</formula>
    </cfRule>
  </conditionalFormatting>
  <dataValidations count="1">
    <dataValidation type="list" allowBlank="1" showInputMessage="1" showErrorMessage="1" sqref="E3:E1048576" xr:uid="{2A16C130-F23B-4305-AFB3-BFCA1DE39DFC}">
      <formula1>"Long, Short"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CC647-1777-4304-8313-B42B5A8CABA3}">
  <dimension ref="A1:N25"/>
  <sheetViews>
    <sheetView zoomScale="160" zoomScaleNormal="160" workbookViewId="0">
      <selection activeCell="H26" sqref="H26"/>
    </sheetView>
  </sheetViews>
  <sheetFormatPr defaultRowHeight="14.4" x14ac:dyDescent="0.3"/>
  <cols>
    <col min="1" max="8" width="11.6640625" style="1" customWidth="1"/>
    <col min="11" max="11" width="11.33203125" bestFit="1" customWidth="1"/>
    <col min="14" max="14" width="19.44140625" customWidth="1"/>
  </cols>
  <sheetData>
    <row r="1" spans="1:14" ht="15" thickBot="1" x14ac:dyDescent="0.35">
      <c r="C1" s="38" t="s">
        <v>45</v>
      </c>
      <c r="D1" s="38"/>
      <c r="E1" s="38"/>
      <c r="F1" s="38"/>
      <c r="G1" s="38"/>
      <c r="H1" s="38"/>
      <c r="I1" s="38"/>
      <c r="J1" s="38"/>
      <c r="K1" s="38"/>
      <c r="L1" s="38"/>
    </row>
    <row r="2" spans="1:14" ht="15" thickBot="1" x14ac:dyDescent="0.35">
      <c r="A2" s="2" t="s">
        <v>0</v>
      </c>
      <c r="B2" s="3" t="s">
        <v>1</v>
      </c>
      <c r="C2" s="3" t="s">
        <v>2</v>
      </c>
      <c r="D2" s="3" t="s">
        <v>6</v>
      </c>
      <c r="E2" s="7" t="s">
        <v>4</v>
      </c>
      <c r="F2" s="3" t="s">
        <v>5</v>
      </c>
      <c r="G2" s="3" t="s">
        <v>7</v>
      </c>
      <c r="H2" s="3" t="s">
        <v>8</v>
      </c>
      <c r="I2" s="4" t="s">
        <v>18</v>
      </c>
    </row>
    <row r="3" spans="1:14" x14ac:dyDescent="0.3">
      <c r="A3" s="5">
        <v>45292</v>
      </c>
      <c r="B3" s="1">
        <v>997</v>
      </c>
      <c r="C3" s="1">
        <v>999</v>
      </c>
      <c r="D3" s="1">
        <v>994.6</v>
      </c>
      <c r="E3" s="1" t="s">
        <v>9</v>
      </c>
      <c r="F3" s="1">
        <v>50</v>
      </c>
      <c r="G3" s="1">
        <f>C3-B3</f>
        <v>2</v>
      </c>
      <c r="H3" s="1">
        <f>F3*G3</f>
        <v>100</v>
      </c>
      <c r="I3">
        <f t="shared" ref="I3:I22" si="0">(B3*F3)/5</f>
        <v>9970</v>
      </c>
      <c r="K3" s="1" t="s">
        <v>11</v>
      </c>
      <c r="L3">
        <f>COUNT(H3:H22)</f>
        <v>20</v>
      </c>
      <c r="N3" t="s">
        <v>34</v>
      </c>
    </row>
    <row r="4" spans="1:14" x14ac:dyDescent="0.3">
      <c r="A4" s="5">
        <v>45293</v>
      </c>
      <c r="B4" s="1">
        <v>990.5</v>
      </c>
      <c r="C4" s="1">
        <v>987.5</v>
      </c>
      <c r="D4" s="1">
        <v>993.5</v>
      </c>
      <c r="E4" s="1" t="s">
        <v>10</v>
      </c>
      <c r="F4" s="1">
        <v>50</v>
      </c>
      <c r="G4" s="1">
        <f>B4-C4</f>
        <v>3</v>
      </c>
      <c r="H4" s="1">
        <f>G4*F4</f>
        <v>150</v>
      </c>
      <c r="I4">
        <f t="shared" si="0"/>
        <v>9905</v>
      </c>
      <c r="K4" s="1" t="s">
        <v>17</v>
      </c>
      <c r="L4">
        <f>COUNTIF(H3:H22,"&gt;0")</f>
        <v>16</v>
      </c>
      <c r="N4" t="s">
        <v>35</v>
      </c>
    </row>
    <row r="5" spans="1:14" x14ac:dyDescent="0.3">
      <c r="A5" s="5">
        <v>45294</v>
      </c>
      <c r="B5" s="1">
        <v>978.6</v>
      </c>
      <c r="C5" s="1">
        <v>981.5</v>
      </c>
      <c r="D5" s="1">
        <v>975.5</v>
      </c>
      <c r="E5" s="1" t="s">
        <v>9</v>
      </c>
      <c r="F5" s="1">
        <v>25</v>
      </c>
      <c r="G5" s="1">
        <f>C5-B5</f>
        <v>2.8999999999999773</v>
      </c>
      <c r="H5" s="1">
        <f t="shared" ref="H5:H22" si="1">G5*F5</f>
        <v>72.499999999999432</v>
      </c>
      <c r="I5">
        <f t="shared" si="0"/>
        <v>4893</v>
      </c>
      <c r="K5" s="1" t="s">
        <v>12</v>
      </c>
      <c r="L5">
        <f>L3-L4</f>
        <v>4</v>
      </c>
    </row>
    <row r="6" spans="1:14" x14ac:dyDescent="0.3">
      <c r="A6" s="5">
        <v>45295</v>
      </c>
      <c r="B6" s="1">
        <v>986</v>
      </c>
      <c r="C6" s="1">
        <v>989</v>
      </c>
      <c r="D6" s="1">
        <v>983.55</v>
      </c>
      <c r="E6" s="1" t="s">
        <v>9</v>
      </c>
      <c r="F6" s="1">
        <v>50</v>
      </c>
      <c r="G6" s="1">
        <f>C6-B6</f>
        <v>3</v>
      </c>
      <c r="H6" s="1">
        <f t="shared" si="1"/>
        <v>150</v>
      </c>
      <c r="I6">
        <f t="shared" si="0"/>
        <v>9860</v>
      </c>
      <c r="K6" s="1" t="s">
        <v>13</v>
      </c>
      <c r="L6" s="10">
        <f>L4/L3</f>
        <v>0.8</v>
      </c>
      <c r="N6" t="s">
        <v>21</v>
      </c>
    </row>
    <row r="7" spans="1:14" x14ac:dyDescent="0.3">
      <c r="A7" s="5">
        <v>45296</v>
      </c>
      <c r="B7" s="1">
        <v>991</v>
      </c>
      <c r="C7" s="1">
        <v>988.2</v>
      </c>
      <c r="D7" s="1">
        <v>994</v>
      </c>
      <c r="E7" s="1" t="s">
        <v>10</v>
      </c>
      <c r="F7" s="1">
        <v>50</v>
      </c>
      <c r="G7" s="1">
        <f>B7-C7</f>
        <v>2.7999999999999545</v>
      </c>
      <c r="H7" s="1">
        <f t="shared" si="1"/>
        <v>139.99999999999773</v>
      </c>
      <c r="I7">
        <f t="shared" si="0"/>
        <v>9910</v>
      </c>
      <c r="K7" s="1" t="s">
        <v>14</v>
      </c>
      <c r="L7" s="17">
        <f>SUM(G3:G22)</f>
        <v>81.399999999999977</v>
      </c>
    </row>
    <row r="8" spans="1:14" x14ac:dyDescent="0.3">
      <c r="A8" s="5">
        <v>45299</v>
      </c>
      <c r="B8" s="1">
        <v>993.8</v>
      </c>
      <c r="C8" s="1">
        <v>982.95</v>
      </c>
      <c r="D8" s="1">
        <v>998.1</v>
      </c>
      <c r="E8" s="1" t="s">
        <v>10</v>
      </c>
      <c r="F8" s="1">
        <v>25</v>
      </c>
      <c r="G8" s="1">
        <f>B8-C8</f>
        <v>10.849999999999909</v>
      </c>
      <c r="H8" s="1">
        <f t="shared" si="1"/>
        <v>271.24999999999773</v>
      </c>
      <c r="I8">
        <f t="shared" si="0"/>
        <v>4969</v>
      </c>
      <c r="K8" s="1" t="s">
        <v>22</v>
      </c>
      <c r="L8" s="17">
        <v>3325.4</v>
      </c>
    </row>
    <row r="9" spans="1:14" x14ac:dyDescent="0.3">
      <c r="A9" s="5">
        <v>45300</v>
      </c>
      <c r="B9" s="1">
        <v>989.2</v>
      </c>
      <c r="C9" s="1">
        <v>976.5</v>
      </c>
      <c r="D9" s="1">
        <v>995</v>
      </c>
      <c r="E9" s="1" t="s">
        <v>10</v>
      </c>
      <c r="F9" s="1">
        <v>50</v>
      </c>
      <c r="G9" s="1">
        <f>B9-C9</f>
        <v>12.700000000000045</v>
      </c>
      <c r="H9" s="1">
        <f t="shared" si="1"/>
        <v>635.00000000000227</v>
      </c>
      <c r="I9">
        <f t="shared" si="0"/>
        <v>9892</v>
      </c>
      <c r="K9" s="1" t="s">
        <v>15</v>
      </c>
      <c r="L9" s="17">
        <f>L8-941.36</f>
        <v>2384.04</v>
      </c>
      <c r="M9" t="s">
        <v>24</v>
      </c>
    </row>
    <row r="10" spans="1:14" x14ac:dyDescent="0.3">
      <c r="A10" s="5">
        <v>45301</v>
      </c>
      <c r="B10" s="1">
        <v>987.2</v>
      </c>
      <c r="C10" s="1">
        <v>992.5</v>
      </c>
      <c r="D10" s="1">
        <v>981.85</v>
      </c>
      <c r="E10" s="1" t="s">
        <v>9</v>
      </c>
      <c r="F10" s="1">
        <v>50</v>
      </c>
      <c r="G10" s="1">
        <f>C10-B10</f>
        <v>5.2999999999999545</v>
      </c>
      <c r="H10" s="1">
        <f t="shared" si="1"/>
        <v>264.99999999999773</v>
      </c>
      <c r="I10">
        <f t="shared" si="0"/>
        <v>9872</v>
      </c>
    </row>
    <row r="11" spans="1:14" x14ac:dyDescent="0.3">
      <c r="A11" s="5">
        <v>45302</v>
      </c>
      <c r="B11" s="1">
        <v>992.45</v>
      </c>
      <c r="C11" s="1">
        <v>989.3</v>
      </c>
      <c r="D11" s="1">
        <v>996.15</v>
      </c>
      <c r="E11" s="1" t="s">
        <v>10</v>
      </c>
      <c r="F11" s="1">
        <v>50</v>
      </c>
      <c r="G11" s="1">
        <f>B11-C11</f>
        <v>3.1500000000000909</v>
      </c>
      <c r="H11" s="1">
        <f t="shared" si="1"/>
        <v>157.50000000000455</v>
      </c>
      <c r="I11">
        <f t="shared" si="0"/>
        <v>9924.5</v>
      </c>
    </row>
    <row r="12" spans="1:14" x14ac:dyDescent="0.3">
      <c r="A12" s="5">
        <v>45303</v>
      </c>
      <c r="B12" s="1">
        <v>1003.25</v>
      </c>
      <c r="C12" s="1">
        <v>1004.65</v>
      </c>
      <c r="D12" s="1">
        <v>1000</v>
      </c>
      <c r="E12" s="1" t="s">
        <v>9</v>
      </c>
      <c r="F12" s="1">
        <v>50</v>
      </c>
      <c r="G12" s="1">
        <f>C12-B12</f>
        <v>1.3999999999999773</v>
      </c>
      <c r="H12" s="1">
        <f t="shared" si="1"/>
        <v>69.999999999998863</v>
      </c>
      <c r="I12">
        <f t="shared" si="0"/>
        <v>10032.5</v>
      </c>
    </row>
    <row r="13" spans="1:14" x14ac:dyDescent="0.3">
      <c r="A13" s="5">
        <v>45306</v>
      </c>
      <c r="B13" s="1">
        <v>1007.3</v>
      </c>
      <c r="C13" s="1">
        <v>1009.25</v>
      </c>
      <c r="D13" s="1">
        <v>1005.3</v>
      </c>
      <c r="E13" s="1" t="s">
        <v>9</v>
      </c>
      <c r="F13" s="1">
        <v>50</v>
      </c>
      <c r="G13" s="1">
        <f>C13-B13</f>
        <v>1.9500000000000455</v>
      </c>
      <c r="H13" s="1">
        <f t="shared" si="1"/>
        <v>97.500000000002274</v>
      </c>
      <c r="I13">
        <f t="shared" si="0"/>
        <v>10073</v>
      </c>
    </row>
    <row r="14" spans="1:14" x14ac:dyDescent="0.3">
      <c r="A14" s="5">
        <v>45307</v>
      </c>
      <c r="B14" s="1">
        <v>1011.45</v>
      </c>
      <c r="C14" s="1">
        <v>1009.95</v>
      </c>
      <c r="D14" s="1">
        <v>1014</v>
      </c>
      <c r="E14" s="1" t="s">
        <v>10</v>
      </c>
      <c r="F14" s="1">
        <v>50</v>
      </c>
      <c r="G14" s="1">
        <f>B14-C14</f>
        <v>1.5</v>
      </c>
      <c r="H14" s="1">
        <f t="shared" si="1"/>
        <v>75</v>
      </c>
      <c r="I14">
        <f t="shared" si="0"/>
        <v>10114.5</v>
      </c>
    </row>
    <row r="15" spans="1:14" x14ac:dyDescent="0.3">
      <c r="A15" s="5">
        <v>45308</v>
      </c>
      <c r="B15" s="1">
        <v>986.55</v>
      </c>
      <c r="C15" s="1">
        <v>979</v>
      </c>
      <c r="D15" s="1">
        <v>1000</v>
      </c>
      <c r="E15" s="1" t="s">
        <v>10</v>
      </c>
      <c r="F15" s="1">
        <v>25</v>
      </c>
      <c r="G15" s="1">
        <f>B15-C15</f>
        <v>7.5499999999999545</v>
      </c>
      <c r="H15" s="1">
        <f t="shared" si="1"/>
        <v>188.74999999999886</v>
      </c>
      <c r="I15">
        <f t="shared" si="0"/>
        <v>4932.75</v>
      </c>
    </row>
    <row r="16" spans="1:14" x14ac:dyDescent="0.3">
      <c r="A16" s="5">
        <v>45309</v>
      </c>
      <c r="B16" s="1">
        <v>988</v>
      </c>
      <c r="C16" s="1">
        <v>983.6</v>
      </c>
      <c r="D16" s="1">
        <v>981</v>
      </c>
      <c r="E16" s="1" t="s">
        <v>9</v>
      </c>
      <c r="F16" s="1">
        <v>50</v>
      </c>
      <c r="G16" s="1">
        <f>C16-B16</f>
        <v>-4.3999999999999773</v>
      </c>
      <c r="H16" s="1">
        <f t="shared" si="1"/>
        <v>-219.99999999999886</v>
      </c>
      <c r="I16">
        <f t="shared" si="0"/>
        <v>9880</v>
      </c>
    </row>
    <row r="17" spans="1:9" x14ac:dyDescent="0.3">
      <c r="A17" s="5">
        <v>45310</v>
      </c>
      <c r="B17" s="1">
        <v>1005.25</v>
      </c>
      <c r="C17" s="1">
        <v>1001.1</v>
      </c>
      <c r="D17" s="1">
        <v>1000</v>
      </c>
      <c r="E17" s="1" t="s">
        <v>9</v>
      </c>
      <c r="F17" s="1">
        <v>50</v>
      </c>
      <c r="G17" s="1">
        <f>C17-B17</f>
        <v>-4.1499999999999773</v>
      </c>
      <c r="H17" s="1">
        <f t="shared" si="1"/>
        <v>-207.49999999999886</v>
      </c>
      <c r="I17">
        <f t="shared" si="0"/>
        <v>10052.5</v>
      </c>
    </row>
    <row r="18" spans="1:9" x14ac:dyDescent="0.3">
      <c r="A18" s="5">
        <v>45314</v>
      </c>
      <c r="B18" s="1">
        <v>1037</v>
      </c>
      <c r="C18" s="1">
        <v>1028</v>
      </c>
      <c r="D18" s="1">
        <v>1045</v>
      </c>
      <c r="E18" s="1" t="s">
        <v>10</v>
      </c>
      <c r="F18" s="1">
        <v>50</v>
      </c>
      <c r="G18" s="1">
        <f>B18-C18</f>
        <v>9</v>
      </c>
      <c r="H18" s="1">
        <f t="shared" si="1"/>
        <v>450</v>
      </c>
      <c r="I18">
        <f t="shared" si="0"/>
        <v>10370</v>
      </c>
    </row>
    <row r="19" spans="1:9" x14ac:dyDescent="0.3">
      <c r="A19" s="5">
        <v>45315</v>
      </c>
      <c r="B19" s="1">
        <v>1022.1</v>
      </c>
      <c r="C19" s="1">
        <v>998</v>
      </c>
      <c r="D19" s="1">
        <v>1027</v>
      </c>
      <c r="E19" s="1" t="s">
        <v>10</v>
      </c>
      <c r="F19" s="1">
        <v>50</v>
      </c>
      <c r="G19" s="1">
        <f>B19-C19</f>
        <v>24.100000000000023</v>
      </c>
      <c r="H19" s="1">
        <f t="shared" si="1"/>
        <v>1205.0000000000011</v>
      </c>
      <c r="I19">
        <f t="shared" si="0"/>
        <v>10221</v>
      </c>
    </row>
    <row r="20" spans="1:9" x14ac:dyDescent="0.3">
      <c r="A20" s="5">
        <v>45316</v>
      </c>
      <c r="B20" s="1">
        <v>992</v>
      </c>
      <c r="C20" s="1">
        <v>998.3</v>
      </c>
      <c r="D20" s="1">
        <v>998.3</v>
      </c>
      <c r="E20" s="1" t="s">
        <v>10</v>
      </c>
      <c r="F20" s="1">
        <v>37</v>
      </c>
      <c r="G20" s="1">
        <f>B20-C20</f>
        <v>-6.2999999999999545</v>
      </c>
      <c r="H20" s="1">
        <f t="shared" si="1"/>
        <v>-233.09999999999832</v>
      </c>
      <c r="I20">
        <f t="shared" si="0"/>
        <v>7340.8</v>
      </c>
    </row>
    <row r="21" spans="1:9" x14ac:dyDescent="0.3">
      <c r="A21" s="5">
        <v>45321</v>
      </c>
      <c r="B21" s="1">
        <v>1015.5</v>
      </c>
      <c r="C21" s="1">
        <v>1010.75</v>
      </c>
      <c r="D21" s="1">
        <v>1010.75</v>
      </c>
      <c r="E21" s="1" t="s">
        <v>9</v>
      </c>
      <c r="F21" s="1">
        <v>50</v>
      </c>
      <c r="G21" s="1">
        <f>C21-B21</f>
        <v>-4.75</v>
      </c>
      <c r="H21" s="1">
        <f t="shared" si="1"/>
        <v>-237.5</v>
      </c>
      <c r="I21">
        <f t="shared" si="0"/>
        <v>10155</v>
      </c>
    </row>
    <row r="22" spans="1:9" x14ac:dyDescent="0.3">
      <c r="A22" s="5">
        <v>45322</v>
      </c>
      <c r="B22" s="1">
        <v>1017.2</v>
      </c>
      <c r="C22" s="1">
        <v>1027</v>
      </c>
      <c r="D22" s="1">
        <v>1005.35</v>
      </c>
      <c r="E22" s="1" t="s">
        <v>9</v>
      </c>
      <c r="F22" s="1">
        <v>20</v>
      </c>
      <c r="G22" s="1">
        <f>C22-B22</f>
        <v>9.7999999999999545</v>
      </c>
      <c r="H22" s="1">
        <f t="shared" si="1"/>
        <v>195.99999999999909</v>
      </c>
      <c r="I22">
        <f t="shared" si="0"/>
        <v>4068.8</v>
      </c>
    </row>
    <row r="23" spans="1:9" x14ac:dyDescent="0.3">
      <c r="H23"/>
    </row>
    <row r="24" spans="1:9" x14ac:dyDescent="0.3">
      <c r="H24"/>
    </row>
    <row r="25" spans="1:9" x14ac:dyDescent="0.3">
      <c r="H25"/>
    </row>
  </sheetData>
  <mergeCells count="1">
    <mergeCell ref="C1:L1"/>
  </mergeCells>
  <conditionalFormatting sqref="H3:H22 H26:H1048576">
    <cfRule type="cellIs" dxfId="15" priority="1" operator="lessThan">
      <formula>0</formula>
    </cfRule>
    <cfRule type="cellIs" dxfId="14" priority="2" operator="greaterThan">
      <formula>0</formula>
    </cfRule>
  </conditionalFormatting>
  <dataValidations count="1">
    <dataValidation type="list" allowBlank="1" showInputMessage="1" showErrorMessage="1" sqref="E3:E1048576" xr:uid="{487B7A62-B0F8-4E40-A28B-B927B74CB139}">
      <formula1>"Long, Short"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084F5-E95A-4C8B-A9A1-02A33D8CDF41}">
  <dimension ref="A1:N25"/>
  <sheetViews>
    <sheetView zoomScale="160" zoomScaleNormal="160" workbookViewId="0">
      <selection activeCell="K16" sqref="K16"/>
    </sheetView>
  </sheetViews>
  <sheetFormatPr defaultRowHeight="14.4" x14ac:dyDescent="0.3"/>
  <cols>
    <col min="1" max="8" width="11.6640625" style="1" customWidth="1"/>
    <col min="11" max="11" width="11.33203125" bestFit="1" customWidth="1"/>
    <col min="14" max="14" width="19.44140625" customWidth="1"/>
  </cols>
  <sheetData>
    <row r="1" spans="1:14" ht="15" thickBot="1" x14ac:dyDescent="0.35">
      <c r="A1" s="38" t="s">
        <v>33</v>
      </c>
      <c r="B1" s="38"/>
      <c r="C1" s="38"/>
      <c r="D1" s="38"/>
      <c r="E1" s="38"/>
      <c r="F1" s="38"/>
      <c r="G1" s="38"/>
      <c r="H1" s="38"/>
      <c r="I1" s="38"/>
      <c r="J1" s="38"/>
    </row>
    <row r="2" spans="1:14" ht="15" thickBot="1" x14ac:dyDescent="0.35">
      <c r="A2" s="2" t="s">
        <v>0</v>
      </c>
      <c r="B2" s="3" t="s">
        <v>1</v>
      </c>
      <c r="C2" s="3" t="s">
        <v>2</v>
      </c>
      <c r="D2" s="3" t="s">
        <v>6</v>
      </c>
      <c r="E2" s="7" t="s">
        <v>4</v>
      </c>
      <c r="F2" s="3" t="s">
        <v>5</v>
      </c>
      <c r="G2" s="3" t="s">
        <v>7</v>
      </c>
      <c r="H2" s="3" t="s">
        <v>8</v>
      </c>
      <c r="I2" s="4" t="s">
        <v>18</v>
      </c>
      <c r="J2" s="11" t="s">
        <v>38</v>
      </c>
    </row>
    <row r="3" spans="1:14" x14ac:dyDescent="0.3">
      <c r="A3" s="5">
        <v>45292</v>
      </c>
      <c r="B3" s="1">
        <v>997</v>
      </c>
      <c r="C3" s="1">
        <v>999</v>
      </c>
      <c r="D3" s="1">
        <v>994.6</v>
      </c>
      <c r="E3" s="1" t="s">
        <v>9</v>
      </c>
      <c r="F3" s="1">
        <v>200</v>
      </c>
      <c r="G3" s="1">
        <f>C3-B3</f>
        <v>2</v>
      </c>
      <c r="H3" s="1">
        <f>F3*G3</f>
        <v>400</v>
      </c>
      <c r="I3">
        <f t="shared" ref="I3:I22" si="0">(B3*F3)/5</f>
        <v>39880</v>
      </c>
      <c r="J3">
        <f>(D3-B3)*F3</f>
        <v>-479.99999999999545</v>
      </c>
      <c r="K3" s="1" t="s">
        <v>11</v>
      </c>
      <c r="L3">
        <f>COUNT(H3:H22)</f>
        <v>20</v>
      </c>
      <c r="N3" t="s">
        <v>20</v>
      </c>
    </row>
    <row r="4" spans="1:14" x14ac:dyDescent="0.3">
      <c r="A4" s="5">
        <v>45293</v>
      </c>
      <c r="B4" s="1">
        <v>990.5</v>
      </c>
      <c r="C4" s="1">
        <v>987.5</v>
      </c>
      <c r="D4" s="1">
        <v>993.5</v>
      </c>
      <c r="E4" s="1" t="s">
        <v>10</v>
      </c>
      <c r="F4" s="1">
        <v>200</v>
      </c>
      <c r="G4" s="1">
        <f>B4-C4</f>
        <v>3</v>
      </c>
      <c r="H4" s="1">
        <f>G4*F4</f>
        <v>600</v>
      </c>
      <c r="I4">
        <f t="shared" si="0"/>
        <v>39620</v>
      </c>
      <c r="J4">
        <f>-(D4-B4)*F4</f>
        <v>-600</v>
      </c>
      <c r="K4" s="1" t="s">
        <v>17</v>
      </c>
      <c r="L4">
        <f>COUNTIF(H3:H22,"&gt;0")</f>
        <v>16</v>
      </c>
      <c r="N4" t="s">
        <v>19</v>
      </c>
    </row>
    <row r="5" spans="1:14" x14ac:dyDescent="0.3">
      <c r="A5" s="5">
        <v>45294</v>
      </c>
      <c r="B5" s="1">
        <v>978.6</v>
      </c>
      <c r="C5" s="1">
        <v>981.5</v>
      </c>
      <c r="D5" s="1">
        <v>975.5</v>
      </c>
      <c r="E5" s="1" t="s">
        <v>9</v>
      </c>
      <c r="F5" s="1">
        <v>100</v>
      </c>
      <c r="G5" s="1">
        <f>C5-B5</f>
        <v>2.8999999999999773</v>
      </c>
      <c r="H5" s="1">
        <f t="shared" ref="H5:H22" si="1">G5*F5</f>
        <v>289.99999999999773</v>
      </c>
      <c r="I5">
        <f t="shared" si="0"/>
        <v>19572</v>
      </c>
      <c r="J5">
        <f t="shared" ref="J5:J22" si="2">(D5-B5)*F5</f>
        <v>-310.00000000000227</v>
      </c>
      <c r="K5" s="1" t="s">
        <v>12</v>
      </c>
      <c r="L5">
        <f>L3-L4</f>
        <v>4</v>
      </c>
    </row>
    <row r="6" spans="1:14" x14ac:dyDescent="0.3">
      <c r="A6" s="5">
        <v>45295</v>
      </c>
      <c r="B6" s="1">
        <v>986</v>
      </c>
      <c r="C6" s="1">
        <v>989</v>
      </c>
      <c r="D6" s="1">
        <v>983.55</v>
      </c>
      <c r="E6" s="1" t="s">
        <v>9</v>
      </c>
      <c r="F6" s="1">
        <v>200</v>
      </c>
      <c r="G6" s="1">
        <f>C6-B6</f>
        <v>3</v>
      </c>
      <c r="H6" s="1">
        <f t="shared" si="1"/>
        <v>600</v>
      </c>
      <c r="I6">
        <f t="shared" si="0"/>
        <v>39440</v>
      </c>
      <c r="J6">
        <f t="shared" si="2"/>
        <v>-490.00000000000909</v>
      </c>
      <c r="K6" s="1" t="s">
        <v>13</v>
      </c>
      <c r="L6" s="10">
        <f>L4/L3</f>
        <v>0.8</v>
      </c>
    </row>
    <row r="7" spans="1:14" x14ac:dyDescent="0.3">
      <c r="A7" s="5">
        <v>45296</v>
      </c>
      <c r="B7" s="1">
        <v>991</v>
      </c>
      <c r="C7" s="1">
        <v>988.2</v>
      </c>
      <c r="D7" s="1">
        <v>994</v>
      </c>
      <c r="E7" s="1" t="s">
        <v>10</v>
      </c>
      <c r="F7" s="1">
        <v>200</v>
      </c>
      <c r="G7" s="1">
        <f>B7-C7</f>
        <v>2.7999999999999545</v>
      </c>
      <c r="H7" s="1">
        <f t="shared" si="1"/>
        <v>559.99999999999091</v>
      </c>
      <c r="I7">
        <f t="shared" si="0"/>
        <v>39640</v>
      </c>
      <c r="J7">
        <f>-(D7-B7)*F7</f>
        <v>-600</v>
      </c>
      <c r="K7" s="1" t="s">
        <v>14</v>
      </c>
      <c r="L7" s="17">
        <f>SUM(G3:G22)</f>
        <v>81.399999999999977</v>
      </c>
      <c r="N7" t="s">
        <v>26</v>
      </c>
    </row>
    <row r="8" spans="1:14" x14ac:dyDescent="0.3">
      <c r="A8" s="5">
        <v>45299</v>
      </c>
      <c r="B8" s="1">
        <v>993.8</v>
      </c>
      <c r="C8" s="1">
        <v>982.95</v>
      </c>
      <c r="D8" s="1">
        <v>998.1</v>
      </c>
      <c r="E8" s="1" t="s">
        <v>10</v>
      </c>
      <c r="F8" s="1">
        <v>100</v>
      </c>
      <c r="G8" s="1">
        <f>B8-C8</f>
        <v>10.849999999999909</v>
      </c>
      <c r="H8" s="1">
        <f t="shared" si="1"/>
        <v>1084.9999999999909</v>
      </c>
      <c r="I8">
        <f t="shared" si="0"/>
        <v>19876</v>
      </c>
      <c r="J8">
        <f>-(D8-B8)*F8</f>
        <v>-430.00000000000682</v>
      </c>
      <c r="K8" s="1" t="s">
        <v>23</v>
      </c>
      <c r="L8" s="17">
        <v>13170</v>
      </c>
    </row>
    <row r="9" spans="1:14" x14ac:dyDescent="0.3">
      <c r="A9" s="5">
        <v>45300</v>
      </c>
      <c r="B9" s="1">
        <v>989.2</v>
      </c>
      <c r="C9" s="1">
        <v>976.5</v>
      </c>
      <c r="D9" s="1">
        <v>995</v>
      </c>
      <c r="E9" s="1" t="s">
        <v>10</v>
      </c>
      <c r="F9" s="1">
        <v>200</v>
      </c>
      <c r="G9" s="1">
        <f>B9-C9</f>
        <v>12.700000000000045</v>
      </c>
      <c r="H9" s="1">
        <f t="shared" si="1"/>
        <v>2540.0000000000091</v>
      </c>
      <c r="I9">
        <f t="shared" si="0"/>
        <v>39568</v>
      </c>
      <c r="J9">
        <f>-(D9-B9)*F9</f>
        <v>-1159.9999999999909</v>
      </c>
      <c r="K9" s="1" t="s">
        <v>15</v>
      </c>
      <c r="L9" s="17">
        <f>L8-2211.01</f>
        <v>10958.99</v>
      </c>
      <c r="M9" t="s">
        <v>25</v>
      </c>
    </row>
    <row r="10" spans="1:14" x14ac:dyDescent="0.3">
      <c r="A10" s="5">
        <v>45301</v>
      </c>
      <c r="B10" s="1">
        <v>987.2</v>
      </c>
      <c r="C10" s="1">
        <v>992.5</v>
      </c>
      <c r="D10" s="1">
        <v>981.85</v>
      </c>
      <c r="E10" s="1" t="s">
        <v>9</v>
      </c>
      <c r="F10" s="1">
        <v>200</v>
      </c>
      <c r="G10" s="1">
        <f>C10-B10</f>
        <v>5.2999999999999545</v>
      </c>
      <c r="H10" s="1">
        <f t="shared" si="1"/>
        <v>1059.9999999999909</v>
      </c>
      <c r="I10">
        <f t="shared" si="0"/>
        <v>39488</v>
      </c>
      <c r="J10">
        <f t="shared" si="2"/>
        <v>-1070.0000000000045</v>
      </c>
    </row>
    <row r="11" spans="1:14" x14ac:dyDescent="0.3">
      <c r="A11" s="5">
        <v>45302</v>
      </c>
      <c r="B11" s="1">
        <v>992.45</v>
      </c>
      <c r="C11" s="1">
        <v>989.3</v>
      </c>
      <c r="D11" s="1">
        <v>996.15</v>
      </c>
      <c r="E11" s="1" t="s">
        <v>10</v>
      </c>
      <c r="F11" s="1">
        <v>200</v>
      </c>
      <c r="G11" s="1">
        <f>B11-C11</f>
        <v>3.1500000000000909</v>
      </c>
      <c r="H11" s="1">
        <f t="shared" si="1"/>
        <v>630.00000000001819</v>
      </c>
      <c r="I11">
        <f t="shared" si="0"/>
        <v>39698</v>
      </c>
      <c r="J11">
        <f>-(D11-B11)*F11</f>
        <v>-739.99999999998636</v>
      </c>
      <c r="K11" s="1"/>
    </row>
    <row r="12" spans="1:14" x14ac:dyDescent="0.3">
      <c r="A12" s="5">
        <v>45303</v>
      </c>
      <c r="B12" s="1">
        <v>1003.25</v>
      </c>
      <c r="C12" s="1">
        <v>1004.65</v>
      </c>
      <c r="D12" s="1">
        <v>1000</v>
      </c>
      <c r="E12" s="1" t="s">
        <v>9</v>
      </c>
      <c r="F12" s="1">
        <v>200</v>
      </c>
      <c r="G12" s="1">
        <f>C12-B12</f>
        <v>1.3999999999999773</v>
      </c>
      <c r="H12" s="1">
        <f t="shared" si="1"/>
        <v>279.99999999999545</v>
      </c>
      <c r="I12">
        <f t="shared" si="0"/>
        <v>40130</v>
      </c>
      <c r="J12">
        <f t="shared" si="2"/>
        <v>-650</v>
      </c>
      <c r="K12" s="1"/>
    </row>
    <row r="13" spans="1:14" x14ac:dyDescent="0.3">
      <c r="A13" s="5">
        <v>45306</v>
      </c>
      <c r="B13" s="1">
        <v>1007.3</v>
      </c>
      <c r="C13" s="1">
        <v>1009.25</v>
      </c>
      <c r="D13" s="1">
        <v>1005.3</v>
      </c>
      <c r="E13" s="1" t="s">
        <v>9</v>
      </c>
      <c r="F13" s="1">
        <v>200</v>
      </c>
      <c r="G13" s="1">
        <f>C13-B13</f>
        <v>1.9500000000000455</v>
      </c>
      <c r="H13" s="1">
        <f t="shared" si="1"/>
        <v>390.00000000000909</v>
      </c>
      <c r="I13">
        <f t="shared" si="0"/>
        <v>40292</v>
      </c>
      <c r="J13">
        <f t="shared" si="2"/>
        <v>-400</v>
      </c>
    </row>
    <row r="14" spans="1:14" x14ac:dyDescent="0.3">
      <c r="A14" s="5">
        <v>45307</v>
      </c>
      <c r="B14" s="1">
        <v>1011.45</v>
      </c>
      <c r="C14" s="1">
        <v>1009.95</v>
      </c>
      <c r="D14" s="1">
        <v>1014</v>
      </c>
      <c r="E14" s="1" t="s">
        <v>10</v>
      </c>
      <c r="F14" s="1">
        <v>200</v>
      </c>
      <c r="G14" s="1">
        <f>B14-C14</f>
        <v>1.5</v>
      </c>
      <c r="H14" s="1">
        <f t="shared" si="1"/>
        <v>300</v>
      </c>
      <c r="I14">
        <f t="shared" si="0"/>
        <v>40458</v>
      </c>
      <c r="J14">
        <f>-(D14-B14)*F14</f>
        <v>-509.99999999999091</v>
      </c>
    </row>
    <row r="15" spans="1:14" x14ac:dyDescent="0.3">
      <c r="A15" s="5">
        <v>45308</v>
      </c>
      <c r="B15" s="1">
        <v>986.55</v>
      </c>
      <c r="C15" s="1">
        <v>979</v>
      </c>
      <c r="D15" s="1">
        <v>1000</v>
      </c>
      <c r="E15" s="1" t="s">
        <v>10</v>
      </c>
      <c r="F15" s="1">
        <v>100</v>
      </c>
      <c r="G15" s="1">
        <f>B15-C15</f>
        <v>7.5499999999999545</v>
      </c>
      <c r="H15" s="1">
        <f t="shared" si="1"/>
        <v>754.99999999999545</v>
      </c>
      <c r="I15">
        <f t="shared" si="0"/>
        <v>19731</v>
      </c>
      <c r="J15">
        <f>-(D15-B15)*F15</f>
        <v>-1345.0000000000045</v>
      </c>
    </row>
    <row r="16" spans="1:14" x14ac:dyDescent="0.3">
      <c r="A16" s="5">
        <v>45309</v>
      </c>
      <c r="B16" s="1">
        <v>988</v>
      </c>
      <c r="C16" s="1">
        <v>983.6</v>
      </c>
      <c r="D16" s="1">
        <v>981</v>
      </c>
      <c r="E16" s="1" t="s">
        <v>9</v>
      </c>
      <c r="F16" s="1">
        <v>200</v>
      </c>
      <c r="G16" s="1">
        <f>C16-B16</f>
        <v>-4.3999999999999773</v>
      </c>
      <c r="H16" s="1">
        <f t="shared" si="1"/>
        <v>-879.99999999999545</v>
      </c>
      <c r="I16">
        <f t="shared" si="0"/>
        <v>39520</v>
      </c>
      <c r="J16">
        <f t="shared" si="2"/>
        <v>-1400</v>
      </c>
    </row>
    <row r="17" spans="1:10" x14ac:dyDescent="0.3">
      <c r="A17" s="5">
        <v>45310</v>
      </c>
      <c r="B17" s="1">
        <v>1005.25</v>
      </c>
      <c r="C17" s="1">
        <v>1001.1</v>
      </c>
      <c r="D17" s="1">
        <v>1000</v>
      </c>
      <c r="E17" s="1" t="s">
        <v>9</v>
      </c>
      <c r="F17" s="1">
        <v>200</v>
      </c>
      <c r="G17" s="1">
        <f>C17-B17</f>
        <v>-4.1499999999999773</v>
      </c>
      <c r="H17" s="1">
        <f t="shared" si="1"/>
        <v>-829.99999999999545</v>
      </c>
      <c r="I17">
        <f t="shared" si="0"/>
        <v>40210</v>
      </c>
      <c r="J17">
        <f t="shared" si="2"/>
        <v>-1050</v>
      </c>
    </row>
    <row r="18" spans="1:10" x14ac:dyDescent="0.3">
      <c r="A18" s="5">
        <v>45314</v>
      </c>
      <c r="B18" s="1">
        <v>1037</v>
      </c>
      <c r="C18" s="1">
        <v>1028</v>
      </c>
      <c r="D18" s="1">
        <v>1045</v>
      </c>
      <c r="E18" s="1" t="s">
        <v>10</v>
      </c>
      <c r="F18" s="1">
        <v>200</v>
      </c>
      <c r="G18" s="1">
        <f>B18-C18</f>
        <v>9</v>
      </c>
      <c r="H18" s="1">
        <f t="shared" si="1"/>
        <v>1800</v>
      </c>
      <c r="I18">
        <f t="shared" si="0"/>
        <v>41480</v>
      </c>
      <c r="J18">
        <f t="shared" si="2"/>
        <v>1600</v>
      </c>
    </row>
    <row r="19" spans="1:10" x14ac:dyDescent="0.3">
      <c r="A19" s="5">
        <v>45315</v>
      </c>
      <c r="B19" s="1">
        <v>1022.1</v>
      </c>
      <c r="C19" s="1">
        <v>998</v>
      </c>
      <c r="D19" s="1">
        <v>1027</v>
      </c>
      <c r="E19" s="1" t="s">
        <v>10</v>
      </c>
      <c r="F19" s="1">
        <v>200</v>
      </c>
      <c r="G19" s="1">
        <f>B19-C19</f>
        <v>24.100000000000023</v>
      </c>
      <c r="H19" s="1">
        <f t="shared" si="1"/>
        <v>4820.0000000000045</v>
      </c>
      <c r="I19">
        <f t="shared" si="0"/>
        <v>40884</v>
      </c>
      <c r="J19">
        <f>-(D19-B19)*F19</f>
        <v>-979.99999999999545</v>
      </c>
    </row>
    <row r="20" spans="1:10" x14ac:dyDescent="0.3">
      <c r="A20" s="5">
        <v>45316</v>
      </c>
      <c r="B20" s="1">
        <v>992</v>
      </c>
      <c r="C20" s="1">
        <v>998.3</v>
      </c>
      <c r="D20" s="1">
        <v>998.3</v>
      </c>
      <c r="E20" s="1" t="s">
        <v>10</v>
      </c>
      <c r="F20" s="1">
        <v>150</v>
      </c>
      <c r="G20" s="1">
        <f>B20-C20</f>
        <v>-6.2999999999999545</v>
      </c>
      <c r="H20" s="1">
        <f t="shared" si="1"/>
        <v>-944.99999999999318</v>
      </c>
      <c r="I20">
        <f t="shared" si="0"/>
        <v>29760</v>
      </c>
      <c r="J20">
        <f>-(D20-B20)*F20</f>
        <v>-944.99999999999318</v>
      </c>
    </row>
    <row r="21" spans="1:10" x14ac:dyDescent="0.3">
      <c r="A21" s="5">
        <v>45321</v>
      </c>
      <c r="B21" s="1">
        <v>1015.5</v>
      </c>
      <c r="C21" s="1">
        <v>1010.75</v>
      </c>
      <c r="D21" s="1">
        <v>1010.75</v>
      </c>
      <c r="E21" s="1" t="s">
        <v>9</v>
      </c>
      <c r="F21" s="1">
        <v>200</v>
      </c>
      <c r="G21" s="1">
        <f>C21-B21</f>
        <v>-4.75</v>
      </c>
      <c r="H21" s="1">
        <f t="shared" si="1"/>
        <v>-950</v>
      </c>
      <c r="I21">
        <f t="shared" si="0"/>
        <v>40620</v>
      </c>
      <c r="J21">
        <f t="shared" si="2"/>
        <v>-950</v>
      </c>
    </row>
    <row r="22" spans="1:10" x14ac:dyDescent="0.3">
      <c r="A22" s="5">
        <v>45322</v>
      </c>
      <c r="B22" s="1">
        <v>1017.2</v>
      </c>
      <c r="C22" s="1">
        <v>1027</v>
      </c>
      <c r="D22" s="1">
        <v>1005.35</v>
      </c>
      <c r="E22" s="1" t="s">
        <v>9</v>
      </c>
      <c r="F22" s="1">
        <v>100</v>
      </c>
      <c r="G22" s="1">
        <f>C22-B22</f>
        <v>9.7999999999999545</v>
      </c>
      <c r="H22" s="1">
        <f t="shared" si="1"/>
        <v>979.99999999999545</v>
      </c>
      <c r="I22">
        <f t="shared" si="0"/>
        <v>20344</v>
      </c>
      <c r="J22">
        <f t="shared" si="2"/>
        <v>-1185.0000000000023</v>
      </c>
    </row>
    <row r="23" spans="1:10" x14ac:dyDescent="0.3">
      <c r="H23"/>
    </row>
    <row r="24" spans="1:10" x14ac:dyDescent="0.3">
      <c r="H24"/>
    </row>
    <row r="25" spans="1:10" x14ac:dyDescent="0.3">
      <c r="H25"/>
    </row>
  </sheetData>
  <mergeCells count="1">
    <mergeCell ref="A1:J1"/>
  </mergeCells>
  <conditionalFormatting sqref="H3:H22 H26:H1048576">
    <cfRule type="cellIs" dxfId="13" priority="1" operator="lessThan">
      <formula>0</formula>
    </cfRule>
    <cfRule type="cellIs" dxfId="12" priority="2" operator="greaterThan">
      <formula>0</formula>
    </cfRule>
  </conditionalFormatting>
  <dataValidations count="1">
    <dataValidation type="list" allowBlank="1" showInputMessage="1" showErrorMessage="1" sqref="E3:E1048576" xr:uid="{2CB243B5-D6AA-42A1-8B3F-EEA0415C5F72}">
      <formula1>"Long, Short"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92C46-5100-4E99-8DEF-0CF264AB9334}">
  <dimension ref="A1:O27"/>
  <sheetViews>
    <sheetView zoomScale="160" zoomScaleNormal="160" workbookViewId="0">
      <selection activeCell="L24" sqref="L24"/>
    </sheetView>
  </sheetViews>
  <sheetFormatPr defaultRowHeight="14.4" x14ac:dyDescent="0.3"/>
  <cols>
    <col min="1" max="1" width="10.33203125" style="1" customWidth="1"/>
    <col min="2" max="4" width="10.33203125" style="6" customWidth="1"/>
    <col min="5" max="8" width="10.33203125" style="1" customWidth="1"/>
    <col min="9" max="9" width="8.44140625" bestFit="1" customWidth="1"/>
    <col min="10" max="10" width="8.109375" bestFit="1" customWidth="1"/>
    <col min="12" max="12" width="11.33203125" bestFit="1" customWidth="1"/>
    <col min="15" max="15" width="12.109375" bestFit="1" customWidth="1"/>
  </cols>
  <sheetData>
    <row r="1" spans="1:15" ht="15" thickBot="1" x14ac:dyDescent="0.35">
      <c r="A1" s="38" t="s">
        <v>45</v>
      </c>
      <c r="B1" s="38"/>
      <c r="C1" s="38"/>
      <c r="D1" s="38"/>
      <c r="E1" s="38"/>
      <c r="F1" s="38"/>
      <c r="G1" s="38"/>
      <c r="H1" s="38"/>
      <c r="I1" s="1"/>
      <c r="J1" s="1"/>
    </row>
    <row r="2" spans="1:15" ht="15" thickBot="1" x14ac:dyDescent="0.35">
      <c r="A2" s="12" t="s">
        <v>0</v>
      </c>
      <c r="B2" s="13" t="s">
        <v>1</v>
      </c>
      <c r="C2" s="13" t="s">
        <v>2</v>
      </c>
      <c r="D2" s="13" t="s">
        <v>6</v>
      </c>
      <c r="E2" s="7" t="s">
        <v>4</v>
      </c>
      <c r="F2" s="13" t="s">
        <v>5</v>
      </c>
      <c r="G2" s="13" t="s">
        <v>7</v>
      </c>
      <c r="H2" s="13" t="s">
        <v>8</v>
      </c>
      <c r="I2" s="4" t="s">
        <v>18</v>
      </c>
      <c r="J2" s="11" t="s">
        <v>38</v>
      </c>
    </row>
    <row r="3" spans="1:15" x14ac:dyDescent="0.3">
      <c r="A3" s="5">
        <v>45292</v>
      </c>
      <c r="B3" s="6">
        <v>1541.85</v>
      </c>
      <c r="C3" s="6">
        <v>1547.5</v>
      </c>
      <c r="D3" s="6">
        <v>1539.35</v>
      </c>
      <c r="E3" s="1" t="s">
        <v>9</v>
      </c>
      <c r="F3" s="1">
        <v>30</v>
      </c>
      <c r="G3" s="1">
        <f>C3-B3</f>
        <v>5.6500000000000909</v>
      </c>
      <c r="H3" s="1">
        <f>F3*G3</f>
        <v>169.50000000000273</v>
      </c>
      <c r="I3">
        <f>(B3*F3)/5</f>
        <v>9251.1</v>
      </c>
      <c r="J3">
        <f>(D3-B3)*F3</f>
        <v>-75</v>
      </c>
      <c r="L3" s="1" t="s">
        <v>11</v>
      </c>
      <c r="M3">
        <f>COUNT(H3:H27)</f>
        <v>25</v>
      </c>
      <c r="O3" t="s">
        <v>41</v>
      </c>
    </row>
    <row r="4" spans="1:15" x14ac:dyDescent="0.3">
      <c r="A4" s="5">
        <v>45293</v>
      </c>
      <c r="B4" s="6">
        <v>1528</v>
      </c>
      <c r="C4" s="6">
        <v>1532</v>
      </c>
      <c r="D4" s="6">
        <v>1532</v>
      </c>
      <c r="E4" s="1" t="s">
        <v>10</v>
      </c>
      <c r="F4" s="1">
        <v>30</v>
      </c>
      <c r="G4" s="1">
        <f>B4-C4</f>
        <v>-4</v>
      </c>
      <c r="H4" s="1">
        <f t="shared" ref="H4:H27" si="0">F4*G4</f>
        <v>-120</v>
      </c>
      <c r="I4">
        <f t="shared" ref="I4:I27" si="1">(B4*F4)/5</f>
        <v>9168</v>
      </c>
      <c r="J4">
        <f>-(D4-B4)*F4</f>
        <v>-120</v>
      </c>
      <c r="L4" s="1" t="s">
        <v>17</v>
      </c>
      <c r="M4">
        <f>COUNTIF(H3:H27,"&gt;0")</f>
        <v>11</v>
      </c>
      <c r="O4" t="s">
        <v>42</v>
      </c>
    </row>
    <row r="5" spans="1:15" x14ac:dyDescent="0.3">
      <c r="A5" s="5">
        <v>45294</v>
      </c>
      <c r="B5" s="6">
        <v>1499.35</v>
      </c>
      <c r="C5" s="6">
        <v>1491</v>
      </c>
      <c r="D5" s="6">
        <v>1502.6</v>
      </c>
      <c r="E5" s="1" t="s">
        <v>10</v>
      </c>
      <c r="F5" s="1">
        <v>30</v>
      </c>
      <c r="G5" s="6">
        <f>B5-C5</f>
        <v>8.3499999999999091</v>
      </c>
      <c r="H5" s="1">
        <f t="shared" si="0"/>
        <v>250.49999999999727</v>
      </c>
      <c r="I5">
        <f t="shared" si="1"/>
        <v>8996.1</v>
      </c>
      <c r="J5">
        <f>-(D5-B5)*F5</f>
        <v>-97.5</v>
      </c>
      <c r="L5" s="1" t="s">
        <v>12</v>
      </c>
      <c r="M5">
        <f>COUNTIF(H3:H27,"&lt;0")</f>
        <v>14</v>
      </c>
    </row>
    <row r="6" spans="1:15" x14ac:dyDescent="0.3">
      <c r="A6" s="5">
        <v>45296</v>
      </c>
      <c r="B6" s="6">
        <v>1525</v>
      </c>
      <c r="C6" s="6">
        <v>1533</v>
      </c>
      <c r="D6" s="6">
        <v>1539.65</v>
      </c>
      <c r="E6" s="1" t="s">
        <v>10</v>
      </c>
      <c r="F6" s="1">
        <v>15</v>
      </c>
      <c r="G6" s="6">
        <f>B6-C6</f>
        <v>-8</v>
      </c>
      <c r="H6" s="1">
        <f t="shared" si="0"/>
        <v>-120</v>
      </c>
      <c r="I6">
        <f t="shared" si="1"/>
        <v>4575</v>
      </c>
      <c r="J6">
        <f>-(D6-B6)*F6</f>
        <v>-219.75000000000136</v>
      </c>
      <c r="L6" s="1" t="s">
        <v>13</v>
      </c>
      <c r="M6" s="10">
        <f>M4/M3</f>
        <v>0.44</v>
      </c>
      <c r="O6" t="s">
        <v>43</v>
      </c>
    </row>
    <row r="7" spans="1:15" x14ac:dyDescent="0.3">
      <c r="A7" s="5">
        <v>45299</v>
      </c>
      <c r="B7" s="6">
        <v>1520</v>
      </c>
      <c r="C7" s="6">
        <v>1530</v>
      </c>
      <c r="D7" s="6">
        <v>1530</v>
      </c>
      <c r="E7" s="1" t="s">
        <v>10</v>
      </c>
      <c r="F7" s="1">
        <v>30</v>
      </c>
      <c r="G7" s="6">
        <f>B7-C7</f>
        <v>-10</v>
      </c>
      <c r="H7" s="1">
        <f t="shared" si="0"/>
        <v>-300</v>
      </c>
      <c r="I7">
        <f t="shared" si="1"/>
        <v>9120</v>
      </c>
      <c r="J7">
        <f>-(D7-B7)*F7</f>
        <v>-300</v>
      </c>
      <c r="L7" s="1" t="s">
        <v>14</v>
      </c>
      <c r="M7" s="16">
        <f>SUM(G3:G27)</f>
        <v>-12.000000000000455</v>
      </c>
    </row>
    <row r="8" spans="1:15" x14ac:dyDescent="0.3">
      <c r="A8" s="5">
        <v>45299</v>
      </c>
      <c r="B8" s="6">
        <v>1520</v>
      </c>
      <c r="C8" s="6">
        <v>1519</v>
      </c>
      <c r="D8" s="6">
        <v>1530</v>
      </c>
      <c r="E8" s="1" t="s">
        <v>10</v>
      </c>
      <c r="F8" s="1">
        <v>30</v>
      </c>
      <c r="G8" s="6">
        <f>B8-C8</f>
        <v>1</v>
      </c>
      <c r="H8" s="1">
        <f t="shared" si="0"/>
        <v>30</v>
      </c>
      <c r="I8">
        <f t="shared" si="1"/>
        <v>9120</v>
      </c>
      <c r="J8">
        <f>-(D8-B8)*F8</f>
        <v>-300</v>
      </c>
      <c r="L8" s="1" t="s">
        <v>22</v>
      </c>
      <c r="M8" s="16">
        <f>SUM(H3:H27)</f>
        <v>-240.00000000001364</v>
      </c>
    </row>
    <row r="9" spans="1:15" x14ac:dyDescent="0.3">
      <c r="A9" s="5">
        <v>45300</v>
      </c>
      <c r="B9" s="6">
        <v>1545.65</v>
      </c>
      <c r="C9" s="6">
        <v>1542.25</v>
      </c>
      <c r="D9" s="6">
        <v>1542.25</v>
      </c>
      <c r="E9" s="1" t="s">
        <v>9</v>
      </c>
      <c r="F9" s="1">
        <v>30</v>
      </c>
      <c r="G9" s="6">
        <f>C9-B9</f>
        <v>-3.4000000000000909</v>
      </c>
      <c r="H9" s="1">
        <f t="shared" si="0"/>
        <v>-102.00000000000273</v>
      </c>
      <c r="I9">
        <f t="shared" si="1"/>
        <v>9273.9</v>
      </c>
      <c r="J9">
        <f t="shared" ref="J9:J27" si="2">(D9-B9)*F9</f>
        <v>-102.00000000000273</v>
      </c>
      <c r="L9" s="1" t="s">
        <v>15</v>
      </c>
      <c r="M9" s="16">
        <f>M8-1258.6</f>
        <v>-1498.6000000000136</v>
      </c>
    </row>
    <row r="10" spans="1:15" x14ac:dyDescent="0.3">
      <c r="A10" s="5">
        <v>45300</v>
      </c>
      <c r="B10" s="6">
        <v>1542.2</v>
      </c>
      <c r="C10" s="6">
        <v>1530</v>
      </c>
      <c r="D10" s="6">
        <v>1545.65</v>
      </c>
      <c r="E10" s="1" t="s">
        <v>10</v>
      </c>
      <c r="F10" s="1">
        <v>30</v>
      </c>
      <c r="G10" s="6">
        <f>B10-C10</f>
        <v>12.200000000000045</v>
      </c>
      <c r="H10" s="1">
        <f t="shared" si="0"/>
        <v>366.00000000000136</v>
      </c>
      <c r="I10">
        <f t="shared" si="1"/>
        <v>9253.2000000000007</v>
      </c>
      <c r="J10">
        <f>-(D10-B10)*F10</f>
        <v>-103.50000000000136</v>
      </c>
    </row>
    <row r="11" spans="1:15" x14ac:dyDescent="0.3">
      <c r="A11" s="5">
        <v>45301</v>
      </c>
      <c r="B11" s="6">
        <v>1521.3</v>
      </c>
      <c r="C11" s="6">
        <v>1515.45</v>
      </c>
      <c r="D11" s="6">
        <v>1526.85</v>
      </c>
      <c r="E11" s="1" t="s">
        <v>10</v>
      </c>
      <c r="F11" s="1">
        <v>30</v>
      </c>
      <c r="G11" s="6">
        <f>B11-C11</f>
        <v>5.8499999999999091</v>
      </c>
      <c r="H11" s="1">
        <f t="shared" si="0"/>
        <v>175.49999999999727</v>
      </c>
      <c r="I11">
        <f t="shared" si="1"/>
        <v>9127.7999999999993</v>
      </c>
      <c r="J11">
        <f>-(D11-B11)*F11</f>
        <v>-166.49999999999864</v>
      </c>
    </row>
    <row r="12" spans="1:15" x14ac:dyDescent="0.3">
      <c r="A12" s="5">
        <v>45302</v>
      </c>
      <c r="B12" s="6">
        <v>1496.65</v>
      </c>
      <c r="C12" s="6">
        <v>1506.5</v>
      </c>
      <c r="D12" s="6">
        <v>1506.5</v>
      </c>
      <c r="E12" s="1" t="s">
        <v>10</v>
      </c>
      <c r="F12" s="1">
        <v>30</v>
      </c>
      <c r="G12" s="6">
        <f>B12-C12</f>
        <v>-9.8499999999999091</v>
      </c>
      <c r="H12" s="1">
        <f t="shared" si="0"/>
        <v>-295.49999999999727</v>
      </c>
      <c r="I12">
        <f t="shared" si="1"/>
        <v>8979.9</v>
      </c>
      <c r="J12">
        <f>-(D12-B12)*F12</f>
        <v>-295.49999999999727</v>
      </c>
    </row>
    <row r="13" spans="1:15" x14ac:dyDescent="0.3">
      <c r="A13" s="5">
        <v>45303</v>
      </c>
      <c r="B13" s="6">
        <v>1603</v>
      </c>
      <c r="C13" s="6">
        <v>1615</v>
      </c>
      <c r="D13" s="6">
        <v>1597</v>
      </c>
      <c r="E13" s="1" t="s">
        <v>9</v>
      </c>
      <c r="F13" s="1">
        <v>30</v>
      </c>
      <c r="G13" s="6">
        <f>C13-B13</f>
        <v>12</v>
      </c>
      <c r="H13" s="1">
        <f t="shared" si="0"/>
        <v>360</v>
      </c>
      <c r="I13">
        <f t="shared" si="1"/>
        <v>9618</v>
      </c>
      <c r="J13">
        <f t="shared" si="2"/>
        <v>-180</v>
      </c>
    </row>
    <row r="14" spans="1:15" x14ac:dyDescent="0.3">
      <c r="A14" s="5">
        <v>45306</v>
      </c>
      <c r="B14" s="6">
        <v>1649</v>
      </c>
      <c r="C14" s="6">
        <v>1644</v>
      </c>
      <c r="D14" s="6">
        <v>1644</v>
      </c>
      <c r="E14" s="1" t="s">
        <v>9</v>
      </c>
      <c r="F14" s="1">
        <v>30</v>
      </c>
      <c r="G14" s="6">
        <f>C14-B14</f>
        <v>-5</v>
      </c>
      <c r="H14" s="1">
        <f t="shared" si="0"/>
        <v>-150</v>
      </c>
      <c r="I14">
        <f t="shared" si="1"/>
        <v>9894</v>
      </c>
      <c r="J14">
        <f t="shared" si="2"/>
        <v>-150</v>
      </c>
    </row>
    <row r="15" spans="1:15" x14ac:dyDescent="0.3">
      <c r="A15" s="5">
        <v>45306</v>
      </c>
      <c r="B15" s="6">
        <v>1641.1</v>
      </c>
      <c r="C15" s="6">
        <v>1648.4</v>
      </c>
      <c r="D15" s="6">
        <v>1648.4</v>
      </c>
      <c r="E15" s="1" t="s">
        <v>10</v>
      </c>
      <c r="F15" s="1">
        <v>30</v>
      </c>
      <c r="G15" s="6">
        <f>B15-C15</f>
        <v>-7.3000000000001819</v>
      </c>
      <c r="H15" s="1">
        <f t="shared" si="0"/>
        <v>-219.00000000000546</v>
      </c>
      <c r="I15">
        <f t="shared" si="1"/>
        <v>9846.6</v>
      </c>
      <c r="J15">
        <f>-(D15-B15)*F15</f>
        <v>-219.00000000000546</v>
      </c>
    </row>
    <row r="16" spans="1:15" x14ac:dyDescent="0.3">
      <c r="A16" s="5">
        <v>45307</v>
      </c>
      <c r="B16" s="6">
        <v>1642.1</v>
      </c>
      <c r="C16" s="6">
        <v>1625</v>
      </c>
      <c r="D16" s="6">
        <v>1647.7</v>
      </c>
      <c r="E16" s="1" t="s">
        <v>10</v>
      </c>
      <c r="F16" s="1">
        <v>30</v>
      </c>
      <c r="G16" s="6">
        <f>B16-C16</f>
        <v>17.099999999999909</v>
      </c>
      <c r="H16" s="1">
        <f t="shared" si="0"/>
        <v>512.99999999999727</v>
      </c>
      <c r="I16">
        <f t="shared" si="1"/>
        <v>9852.6</v>
      </c>
      <c r="J16">
        <f>-(D16-B16)*F16</f>
        <v>-168.00000000000409</v>
      </c>
    </row>
    <row r="17" spans="1:10" x14ac:dyDescent="0.3">
      <c r="A17" s="5">
        <v>45308</v>
      </c>
      <c r="B17" s="6">
        <v>1643.85</v>
      </c>
      <c r="C17" s="6">
        <v>1638</v>
      </c>
      <c r="D17" s="6">
        <v>1635.15</v>
      </c>
      <c r="E17" s="1" t="s">
        <v>9</v>
      </c>
      <c r="F17" s="1">
        <v>30</v>
      </c>
      <c r="G17" s="6">
        <f>C17-B17</f>
        <v>-5.8499999999999091</v>
      </c>
      <c r="H17" s="1">
        <f t="shared" si="0"/>
        <v>-175.49999999999727</v>
      </c>
      <c r="I17">
        <f t="shared" si="1"/>
        <v>9863.1</v>
      </c>
      <c r="J17">
        <f t="shared" si="2"/>
        <v>-260.99999999999454</v>
      </c>
    </row>
    <row r="18" spans="1:10" x14ac:dyDescent="0.3">
      <c r="A18" s="5">
        <v>45310</v>
      </c>
      <c r="B18" s="6">
        <v>1645</v>
      </c>
      <c r="C18" s="6">
        <v>1662</v>
      </c>
      <c r="D18" s="6">
        <v>1661.95</v>
      </c>
      <c r="E18" s="1" t="s">
        <v>10</v>
      </c>
      <c r="F18" s="1">
        <v>30</v>
      </c>
      <c r="G18" s="6">
        <f>B18-C18</f>
        <v>-17</v>
      </c>
      <c r="H18" s="1">
        <f t="shared" si="0"/>
        <v>-510</v>
      </c>
      <c r="I18">
        <f t="shared" si="1"/>
        <v>9870</v>
      </c>
      <c r="J18">
        <f>-(D18-B18)*F18</f>
        <v>-508.50000000000136</v>
      </c>
    </row>
    <row r="19" spans="1:10" x14ac:dyDescent="0.3">
      <c r="A19" s="5">
        <v>45311</v>
      </c>
      <c r="B19" s="6">
        <v>1656</v>
      </c>
      <c r="C19" s="6">
        <v>1649.45</v>
      </c>
      <c r="D19" s="6">
        <v>1660.8</v>
      </c>
      <c r="E19" s="1" t="s">
        <v>10</v>
      </c>
      <c r="F19" s="1">
        <v>30</v>
      </c>
      <c r="G19" s="6">
        <f>B19-C19</f>
        <v>6.5499999999999545</v>
      </c>
      <c r="H19" s="1">
        <f t="shared" si="0"/>
        <v>196.49999999999864</v>
      </c>
      <c r="I19">
        <f t="shared" si="1"/>
        <v>9936</v>
      </c>
      <c r="J19">
        <f>-(D19-B19)*F19</f>
        <v>-143.99999999999864</v>
      </c>
    </row>
    <row r="20" spans="1:10" x14ac:dyDescent="0.3">
      <c r="A20" s="5">
        <v>45314</v>
      </c>
      <c r="B20" s="6">
        <v>1670.8</v>
      </c>
      <c r="C20" s="6">
        <v>1661.65</v>
      </c>
      <c r="D20" s="6">
        <v>1661.65</v>
      </c>
      <c r="E20" s="1" t="s">
        <v>9</v>
      </c>
      <c r="F20" s="1">
        <v>30</v>
      </c>
      <c r="G20" s="6">
        <f>C20-B20</f>
        <v>-9.1499999999998636</v>
      </c>
      <c r="H20" s="1">
        <f t="shared" si="0"/>
        <v>-274.49999999999591</v>
      </c>
      <c r="I20">
        <f t="shared" si="1"/>
        <v>10024.799999999999</v>
      </c>
      <c r="J20">
        <f t="shared" si="2"/>
        <v>-274.49999999999591</v>
      </c>
    </row>
    <row r="21" spans="1:10" x14ac:dyDescent="0.3">
      <c r="A21" s="5">
        <v>45315</v>
      </c>
      <c r="B21" s="6">
        <v>1662</v>
      </c>
      <c r="C21" s="6">
        <v>1656</v>
      </c>
      <c r="D21" s="6">
        <v>1656</v>
      </c>
      <c r="E21" s="1" t="s">
        <v>9</v>
      </c>
      <c r="F21" s="1">
        <v>30</v>
      </c>
      <c r="G21" s="6">
        <f>C21-B21</f>
        <v>-6</v>
      </c>
      <c r="H21" s="1">
        <f t="shared" si="0"/>
        <v>-180</v>
      </c>
      <c r="I21">
        <f t="shared" si="1"/>
        <v>9972</v>
      </c>
      <c r="J21">
        <f t="shared" si="2"/>
        <v>-180</v>
      </c>
    </row>
    <row r="22" spans="1:10" x14ac:dyDescent="0.3">
      <c r="A22" s="5">
        <v>45315</v>
      </c>
      <c r="B22" s="6">
        <v>1651.45</v>
      </c>
      <c r="C22" s="6">
        <v>1660.9</v>
      </c>
      <c r="D22" s="6">
        <v>1660.85</v>
      </c>
      <c r="E22" s="1" t="s">
        <v>10</v>
      </c>
      <c r="F22" s="1">
        <v>30</v>
      </c>
      <c r="G22" s="6">
        <f>B22-C22</f>
        <v>-9.4500000000000455</v>
      </c>
      <c r="H22" s="1">
        <f t="shared" si="0"/>
        <v>-283.50000000000136</v>
      </c>
      <c r="I22">
        <f t="shared" si="1"/>
        <v>9908.7000000000007</v>
      </c>
      <c r="J22">
        <f>-(D22-B22)*F22</f>
        <v>-281.99999999999591</v>
      </c>
    </row>
    <row r="23" spans="1:10" x14ac:dyDescent="0.3">
      <c r="A23" s="5">
        <v>45316</v>
      </c>
      <c r="B23" s="6">
        <v>1672.9</v>
      </c>
      <c r="C23" s="6">
        <v>1662.4</v>
      </c>
      <c r="D23" s="6">
        <v>1662.4</v>
      </c>
      <c r="E23" s="1" t="s">
        <v>9</v>
      </c>
      <c r="F23" s="1">
        <v>30</v>
      </c>
      <c r="G23" s="6">
        <f>C23-B23</f>
        <v>-10.5</v>
      </c>
      <c r="H23" s="1">
        <f t="shared" si="0"/>
        <v>-315</v>
      </c>
      <c r="I23">
        <f t="shared" si="1"/>
        <v>10037.4</v>
      </c>
      <c r="J23">
        <f t="shared" si="2"/>
        <v>-315</v>
      </c>
    </row>
    <row r="24" spans="1:10" x14ac:dyDescent="0.3">
      <c r="A24" s="5">
        <v>45320</v>
      </c>
      <c r="B24" s="6">
        <v>1658.3</v>
      </c>
      <c r="C24" s="6">
        <v>1645.2</v>
      </c>
      <c r="D24" s="6">
        <v>1662.45</v>
      </c>
      <c r="E24" s="1" t="s">
        <v>10</v>
      </c>
      <c r="F24" s="1">
        <v>30</v>
      </c>
      <c r="G24" s="6">
        <f>B24-C24</f>
        <v>13.099999999999909</v>
      </c>
      <c r="H24" s="1">
        <f t="shared" si="0"/>
        <v>392.99999999999727</v>
      </c>
      <c r="I24">
        <f t="shared" si="1"/>
        <v>9949.7999999999993</v>
      </c>
      <c r="J24">
        <f>-(D24-B24)*F24</f>
        <v>-124.50000000000273</v>
      </c>
    </row>
    <row r="25" spans="1:10" x14ac:dyDescent="0.3">
      <c r="A25" s="5">
        <v>45321</v>
      </c>
      <c r="B25" s="6">
        <v>1676.7</v>
      </c>
      <c r="C25" s="6">
        <v>1670</v>
      </c>
      <c r="D25" s="6">
        <v>1670</v>
      </c>
      <c r="E25" s="1" t="s">
        <v>9</v>
      </c>
      <c r="F25" s="1">
        <v>30</v>
      </c>
      <c r="G25" s="6">
        <f>C25-B25</f>
        <v>-6.7000000000000455</v>
      </c>
      <c r="H25" s="1">
        <f t="shared" si="0"/>
        <v>-201.00000000000136</v>
      </c>
      <c r="I25">
        <f t="shared" si="1"/>
        <v>10060.200000000001</v>
      </c>
      <c r="J25">
        <f t="shared" si="2"/>
        <v>-201.00000000000136</v>
      </c>
    </row>
    <row r="26" spans="1:10" x14ac:dyDescent="0.3">
      <c r="A26" s="5">
        <v>45321</v>
      </c>
      <c r="B26" s="6">
        <v>1666</v>
      </c>
      <c r="C26" s="6">
        <v>1653.5</v>
      </c>
      <c r="D26" s="6">
        <v>1675</v>
      </c>
      <c r="E26" s="1" t="s">
        <v>10</v>
      </c>
      <c r="F26" s="1">
        <v>30</v>
      </c>
      <c r="G26" s="6">
        <f>B26-C26</f>
        <v>12.5</v>
      </c>
      <c r="H26" s="1">
        <f t="shared" si="0"/>
        <v>375</v>
      </c>
      <c r="I26">
        <f t="shared" si="1"/>
        <v>9996</v>
      </c>
      <c r="J26">
        <f>-(D26-B26)*F26</f>
        <v>-270</v>
      </c>
    </row>
    <row r="27" spans="1:10" x14ac:dyDescent="0.3">
      <c r="A27" s="5">
        <v>45322</v>
      </c>
      <c r="B27" s="6">
        <v>1649.95</v>
      </c>
      <c r="C27" s="6">
        <v>1655.85</v>
      </c>
      <c r="D27" s="6">
        <v>1642</v>
      </c>
      <c r="E27" s="1" t="s">
        <v>9</v>
      </c>
      <c r="F27" s="1">
        <v>30</v>
      </c>
      <c r="G27" s="6">
        <f>C27-B27</f>
        <v>5.8999999999998636</v>
      </c>
      <c r="H27" s="1">
        <f t="shared" si="0"/>
        <v>176.99999999999591</v>
      </c>
      <c r="I27">
        <f t="shared" si="1"/>
        <v>9899.7000000000007</v>
      </c>
      <c r="J27">
        <f t="shared" si="2"/>
        <v>-238.50000000000136</v>
      </c>
    </row>
  </sheetData>
  <mergeCells count="1">
    <mergeCell ref="A1:H1"/>
  </mergeCells>
  <conditionalFormatting sqref="H3:H1048576">
    <cfRule type="cellIs" dxfId="11" priority="1" operator="lessThan">
      <formula>0</formula>
    </cfRule>
    <cfRule type="cellIs" dxfId="10" priority="2" operator="greaterThan">
      <formula>0</formula>
    </cfRule>
  </conditionalFormatting>
  <dataValidations disablePrompts="1" count="1">
    <dataValidation type="list" allowBlank="1" showInputMessage="1" showErrorMessage="1" sqref="E3:E1048576" xr:uid="{11ABC3CE-0A32-4A03-8557-F4AB778FC647}">
      <formula1>"Long, Short"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1538A-1634-490C-A391-82D12062BA76}">
  <dimension ref="A1:N27"/>
  <sheetViews>
    <sheetView zoomScale="160" zoomScaleNormal="160" workbookViewId="0">
      <selection activeCell="I1" sqref="I1:J1048576"/>
    </sheetView>
  </sheetViews>
  <sheetFormatPr defaultRowHeight="14.4" x14ac:dyDescent="0.3"/>
  <cols>
    <col min="1" max="8" width="10.6640625" customWidth="1"/>
    <col min="9" max="9" width="8.44140625" bestFit="1" customWidth="1"/>
    <col min="10" max="10" width="8.109375" bestFit="1" customWidth="1"/>
    <col min="12" max="12" width="11.33203125" bestFit="1" customWidth="1"/>
    <col min="14" max="14" width="12.6640625" bestFit="1" customWidth="1"/>
  </cols>
  <sheetData>
    <row r="1" spans="1:14" ht="15" thickBot="1" x14ac:dyDescent="0.35">
      <c r="A1" s="38" t="s">
        <v>33</v>
      </c>
      <c r="B1" s="38"/>
      <c r="C1" s="38"/>
      <c r="D1" s="38"/>
      <c r="E1" s="38"/>
      <c r="F1" s="38"/>
      <c r="G1" s="38"/>
      <c r="H1" s="38"/>
      <c r="I1" s="1"/>
      <c r="J1" s="1"/>
    </row>
    <row r="2" spans="1:14" ht="15" thickBot="1" x14ac:dyDescent="0.35">
      <c r="A2" s="2" t="s">
        <v>0</v>
      </c>
      <c r="B2" s="3" t="s">
        <v>1</v>
      </c>
      <c r="C2" s="3" t="s">
        <v>2</v>
      </c>
      <c r="D2" s="3" t="s">
        <v>6</v>
      </c>
      <c r="E2" s="7" t="s">
        <v>4</v>
      </c>
      <c r="F2" s="3" t="s">
        <v>5</v>
      </c>
      <c r="G2" s="3" t="s">
        <v>7</v>
      </c>
      <c r="H2" s="3" t="s">
        <v>8</v>
      </c>
      <c r="I2" s="4" t="s">
        <v>18</v>
      </c>
      <c r="J2" s="11" t="s">
        <v>38</v>
      </c>
    </row>
    <row r="3" spans="1:14" x14ac:dyDescent="0.3">
      <c r="A3" s="5">
        <v>45292</v>
      </c>
      <c r="B3" s="6">
        <v>1541.85</v>
      </c>
      <c r="C3" s="6">
        <v>1547.5</v>
      </c>
      <c r="D3" s="6">
        <v>1539.35</v>
      </c>
      <c r="E3" s="1" t="s">
        <v>9</v>
      </c>
      <c r="F3" s="1">
        <v>120</v>
      </c>
      <c r="G3" s="1">
        <f>C3-B3</f>
        <v>5.6500000000000909</v>
      </c>
      <c r="H3" s="1">
        <f t="shared" ref="H3:H27" si="0">F3*G3</f>
        <v>678.00000000001091</v>
      </c>
      <c r="I3">
        <f>(B3*F3)/5</f>
        <v>37004.400000000001</v>
      </c>
      <c r="J3">
        <f>(D3-B3)*F3</f>
        <v>-300</v>
      </c>
      <c r="L3" s="1" t="s">
        <v>11</v>
      </c>
      <c r="M3">
        <f>COUNT(H3:H27)</f>
        <v>25</v>
      </c>
      <c r="N3" t="s">
        <v>28</v>
      </c>
    </row>
    <row r="4" spans="1:14" x14ac:dyDescent="0.3">
      <c r="A4" s="5">
        <v>45293</v>
      </c>
      <c r="B4" s="6">
        <v>1528</v>
      </c>
      <c r="C4" s="6">
        <v>1532</v>
      </c>
      <c r="D4" s="6">
        <v>1532</v>
      </c>
      <c r="E4" s="1" t="s">
        <v>10</v>
      </c>
      <c r="F4" s="1">
        <v>120</v>
      </c>
      <c r="G4" s="1">
        <f>B4-C4</f>
        <v>-4</v>
      </c>
      <c r="H4" s="1">
        <f t="shared" si="0"/>
        <v>-480</v>
      </c>
      <c r="I4">
        <f t="shared" ref="I4:I27" si="1">(B4*F4)/5</f>
        <v>36672</v>
      </c>
      <c r="J4">
        <f>-(D4-B4)*F4</f>
        <v>-480</v>
      </c>
      <c r="L4" s="1" t="s">
        <v>17</v>
      </c>
      <c r="M4">
        <f>COUNTIF(H3:H27,"&gt;0")</f>
        <v>11</v>
      </c>
      <c r="N4" t="s">
        <v>27</v>
      </c>
    </row>
    <row r="5" spans="1:14" x14ac:dyDescent="0.3">
      <c r="A5" s="5">
        <v>45294</v>
      </c>
      <c r="B5" s="6">
        <v>1499.35</v>
      </c>
      <c r="C5" s="6">
        <v>1491</v>
      </c>
      <c r="D5" s="6">
        <v>1502.6</v>
      </c>
      <c r="E5" s="1" t="s">
        <v>10</v>
      </c>
      <c r="F5" s="1">
        <v>120</v>
      </c>
      <c r="G5" s="6">
        <f>B5-C5</f>
        <v>8.3499999999999091</v>
      </c>
      <c r="H5" s="1">
        <f t="shared" si="0"/>
        <v>1001.9999999999891</v>
      </c>
      <c r="I5">
        <f t="shared" si="1"/>
        <v>35984.400000000001</v>
      </c>
      <c r="J5">
        <f>-(D5-B5)*F5</f>
        <v>-390</v>
      </c>
      <c r="L5" s="1" t="s">
        <v>12</v>
      </c>
      <c r="M5">
        <f>COUNTIF(H3:H27,"&lt;0")</f>
        <v>14</v>
      </c>
    </row>
    <row r="6" spans="1:14" x14ac:dyDescent="0.3">
      <c r="A6" s="5">
        <v>45296</v>
      </c>
      <c r="B6" s="6">
        <v>1525</v>
      </c>
      <c r="C6" s="6">
        <v>1533</v>
      </c>
      <c r="D6" s="6">
        <v>1539.65</v>
      </c>
      <c r="E6" s="1" t="s">
        <v>10</v>
      </c>
      <c r="F6" s="1">
        <v>60</v>
      </c>
      <c r="G6" s="6">
        <f>B6-C6</f>
        <v>-8</v>
      </c>
      <c r="H6" s="1">
        <f t="shared" si="0"/>
        <v>-480</v>
      </c>
      <c r="I6">
        <f t="shared" si="1"/>
        <v>18300</v>
      </c>
      <c r="J6">
        <f>-(D6-B6)*F6</f>
        <v>-879.00000000000546</v>
      </c>
      <c r="L6" s="1" t="s">
        <v>13</v>
      </c>
      <c r="M6" s="10">
        <f>M4/M3</f>
        <v>0.44</v>
      </c>
      <c r="N6" t="s">
        <v>44</v>
      </c>
    </row>
    <row r="7" spans="1:14" x14ac:dyDescent="0.3">
      <c r="A7" s="5">
        <v>45299</v>
      </c>
      <c r="B7" s="6">
        <v>1520</v>
      </c>
      <c r="C7" s="6">
        <v>1530</v>
      </c>
      <c r="D7" s="6">
        <v>1530</v>
      </c>
      <c r="E7" s="1" t="s">
        <v>10</v>
      </c>
      <c r="F7" s="1">
        <v>120</v>
      </c>
      <c r="G7" s="6">
        <f>B7-C7</f>
        <v>-10</v>
      </c>
      <c r="H7" s="1">
        <f t="shared" si="0"/>
        <v>-1200</v>
      </c>
      <c r="I7">
        <f t="shared" si="1"/>
        <v>36480</v>
      </c>
      <c r="J7">
        <f>-(D7-B7)*F7</f>
        <v>-1200</v>
      </c>
      <c r="L7" s="1" t="s">
        <v>14</v>
      </c>
      <c r="M7" s="16">
        <f>SUM(G3:G27)</f>
        <v>-12.000000000000455</v>
      </c>
    </row>
    <row r="8" spans="1:14" x14ac:dyDescent="0.3">
      <c r="A8" s="5">
        <v>45299</v>
      </c>
      <c r="B8" s="6">
        <v>1520</v>
      </c>
      <c r="C8" s="6">
        <v>1519</v>
      </c>
      <c r="D8" s="6">
        <v>1530</v>
      </c>
      <c r="E8" s="1" t="s">
        <v>10</v>
      </c>
      <c r="F8" s="1">
        <v>120</v>
      </c>
      <c r="G8" s="6">
        <f>B8-C8</f>
        <v>1</v>
      </c>
      <c r="H8" s="1">
        <f t="shared" si="0"/>
        <v>120</v>
      </c>
      <c r="I8">
        <f t="shared" si="1"/>
        <v>36480</v>
      </c>
      <c r="J8">
        <f>-(D8-B8)*F8</f>
        <v>-1200</v>
      </c>
      <c r="L8" s="1" t="s">
        <v>23</v>
      </c>
      <c r="M8" s="16">
        <f>SUM(H3:H27)</f>
        <v>-960.00000000005457</v>
      </c>
    </row>
    <row r="9" spans="1:14" x14ac:dyDescent="0.3">
      <c r="A9" s="5">
        <v>45300</v>
      </c>
      <c r="B9" s="6">
        <v>1545.65</v>
      </c>
      <c r="C9" s="6">
        <v>1542.25</v>
      </c>
      <c r="D9" s="6">
        <v>1542.25</v>
      </c>
      <c r="E9" s="1" t="s">
        <v>9</v>
      </c>
      <c r="F9" s="1">
        <v>120</v>
      </c>
      <c r="G9" s="6">
        <f>C9-B9</f>
        <v>-3.4000000000000909</v>
      </c>
      <c r="H9" s="1">
        <f t="shared" si="0"/>
        <v>-408.00000000001091</v>
      </c>
      <c r="I9">
        <f t="shared" si="1"/>
        <v>37095.599999999999</v>
      </c>
      <c r="J9">
        <f t="shared" ref="J9:J27" si="2">(D9-B9)*F9</f>
        <v>-408.00000000001091</v>
      </c>
      <c r="L9" s="1" t="s">
        <v>15</v>
      </c>
      <c r="M9" s="16">
        <f>M8-2879.9</f>
        <v>-3839.9000000000547</v>
      </c>
    </row>
    <row r="10" spans="1:14" x14ac:dyDescent="0.3">
      <c r="A10" s="5">
        <v>45300</v>
      </c>
      <c r="B10" s="6">
        <v>1542.2</v>
      </c>
      <c r="C10" s="6">
        <v>1530</v>
      </c>
      <c r="D10" s="6">
        <v>1545.65</v>
      </c>
      <c r="E10" s="1" t="s">
        <v>10</v>
      </c>
      <c r="F10" s="1">
        <v>120</v>
      </c>
      <c r="G10" s="6">
        <f>B10-C10</f>
        <v>12.200000000000045</v>
      </c>
      <c r="H10" s="1">
        <f t="shared" si="0"/>
        <v>1464.0000000000055</v>
      </c>
      <c r="I10">
        <f t="shared" si="1"/>
        <v>37012.800000000003</v>
      </c>
      <c r="J10">
        <f>-(D10-B10)*F10</f>
        <v>-414.00000000000546</v>
      </c>
    </row>
    <row r="11" spans="1:14" x14ac:dyDescent="0.3">
      <c r="A11" s="5">
        <v>45301</v>
      </c>
      <c r="B11" s="6">
        <v>1521.3</v>
      </c>
      <c r="C11" s="6">
        <v>1515.45</v>
      </c>
      <c r="D11" s="6">
        <v>1526.85</v>
      </c>
      <c r="E11" s="1" t="s">
        <v>10</v>
      </c>
      <c r="F11" s="1">
        <v>120</v>
      </c>
      <c r="G11" s="6">
        <f>B11-C11</f>
        <v>5.8499999999999091</v>
      </c>
      <c r="H11" s="1">
        <f t="shared" si="0"/>
        <v>701.99999999998909</v>
      </c>
      <c r="I11">
        <f t="shared" si="1"/>
        <v>36511.199999999997</v>
      </c>
      <c r="J11">
        <f>-(D11-B11)*F11</f>
        <v>-665.99999999999454</v>
      </c>
    </row>
    <row r="12" spans="1:14" x14ac:dyDescent="0.3">
      <c r="A12" s="5">
        <v>45302</v>
      </c>
      <c r="B12" s="6">
        <v>1496.65</v>
      </c>
      <c r="C12" s="6">
        <v>1506.5</v>
      </c>
      <c r="D12" s="6">
        <v>1506.5</v>
      </c>
      <c r="E12" s="1" t="s">
        <v>10</v>
      </c>
      <c r="F12" s="1">
        <v>120</v>
      </c>
      <c r="G12" s="6">
        <f>B12-C12</f>
        <v>-9.8499999999999091</v>
      </c>
      <c r="H12" s="1">
        <f t="shared" si="0"/>
        <v>-1181.9999999999891</v>
      </c>
      <c r="I12">
        <f t="shared" si="1"/>
        <v>35919.599999999999</v>
      </c>
      <c r="J12">
        <f>-(D12-B12)*F12</f>
        <v>-1181.9999999999891</v>
      </c>
    </row>
    <row r="13" spans="1:14" x14ac:dyDescent="0.3">
      <c r="A13" s="5">
        <v>45303</v>
      </c>
      <c r="B13" s="6">
        <v>1603</v>
      </c>
      <c r="C13" s="6">
        <v>1615</v>
      </c>
      <c r="D13" s="6">
        <v>1597</v>
      </c>
      <c r="E13" s="1" t="s">
        <v>9</v>
      </c>
      <c r="F13" s="1">
        <v>120</v>
      </c>
      <c r="G13" s="6">
        <f>C13-B13</f>
        <v>12</v>
      </c>
      <c r="H13" s="1">
        <f t="shared" si="0"/>
        <v>1440</v>
      </c>
      <c r="I13">
        <f t="shared" si="1"/>
        <v>38472</v>
      </c>
      <c r="J13">
        <f t="shared" si="2"/>
        <v>-720</v>
      </c>
    </row>
    <row r="14" spans="1:14" x14ac:dyDescent="0.3">
      <c r="A14" s="5">
        <v>45306</v>
      </c>
      <c r="B14" s="6">
        <v>1649</v>
      </c>
      <c r="C14" s="6">
        <v>1644</v>
      </c>
      <c r="D14" s="6">
        <v>1644</v>
      </c>
      <c r="E14" s="1" t="s">
        <v>9</v>
      </c>
      <c r="F14" s="1">
        <v>120</v>
      </c>
      <c r="G14" s="6">
        <f>C14-B14</f>
        <v>-5</v>
      </c>
      <c r="H14" s="1">
        <f t="shared" si="0"/>
        <v>-600</v>
      </c>
      <c r="I14">
        <f t="shared" si="1"/>
        <v>39576</v>
      </c>
      <c r="J14">
        <f t="shared" si="2"/>
        <v>-600</v>
      </c>
    </row>
    <row r="15" spans="1:14" x14ac:dyDescent="0.3">
      <c r="A15" s="5">
        <v>45306</v>
      </c>
      <c r="B15" s="6">
        <v>1641.1</v>
      </c>
      <c r="C15" s="6">
        <v>1648.4</v>
      </c>
      <c r="D15" s="6">
        <v>1648.4</v>
      </c>
      <c r="E15" s="1" t="s">
        <v>10</v>
      </c>
      <c r="F15" s="1">
        <v>120</v>
      </c>
      <c r="G15" s="6">
        <f>B15-C15</f>
        <v>-7.3000000000001819</v>
      </c>
      <c r="H15" s="1">
        <f t="shared" si="0"/>
        <v>-876.00000000002183</v>
      </c>
      <c r="I15">
        <f t="shared" si="1"/>
        <v>39386.400000000001</v>
      </c>
      <c r="J15">
        <f>-(D15-B15)*F15</f>
        <v>-876.00000000002183</v>
      </c>
    </row>
    <row r="16" spans="1:14" x14ac:dyDescent="0.3">
      <c r="A16" s="5">
        <v>45307</v>
      </c>
      <c r="B16" s="6">
        <v>1642.1</v>
      </c>
      <c r="C16" s="6">
        <v>1625</v>
      </c>
      <c r="D16" s="6">
        <v>1647.7</v>
      </c>
      <c r="E16" s="1" t="s">
        <v>10</v>
      </c>
      <c r="F16" s="1">
        <v>120</v>
      </c>
      <c r="G16" s="6">
        <f>B16-C16</f>
        <v>17.099999999999909</v>
      </c>
      <c r="H16" s="1">
        <f t="shared" si="0"/>
        <v>2051.9999999999891</v>
      </c>
      <c r="I16">
        <f t="shared" si="1"/>
        <v>39410.400000000001</v>
      </c>
      <c r="J16">
        <f>-(D16-B16)*F16</f>
        <v>-672.00000000001637</v>
      </c>
    </row>
    <row r="17" spans="1:10" x14ac:dyDescent="0.3">
      <c r="A17" s="5">
        <v>45308</v>
      </c>
      <c r="B17" s="6">
        <v>1643.85</v>
      </c>
      <c r="C17" s="6">
        <v>1638</v>
      </c>
      <c r="D17" s="6">
        <v>1635.15</v>
      </c>
      <c r="E17" s="1" t="s">
        <v>9</v>
      </c>
      <c r="F17" s="1">
        <v>120</v>
      </c>
      <c r="G17" s="6">
        <f>C17-B17</f>
        <v>-5.8499999999999091</v>
      </c>
      <c r="H17" s="1">
        <f t="shared" si="0"/>
        <v>-701.99999999998909</v>
      </c>
      <c r="I17">
        <f t="shared" si="1"/>
        <v>39452.400000000001</v>
      </c>
      <c r="J17">
        <f t="shared" si="2"/>
        <v>-1043.9999999999782</v>
      </c>
    </row>
    <row r="18" spans="1:10" x14ac:dyDescent="0.3">
      <c r="A18" s="5">
        <v>45310</v>
      </c>
      <c r="B18" s="6">
        <v>1645</v>
      </c>
      <c r="C18" s="6">
        <v>1662</v>
      </c>
      <c r="D18" s="6">
        <v>1661.95</v>
      </c>
      <c r="E18" s="1" t="s">
        <v>10</v>
      </c>
      <c r="F18" s="1">
        <v>120</v>
      </c>
      <c r="G18" s="6">
        <f>B18-C18</f>
        <v>-17</v>
      </c>
      <c r="H18" s="1">
        <f t="shared" si="0"/>
        <v>-2040</v>
      </c>
      <c r="I18">
        <f t="shared" si="1"/>
        <v>39480</v>
      </c>
      <c r="J18">
        <f>-(D18-B18)*F18</f>
        <v>-2034.0000000000055</v>
      </c>
    </row>
    <row r="19" spans="1:10" x14ac:dyDescent="0.3">
      <c r="A19" s="5">
        <v>45311</v>
      </c>
      <c r="B19" s="6">
        <v>1656</v>
      </c>
      <c r="C19" s="6">
        <v>1649.45</v>
      </c>
      <c r="D19" s="6">
        <v>1660.8</v>
      </c>
      <c r="E19" s="1" t="s">
        <v>10</v>
      </c>
      <c r="F19" s="1">
        <v>120</v>
      </c>
      <c r="G19" s="6">
        <f>B19-C19</f>
        <v>6.5499999999999545</v>
      </c>
      <c r="H19" s="1">
        <f t="shared" si="0"/>
        <v>785.99999999999454</v>
      </c>
      <c r="I19">
        <f t="shared" si="1"/>
        <v>39744</v>
      </c>
      <c r="J19">
        <f>-(D19-B19)*F19</f>
        <v>-575.99999999999454</v>
      </c>
    </row>
    <row r="20" spans="1:10" x14ac:dyDescent="0.3">
      <c r="A20" s="5">
        <v>45314</v>
      </c>
      <c r="B20" s="6">
        <v>1670.8</v>
      </c>
      <c r="C20" s="6">
        <v>1661.65</v>
      </c>
      <c r="D20" s="6">
        <v>1661.65</v>
      </c>
      <c r="E20" s="1" t="s">
        <v>9</v>
      </c>
      <c r="F20" s="1">
        <v>120</v>
      </c>
      <c r="G20" s="6">
        <f>C20-B20</f>
        <v>-9.1499999999998636</v>
      </c>
      <c r="H20" s="1">
        <f t="shared" si="0"/>
        <v>-1097.9999999999836</v>
      </c>
      <c r="I20">
        <f t="shared" si="1"/>
        <v>40099.199999999997</v>
      </c>
      <c r="J20">
        <f t="shared" si="2"/>
        <v>-1097.9999999999836</v>
      </c>
    </row>
    <row r="21" spans="1:10" x14ac:dyDescent="0.3">
      <c r="A21" s="5">
        <v>45315</v>
      </c>
      <c r="B21" s="6">
        <v>1662</v>
      </c>
      <c r="C21" s="6">
        <v>1656</v>
      </c>
      <c r="D21" s="6">
        <v>1656</v>
      </c>
      <c r="E21" s="1" t="s">
        <v>9</v>
      </c>
      <c r="F21" s="1">
        <v>120</v>
      </c>
      <c r="G21" s="6">
        <f>C21-B21</f>
        <v>-6</v>
      </c>
      <c r="H21" s="1">
        <f t="shared" si="0"/>
        <v>-720</v>
      </c>
      <c r="I21">
        <f t="shared" si="1"/>
        <v>39888</v>
      </c>
      <c r="J21">
        <f t="shared" si="2"/>
        <v>-720</v>
      </c>
    </row>
    <row r="22" spans="1:10" x14ac:dyDescent="0.3">
      <c r="A22" s="5">
        <v>45315</v>
      </c>
      <c r="B22" s="6">
        <v>1651.45</v>
      </c>
      <c r="C22" s="6">
        <v>1660.9</v>
      </c>
      <c r="D22" s="6">
        <v>1660.85</v>
      </c>
      <c r="E22" s="1" t="s">
        <v>10</v>
      </c>
      <c r="F22" s="1">
        <v>120</v>
      </c>
      <c r="G22" s="6">
        <f>B22-C22</f>
        <v>-9.4500000000000455</v>
      </c>
      <c r="H22" s="1">
        <f t="shared" si="0"/>
        <v>-1134.0000000000055</v>
      </c>
      <c r="I22">
        <f t="shared" si="1"/>
        <v>39634.800000000003</v>
      </c>
      <c r="J22">
        <f>-(D22-B22)*F22</f>
        <v>-1127.9999999999836</v>
      </c>
    </row>
    <row r="23" spans="1:10" x14ac:dyDescent="0.3">
      <c r="A23" s="5">
        <v>45316</v>
      </c>
      <c r="B23" s="6">
        <v>1672.9</v>
      </c>
      <c r="C23" s="6">
        <v>1662.4</v>
      </c>
      <c r="D23" s="6">
        <v>1662.4</v>
      </c>
      <c r="E23" s="1" t="s">
        <v>9</v>
      </c>
      <c r="F23" s="1">
        <v>120</v>
      </c>
      <c r="G23" s="6">
        <f>C23-B23</f>
        <v>-10.5</v>
      </c>
      <c r="H23" s="1">
        <f t="shared" si="0"/>
        <v>-1260</v>
      </c>
      <c r="I23">
        <f t="shared" si="1"/>
        <v>40149.599999999999</v>
      </c>
      <c r="J23">
        <f t="shared" si="2"/>
        <v>-1260</v>
      </c>
    </row>
    <row r="24" spans="1:10" x14ac:dyDescent="0.3">
      <c r="A24" s="5">
        <v>45320</v>
      </c>
      <c r="B24" s="6">
        <v>1658.3</v>
      </c>
      <c r="C24" s="6">
        <v>1645.2</v>
      </c>
      <c r="D24" s="6">
        <v>1662.45</v>
      </c>
      <c r="E24" s="1" t="s">
        <v>10</v>
      </c>
      <c r="F24" s="1">
        <v>120</v>
      </c>
      <c r="G24" s="6">
        <f>B24-C24</f>
        <v>13.099999999999909</v>
      </c>
      <c r="H24" s="1">
        <f t="shared" si="0"/>
        <v>1571.9999999999891</v>
      </c>
      <c r="I24">
        <f t="shared" si="1"/>
        <v>39799.199999999997</v>
      </c>
      <c r="J24">
        <f>-(D24-B24)*F24</f>
        <v>-498.00000000001091</v>
      </c>
    </row>
    <row r="25" spans="1:10" x14ac:dyDescent="0.3">
      <c r="A25" s="5">
        <v>45321</v>
      </c>
      <c r="B25" s="6">
        <v>1676.7</v>
      </c>
      <c r="C25" s="6">
        <v>1670</v>
      </c>
      <c r="D25" s="6">
        <v>1670</v>
      </c>
      <c r="E25" s="1" t="s">
        <v>9</v>
      </c>
      <c r="F25" s="1">
        <v>120</v>
      </c>
      <c r="G25" s="6">
        <f>C25-B25</f>
        <v>-6.7000000000000455</v>
      </c>
      <c r="H25" s="1">
        <f t="shared" si="0"/>
        <v>-804.00000000000546</v>
      </c>
      <c r="I25">
        <f t="shared" si="1"/>
        <v>40240.800000000003</v>
      </c>
      <c r="J25">
        <f t="shared" si="2"/>
        <v>-804.00000000000546</v>
      </c>
    </row>
    <row r="26" spans="1:10" x14ac:dyDescent="0.3">
      <c r="A26" s="5">
        <v>45321</v>
      </c>
      <c r="B26" s="6">
        <v>1666</v>
      </c>
      <c r="C26" s="6">
        <v>1653.5</v>
      </c>
      <c r="D26" s="6">
        <v>1675</v>
      </c>
      <c r="E26" s="1" t="s">
        <v>10</v>
      </c>
      <c r="F26" s="1">
        <v>120</v>
      </c>
      <c r="G26" s="6">
        <f>B26-C26</f>
        <v>12.5</v>
      </c>
      <c r="H26" s="1">
        <f t="shared" si="0"/>
        <v>1500</v>
      </c>
      <c r="I26">
        <f t="shared" si="1"/>
        <v>39984</v>
      </c>
      <c r="J26">
        <f>-(D26-B26)*F26</f>
        <v>-1080</v>
      </c>
    </row>
    <row r="27" spans="1:10" x14ac:dyDescent="0.3">
      <c r="A27" s="5">
        <v>45322</v>
      </c>
      <c r="B27" s="6">
        <v>1649.95</v>
      </c>
      <c r="C27" s="6">
        <v>1655.85</v>
      </c>
      <c r="D27" s="6">
        <v>1642</v>
      </c>
      <c r="E27" s="1" t="s">
        <v>9</v>
      </c>
      <c r="F27" s="1">
        <v>120</v>
      </c>
      <c r="G27" s="6">
        <f>C27-B27</f>
        <v>5.8999999999998636</v>
      </c>
      <c r="H27" s="1">
        <f t="shared" si="0"/>
        <v>707.99999999998363</v>
      </c>
      <c r="I27">
        <f t="shared" si="1"/>
        <v>39598.800000000003</v>
      </c>
      <c r="J27">
        <f t="shared" si="2"/>
        <v>-954.00000000000546</v>
      </c>
    </row>
  </sheetData>
  <mergeCells count="1">
    <mergeCell ref="A1:H1"/>
  </mergeCells>
  <conditionalFormatting sqref="H3:H27">
    <cfRule type="cellIs" dxfId="9" priority="1" operator="lessThan">
      <formula>0</formula>
    </cfRule>
    <cfRule type="cellIs" dxfId="8" priority="2" operator="greaterThan">
      <formula>0</formula>
    </cfRule>
  </conditionalFormatting>
  <dataValidations count="1">
    <dataValidation type="list" allowBlank="1" showInputMessage="1" showErrorMessage="1" sqref="E3:E27" xr:uid="{FB2FA699-847E-441C-B595-5518F66F3D10}">
      <formula1>"Long, Short"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7612B-2ED1-490E-A02E-D48922CAEA78}">
  <dimension ref="A1:O28"/>
  <sheetViews>
    <sheetView zoomScale="160" zoomScaleNormal="160" workbookViewId="0">
      <selection activeCell="K18" sqref="K18"/>
    </sheetView>
  </sheetViews>
  <sheetFormatPr defaultRowHeight="14.4" x14ac:dyDescent="0.3"/>
  <cols>
    <col min="1" max="1" width="9.88671875" style="1" customWidth="1"/>
    <col min="2" max="4" width="9.88671875" style="6" customWidth="1"/>
    <col min="5" max="8" width="9.88671875" style="1" customWidth="1"/>
    <col min="9" max="9" width="8.44140625" bestFit="1" customWidth="1"/>
    <col min="10" max="10" width="8.109375" bestFit="1" customWidth="1"/>
    <col min="12" max="12" width="11.33203125" bestFit="1" customWidth="1"/>
    <col min="16" max="16" width="12.109375" bestFit="1" customWidth="1"/>
  </cols>
  <sheetData>
    <row r="1" spans="1:15" ht="15" thickBot="1" x14ac:dyDescent="0.35">
      <c r="A1" s="38" t="s">
        <v>45</v>
      </c>
      <c r="B1" s="38"/>
      <c r="C1" s="38"/>
      <c r="D1" s="38"/>
      <c r="E1" s="38"/>
      <c r="F1" s="38"/>
      <c r="G1" s="38"/>
      <c r="H1" s="38"/>
      <c r="I1" s="1"/>
      <c r="J1" s="1"/>
    </row>
    <row r="2" spans="1:15" ht="15" thickBot="1" x14ac:dyDescent="0.35">
      <c r="A2" s="2" t="s">
        <v>0</v>
      </c>
      <c r="B2" s="3" t="s">
        <v>1</v>
      </c>
      <c r="C2" s="3" t="s">
        <v>2</v>
      </c>
      <c r="D2" s="3" t="s">
        <v>6</v>
      </c>
      <c r="E2" s="7" t="s">
        <v>4</v>
      </c>
      <c r="F2" s="3" t="s">
        <v>5</v>
      </c>
      <c r="G2" s="3" t="s">
        <v>7</v>
      </c>
      <c r="H2" s="3" t="s">
        <v>8</v>
      </c>
      <c r="I2" s="4" t="s">
        <v>18</v>
      </c>
      <c r="J2" s="11" t="s">
        <v>38</v>
      </c>
    </row>
    <row r="3" spans="1:15" x14ac:dyDescent="0.3">
      <c r="A3" s="5">
        <v>45292</v>
      </c>
      <c r="B3" s="6">
        <v>465</v>
      </c>
      <c r="C3" s="6">
        <v>467.75</v>
      </c>
      <c r="D3" s="6">
        <v>463.05</v>
      </c>
      <c r="E3" s="1" t="s">
        <v>9</v>
      </c>
      <c r="F3" s="1">
        <v>120</v>
      </c>
      <c r="G3" s="6">
        <f>C3-B3</f>
        <v>2.75</v>
      </c>
      <c r="H3" s="1">
        <f>G3*F3</f>
        <v>330</v>
      </c>
      <c r="I3">
        <f>(B3*F3)/5</f>
        <v>11160</v>
      </c>
      <c r="J3">
        <f>(D3-B3)*F3</f>
        <v>-233.99999999999864</v>
      </c>
      <c r="L3" s="1" t="s">
        <v>11</v>
      </c>
      <c r="M3" s="1">
        <f>COUNT(H3:H27)</f>
        <v>25</v>
      </c>
      <c r="N3" s="1"/>
      <c r="O3" t="s">
        <v>39</v>
      </c>
    </row>
    <row r="4" spans="1:15" x14ac:dyDescent="0.3">
      <c r="A4" s="5">
        <v>45293</v>
      </c>
      <c r="B4" s="6">
        <v>466.7</v>
      </c>
      <c r="C4" s="6">
        <v>468.65</v>
      </c>
      <c r="D4" s="6">
        <v>468.65</v>
      </c>
      <c r="E4" s="1" t="s">
        <v>10</v>
      </c>
      <c r="F4" s="1">
        <v>120</v>
      </c>
      <c r="G4" s="6">
        <f>B4-C4</f>
        <v>-1.9499999999999886</v>
      </c>
      <c r="H4" s="1">
        <f t="shared" ref="H4:H27" si="0">G4*F4</f>
        <v>-233.99999999999864</v>
      </c>
      <c r="I4">
        <f t="shared" ref="I4:I27" si="1">(B4*F4)/5</f>
        <v>11200.8</v>
      </c>
      <c r="J4">
        <f>-(D4-B4)*F4</f>
        <v>-233.99999999999864</v>
      </c>
      <c r="L4" s="1" t="s">
        <v>17</v>
      </c>
      <c r="M4" s="1">
        <f>COUNTIF(H3:H27,"&gt;0")</f>
        <v>14</v>
      </c>
      <c r="N4" s="1"/>
      <c r="O4" t="s">
        <v>40</v>
      </c>
    </row>
    <row r="5" spans="1:15" x14ac:dyDescent="0.3">
      <c r="A5" s="5">
        <v>45293</v>
      </c>
      <c r="B5" s="6">
        <v>469.95</v>
      </c>
      <c r="C5" s="6">
        <v>470</v>
      </c>
      <c r="D5" s="6">
        <v>467</v>
      </c>
      <c r="E5" s="1" t="s">
        <v>9</v>
      </c>
      <c r="F5" s="1">
        <v>60</v>
      </c>
      <c r="G5" s="6">
        <f>C5-B5</f>
        <v>5.0000000000011369E-2</v>
      </c>
      <c r="H5" s="1">
        <f t="shared" si="0"/>
        <v>3.0000000000006821</v>
      </c>
      <c r="I5">
        <f t="shared" si="1"/>
        <v>5639.4</v>
      </c>
      <c r="J5">
        <f>(D5-B5)*F5</f>
        <v>-176.99999999999932</v>
      </c>
      <c r="L5" s="1" t="s">
        <v>12</v>
      </c>
      <c r="M5" s="1">
        <f>M3-M4</f>
        <v>11</v>
      </c>
      <c r="N5" s="1"/>
    </row>
    <row r="6" spans="1:15" x14ac:dyDescent="0.3">
      <c r="A6" s="5">
        <v>45294</v>
      </c>
      <c r="B6" s="6">
        <v>476.35</v>
      </c>
      <c r="C6" s="6">
        <v>477.4</v>
      </c>
      <c r="D6" s="6">
        <v>472.75</v>
      </c>
      <c r="E6" s="1" t="s">
        <v>9</v>
      </c>
      <c r="F6" s="1">
        <v>120</v>
      </c>
      <c r="G6" s="6">
        <f>C6-B6</f>
        <v>1.0499999999999545</v>
      </c>
      <c r="H6" s="1">
        <f t="shared" si="0"/>
        <v>125.99999999999454</v>
      </c>
      <c r="I6">
        <f t="shared" si="1"/>
        <v>11432.4</v>
      </c>
      <c r="J6">
        <f>(D6-B6)*F6</f>
        <v>-432.00000000000273</v>
      </c>
      <c r="L6" s="1" t="s">
        <v>13</v>
      </c>
      <c r="M6" s="19">
        <f>M4/M3</f>
        <v>0.56000000000000005</v>
      </c>
      <c r="N6" s="19"/>
      <c r="O6" t="s">
        <v>49</v>
      </c>
    </row>
    <row r="7" spans="1:15" x14ac:dyDescent="0.3">
      <c r="A7" s="5">
        <v>45295</v>
      </c>
      <c r="B7" s="6">
        <v>480</v>
      </c>
      <c r="C7" s="6">
        <v>477.65</v>
      </c>
      <c r="D7" s="6">
        <v>477.65</v>
      </c>
      <c r="E7" s="1" t="s">
        <v>9</v>
      </c>
      <c r="F7" s="1">
        <v>60</v>
      </c>
      <c r="G7" s="6">
        <f>C7-B7</f>
        <v>-2.3500000000000227</v>
      </c>
      <c r="H7" s="1">
        <f t="shared" si="0"/>
        <v>-141.00000000000136</v>
      </c>
      <c r="I7">
        <f t="shared" si="1"/>
        <v>5760</v>
      </c>
      <c r="J7">
        <f>(D7-B7)*F7</f>
        <v>-141.00000000000136</v>
      </c>
      <c r="L7" s="1" t="s">
        <v>14</v>
      </c>
      <c r="M7" s="20">
        <f>SUM(G3:G27)</f>
        <v>17.049999999999898</v>
      </c>
      <c r="N7" s="6"/>
    </row>
    <row r="8" spans="1:15" x14ac:dyDescent="0.3">
      <c r="A8" s="5">
        <v>45296</v>
      </c>
      <c r="B8" s="6">
        <v>473.15</v>
      </c>
      <c r="C8" s="6">
        <v>474.9</v>
      </c>
      <c r="D8" s="6">
        <v>474.9</v>
      </c>
      <c r="E8" s="1" t="s">
        <v>10</v>
      </c>
      <c r="F8" s="1">
        <v>120</v>
      </c>
      <c r="G8" s="6">
        <f>B8-C8</f>
        <v>-1.75</v>
      </c>
      <c r="H8" s="1">
        <f t="shared" si="0"/>
        <v>-210</v>
      </c>
      <c r="I8">
        <f t="shared" si="1"/>
        <v>11355.6</v>
      </c>
      <c r="J8">
        <f>-(D8-B8)*F8</f>
        <v>-210</v>
      </c>
      <c r="L8" s="1" t="s">
        <v>22</v>
      </c>
      <c r="M8" s="21">
        <f>SUM(H3:H27)</f>
        <v>2225.9999999999909</v>
      </c>
      <c r="N8" s="1"/>
    </row>
    <row r="9" spans="1:15" x14ac:dyDescent="0.3">
      <c r="A9" s="5">
        <v>45296</v>
      </c>
      <c r="B9" s="6">
        <v>474.9</v>
      </c>
      <c r="C9" s="6">
        <v>475.6</v>
      </c>
      <c r="D9" s="6">
        <v>473.15</v>
      </c>
      <c r="E9" s="1" t="s">
        <v>9</v>
      </c>
      <c r="F9" s="1">
        <v>60</v>
      </c>
      <c r="G9" s="6">
        <f>C9-B9</f>
        <v>0.70000000000004547</v>
      </c>
      <c r="H9" s="1">
        <f t="shared" si="0"/>
        <v>42.000000000002728</v>
      </c>
      <c r="I9">
        <f t="shared" si="1"/>
        <v>5698.8</v>
      </c>
      <c r="J9">
        <f t="shared" ref="J9:J21" si="2">(D9-B9)*F9</f>
        <v>-105</v>
      </c>
      <c r="L9" s="1" t="s">
        <v>15</v>
      </c>
      <c r="M9" s="21">
        <f>M8-1165</f>
        <v>1060.9999999999909</v>
      </c>
      <c r="N9" s="1"/>
    </row>
    <row r="10" spans="1:15" x14ac:dyDescent="0.3">
      <c r="A10" s="5">
        <v>45299</v>
      </c>
      <c r="B10" s="6">
        <v>469.35</v>
      </c>
      <c r="C10" s="6">
        <v>467.65</v>
      </c>
      <c r="D10" s="6">
        <v>467.65</v>
      </c>
      <c r="E10" s="1" t="s">
        <v>9</v>
      </c>
      <c r="F10" s="1">
        <v>60</v>
      </c>
      <c r="G10" s="6">
        <f>C10-B10</f>
        <v>-1.7000000000000455</v>
      </c>
      <c r="H10" s="1">
        <f t="shared" si="0"/>
        <v>-102.00000000000273</v>
      </c>
      <c r="I10">
        <f t="shared" si="1"/>
        <v>5632.2</v>
      </c>
      <c r="J10">
        <f>(D10-B10)*F10</f>
        <v>-102.00000000000273</v>
      </c>
    </row>
    <row r="11" spans="1:15" x14ac:dyDescent="0.3">
      <c r="A11" s="5">
        <v>45299</v>
      </c>
      <c r="B11" s="6">
        <v>467.5</v>
      </c>
      <c r="C11" s="6">
        <v>469.35</v>
      </c>
      <c r="D11" s="6">
        <v>469.35</v>
      </c>
      <c r="E11" s="1" t="s">
        <v>10</v>
      </c>
      <c r="F11" s="1">
        <v>60</v>
      </c>
      <c r="G11" s="6">
        <f>B11-C11</f>
        <v>-1.8500000000000227</v>
      </c>
      <c r="H11" s="1">
        <f t="shared" si="0"/>
        <v>-111.00000000000136</v>
      </c>
      <c r="I11">
        <f t="shared" si="1"/>
        <v>5610</v>
      </c>
      <c r="J11">
        <f>-(D11-B11)*F11</f>
        <v>-111.00000000000136</v>
      </c>
    </row>
    <row r="12" spans="1:15" x14ac:dyDescent="0.3">
      <c r="A12" s="5">
        <v>45300</v>
      </c>
      <c r="B12" s="6">
        <v>466.5</v>
      </c>
      <c r="C12" s="6">
        <v>464.35</v>
      </c>
      <c r="D12" s="6">
        <v>469.6</v>
      </c>
      <c r="E12" s="1" t="s">
        <v>10</v>
      </c>
      <c r="F12" s="1">
        <v>60</v>
      </c>
      <c r="G12" s="6">
        <f>B12-C12</f>
        <v>2.1499999999999773</v>
      </c>
      <c r="H12" s="1">
        <f t="shared" si="0"/>
        <v>128.99999999999864</v>
      </c>
      <c r="I12">
        <f t="shared" si="1"/>
        <v>5598</v>
      </c>
      <c r="J12">
        <f>-(D12-B12)*F12</f>
        <v>-186.00000000000136</v>
      </c>
    </row>
    <row r="13" spans="1:15" x14ac:dyDescent="0.3">
      <c r="A13" s="5">
        <v>45301</v>
      </c>
      <c r="B13" s="6">
        <v>461.15</v>
      </c>
      <c r="C13" s="6">
        <v>460.45</v>
      </c>
      <c r="D13" s="6">
        <v>460.45</v>
      </c>
      <c r="E13" s="1" t="s">
        <v>9</v>
      </c>
      <c r="F13" s="1">
        <v>60</v>
      </c>
      <c r="G13" s="6">
        <f>C13-B13</f>
        <v>-0.69999999999998863</v>
      </c>
      <c r="H13" s="1">
        <f t="shared" si="0"/>
        <v>-41.999999999999318</v>
      </c>
      <c r="I13">
        <f t="shared" si="1"/>
        <v>5533.8</v>
      </c>
      <c r="J13">
        <f t="shared" si="2"/>
        <v>-41.999999999999318</v>
      </c>
    </row>
    <row r="14" spans="1:15" x14ac:dyDescent="0.3">
      <c r="A14" s="5">
        <v>45301</v>
      </c>
      <c r="B14" s="6">
        <v>460.45</v>
      </c>
      <c r="C14" s="6">
        <v>461.15</v>
      </c>
      <c r="D14" s="6">
        <v>461.15</v>
      </c>
      <c r="E14" s="1" t="s">
        <v>10</v>
      </c>
      <c r="F14" s="1">
        <v>60</v>
      </c>
      <c r="G14" s="6">
        <f>B14-C14</f>
        <v>-0.69999999999998863</v>
      </c>
      <c r="H14" s="1">
        <f t="shared" si="0"/>
        <v>-41.999999999999318</v>
      </c>
      <c r="I14">
        <f t="shared" si="1"/>
        <v>5525.4</v>
      </c>
      <c r="J14">
        <f>-(D14-B14)*F14</f>
        <v>-41.999999999999318</v>
      </c>
    </row>
    <row r="15" spans="1:15" x14ac:dyDescent="0.3">
      <c r="A15" s="5">
        <v>45302</v>
      </c>
      <c r="B15" s="6">
        <v>464.1</v>
      </c>
      <c r="C15" s="6">
        <v>463.2</v>
      </c>
      <c r="D15" s="6">
        <v>465.85</v>
      </c>
      <c r="E15" s="1" t="s">
        <v>10</v>
      </c>
      <c r="F15" s="1">
        <v>60</v>
      </c>
      <c r="G15" s="6">
        <f>B15-C15</f>
        <v>0.90000000000003411</v>
      </c>
      <c r="H15" s="1">
        <f t="shared" si="0"/>
        <v>54.000000000002046</v>
      </c>
      <c r="I15">
        <f t="shared" si="1"/>
        <v>5569.2</v>
      </c>
      <c r="J15">
        <f>-(D15-B15)*F15</f>
        <v>-105</v>
      </c>
    </row>
    <row r="16" spans="1:15" x14ac:dyDescent="0.3">
      <c r="A16" s="5">
        <v>45303</v>
      </c>
      <c r="B16" s="6">
        <v>462.45</v>
      </c>
      <c r="C16" s="6">
        <v>464.6</v>
      </c>
      <c r="D16" s="6">
        <v>464.6</v>
      </c>
      <c r="E16" s="1" t="s">
        <v>10</v>
      </c>
      <c r="F16" s="1">
        <v>60</v>
      </c>
      <c r="G16" s="6">
        <f>B16-C16</f>
        <v>-2.1500000000000341</v>
      </c>
      <c r="H16" s="1">
        <f t="shared" si="0"/>
        <v>-129.00000000000205</v>
      </c>
      <c r="I16">
        <f t="shared" si="1"/>
        <v>5549.4</v>
      </c>
      <c r="J16">
        <f>-(D16-B16)*F16</f>
        <v>-129.00000000000205</v>
      </c>
    </row>
    <row r="17" spans="1:10" x14ac:dyDescent="0.3">
      <c r="A17" s="5">
        <v>45303</v>
      </c>
      <c r="B17" s="6">
        <v>464.6</v>
      </c>
      <c r="C17" s="6">
        <v>467.35</v>
      </c>
      <c r="D17" s="6">
        <v>462.5</v>
      </c>
      <c r="E17" s="1" t="s">
        <v>9</v>
      </c>
      <c r="F17" s="1">
        <v>120</v>
      </c>
      <c r="G17" s="6">
        <f>C17-B17</f>
        <v>2.75</v>
      </c>
      <c r="H17" s="1">
        <f t="shared" si="0"/>
        <v>330</v>
      </c>
      <c r="I17">
        <f t="shared" si="1"/>
        <v>11150.4</v>
      </c>
      <c r="J17">
        <f t="shared" si="2"/>
        <v>-252.00000000000273</v>
      </c>
    </row>
    <row r="18" spans="1:10" x14ac:dyDescent="0.3">
      <c r="A18" s="5">
        <v>45307</v>
      </c>
      <c r="B18" s="6">
        <v>468.85</v>
      </c>
      <c r="C18" s="6">
        <v>466.95</v>
      </c>
      <c r="D18" s="6">
        <v>466.95</v>
      </c>
      <c r="E18" s="1" t="s">
        <v>9</v>
      </c>
      <c r="F18" s="1">
        <v>120</v>
      </c>
      <c r="G18" s="6">
        <f>C18-B18</f>
        <v>-1.9000000000000341</v>
      </c>
      <c r="H18" s="1">
        <f t="shared" si="0"/>
        <v>-228.00000000000409</v>
      </c>
      <c r="I18">
        <f t="shared" si="1"/>
        <v>11252.4</v>
      </c>
      <c r="J18">
        <f>(D18-B18)*F18</f>
        <v>-228.00000000000409</v>
      </c>
    </row>
    <row r="19" spans="1:10" x14ac:dyDescent="0.3">
      <c r="A19" s="5">
        <v>45307</v>
      </c>
      <c r="B19" s="6">
        <v>466.95</v>
      </c>
      <c r="C19" s="6">
        <v>468.85</v>
      </c>
      <c r="D19" s="6">
        <v>468.85</v>
      </c>
      <c r="E19" s="1" t="s">
        <v>10</v>
      </c>
      <c r="F19" s="1">
        <v>60</v>
      </c>
      <c r="G19" s="6">
        <f>B19-C19</f>
        <v>-1.9000000000000341</v>
      </c>
      <c r="H19" s="1">
        <f t="shared" si="0"/>
        <v>-114.00000000000205</v>
      </c>
      <c r="I19">
        <f t="shared" si="1"/>
        <v>5603.4</v>
      </c>
      <c r="J19">
        <f>-(D19-B19)*F19</f>
        <v>-114.00000000000205</v>
      </c>
    </row>
    <row r="20" spans="1:10" x14ac:dyDescent="0.3">
      <c r="A20" s="5">
        <v>45308</v>
      </c>
      <c r="B20" s="6">
        <v>468.6</v>
      </c>
      <c r="C20" s="6">
        <v>466.85</v>
      </c>
      <c r="D20" s="6">
        <v>470.55</v>
      </c>
      <c r="E20" s="1" t="s">
        <v>10</v>
      </c>
      <c r="F20" s="1">
        <v>120</v>
      </c>
      <c r="G20" s="6">
        <f>B20-C20</f>
        <v>1.75</v>
      </c>
      <c r="H20" s="1">
        <f t="shared" si="0"/>
        <v>210</v>
      </c>
      <c r="I20">
        <f t="shared" si="1"/>
        <v>11246.4</v>
      </c>
      <c r="J20">
        <f>-(D20-B20)*F20</f>
        <v>-233.99999999999864</v>
      </c>
    </row>
    <row r="21" spans="1:10" x14ac:dyDescent="0.3">
      <c r="A21" s="5">
        <v>45309</v>
      </c>
      <c r="B21" s="6">
        <v>463.95</v>
      </c>
      <c r="C21" s="6">
        <v>466</v>
      </c>
      <c r="D21" s="6">
        <v>457.9</v>
      </c>
      <c r="E21" s="1" t="s">
        <v>9</v>
      </c>
      <c r="F21" s="1">
        <v>60</v>
      </c>
      <c r="G21" s="6">
        <f>C21-B21</f>
        <v>2.0500000000000114</v>
      </c>
      <c r="H21" s="1">
        <f t="shared" si="0"/>
        <v>123.00000000000068</v>
      </c>
      <c r="I21">
        <f t="shared" si="1"/>
        <v>5567.4</v>
      </c>
      <c r="J21">
        <f t="shared" si="2"/>
        <v>-363.00000000000068</v>
      </c>
    </row>
    <row r="22" spans="1:10" x14ac:dyDescent="0.3">
      <c r="A22" s="5">
        <v>45311</v>
      </c>
      <c r="B22" s="6">
        <v>472</v>
      </c>
      <c r="C22" s="6">
        <v>468.3</v>
      </c>
      <c r="D22" s="6">
        <v>474.35</v>
      </c>
      <c r="E22" s="1" t="s">
        <v>10</v>
      </c>
      <c r="F22" s="1">
        <v>120</v>
      </c>
      <c r="G22" s="6">
        <f>B22-C22</f>
        <v>3.6999999999999886</v>
      </c>
      <c r="H22" s="1">
        <f t="shared" si="0"/>
        <v>443.99999999999864</v>
      </c>
      <c r="I22">
        <f t="shared" si="1"/>
        <v>11328</v>
      </c>
      <c r="J22">
        <f>-(D22-B22)*F22</f>
        <v>-282.00000000000273</v>
      </c>
    </row>
    <row r="23" spans="1:10" x14ac:dyDescent="0.3">
      <c r="A23" s="5">
        <v>45314</v>
      </c>
      <c r="B23" s="6">
        <v>470</v>
      </c>
      <c r="C23" s="6">
        <v>460</v>
      </c>
      <c r="D23" s="6">
        <v>473.7</v>
      </c>
      <c r="E23" s="1" t="s">
        <v>10</v>
      </c>
      <c r="F23" s="1">
        <v>120</v>
      </c>
      <c r="G23" s="6">
        <f>B23-C23</f>
        <v>10</v>
      </c>
      <c r="H23" s="1">
        <f t="shared" si="0"/>
        <v>1200</v>
      </c>
      <c r="I23">
        <f t="shared" si="1"/>
        <v>11280</v>
      </c>
      <c r="J23">
        <f>-(D23-B23)*F23</f>
        <v>-443.99999999999864</v>
      </c>
    </row>
    <row r="24" spans="1:10" x14ac:dyDescent="0.3">
      <c r="A24" s="5">
        <v>45315</v>
      </c>
      <c r="B24" s="6">
        <v>466.45</v>
      </c>
      <c r="C24" s="6">
        <v>464.1</v>
      </c>
      <c r="D24" s="6">
        <v>464.1</v>
      </c>
      <c r="E24" s="1" t="s">
        <v>9</v>
      </c>
      <c r="F24" s="1">
        <v>120</v>
      </c>
      <c r="G24" s="6">
        <f>C24-B24</f>
        <v>-2.3499999999999659</v>
      </c>
      <c r="H24" s="1">
        <f t="shared" si="0"/>
        <v>-281.99999999999591</v>
      </c>
      <c r="I24">
        <f t="shared" si="1"/>
        <v>11194.8</v>
      </c>
      <c r="J24">
        <f>(D24-B24)*F24</f>
        <v>-281.99999999999591</v>
      </c>
    </row>
    <row r="25" spans="1:10" x14ac:dyDescent="0.3">
      <c r="A25" s="5">
        <v>45315</v>
      </c>
      <c r="B25" s="6">
        <v>464.1</v>
      </c>
      <c r="C25" s="6">
        <v>461.6</v>
      </c>
      <c r="D25" s="6">
        <v>466.45</v>
      </c>
      <c r="E25" s="1" t="s">
        <v>10</v>
      </c>
      <c r="F25" s="1">
        <v>60</v>
      </c>
      <c r="G25" s="6">
        <f>B25-C25</f>
        <v>2.5</v>
      </c>
      <c r="H25" s="1">
        <f t="shared" si="0"/>
        <v>150</v>
      </c>
      <c r="I25">
        <f t="shared" si="1"/>
        <v>5569.2</v>
      </c>
      <c r="J25">
        <f>-(D25-B25)*F25</f>
        <v>-140.99999999999795</v>
      </c>
    </row>
    <row r="26" spans="1:10" x14ac:dyDescent="0.3">
      <c r="A26" s="5">
        <v>45316</v>
      </c>
      <c r="B26" s="6">
        <v>458.05</v>
      </c>
      <c r="C26" s="6">
        <v>455.5</v>
      </c>
      <c r="D26" s="6">
        <v>460</v>
      </c>
      <c r="E26" s="1" t="s">
        <v>10</v>
      </c>
      <c r="F26" s="1">
        <v>120</v>
      </c>
      <c r="G26" s="6">
        <f>B26-C26</f>
        <v>2.5500000000000114</v>
      </c>
      <c r="H26" s="1">
        <f t="shared" si="0"/>
        <v>306.00000000000136</v>
      </c>
      <c r="I26">
        <f t="shared" si="1"/>
        <v>10993.2</v>
      </c>
      <c r="J26">
        <f>-(D26-B26)*F26</f>
        <v>-233.99999999999864</v>
      </c>
    </row>
    <row r="27" spans="1:10" x14ac:dyDescent="0.3">
      <c r="A27" s="5">
        <v>45321</v>
      </c>
      <c r="B27" s="6">
        <v>441.65</v>
      </c>
      <c r="C27" s="6">
        <v>438.2</v>
      </c>
      <c r="D27" s="6">
        <v>449.3</v>
      </c>
      <c r="E27" s="1" t="s">
        <v>10</v>
      </c>
      <c r="F27" s="1">
        <v>120</v>
      </c>
      <c r="G27" s="6">
        <f>B27-C27</f>
        <v>3.4499999999999886</v>
      </c>
      <c r="H27" s="1">
        <f t="shared" si="0"/>
        <v>413.99999999999864</v>
      </c>
      <c r="I27">
        <f t="shared" si="1"/>
        <v>10599.6</v>
      </c>
      <c r="J27">
        <f>-(D27-B27)*F27</f>
        <v>-918.00000000000409</v>
      </c>
    </row>
    <row r="28" spans="1:10" x14ac:dyDescent="0.3">
      <c r="A28" s="5"/>
    </row>
  </sheetData>
  <mergeCells count="1">
    <mergeCell ref="A1:H1"/>
  </mergeCells>
  <conditionalFormatting sqref="H3:H1048576">
    <cfRule type="cellIs" dxfId="7" priority="1" operator="lessThan">
      <formula>0</formula>
    </cfRule>
    <cfRule type="cellIs" dxfId="6" priority="2" operator="greaterThan">
      <formula>0</formula>
    </cfRule>
  </conditionalFormatting>
  <dataValidations count="2">
    <dataValidation type="list" allowBlank="1" showInputMessage="1" showErrorMessage="1" sqref="E3:E1048576" xr:uid="{052966D7-89AC-4FDD-8052-1A340E8A6CDB}">
      <formula1>"Long, Short"</formula1>
    </dataValidation>
    <dataValidation type="list" allowBlank="1" showInputMessage="1" showErrorMessage="1" sqref="F3:F1048576" xr:uid="{FB5FE081-1A60-4CDD-8E2F-8BDFDB1CB11E}">
      <formula1>"120, 60"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40594-69EE-4A72-A30D-80AB147EF8BA}">
  <dimension ref="A1:O28"/>
  <sheetViews>
    <sheetView zoomScale="160" zoomScaleNormal="160" workbookViewId="0">
      <selection activeCell="A2" sqref="A2:H2"/>
    </sheetView>
  </sheetViews>
  <sheetFormatPr defaultRowHeight="14.4" x14ac:dyDescent="0.3"/>
  <cols>
    <col min="1" max="1" width="9.88671875" style="1" customWidth="1"/>
    <col min="2" max="4" width="9.88671875" style="6" customWidth="1"/>
    <col min="5" max="8" width="9.88671875" style="1" customWidth="1"/>
    <col min="9" max="9" width="8.44140625" bestFit="1" customWidth="1"/>
    <col min="10" max="10" width="8.109375" bestFit="1" customWidth="1"/>
    <col min="12" max="12" width="11.33203125" bestFit="1" customWidth="1"/>
    <col min="16" max="16" width="12.109375" bestFit="1" customWidth="1"/>
  </cols>
  <sheetData>
    <row r="1" spans="1:15" ht="15" thickBot="1" x14ac:dyDescent="0.35">
      <c r="A1" s="38" t="s">
        <v>33</v>
      </c>
      <c r="B1" s="38"/>
      <c r="C1" s="38"/>
      <c r="D1" s="38"/>
      <c r="E1" s="38"/>
      <c r="F1" s="38"/>
      <c r="G1" s="38"/>
      <c r="H1" s="38"/>
      <c r="I1" s="1"/>
      <c r="J1" s="1"/>
    </row>
    <row r="2" spans="1:15" ht="15" thickBot="1" x14ac:dyDescent="0.35">
      <c r="A2" s="2" t="s">
        <v>0</v>
      </c>
      <c r="B2" s="3" t="s">
        <v>1</v>
      </c>
      <c r="C2" s="3" t="s">
        <v>2</v>
      </c>
      <c r="D2" s="3" t="s">
        <v>6</v>
      </c>
      <c r="E2" s="7" t="s">
        <v>4</v>
      </c>
      <c r="F2" s="3" t="s">
        <v>5</v>
      </c>
      <c r="G2" s="3" t="s">
        <v>7</v>
      </c>
      <c r="H2" s="3" t="s">
        <v>8</v>
      </c>
      <c r="I2" s="4" t="s">
        <v>18</v>
      </c>
      <c r="J2" s="11" t="s">
        <v>38</v>
      </c>
    </row>
    <row r="3" spans="1:15" x14ac:dyDescent="0.3">
      <c r="A3" s="5">
        <v>45292</v>
      </c>
      <c r="B3" s="6">
        <v>465</v>
      </c>
      <c r="C3" s="6">
        <v>467.75</v>
      </c>
      <c r="D3" s="6">
        <v>463.05</v>
      </c>
      <c r="E3" s="1" t="s">
        <v>9</v>
      </c>
      <c r="F3" s="1">
        <v>500</v>
      </c>
      <c r="G3" s="6">
        <f>C3-B3</f>
        <v>2.75</v>
      </c>
      <c r="H3" s="1">
        <f t="shared" ref="H3:H27" si="0">G3*F3</f>
        <v>1375</v>
      </c>
      <c r="I3">
        <f t="shared" ref="I3:I27" si="1">(B3*F3)/5</f>
        <v>46500</v>
      </c>
      <c r="J3">
        <f>(D3-B3)*F3</f>
        <v>-974.99999999999432</v>
      </c>
      <c r="L3" s="1" t="s">
        <v>11</v>
      </c>
      <c r="M3" s="1">
        <f>COUNT(H3:H27)</f>
        <v>25</v>
      </c>
      <c r="N3" s="1"/>
      <c r="O3" t="s">
        <v>47</v>
      </c>
    </row>
    <row r="4" spans="1:15" x14ac:dyDescent="0.3">
      <c r="A4" s="5">
        <v>45293</v>
      </c>
      <c r="B4" s="6">
        <v>466.7</v>
      </c>
      <c r="C4" s="6">
        <v>468.65</v>
      </c>
      <c r="D4" s="6">
        <v>468.65</v>
      </c>
      <c r="E4" s="1" t="s">
        <v>10</v>
      </c>
      <c r="F4" s="1">
        <v>500</v>
      </c>
      <c r="G4" s="6">
        <f>B4-C4</f>
        <v>-1.9499999999999886</v>
      </c>
      <c r="H4" s="1">
        <f t="shared" si="0"/>
        <v>-974.99999999999432</v>
      </c>
      <c r="I4">
        <f t="shared" si="1"/>
        <v>46670</v>
      </c>
      <c r="J4">
        <f>-(D4-B4)*F4</f>
        <v>-974.99999999999432</v>
      </c>
      <c r="L4" s="1" t="s">
        <v>17</v>
      </c>
      <c r="M4" s="1">
        <f>COUNTIF(H3:H27,"&gt;0")</f>
        <v>14</v>
      </c>
      <c r="N4" s="1"/>
      <c r="O4" t="s">
        <v>48</v>
      </c>
    </row>
    <row r="5" spans="1:15" x14ac:dyDescent="0.3">
      <c r="A5" s="5">
        <v>45293</v>
      </c>
      <c r="B5" s="6">
        <v>469.95</v>
      </c>
      <c r="C5" s="6">
        <v>470</v>
      </c>
      <c r="D5" s="6">
        <v>467</v>
      </c>
      <c r="E5" s="1" t="s">
        <v>9</v>
      </c>
      <c r="F5" s="1">
        <v>250</v>
      </c>
      <c r="G5" s="6">
        <f>C5-B5</f>
        <v>5.0000000000011369E-2</v>
      </c>
      <c r="H5" s="1">
        <f t="shared" si="0"/>
        <v>12.500000000002842</v>
      </c>
      <c r="I5">
        <f t="shared" si="1"/>
        <v>23497.5</v>
      </c>
      <c r="J5">
        <f>(D5-B5)*F5</f>
        <v>-737.49999999999716</v>
      </c>
      <c r="L5" s="1" t="s">
        <v>12</v>
      </c>
      <c r="M5" s="1">
        <f>M3-M4</f>
        <v>11</v>
      </c>
      <c r="N5" s="1"/>
    </row>
    <row r="6" spans="1:15" x14ac:dyDescent="0.3">
      <c r="A6" s="5">
        <v>45294</v>
      </c>
      <c r="B6" s="6">
        <v>476.35</v>
      </c>
      <c r="C6" s="6">
        <v>477.4</v>
      </c>
      <c r="D6" s="6">
        <v>472.75</v>
      </c>
      <c r="E6" s="1" t="s">
        <v>9</v>
      </c>
      <c r="F6" s="1">
        <v>500</v>
      </c>
      <c r="G6" s="6">
        <f>C6-B6</f>
        <v>1.0499999999999545</v>
      </c>
      <c r="H6" s="1">
        <f t="shared" si="0"/>
        <v>524.99999999997726</v>
      </c>
      <c r="I6">
        <f t="shared" si="1"/>
        <v>47635</v>
      </c>
      <c r="J6">
        <f>(D6-B6)*F6</f>
        <v>-1800.0000000000114</v>
      </c>
      <c r="L6" s="1" t="s">
        <v>13</v>
      </c>
      <c r="M6" s="19">
        <f>M4/M3</f>
        <v>0.56000000000000005</v>
      </c>
      <c r="N6" s="19"/>
      <c r="O6" t="s">
        <v>50</v>
      </c>
    </row>
    <row r="7" spans="1:15" x14ac:dyDescent="0.3">
      <c r="A7" s="5">
        <v>45295</v>
      </c>
      <c r="B7" s="6">
        <v>480</v>
      </c>
      <c r="C7" s="6">
        <v>477.65</v>
      </c>
      <c r="D7" s="6">
        <v>477.65</v>
      </c>
      <c r="E7" s="1" t="s">
        <v>9</v>
      </c>
      <c r="F7" s="1">
        <v>250</v>
      </c>
      <c r="G7" s="6">
        <f>C7-B7</f>
        <v>-2.3500000000000227</v>
      </c>
      <c r="H7" s="1">
        <f t="shared" si="0"/>
        <v>-587.50000000000568</v>
      </c>
      <c r="I7">
        <f t="shared" si="1"/>
        <v>24000</v>
      </c>
      <c r="J7">
        <f>(D7-B7)*F7</f>
        <v>-587.50000000000568</v>
      </c>
      <c r="L7" s="1" t="s">
        <v>14</v>
      </c>
      <c r="M7" s="20">
        <f>SUM(G3:G27)</f>
        <v>17.049999999999898</v>
      </c>
      <c r="N7" s="6"/>
    </row>
    <row r="8" spans="1:15" x14ac:dyDescent="0.3">
      <c r="A8" s="5">
        <v>45296</v>
      </c>
      <c r="B8" s="6">
        <v>473.15</v>
      </c>
      <c r="C8" s="6">
        <v>474.9</v>
      </c>
      <c r="D8" s="6">
        <v>474.9</v>
      </c>
      <c r="E8" s="1" t="s">
        <v>10</v>
      </c>
      <c r="F8" s="1">
        <v>500</v>
      </c>
      <c r="G8" s="6">
        <f>B8-C8</f>
        <v>-1.75</v>
      </c>
      <c r="H8" s="1">
        <f t="shared" si="0"/>
        <v>-875</v>
      </c>
      <c r="I8">
        <f t="shared" si="1"/>
        <v>47315</v>
      </c>
      <c r="J8">
        <f>-(D8-B8)*F8</f>
        <v>-875</v>
      </c>
      <c r="L8" s="1" t="s">
        <v>23</v>
      </c>
      <c r="M8" s="21">
        <f>SUM(H3:H27)</f>
        <v>9274.9999999999636</v>
      </c>
      <c r="N8" s="1"/>
    </row>
    <row r="9" spans="1:15" x14ac:dyDescent="0.3">
      <c r="A9" s="5">
        <v>45296</v>
      </c>
      <c r="B9" s="6">
        <v>474.9</v>
      </c>
      <c r="C9" s="6">
        <v>475.6</v>
      </c>
      <c r="D9" s="6">
        <v>473.15</v>
      </c>
      <c r="E9" s="1" t="s">
        <v>9</v>
      </c>
      <c r="F9" s="1">
        <v>250</v>
      </c>
      <c r="G9" s="6">
        <f>C9-B9</f>
        <v>0.70000000000004547</v>
      </c>
      <c r="H9" s="1">
        <f t="shared" si="0"/>
        <v>175.00000000001137</v>
      </c>
      <c r="I9">
        <f t="shared" si="1"/>
        <v>23745</v>
      </c>
      <c r="J9">
        <f>(D9-B9)*F9</f>
        <v>-437.5</v>
      </c>
      <c r="L9" s="1" t="s">
        <v>15</v>
      </c>
      <c r="M9" s="22">
        <f>M8-2755</f>
        <v>6519.9999999999636</v>
      </c>
      <c r="N9" s="1"/>
    </row>
    <row r="10" spans="1:15" x14ac:dyDescent="0.3">
      <c r="A10" s="5">
        <v>45299</v>
      </c>
      <c r="B10" s="6">
        <v>469.35</v>
      </c>
      <c r="C10" s="6">
        <v>467.65</v>
      </c>
      <c r="D10" s="6">
        <v>467.65</v>
      </c>
      <c r="E10" s="1" t="s">
        <v>9</v>
      </c>
      <c r="F10" s="1">
        <v>250</v>
      </c>
      <c r="G10" s="6">
        <f>C10-B10</f>
        <v>-1.7000000000000455</v>
      </c>
      <c r="H10" s="1">
        <f t="shared" si="0"/>
        <v>-425.00000000001137</v>
      </c>
      <c r="I10">
        <f t="shared" si="1"/>
        <v>23467.5</v>
      </c>
      <c r="J10">
        <f>(D10-B10)*F10</f>
        <v>-425.00000000001137</v>
      </c>
    </row>
    <row r="11" spans="1:15" x14ac:dyDescent="0.3">
      <c r="A11" s="5">
        <v>45299</v>
      </c>
      <c r="B11" s="6">
        <v>467.5</v>
      </c>
      <c r="C11" s="6">
        <v>469.35</v>
      </c>
      <c r="D11" s="6">
        <v>469.35</v>
      </c>
      <c r="E11" s="1" t="s">
        <v>10</v>
      </c>
      <c r="F11" s="1">
        <v>250</v>
      </c>
      <c r="G11" s="6">
        <f>B11-C11</f>
        <v>-1.8500000000000227</v>
      </c>
      <c r="H11" s="1">
        <f t="shared" si="0"/>
        <v>-462.50000000000568</v>
      </c>
      <c r="I11">
        <f t="shared" si="1"/>
        <v>23375</v>
      </c>
      <c r="J11">
        <f>-(D11-B11)*F11</f>
        <v>-462.50000000000568</v>
      </c>
    </row>
    <row r="12" spans="1:15" x14ac:dyDescent="0.3">
      <c r="A12" s="5">
        <v>45300</v>
      </c>
      <c r="B12" s="6">
        <v>466.5</v>
      </c>
      <c r="C12" s="6">
        <v>464.35</v>
      </c>
      <c r="D12" s="6">
        <v>469.6</v>
      </c>
      <c r="E12" s="1" t="s">
        <v>10</v>
      </c>
      <c r="F12" s="1">
        <v>250</v>
      </c>
      <c r="G12" s="6">
        <f>B12-C12</f>
        <v>2.1499999999999773</v>
      </c>
      <c r="H12" s="1">
        <f t="shared" si="0"/>
        <v>537.49999999999432</v>
      </c>
      <c r="I12">
        <f t="shared" si="1"/>
        <v>23325</v>
      </c>
      <c r="J12">
        <f>-(D12-B12)*F12</f>
        <v>-775.00000000000568</v>
      </c>
    </row>
    <row r="13" spans="1:15" x14ac:dyDescent="0.3">
      <c r="A13" s="5">
        <v>45301</v>
      </c>
      <c r="B13" s="6">
        <v>461.15</v>
      </c>
      <c r="C13" s="6">
        <v>460.45</v>
      </c>
      <c r="D13" s="6">
        <v>460.45</v>
      </c>
      <c r="E13" s="1" t="s">
        <v>9</v>
      </c>
      <c r="F13" s="1">
        <v>250</v>
      </c>
      <c r="G13" s="6">
        <f>C13-B13</f>
        <v>-0.69999999999998863</v>
      </c>
      <c r="H13" s="1">
        <f t="shared" si="0"/>
        <v>-174.99999999999716</v>
      </c>
      <c r="I13">
        <f t="shared" si="1"/>
        <v>23057.5</v>
      </c>
      <c r="J13">
        <f>(D13-B13)*F13</f>
        <v>-174.99999999999716</v>
      </c>
    </row>
    <row r="14" spans="1:15" x14ac:dyDescent="0.3">
      <c r="A14" s="5">
        <v>45301</v>
      </c>
      <c r="B14" s="6">
        <v>460.45</v>
      </c>
      <c r="C14" s="6">
        <v>461.15</v>
      </c>
      <c r="D14" s="6">
        <v>461.15</v>
      </c>
      <c r="E14" s="1" t="s">
        <v>10</v>
      </c>
      <c r="F14" s="1">
        <v>250</v>
      </c>
      <c r="G14" s="6">
        <f>B14-C14</f>
        <v>-0.69999999999998863</v>
      </c>
      <c r="H14" s="1">
        <f t="shared" si="0"/>
        <v>-174.99999999999716</v>
      </c>
      <c r="I14">
        <f t="shared" si="1"/>
        <v>23022.5</v>
      </c>
      <c r="J14">
        <f>-(D14-B14)*F14</f>
        <v>-174.99999999999716</v>
      </c>
    </row>
    <row r="15" spans="1:15" x14ac:dyDescent="0.3">
      <c r="A15" s="5">
        <v>45302</v>
      </c>
      <c r="B15" s="6">
        <v>464.1</v>
      </c>
      <c r="C15" s="6">
        <v>463.2</v>
      </c>
      <c r="D15" s="6">
        <v>465.85</v>
      </c>
      <c r="E15" s="1" t="s">
        <v>10</v>
      </c>
      <c r="F15" s="1">
        <v>250</v>
      </c>
      <c r="G15" s="6">
        <f>B15-C15</f>
        <v>0.90000000000003411</v>
      </c>
      <c r="H15" s="1">
        <f t="shared" si="0"/>
        <v>225.00000000000853</v>
      </c>
      <c r="I15">
        <f t="shared" si="1"/>
        <v>23205</v>
      </c>
      <c r="J15">
        <f>-(D15-B15)*F15</f>
        <v>-437.5</v>
      </c>
    </row>
    <row r="16" spans="1:15" x14ac:dyDescent="0.3">
      <c r="A16" s="5">
        <v>45303</v>
      </c>
      <c r="B16" s="6">
        <v>462.45</v>
      </c>
      <c r="C16" s="6">
        <v>464.6</v>
      </c>
      <c r="D16" s="6">
        <v>464.6</v>
      </c>
      <c r="E16" s="1" t="s">
        <v>10</v>
      </c>
      <c r="F16" s="1">
        <v>250</v>
      </c>
      <c r="G16" s="6">
        <f>B16-C16</f>
        <v>-2.1500000000000341</v>
      </c>
      <c r="H16" s="1">
        <f t="shared" si="0"/>
        <v>-537.50000000000853</v>
      </c>
      <c r="I16">
        <f t="shared" si="1"/>
        <v>23122.5</v>
      </c>
      <c r="J16">
        <f>-(D16-B16)*F16</f>
        <v>-537.50000000000853</v>
      </c>
    </row>
    <row r="17" spans="1:10" x14ac:dyDescent="0.3">
      <c r="A17" s="5">
        <v>45303</v>
      </c>
      <c r="B17" s="6">
        <v>464.6</v>
      </c>
      <c r="C17" s="6">
        <v>467.35</v>
      </c>
      <c r="D17" s="6">
        <v>462.5</v>
      </c>
      <c r="E17" s="1" t="s">
        <v>9</v>
      </c>
      <c r="F17" s="1">
        <v>500</v>
      </c>
      <c r="G17" s="6">
        <f>C17-B17</f>
        <v>2.75</v>
      </c>
      <c r="H17" s="1">
        <f t="shared" si="0"/>
        <v>1375</v>
      </c>
      <c r="I17">
        <f t="shared" si="1"/>
        <v>46460</v>
      </c>
      <c r="J17">
        <f>(D17-B17)*F17</f>
        <v>-1050.0000000000114</v>
      </c>
    </row>
    <row r="18" spans="1:10" x14ac:dyDescent="0.3">
      <c r="A18" s="5">
        <v>45307</v>
      </c>
      <c r="B18" s="6">
        <v>468.85</v>
      </c>
      <c r="C18" s="6">
        <v>466.95</v>
      </c>
      <c r="D18" s="6">
        <v>466.95</v>
      </c>
      <c r="E18" s="1" t="s">
        <v>9</v>
      </c>
      <c r="F18" s="1">
        <v>500</v>
      </c>
      <c r="G18" s="6">
        <f>C18-B18</f>
        <v>-1.9000000000000341</v>
      </c>
      <c r="H18" s="1">
        <f t="shared" si="0"/>
        <v>-950.00000000001705</v>
      </c>
      <c r="I18">
        <f t="shared" si="1"/>
        <v>46885</v>
      </c>
      <c r="J18">
        <f>(D18-B18)*F18</f>
        <v>-950.00000000001705</v>
      </c>
    </row>
    <row r="19" spans="1:10" x14ac:dyDescent="0.3">
      <c r="A19" s="5">
        <v>45307</v>
      </c>
      <c r="B19" s="6">
        <v>466.95</v>
      </c>
      <c r="C19" s="6">
        <v>468.85</v>
      </c>
      <c r="D19" s="6">
        <v>468.85</v>
      </c>
      <c r="E19" s="1" t="s">
        <v>10</v>
      </c>
      <c r="F19" s="1">
        <v>250</v>
      </c>
      <c r="G19" s="6">
        <f>B19-C19</f>
        <v>-1.9000000000000341</v>
      </c>
      <c r="H19" s="1">
        <f t="shared" si="0"/>
        <v>-475.00000000000853</v>
      </c>
      <c r="I19">
        <f t="shared" si="1"/>
        <v>23347.5</v>
      </c>
      <c r="J19">
        <f>-(D19-B19)*F19</f>
        <v>-475.00000000000853</v>
      </c>
    </row>
    <row r="20" spans="1:10" x14ac:dyDescent="0.3">
      <c r="A20" s="5">
        <v>45308</v>
      </c>
      <c r="B20" s="6">
        <v>468.6</v>
      </c>
      <c r="C20" s="6">
        <v>466.85</v>
      </c>
      <c r="D20" s="6">
        <v>470.55</v>
      </c>
      <c r="E20" s="1" t="s">
        <v>10</v>
      </c>
      <c r="F20" s="1">
        <v>500</v>
      </c>
      <c r="G20" s="6">
        <f>B20-C20</f>
        <v>1.75</v>
      </c>
      <c r="H20" s="1">
        <f t="shared" si="0"/>
        <v>875</v>
      </c>
      <c r="I20">
        <f t="shared" si="1"/>
        <v>46860</v>
      </c>
      <c r="J20">
        <f>-(D20-B20)*F20</f>
        <v>-974.99999999999432</v>
      </c>
    </row>
    <row r="21" spans="1:10" x14ac:dyDescent="0.3">
      <c r="A21" s="5">
        <v>45309</v>
      </c>
      <c r="B21" s="6">
        <v>463.95</v>
      </c>
      <c r="C21" s="6">
        <v>466</v>
      </c>
      <c r="D21" s="6">
        <v>457.9</v>
      </c>
      <c r="E21" s="1" t="s">
        <v>9</v>
      </c>
      <c r="F21" s="1">
        <v>250</v>
      </c>
      <c r="G21" s="6">
        <f>C21-B21</f>
        <v>2.0500000000000114</v>
      </c>
      <c r="H21" s="1">
        <f t="shared" si="0"/>
        <v>512.50000000000284</v>
      </c>
      <c r="I21">
        <f t="shared" si="1"/>
        <v>23197.5</v>
      </c>
      <c r="J21">
        <f>(D21-B21)*F21</f>
        <v>-1512.5000000000027</v>
      </c>
    </row>
    <row r="22" spans="1:10" x14ac:dyDescent="0.3">
      <c r="A22" s="5">
        <v>45311</v>
      </c>
      <c r="B22" s="6">
        <v>472</v>
      </c>
      <c r="C22" s="6">
        <v>468.3</v>
      </c>
      <c r="D22" s="6">
        <v>474.35</v>
      </c>
      <c r="E22" s="1" t="s">
        <v>10</v>
      </c>
      <c r="F22" s="1">
        <v>500</v>
      </c>
      <c r="G22" s="6">
        <f>B22-C22</f>
        <v>3.6999999999999886</v>
      </c>
      <c r="H22" s="1">
        <f t="shared" si="0"/>
        <v>1849.9999999999943</v>
      </c>
      <c r="I22">
        <f t="shared" si="1"/>
        <v>47200</v>
      </c>
      <c r="J22">
        <f>-(D22-B22)*F22</f>
        <v>-1175.0000000000114</v>
      </c>
    </row>
    <row r="23" spans="1:10" x14ac:dyDescent="0.3">
      <c r="A23" s="5">
        <v>45314</v>
      </c>
      <c r="B23" s="6">
        <v>470</v>
      </c>
      <c r="C23" s="6">
        <v>460</v>
      </c>
      <c r="D23" s="6">
        <v>473.7</v>
      </c>
      <c r="E23" s="1" t="s">
        <v>10</v>
      </c>
      <c r="F23" s="1">
        <v>500</v>
      </c>
      <c r="G23" s="6">
        <f>B23-C23</f>
        <v>10</v>
      </c>
      <c r="H23" s="1">
        <f t="shared" si="0"/>
        <v>5000</v>
      </c>
      <c r="I23">
        <f t="shared" si="1"/>
        <v>47000</v>
      </c>
      <c r="J23">
        <f>-(D23-B23)*F23</f>
        <v>-1849.9999999999943</v>
      </c>
    </row>
    <row r="24" spans="1:10" x14ac:dyDescent="0.3">
      <c r="A24" s="5">
        <v>45315</v>
      </c>
      <c r="B24" s="6">
        <v>466.45</v>
      </c>
      <c r="C24" s="6">
        <v>464.1</v>
      </c>
      <c r="D24" s="6">
        <v>464.1</v>
      </c>
      <c r="E24" s="1" t="s">
        <v>9</v>
      </c>
      <c r="F24" s="1">
        <v>500</v>
      </c>
      <c r="G24" s="6">
        <f>C24-B24</f>
        <v>-2.3499999999999659</v>
      </c>
      <c r="H24" s="1">
        <f t="shared" si="0"/>
        <v>-1174.9999999999829</v>
      </c>
      <c r="I24">
        <f t="shared" si="1"/>
        <v>46645</v>
      </c>
      <c r="J24">
        <f>(D24-B24)*F24</f>
        <v>-1174.9999999999829</v>
      </c>
    </row>
    <row r="25" spans="1:10" x14ac:dyDescent="0.3">
      <c r="A25" s="5">
        <v>45315</v>
      </c>
      <c r="B25" s="6">
        <v>464.1</v>
      </c>
      <c r="C25" s="6">
        <v>461.6</v>
      </c>
      <c r="D25" s="6">
        <v>466.45</v>
      </c>
      <c r="E25" s="1" t="s">
        <v>10</v>
      </c>
      <c r="F25" s="1">
        <v>250</v>
      </c>
      <c r="G25" s="6">
        <f>B25-C25</f>
        <v>2.5</v>
      </c>
      <c r="H25" s="1">
        <f t="shared" si="0"/>
        <v>625</v>
      </c>
      <c r="I25">
        <f t="shared" si="1"/>
        <v>23205</v>
      </c>
      <c r="J25">
        <f>-(D25-B25)*F25</f>
        <v>-587.49999999999147</v>
      </c>
    </row>
    <row r="26" spans="1:10" x14ac:dyDescent="0.3">
      <c r="A26" s="5">
        <v>45316</v>
      </c>
      <c r="B26" s="6">
        <v>458.05</v>
      </c>
      <c r="C26" s="6">
        <v>455.5</v>
      </c>
      <c r="D26" s="6">
        <v>460</v>
      </c>
      <c r="E26" s="1" t="s">
        <v>10</v>
      </c>
      <c r="F26" s="1">
        <v>500</v>
      </c>
      <c r="G26" s="6">
        <f>B26-C26</f>
        <v>2.5500000000000114</v>
      </c>
      <c r="H26" s="1">
        <f t="shared" si="0"/>
        <v>1275.0000000000057</v>
      </c>
      <c r="I26">
        <f t="shared" si="1"/>
        <v>45805</v>
      </c>
      <c r="J26">
        <f>-(D26-B26)*F26</f>
        <v>-974.99999999999432</v>
      </c>
    </row>
    <row r="27" spans="1:10" x14ac:dyDescent="0.3">
      <c r="A27" s="5">
        <v>45321</v>
      </c>
      <c r="B27" s="6">
        <v>441.65</v>
      </c>
      <c r="C27" s="6">
        <v>438.2</v>
      </c>
      <c r="D27" s="6">
        <v>449.3</v>
      </c>
      <c r="E27" s="1" t="s">
        <v>10</v>
      </c>
      <c r="F27" s="1">
        <v>500</v>
      </c>
      <c r="G27" s="6">
        <f>B27-C27</f>
        <v>3.4499999999999886</v>
      </c>
      <c r="H27" s="1">
        <f t="shared" si="0"/>
        <v>1724.9999999999943</v>
      </c>
      <c r="I27">
        <f t="shared" si="1"/>
        <v>44165</v>
      </c>
      <c r="J27">
        <f>-(D27-B27)*F27</f>
        <v>-3825.0000000000173</v>
      </c>
    </row>
    <row r="28" spans="1:10" x14ac:dyDescent="0.3">
      <c r="A28" s="5"/>
    </row>
  </sheetData>
  <mergeCells count="1">
    <mergeCell ref="A1:H1"/>
  </mergeCells>
  <conditionalFormatting sqref="H3:H1048576">
    <cfRule type="cellIs" dxfId="5" priority="1" operator="lessThan">
      <formula>0</formula>
    </cfRule>
    <cfRule type="cellIs" dxfId="4" priority="2" operator="greaterThan">
      <formula>0</formula>
    </cfRule>
  </conditionalFormatting>
  <dataValidations count="1">
    <dataValidation type="list" allowBlank="1" showInputMessage="1" showErrorMessage="1" sqref="E3:E1048576" xr:uid="{9064A6CB-5DB8-445E-B89A-063FDF236CA2}">
      <formula1>"Long, Short"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3419-1CBA-4C4C-BAFF-11EC42662B01}">
  <dimension ref="A1:M94"/>
  <sheetViews>
    <sheetView tabSelected="1" zoomScale="130" zoomScaleNormal="130" workbookViewId="0">
      <selection activeCell="M5" sqref="M5"/>
    </sheetView>
  </sheetViews>
  <sheetFormatPr defaultRowHeight="14.4" x14ac:dyDescent="0.3"/>
  <cols>
    <col min="1" max="1" width="9.109375" style="14"/>
    <col min="2" max="9" width="12.109375" customWidth="1"/>
    <col min="10" max="10" width="12.109375" style="1" customWidth="1"/>
    <col min="12" max="12" width="11.33203125" bestFit="1" customWidth="1"/>
  </cols>
  <sheetData>
    <row r="1" spans="1:13" ht="15" thickBot="1" x14ac:dyDescent="0.35">
      <c r="A1" s="35" t="s">
        <v>3</v>
      </c>
      <c r="B1" s="35" t="s">
        <v>0</v>
      </c>
      <c r="C1" s="36" t="s">
        <v>1</v>
      </c>
      <c r="D1" s="36" t="s">
        <v>2</v>
      </c>
      <c r="E1" s="36" t="s">
        <v>6</v>
      </c>
      <c r="F1" s="37" t="s">
        <v>4</v>
      </c>
      <c r="G1" s="36" t="s">
        <v>5</v>
      </c>
      <c r="H1" s="36" t="s">
        <v>7</v>
      </c>
      <c r="I1" s="36" t="s">
        <v>8</v>
      </c>
      <c r="J1" s="36" t="s">
        <v>18</v>
      </c>
    </row>
    <row r="2" spans="1:13" x14ac:dyDescent="0.3">
      <c r="A2" s="23" t="s">
        <v>51</v>
      </c>
      <c r="B2" s="24">
        <v>45292</v>
      </c>
      <c r="C2" s="25">
        <v>1702.2</v>
      </c>
      <c r="D2" s="25">
        <v>1706.45</v>
      </c>
      <c r="E2" s="25">
        <v>1697.5</v>
      </c>
      <c r="F2" s="26" t="s">
        <v>9</v>
      </c>
      <c r="G2" s="26">
        <v>30</v>
      </c>
      <c r="H2" s="25">
        <f>D2-C2</f>
        <v>4.25</v>
      </c>
      <c r="I2" s="27">
        <f t="shared" ref="I2" si="0">H2*G2</f>
        <v>127.5</v>
      </c>
      <c r="J2" s="1">
        <f>(C2*G2)/5</f>
        <v>10213.200000000001</v>
      </c>
      <c r="K2" s="1"/>
      <c r="L2" s="1"/>
    </row>
    <row r="3" spans="1:13" x14ac:dyDescent="0.3">
      <c r="A3" s="28" t="s">
        <v>52</v>
      </c>
      <c r="B3" s="5">
        <v>45292</v>
      </c>
      <c r="C3" s="1">
        <v>997</v>
      </c>
      <c r="D3" s="1">
        <v>999</v>
      </c>
      <c r="E3" s="1">
        <v>994.6</v>
      </c>
      <c r="F3" s="1" t="s">
        <v>9</v>
      </c>
      <c r="G3" s="1">
        <v>50</v>
      </c>
      <c r="H3" s="1">
        <f>D3-C3</f>
        <v>2</v>
      </c>
      <c r="I3" s="29">
        <f>G3*H3</f>
        <v>100</v>
      </c>
      <c r="J3" s="1">
        <f t="shared" ref="J3:J66" si="1">(C3*G3)/5</f>
        <v>9970</v>
      </c>
      <c r="L3" s="1"/>
    </row>
    <row r="4" spans="1:13" x14ac:dyDescent="0.3">
      <c r="A4" s="28" t="s">
        <v>53</v>
      </c>
      <c r="B4" s="5">
        <v>45292</v>
      </c>
      <c r="C4" s="6">
        <v>1541.85</v>
      </c>
      <c r="D4" s="6">
        <v>1547.5</v>
      </c>
      <c r="E4" s="6">
        <v>1539.35</v>
      </c>
      <c r="F4" s="1" t="s">
        <v>9</v>
      </c>
      <c r="G4" s="1">
        <v>30</v>
      </c>
      <c r="H4" s="1">
        <f>D4-C4</f>
        <v>5.6500000000000909</v>
      </c>
      <c r="I4" s="29">
        <f>G4*H4</f>
        <v>169.50000000000273</v>
      </c>
      <c r="J4" s="1">
        <f t="shared" si="1"/>
        <v>9251.1</v>
      </c>
      <c r="L4" s="1"/>
    </row>
    <row r="5" spans="1:13" ht="15" thickBot="1" x14ac:dyDescent="0.35">
      <c r="A5" s="30" t="s">
        <v>54</v>
      </c>
      <c r="B5" s="31">
        <v>45292</v>
      </c>
      <c r="C5" s="32">
        <v>465</v>
      </c>
      <c r="D5" s="32">
        <v>467.75</v>
      </c>
      <c r="E5" s="32">
        <v>463.05</v>
      </c>
      <c r="F5" s="33" t="s">
        <v>9</v>
      </c>
      <c r="G5" s="33">
        <v>120</v>
      </c>
      <c r="H5" s="32">
        <f>D5-C5</f>
        <v>2.75</v>
      </c>
      <c r="I5" s="34">
        <f>H5*G5</f>
        <v>330</v>
      </c>
      <c r="J5" s="1">
        <f t="shared" si="1"/>
        <v>11160</v>
      </c>
      <c r="L5" s="1"/>
      <c r="M5" s="15"/>
    </row>
    <row r="6" spans="1:13" x14ac:dyDescent="0.3">
      <c r="A6" s="28" t="s">
        <v>51</v>
      </c>
      <c r="B6" s="5">
        <v>45293</v>
      </c>
      <c r="C6" s="6">
        <v>1693.1</v>
      </c>
      <c r="D6" s="6">
        <v>1691</v>
      </c>
      <c r="E6" s="6">
        <v>1702</v>
      </c>
      <c r="F6" s="1" t="s">
        <v>10</v>
      </c>
      <c r="G6" s="1">
        <v>30</v>
      </c>
      <c r="H6" s="6">
        <f>C6-D6</f>
        <v>2.0999999999999091</v>
      </c>
      <c r="I6" s="29">
        <f t="shared" ref="I6" si="2">H6*G6</f>
        <v>62.999999999997272</v>
      </c>
      <c r="J6" s="1">
        <f t="shared" si="1"/>
        <v>10158.6</v>
      </c>
      <c r="L6" s="1"/>
      <c r="M6" s="9"/>
    </row>
    <row r="7" spans="1:13" x14ac:dyDescent="0.3">
      <c r="A7" s="28" t="s">
        <v>52</v>
      </c>
      <c r="B7" s="5">
        <v>45293</v>
      </c>
      <c r="C7" s="1">
        <v>990.5</v>
      </c>
      <c r="D7" s="1">
        <v>987.5</v>
      </c>
      <c r="E7" s="1">
        <v>993.5</v>
      </c>
      <c r="F7" s="1" t="s">
        <v>10</v>
      </c>
      <c r="G7" s="1">
        <v>50</v>
      </c>
      <c r="H7" s="1">
        <f>C7-D7</f>
        <v>3</v>
      </c>
      <c r="I7" s="29">
        <f>H7*G7</f>
        <v>150</v>
      </c>
      <c r="J7" s="1">
        <f t="shared" si="1"/>
        <v>9905</v>
      </c>
      <c r="L7" s="1"/>
    </row>
    <row r="8" spans="1:13" x14ac:dyDescent="0.3">
      <c r="A8" s="28" t="s">
        <v>53</v>
      </c>
      <c r="B8" s="5">
        <v>45293</v>
      </c>
      <c r="C8" s="6">
        <v>1528</v>
      </c>
      <c r="D8" s="6">
        <v>1532</v>
      </c>
      <c r="E8" s="6">
        <v>1532</v>
      </c>
      <c r="F8" s="1" t="s">
        <v>10</v>
      </c>
      <c r="G8" s="1">
        <v>30</v>
      </c>
      <c r="H8" s="1">
        <f>C8-D8</f>
        <v>-4</v>
      </c>
      <c r="I8" s="29">
        <f t="shared" ref="I8" si="3">G8*H8</f>
        <v>-120</v>
      </c>
      <c r="J8" s="1">
        <f t="shared" si="1"/>
        <v>9168</v>
      </c>
      <c r="L8" s="1"/>
    </row>
    <row r="9" spans="1:13" x14ac:dyDescent="0.3">
      <c r="A9" s="28" t="s">
        <v>54</v>
      </c>
      <c r="B9" s="5">
        <v>45293</v>
      </c>
      <c r="C9" s="6">
        <v>466.7</v>
      </c>
      <c r="D9" s="6">
        <v>468.65</v>
      </c>
      <c r="E9" s="6">
        <v>468.65</v>
      </c>
      <c r="F9" s="1" t="s">
        <v>10</v>
      </c>
      <c r="G9" s="1">
        <v>120</v>
      </c>
      <c r="H9" s="6">
        <f>C9-D9</f>
        <v>-1.9499999999999886</v>
      </c>
      <c r="I9" s="29">
        <f t="shared" ref="I9:I12" si="4">H9*G9</f>
        <v>-233.99999999999864</v>
      </c>
      <c r="J9" s="1">
        <f t="shared" si="1"/>
        <v>11200.8</v>
      </c>
    </row>
    <row r="10" spans="1:13" ht="15" thickBot="1" x14ac:dyDescent="0.35">
      <c r="A10" s="30" t="s">
        <v>54</v>
      </c>
      <c r="B10" s="31">
        <v>45293</v>
      </c>
      <c r="C10" s="32">
        <v>469.95</v>
      </c>
      <c r="D10" s="32">
        <v>470</v>
      </c>
      <c r="E10" s="32">
        <v>467</v>
      </c>
      <c r="F10" s="33" t="s">
        <v>9</v>
      </c>
      <c r="G10" s="33">
        <v>60</v>
      </c>
      <c r="H10" s="32">
        <f>D10-C10</f>
        <v>5.0000000000011369E-2</v>
      </c>
      <c r="I10" s="34">
        <f t="shared" si="4"/>
        <v>3.0000000000006821</v>
      </c>
      <c r="J10" s="1">
        <f t="shared" si="1"/>
        <v>5639.4</v>
      </c>
      <c r="L10" s="1"/>
    </row>
    <row r="11" spans="1:13" x14ac:dyDescent="0.3">
      <c r="A11" s="23" t="s">
        <v>51</v>
      </c>
      <c r="B11" s="24">
        <v>45294</v>
      </c>
      <c r="C11" s="25">
        <v>1684.55</v>
      </c>
      <c r="D11" s="25">
        <v>1687.4</v>
      </c>
      <c r="E11" s="25">
        <v>1692.9</v>
      </c>
      <c r="F11" s="26" t="s">
        <v>10</v>
      </c>
      <c r="G11" s="26">
        <v>15</v>
      </c>
      <c r="H11" s="25">
        <f>C11-D11</f>
        <v>-2.8500000000001364</v>
      </c>
      <c r="I11" s="27">
        <f t="shared" si="4"/>
        <v>-42.750000000002046</v>
      </c>
      <c r="J11" s="1">
        <f t="shared" si="1"/>
        <v>5053.6499999999996</v>
      </c>
    </row>
    <row r="12" spans="1:13" x14ac:dyDescent="0.3">
      <c r="A12" s="28" t="s">
        <v>52</v>
      </c>
      <c r="B12" s="5">
        <v>45294</v>
      </c>
      <c r="C12" s="1">
        <v>978.6</v>
      </c>
      <c r="D12" s="1">
        <v>981.5</v>
      </c>
      <c r="E12" s="1">
        <v>975.5</v>
      </c>
      <c r="F12" s="1" t="s">
        <v>9</v>
      </c>
      <c r="G12" s="1">
        <v>25</v>
      </c>
      <c r="H12" s="1">
        <f>D12-C12</f>
        <v>2.8999999999999773</v>
      </c>
      <c r="I12" s="29">
        <f t="shared" si="4"/>
        <v>72.499999999999432</v>
      </c>
      <c r="J12" s="1">
        <f t="shared" si="1"/>
        <v>4893</v>
      </c>
    </row>
    <row r="13" spans="1:13" x14ac:dyDescent="0.3">
      <c r="A13" s="28" t="s">
        <v>53</v>
      </c>
      <c r="B13" s="5">
        <v>45294</v>
      </c>
      <c r="C13" s="6">
        <v>1499.35</v>
      </c>
      <c r="D13" s="6">
        <v>1491</v>
      </c>
      <c r="E13" s="6">
        <v>1502.6</v>
      </c>
      <c r="F13" s="1" t="s">
        <v>10</v>
      </c>
      <c r="G13" s="1">
        <v>30</v>
      </c>
      <c r="H13" s="6">
        <f>C13-D13</f>
        <v>8.3499999999999091</v>
      </c>
      <c r="I13" s="29">
        <f t="shared" ref="I13" si="5">G13*H13</f>
        <v>250.49999999999727</v>
      </c>
      <c r="J13" s="1">
        <f t="shared" si="1"/>
        <v>8996.1</v>
      </c>
    </row>
    <row r="14" spans="1:13" ht="15" thickBot="1" x14ac:dyDescent="0.35">
      <c r="A14" s="30" t="s">
        <v>54</v>
      </c>
      <c r="B14" s="31">
        <v>45294</v>
      </c>
      <c r="C14" s="32">
        <v>476.35</v>
      </c>
      <c r="D14" s="32">
        <v>477.4</v>
      </c>
      <c r="E14" s="32">
        <v>472.75</v>
      </c>
      <c r="F14" s="33" t="s">
        <v>9</v>
      </c>
      <c r="G14" s="33">
        <v>120</v>
      </c>
      <c r="H14" s="32">
        <f>D14-C14</f>
        <v>1.0499999999999545</v>
      </c>
      <c r="I14" s="34">
        <f t="shared" ref="I14:I19" si="6">H14*G14</f>
        <v>125.99999999999454</v>
      </c>
      <c r="J14" s="1">
        <f t="shared" si="1"/>
        <v>11432.4</v>
      </c>
    </row>
    <row r="15" spans="1:13" x14ac:dyDescent="0.3">
      <c r="A15" s="23" t="s">
        <v>51</v>
      </c>
      <c r="B15" s="24">
        <v>45295</v>
      </c>
      <c r="C15" s="25">
        <v>1684.5</v>
      </c>
      <c r="D15" s="25">
        <v>1687.45</v>
      </c>
      <c r="E15" s="25">
        <v>1687.5</v>
      </c>
      <c r="F15" s="26" t="s">
        <v>10</v>
      </c>
      <c r="G15" s="26">
        <v>15</v>
      </c>
      <c r="H15" s="25">
        <f>C15-D15</f>
        <v>-2.9500000000000455</v>
      </c>
      <c r="I15" s="27">
        <f t="shared" si="6"/>
        <v>-44.250000000000682</v>
      </c>
      <c r="J15" s="1">
        <f t="shared" si="1"/>
        <v>5053.5</v>
      </c>
    </row>
    <row r="16" spans="1:13" x14ac:dyDescent="0.3">
      <c r="A16" s="28" t="s">
        <v>52</v>
      </c>
      <c r="B16" s="5">
        <v>45295</v>
      </c>
      <c r="C16" s="1">
        <v>986</v>
      </c>
      <c r="D16" s="1">
        <v>989</v>
      </c>
      <c r="E16" s="1">
        <v>983.55</v>
      </c>
      <c r="F16" s="1" t="s">
        <v>9</v>
      </c>
      <c r="G16" s="1">
        <v>50</v>
      </c>
      <c r="H16" s="1">
        <f>D16-C16</f>
        <v>3</v>
      </c>
      <c r="I16" s="29">
        <f t="shared" si="6"/>
        <v>150</v>
      </c>
      <c r="J16" s="1">
        <f t="shared" si="1"/>
        <v>9860</v>
      </c>
    </row>
    <row r="17" spans="1:10" ht="15" thickBot="1" x14ac:dyDescent="0.35">
      <c r="A17" s="30" t="s">
        <v>53</v>
      </c>
      <c r="B17" s="31">
        <v>45295</v>
      </c>
      <c r="C17" s="32">
        <v>480</v>
      </c>
      <c r="D17" s="32">
        <v>477.65</v>
      </c>
      <c r="E17" s="32">
        <v>477.65</v>
      </c>
      <c r="F17" s="33" t="s">
        <v>9</v>
      </c>
      <c r="G17" s="33">
        <v>60</v>
      </c>
      <c r="H17" s="32">
        <f>D17-C17</f>
        <v>-2.3500000000000227</v>
      </c>
      <c r="I17" s="34">
        <f t="shared" si="6"/>
        <v>-141.00000000000136</v>
      </c>
      <c r="J17" s="1">
        <f t="shared" si="1"/>
        <v>5760</v>
      </c>
    </row>
    <row r="18" spans="1:10" x14ac:dyDescent="0.3">
      <c r="A18" s="28" t="s">
        <v>51</v>
      </c>
      <c r="B18" s="24">
        <v>45296</v>
      </c>
      <c r="C18" s="25">
        <v>1676.4</v>
      </c>
      <c r="D18" s="25">
        <v>1671.8</v>
      </c>
      <c r="E18" s="25">
        <v>1679.7</v>
      </c>
      <c r="F18" s="26" t="s">
        <v>10</v>
      </c>
      <c r="G18" s="26">
        <v>30</v>
      </c>
      <c r="H18" s="25">
        <f>C18-D18</f>
        <v>4.6000000000001364</v>
      </c>
      <c r="I18" s="27">
        <f t="shared" si="6"/>
        <v>138.00000000000409</v>
      </c>
      <c r="J18" s="1">
        <f t="shared" si="1"/>
        <v>10058.4</v>
      </c>
    </row>
    <row r="19" spans="1:10" x14ac:dyDescent="0.3">
      <c r="A19" s="28" t="s">
        <v>52</v>
      </c>
      <c r="B19" s="5">
        <v>45296</v>
      </c>
      <c r="C19" s="1">
        <v>991</v>
      </c>
      <c r="D19" s="1">
        <v>988.2</v>
      </c>
      <c r="E19" s="1">
        <v>994</v>
      </c>
      <c r="F19" s="1" t="s">
        <v>10</v>
      </c>
      <c r="G19" s="1">
        <v>50</v>
      </c>
      <c r="H19" s="1">
        <f>C19-D19</f>
        <v>2.7999999999999545</v>
      </c>
      <c r="I19" s="29">
        <f t="shared" si="6"/>
        <v>139.99999999999773</v>
      </c>
      <c r="J19" s="1">
        <f t="shared" si="1"/>
        <v>9910</v>
      </c>
    </row>
    <row r="20" spans="1:10" x14ac:dyDescent="0.3">
      <c r="A20" s="28" t="s">
        <v>53</v>
      </c>
      <c r="B20" s="5">
        <v>45296</v>
      </c>
      <c r="C20" s="6">
        <v>1525</v>
      </c>
      <c r="D20" s="6">
        <v>1533</v>
      </c>
      <c r="E20" s="6">
        <v>1539.65</v>
      </c>
      <c r="F20" s="1" t="s">
        <v>10</v>
      </c>
      <c r="G20" s="1">
        <v>15</v>
      </c>
      <c r="H20" s="6">
        <f>C20-D20</f>
        <v>-8</v>
      </c>
      <c r="I20" s="29">
        <f t="shared" ref="I20" si="7">G20*H20</f>
        <v>-120</v>
      </c>
      <c r="J20" s="1">
        <f t="shared" si="1"/>
        <v>4575</v>
      </c>
    </row>
    <row r="21" spans="1:10" x14ac:dyDescent="0.3">
      <c r="A21" s="28" t="s">
        <v>54</v>
      </c>
      <c r="B21" s="5">
        <v>45296</v>
      </c>
      <c r="C21" s="6">
        <v>473.15</v>
      </c>
      <c r="D21" s="6">
        <v>474.9</v>
      </c>
      <c r="E21" s="6">
        <v>474.9</v>
      </c>
      <c r="F21" s="1" t="s">
        <v>10</v>
      </c>
      <c r="G21" s="1">
        <v>120</v>
      </c>
      <c r="H21" s="6">
        <f>C21-D21</f>
        <v>-1.75</v>
      </c>
      <c r="I21" s="29">
        <f t="shared" ref="I21:I23" si="8">H21*G21</f>
        <v>-210</v>
      </c>
      <c r="J21" s="1">
        <f t="shared" si="1"/>
        <v>11355.6</v>
      </c>
    </row>
    <row r="22" spans="1:10" ht="15" thickBot="1" x14ac:dyDescent="0.35">
      <c r="A22" s="30" t="s">
        <v>54</v>
      </c>
      <c r="B22" s="31">
        <v>45296</v>
      </c>
      <c r="C22" s="32">
        <v>474.9</v>
      </c>
      <c r="D22" s="32">
        <v>475.6</v>
      </c>
      <c r="E22" s="32">
        <v>473.15</v>
      </c>
      <c r="F22" s="33" t="s">
        <v>9</v>
      </c>
      <c r="G22" s="33">
        <v>60</v>
      </c>
      <c r="H22" s="32">
        <f>D22-C22</f>
        <v>0.70000000000004547</v>
      </c>
      <c r="I22" s="34">
        <f t="shared" si="8"/>
        <v>42.000000000002728</v>
      </c>
      <c r="J22" s="1">
        <f t="shared" si="1"/>
        <v>5698.8</v>
      </c>
    </row>
    <row r="23" spans="1:10" x14ac:dyDescent="0.3">
      <c r="A23" s="23" t="s">
        <v>52</v>
      </c>
      <c r="B23" s="24">
        <v>45299</v>
      </c>
      <c r="C23" s="26">
        <v>993.8</v>
      </c>
      <c r="D23" s="26">
        <v>982.95</v>
      </c>
      <c r="E23" s="26">
        <v>998.1</v>
      </c>
      <c r="F23" s="26" t="s">
        <v>10</v>
      </c>
      <c r="G23" s="26">
        <v>25</v>
      </c>
      <c r="H23" s="26">
        <f>C23-D23</f>
        <v>10.849999999999909</v>
      </c>
      <c r="I23" s="27">
        <f t="shared" si="8"/>
        <v>271.24999999999773</v>
      </c>
      <c r="J23" s="1">
        <f t="shared" si="1"/>
        <v>4969</v>
      </c>
    </row>
    <row r="24" spans="1:10" x14ac:dyDescent="0.3">
      <c r="A24" s="28" t="s">
        <v>53</v>
      </c>
      <c r="B24" s="5">
        <v>45299</v>
      </c>
      <c r="C24" s="6">
        <v>1520</v>
      </c>
      <c r="D24" s="6">
        <v>1530</v>
      </c>
      <c r="E24" s="6">
        <v>1530</v>
      </c>
      <c r="F24" s="1" t="s">
        <v>10</v>
      </c>
      <c r="G24" s="1">
        <v>30</v>
      </c>
      <c r="H24" s="6">
        <f>C24-D24</f>
        <v>-10</v>
      </c>
      <c r="I24" s="29">
        <f t="shared" ref="I24:I25" si="9">G24*H24</f>
        <v>-300</v>
      </c>
      <c r="J24" s="1">
        <f t="shared" si="1"/>
        <v>9120</v>
      </c>
    </row>
    <row r="25" spans="1:10" x14ac:dyDescent="0.3">
      <c r="A25" s="28" t="s">
        <v>53</v>
      </c>
      <c r="B25" s="5">
        <v>45299</v>
      </c>
      <c r="C25" s="6">
        <v>1520</v>
      </c>
      <c r="D25" s="6">
        <v>1519</v>
      </c>
      <c r="E25" s="6">
        <v>1530</v>
      </c>
      <c r="F25" s="1" t="s">
        <v>10</v>
      </c>
      <c r="G25" s="1">
        <v>30</v>
      </c>
      <c r="H25" s="6">
        <f>C25-D25</f>
        <v>1</v>
      </c>
      <c r="I25" s="29">
        <f t="shared" si="9"/>
        <v>30</v>
      </c>
      <c r="J25" s="1">
        <f t="shared" si="1"/>
        <v>9120</v>
      </c>
    </row>
    <row r="26" spans="1:10" x14ac:dyDescent="0.3">
      <c r="A26" s="28" t="s">
        <v>54</v>
      </c>
      <c r="B26" s="5">
        <v>45299</v>
      </c>
      <c r="C26" s="6">
        <v>469.35</v>
      </c>
      <c r="D26" s="6">
        <v>467.65</v>
      </c>
      <c r="E26" s="6">
        <v>467.65</v>
      </c>
      <c r="F26" s="1" t="s">
        <v>9</v>
      </c>
      <c r="G26" s="1">
        <v>60</v>
      </c>
      <c r="H26" s="6">
        <f>D26-C26</f>
        <v>-1.7000000000000455</v>
      </c>
      <c r="I26" s="29">
        <f t="shared" ref="I26:I29" si="10">H26*G26</f>
        <v>-102.00000000000273</v>
      </c>
      <c r="J26" s="1">
        <f t="shared" si="1"/>
        <v>5632.2</v>
      </c>
    </row>
    <row r="27" spans="1:10" ht="15" thickBot="1" x14ac:dyDescent="0.35">
      <c r="A27" s="30" t="s">
        <v>54</v>
      </c>
      <c r="B27" s="31">
        <v>45299</v>
      </c>
      <c r="C27" s="32">
        <v>467.5</v>
      </c>
      <c r="D27" s="32">
        <v>469.35</v>
      </c>
      <c r="E27" s="32">
        <v>469.35</v>
      </c>
      <c r="F27" s="33" t="s">
        <v>10</v>
      </c>
      <c r="G27" s="33">
        <v>60</v>
      </c>
      <c r="H27" s="32">
        <f>C27-D27</f>
        <v>-1.8500000000000227</v>
      </c>
      <c r="I27" s="34">
        <f t="shared" si="10"/>
        <v>-111.00000000000136</v>
      </c>
      <c r="J27" s="1">
        <f t="shared" si="1"/>
        <v>5610</v>
      </c>
    </row>
    <row r="28" spans="1:10" x14ac:dyDescent="0.3">
      <c r="A28" s="23" t="s">
        <v>51</v>
      </c>
      <c r="B28" s="24">
        <v>45300</v>
      </c>
      <c r="C28" s="25">
        <v>1665.7</v>
      </c>
      <c r="D28" s="25">
        <v>1672.59</v>
      </c>
      <c r="E28" s="25">
        <v>1661.5</v>
      </c>
      <c r="F28" s="26" t="s">
        <v>9</v>
      </c>
      <c r="G28" s="26">
        <v>15</v>
      </c>
      <c r="H28" s="25">
        <f>D28-C28</f>
        <v>6.8899999999998727</v>
      </c>
      <c r="I28" s="27">
        <f t="shared" si="10"/>
        <v>103.34999999999809</v>
      </c>
      <c r="J28" s="1">
        <f t="shared" si="1"/>
        <v>4997.1000000000004</v>
      </c>
    </row>
    <row r="29" spans="1:10" x14ac:dyDescent="0.3">
      <c r="A29" s="28" t="s">
        <v>52</v>
      </c>
      <c r="B29" s="5">
        <v>45300</v>
      </c>
      <c r="C29" s="1">
        <v>989.2</v>
      </c>
      <c r="D29" s="1">
        <v>976.5</v>
      </c>
      <c r="E29" s="1">
        <v>995</v>
      </c>
      <c r="F29" s="1" t="s">
        <v>10</v>
      </c>
      <c r="G29" s="1">
        <v>50</v>
      </c>
      <c r="H29" s="1">
        <f>C29-D29</f>
        <v>12.700000000000045</v>
      </c>
      <c r="I29" s="29">
        <f t="shared" si="10"/>
        <v>635.00000000000227</v>
      </c>
      <c r="J29" s="1">
        <f t="shared" si="1"/>
        <v>9892</v>
      </c>
    </row>
    <row r="30" spans="1:10" x14ac:dyDescent="0.3">
      <c r="A30" s="28" t="s">
        <v>53</v>
      </c>
      <c r="B30" s="5">
        <v>45300</v>
      </c>
      <c r="C30" s="6">
        <v>1545.65</v>
      </c>
      <c r="D30" s="6">
        <v>1542.25</v>
      </c>
      <c r="E30" s="6">
        <v>1542.25</v>
      </c>
      <c r="F30" s="1" t="s">
        <v>9</v>
      </c>
      <c r="G30" s="1">
        <v>30</v>
      </c>
      <c r="H30" s="6">
        <f>D30-C30</f>
        <v>-3.4000000000000909</v>
      </c>
      <c r="I30" s="29">
        <f t="shared" ref="I30:I31" si="11">G30*H30</f>
        <v>-102.00000000000273</v>
      </c>
      <c r="J30" s="1">
        <f t="shared" si="1"/>
        <v>9273.9</v>
      </c>
    </row>
    <row r="31" spans="1:10" x14ac:dyDescent="0.3">
      <c r="A31" s="28" t="s">
        <v>53</v>
      </c>
      <c r="B31" s="5">
        <v>45300</v>
      </c>
      <c r="C31" s="6">
        <v>1542.2</v>
      </c>
      <c r="D31" s="6">
        <v>1530</v>
      </c>
      <c r="E31" s="6">
        <v>1545.65</v>
      </c>
      <c r="F31" s="1" t="s">
        <v>10</v>
      </c>
      <c r="G31" s="1">
        <v>30</v>
      </c>
      <c r="H31" s="6">
        <f>C31-D31</f>
        <v>12.200000000000045</v>
      </c>
      <c r="I31" s="29">
        <f t="shared" si="11"/>
        <v>366.00000000000136</v>
      </c>
      <c r="J31" s="1">
        <f t="shared" si="1"/>
        <v>9253.2000000000007</v>
      </c>
    </row>
    <row r="32" spans="1:10" ht="15" thickBot="1" x14ac:dyDescent="0.35">
      <c r="A32" s="30" t="s">
        <v>54</v>
      </c>
      <c r="B32" s="31">
        <v>45300</v>
      </c>
      <c r="C32" s="32">
        <v>466.5</v>
      </c>
      <c r="D32" s="32">
        <v>464.35</v>
      </c>
      <c r="E32" s="32">
        <v>469.6</v>
      </c>
      <c r="F32" s="33" t="s">
        <v>10</v>
      </c>
      <c r="G32" s="33">
        <v>60</v>
      </c>
      <c r="H32" s="32">
        <f>C32-D32</f>
        <v>2.1499999999999773</v>
      </c>
      <c r="I32" s="34">
        <f t="shared" ref="I32:I34" si="12">H32*G32</f>
        <v>128.99999999999864</v>
      </c>
      <c r="J32" s="1">
        <f t="shared" si="1"/>
        <v>5598</v>
      </c>
    </row>
    <row r="33" spans="1:10" x14ac:dyDescent="0.3">
      <c r="A33" s="23" t="s">
        <v>51</v>
      </c>
      <c r="B33" s="24">
        <v>45301</v>
      </c>
      <c r="C33" s="25">
        <v>1654.65</v>
      </c>
      <c r="D33" s="25">
        <v>1652.55</v>
      </c>
      <c r="E33" s="25">
        <v>1652.55</v>
      </c>
      <c r="F33" s="26" t="s">
        <v>9</v>
      </c>
      <c r="G33" s="26">
        <v>30</v>
      </c>
      <c r="H33" s="25">
        <f>D33-C33</f>
        <v>-2.1000000000001364</v>
      </c>
      <c r="I33" s="27">
        <f t="shared" si="12"/>
        <v>-63.000000000004093</v>
      </c>
      <c r="J33" s="1">
        <f t="shared" si="1"/>
        <v>9927.9</v>
      </c>
    </row>
    <row r="34" spans="1:10" x14ac:dyDescent="0.3">
      <c r="A34" s="28" t="s">
        <v>52</v>
      </c>
      <c r="B34" s="5">
        <v>45301</v>
      </c>
      <c r="C34" s="1">
        <v>987.2</v>
      </c>
      <c r="D34" s="1">
        <v>992.5</v>
      </c>
      <c r="E34" s="1">
        <v>981.85</v>
      </c>
      <c r="F34" s="1" t="s">
        <v>9</v>
      </c>
      <c r="G34" s="1">
        <v>50</v>
      </c>
      <c r="H34" s="1">
        <f>D34-C34</f>
        <v>5.2999999999999545</v>
      </c>
      <c r="I34" s="29">
        <f t="shared" si="12"/>
        <v>264.99999999999773</v>
      </c>
      <c r="J34" s="1">
        <f t="shared" si="1"/>
        <v>9872</v>
      </c>
    </row>
    <row r="35" spans="1:10" x14ac:dyDescent="0.3">
      <c r="A35" s="28" t="s">
        <v>53</v>
      </c>
      <c r="B35" s="5">
        <v>45301</v>
      </c>
      <c r="C35" s="6">
        <v>1521.3</v>
      </c>
      <c r="D35" s="6">
        <v>1515.45</v>
      </c>
      <c r="E35" s="6">
        <v>1526.85</v>
      </c>
      <c r="F35" s="1" t="s">
        <v>10</v>
      </c>
      <c r="G35" s="1">
        <v>30</v>
      </c>
      <c r="H35" s="6">
        <f>C35-D35</f>
        <v>5.8499999999999091</v>
      </c>
      <c r="I35" s="29">
        <f t="shared" ref="I35" si="13">G35*H35</f>
        <v>175.49999999999727</v>
      </c>
      <c r="J35" s="1">
        <f t="shared" si="1"/>
        <v>9127.7999999999993</v>
      </c>
    </row>
    <row r="36" spans="1:10" x14ac:dyDescent="0.3">
      <c r="A36" s="28" t="s">
        <v>54</v>
      </c>
      <c r="B36" s="5">
        <v>45301</v>
      </c>
      <c r="C36" s="6">
        <v>461.15</v>
      </c>
      <c r="D36" s="6">
        <v>460.45</v>
      </c>
      <c r="E36" s="6">
        <v>460.45</v>
      </c>
      <c r="F36" s="1" t="s">
        <v>9</v>
      </c>
      <c r="G36" s="1">
        <v>60</v>
      </c>
      <c r="H36" s="6">
        <f>D36-C36</f>
        <v>-0.69999999999998863</v>
      </c>
      <c r="I36" s="29">
        <f t="shared" ref="I36:I39" si="14">H36*G36</f>
        <v>-41.999999999999318</v>
      </c>
      <c r="J36" s="1">
        <f t="shared" si="1"/>
        <v>5533.8</v>
      </c>
    </row>
    <row r="37" spans="1:10" ht="15" thickBot="1" x14ac:dyDescent="0.35">
      <c r="A37" s="30" t="s">
        <v>54</v>
      </c>
      <c r="B37" s="31">
        <v>45301</v>
      </c>
      <c r="C37" s="32">
        <v>460.45</v>
      </c>
      <c r="D37" s="32">
        <v>461.15</v>
      </c>
      <c r="E37" s="32">
        <v>461.15</v>
      </c>
      <c r="F37" s="33" t="s">
        <v>10</v>
      </c>
      <c r="G37" s="33">
        <v>60</v>
      </c>
      <c r="H37" s="32">
        <f>C37-D37</f>
        <v>-0.69999999999998863</v>
      </c>
      <c r="I37" s="34">
        <f t="shared" si="14"/>
        <v>-41.999999999999318</v>
      </c>
      <c r="J37" s="1">
        <f t="shared" si="1"/>
        <v>5525.4</v>
      </c>
    </row>
    <row r="38" spans="1:10" x14ac:dyDescent="0.3">
      <c r="A38" s="23" t="s">
        <v>51</v>
      </c>
      <c r="B38" s="24">
        <v>45302</v>
      </c>
      <c r="C38" s="25">
        <v>1651</v>
      </c>
      <c r="D38" s="25">
        <v>1653</v>
      </c>
      <c r="E38" s="25">
        <v>1653</v>
      </c>
      <c r="F38" s="26" t="s">
        <v>10</v>
      </c>
      <c r="G38" s="26">
        <v>30</v>
      </c>
      <c r="H38" s="25">
        <f>C38-D38</f>
        <v>-2</v>
      </c>
      <c r="I38" s="27">
        <f t="shared" si="14"/>
        <v>-60</v>
      </c>
      <c r="J38" s="1">
        <f t="shared" si="1"/>
        <v>9906</v>
      </c>
    </row>
    <row r="39" spans="1:10" x14ac:dyDescent="0.3">
      <c r="A39" s="28" t="s">
        <v>52</v>
      </c>
      <c r="B39" s="5">
        <v>45302</v>
      </c>
      <c r="C39" s="1">
        <v>992.45</v>
      </c>
      <c r="D39" s="1">
        <v>989.3</v>
      </c>
      <c r="E39" s="1">
        <v>996.15</v>
      </c>
      <c r="F39" s="1" t="s">
        <v>10</v>
      </c>
      <c r="G39" s="1">
        <v>50</v>
      </c>
      <c r="H39" s="1">
        <f>C39-D39</f>
        <v>3.1500000000000909</v>
      </c>
      <c r="I39" s="29">
        <f t="shared" si="14"/>
        <v>157.50000000000455</v>
      </c>
      <c r="J39" s="1">
        <f t="shared" si="1"/>
        <v>9924.5</v>
      </c>
    </row>
    <row r="40" spans="1:10" x14ac:dyDescent="0.3">
      <c r="A40" s="28" t="s">
        <v>53</v>
      </c>
      <c r="B40" s="5">
        <v>45302</v>
      </c>
      <c r="C40" s="6">
        <v>1496.65</v>
      </c>
      <c r="D40" s="6">
        <v>1506.5</v>
      </c>
      <c r="E40" s="6">
        <v>1506.5</v>
      </c>
      <c r="F40" s="1" t="s">
        <v>10</v>
      </c>
      <c r="G40" s="1">
        <v>30</v>
      </c>
      <c r="H40" s="6">
        <f>C40-D40</f>
        <v>-9.8499999999999091</v>
      </c>
      <c r="I40" s="29">
        <f t="shared" ref="I40" si="15">G40*H40</f>
        <v>-295.49999999999727</v>
      </c>
      <c r="J40" s="1">
        <f t="shared" si="1"/>
        <v>8979.9</v>
      </c>
    </row>
    <row r="41" spans="1:10" ht="15" thickBot="1" x14ac:dyDescent="0.35">
      <c r="A41" s="30" t="s">
        <v>54</v>
      </c>
      <c r="B41" s="31">
        <v>45302</v>
      </c>
      <c r="C41" s="32">
        <v>464.1</v>
      </c>
      <c r="D41" s="32">
        <v>463.2</v>
      </c>
      <c r="E41" s="32">
        <v>465.85</v>
      </c>
      <c r="F41" s="33" t="s">
        <v>10</v>
      </c>
      <c r="G41" s="33">
        <v>60</v>
      </c>
      <c r="H41" s="32">
        <f>C41-D41</f>
        <v>0.90000000000003411</v>
      </c>
      <c r="I41" s="34">
        <f t="shared" ref="I41:I43" si="16">H41*G41</f>
        <v>54.000000000002046</v>
      </c>
      <c r="J41" s="1">
        <f t="shared" si="1"/>
        <v>5569.2</v>
      </c>
    </row>
    <row r="42" spans="1:10" x14ac:dyDescent="0.3">
      <c r="A42" s="23" t="s">
        <v>51</v>
      </c>
      <c r="B42" s="24">
        <v>45303</v>
      </c>
      <c r="C42" s="25">
        <v>1650</v>
      </c>
      <c r="D42" s="25">
        <v>1645.7</v>
      </c>
      <c r="E42" s="25">
        <v>1645.7</v>
      </c>
      <c r="F42" s="26" t="s">
        <v>9</v>
      </c>
      <c r="G42" s="26">
        <v>15</v>
      </c>
      <c r="H42" s="25">
        <f>D42-C42</f>
        <v>-4.2999999999999545</v>
      </c>
      <c r="I42" s="27">
        <f t="shared" si="16"/>
        <v>-64.499999999999318</v>
      </c>
      <c r="J42" s="1">
        <f t="shared" si="1"/>
        <v>4950</v>
      </c>
    </row>
    <row r="43" spans="1:10" x14ac:dyDescent="0.3">
      <c r="A43" s="28" t="s">
        <v>52</v>
      </c>
      <c r="B43" s="5">
        <v>45303</v>
      </c>
      <c r="C43" s="1">
        <v>1003.25</v>
      </c>
      <c r="D43" s="1">
        <v>1004.65</v>
      </c>
      <c r="E43" s="1">
        <v>1000</v>
      </c>
      <c r="F43" s="1" t="s">
        <v>9</v>
      </c>
      <c r="G43" s="1">
        <v>50</v>
      </c>
      <c r="H43" s="1">
        <f>D43-C43</f>
        <v>1.3999999999999773</v>
      </c>
      <c r="I43" s="29">
        <f t="shared" si="16"/>
        <v>69.999999999998863</v>
      </c>
      <c r="J43" s="1">
        <f t="shared" si="1"/>
        <v>10032.5</v>
      </c>
    </row>
    <row r="44" spans="1:10" x14ac:dyDescent="0.3">
      <c r="A44" s="28" t="s">
        <v>53</v>
      </c>
      <c r="B44" s="5">
        <v>45303</v>
      </c>
      <c r="C44" s="6">
        <v>1603</v>
      </c>
      <c r="D44" s="6">
        <v>1615</v>
      </c>
      <c r="E44" s="6">
        <v>1597</v>
      </c>
      <c r="F44" s="1" t="s">
        <v>9</v>
      </c>
      <c r="G44" s="1">
        <v>30</v>
      </c>
      <c r="H44" s="6">
        <f>D44-C44</f>
        <v>12</v>
      </c>
      <c r="I44" s="29">
        <f t="shared" ref="I44" si="17">G44*H44</f>
        <v>360</v>
      </c>
      <c r="J44" s="1">
        <f t="shared" si="1"/>
        <v>9618</v>
      </c>
    </row>
    <row r="45" spans="1:10" x14ac:dyDescent="0.3">
      <c r="A45" s="28" t="s">
        <v>54</v>
      </c>
      <c r="B45" s="5">
        <v>45303</v>
      </c>
      <c r="C45" s="6">
        <v>462.45</v>
      </c>
      <c r="D45" s="6">
        <v>464.6</v>
      </c>
      <c r="E45" s="6">
        <v>464.6</v>
      </c>
      <c r="F45" s="1" t="s">
        <v>10</v>
      </c>
      <c r="G45" s="1">
        <v>60</v>
      </c>
      <c r="H45" s="6">
        <f>C45-D45</f>
        <v>-2.1500000000000341</v>
      </c>
      <c r="I45" s="29">
        <f t="shared" ref="I45:I48" si="18">H45*G45</f>
        <v>-129.00000000000205</v>
      </c>
      <c r="J45" s="1">
        <f t="shared" si="1"/>
        <v>5549.4</v>
      </c>
    </row>
    <row r="46" spans="1:10" ht="15" thickBot="1" x14ac:dyDescent="0.35">
      <c r="A46" s="30" t="s">
        <v>54</v>
      </c>
      <c r="B46" s="31">
        <v>45303</v>
      </c>
      <c r="C46" s="32">
        <v>464.6</v>
      </c>
      <c r="D46" s="32">
        <v>467.35</v>
      </c>
      <c r="E46" s="32">
        <v>462.5</v>
      </c>
      <c r="F46" s="33" t="s">
        <v>9</v>
      </c>
      <c r="G46" s="33">
        <v>120</v>
      </c>
      <c r="H46" s="32">
        <f>D46-C46</f>
        <v>2.75</v>
      </c>
      <c r="I46" s="34">
        <f t="shared" si="18"/>
        <v>330</v>
      </c>
      <c r="J46" s="1">
        <f t="shared" si="1"/>
        <v>11150.4</v>
      </c>
    </row>
    <row r="47" spans="1:10" x14ac:dyDescent="0.3">
      <c r="A47" s="23" t="s">
        <v>51</v>
      </c>
      <c r="B47" s="24">
        <v>45306</v>
      </c>
      <c r="C47" s="25">
        <v>1668</v>
      </c>
      <c r="D47" s="25">
        <v>1679.55</v>
      </c>
      <c r="E47" s="25">
        <v>1657.5</v>
      </c>
      <c r="F47" s="26" t="s">
        <v>9</v>
      </c>
      <c r="G47" s="26">
        <v>30</v>
      </c>
      <c r="H47" s="25">
        <f>D47-C47</f>
        <v>11.549999999999955</v>
      </c>
      <c r="I47" s="27">
        <f t="shared" si="18"/>
        <v>346.49999999999864</v>
      </c>
      <c r="J47" s="1">
        <f t="shared" si="1"/>
        <v>10008</v>
      </c>
    </row>
    <row r="48" spans="1:10" x14ac:dyDescent="0.3">
      <c r="A48" s="28" t="s">
        <v>52</v>
      </c>
      <c r="B48" s="5">
        <v>45306</v>
      </c>
      <c r="C48" s="1">
        <v>1007.3</v>
      </c>
      <c r="D48" s="1">
        <v>1009.25</v>
      </c>
      <c r="E48" s="1">
        <v>1005.3</v>
      </c>
      <c r="F48" s="1" t="s">
        <v>9</v>
      </c>
      <c r="G48" s="1">
        <v>50</v>
      </c>
      <c r="H48" s="1">
        <f>D48-C48</f>
        <v>1.9500000000000455</v>
      </c>
      <c r="I48" s="29">
        <f t="shared" si="18"/>
        <v>97.500000000002274</v>
      </c>
      <c r="J48" s="1">
        <f t="shared" si="1"/>
        <v>10073</v>
      </c>
    </row>
    <row r="49" spans="1:10" x14ac:dyDescent="0.3">
      <c r="A49" s="28" t="s">
        <v>53</v>
      </c>
      <c r="B49" s="5">
        <v>45306</v>
      </c>
      <c r="C49" s="6">
        <v>1649</v>
      </c>
      <c r="D49" s="6">
        <v>1644</v>
      </c>
      <c r="E49" s="6">
        <v>1644</v>
      </c>
      <c r="F49" s="1" t="s">
        <v>9</v>
      </c>
      <c r="G49" s="1">
        <v>30</v>
      </c>
      <c r="H49" s="6">
        <f>D49-C49</f>
        <v>-5</v>
      </c>
      <c r="I49" s="29">
        <f t="shared" ref="I49:I50" si="19">G49*H49</f>
        <v>-150</v>
      </c>
      <c r="J49" s="1">
        <f t="shared" si="1"/>
        <v>9894</v>
      </c>
    </row>
    <row r="50" spans="1:10" ht="15" thickBot="1" x14ac:dyDescent="0.35">
      <c r="A50" s="30" t="s">
        <v>53</v>
      </c>
      <c r="B50" s="31">
        <v>45306</v>
      </c>
      <c r="C50" s="32">
        <v>1641.1</v>
      </c>
      <c r="D50" s="32">
        <v>1648.4</v>
      </c>
      <c r="E50" s="32">
        <v>1648.4</v>
      </c>
      <c r="F50" s="33" t="s">
        <v>10</v>
      </c>
      <c r="G50" s="33">
        <v>30</v>
      </c>
      <c r="H50" s="32">
        <f>C50-D50</f>
        <v>-7.3000000000001819</v>
      </c>
      <c r="I50" s="34">
        <f t="shared" si="19"/>
        <v>-219.00000000000546</v>
      </c>
      <c r="J50" s="1">
        <f t="shared" si="1"/>
        <v>9846.6</v>
      </c>
    </row>
    <row r="51" spans="1:10" x14ac:dyDescent="0.3">
      <c r="A51" s="23" t="s">
        <v>51</v>
      </c>
      <c r="B51" s="24">
        <v>45307</v>
      </c>
      <c r="C51" s="25">
        <v>1673.7</v>
      </c>
      <c r="D51" s="25">
        <v>1678.15</v>
      </c>
      <c r="E51" s="25">
        <v>1668</v>
      </c>
      <c r="F51" s="26" t="s">
        <v>9</v>
      </c>
      <c r="G51" s="26">
        <v>15</v>
      </c>
      <c r="H51" s="26">
        <f>D51-C51</f>
        <v>4.4500000000000455</v>
      </c>
      <c r="I51" s="27">
        <f t="shared" ref="I51:I52" si="20">H51*G51</f>
        <v>66.750000000000682</v>
      </c>
      <c r="J51" s="1">
        <f t="shared" si="1"/>
        <v>5021.1000000000004</v>
      </c>
    </row>
    <row r="52" spans="1:10" x14ac:dyDescent="0.3">
      <c r="A52" s="28" t="s">
        <v>52</v>
      </c>
      <c r="B52" s="5">
        <v>45307</v>
      </c>
      <c r="C52" s="1">
        <v>1011.45</v>
      </c>
      <c r="D52" s="1">
        <v>1009.95</v>
      </c>
      <c r="E52" s="1">
        <v>1014</v>
      </c>
      <c r="F52" s="1" t="s">
        <v>10</v>
      </c>
      <c r="G52" s="1">
        <v>50</v>
      </c>
      <c r="H52" s="1">
        <f>C52-D52</f>
        <v>1.5</v>
      </c>
      <c r="I52" s="29">
        <f t="shared" si="20"/>
        <v>75</v>
      </c>
      <c r="J52" s="1">
        <f t="shared" si="1"/>
        <v>10114.5</v>
      </c>
    </row>
    <row r="53" spans="1:10" x14ac:dyDescent="0.3">
      <c r="A53" s="28" t="s">
        <v>53</v>
      </c>
      <c r="B53" s="5">
        <v>45307</v>
      </c>
      <c r="C53" s="6">
        <v>1642.1</v>
      </c>
      <c r="D53" s="6">
        <v>1625</v>
      </c>
      <c r="E53" s="6">
        <v>1647.7</v>
      </c>
      <c r="F53" s="1" t="s">
        <v>10</v>
      </c>
      <c r="G53" s="1">
        <v>30</v>
      </c>
      <c r="H53" s="6">
        <f>C53-D53</f>
        <v>17.099999999999909</v>
      </c>
      <c r="I53" s="29">
        <f t="shared" ref="I53" si="21">G53*H53</f>
        <v>512.99999999999727</v>
      </c>
      <c r="J53" s="1">
        <f t="shared" si="1"/>
        <v>9852.6</v>
      </c>
    </row>
    <row r="54" spans="1:10" x14ac:dyDescent="0.3">
      <c r="A54" s="28" t="s">
        <v>54</v>
      </c>
      <c r="B54" s="5">
        <v>45307</v>
      </c>
      <c r="C54" s="6">
        <v>468.85</v>
      </c>
      <c r="D54" s="6">
        <v>466.95</v>
      </c>
      <c r="E54" s="6">
        <v>466.95</v>
      </c>
      <c r="F54" s="1" t="s">
        <v>9</v>
      </c>
      <c r="G54" s="1">
        <v>120</v>
      </c>
      <c r="H54" s="6">
        <f>D54-C54</f>
        <v>-1.9000000000000341</v>
      </c>
      <c r="I54" s="29">
        <f t="shared" ref="I54:I57" si="22">H54*G54</f>
        <v>-228.00000000000409</v>
      </c>
      <c r="J54" s="1">
        <f t="shared" si="1"/>
        <v>11252.4</v>
      </c>
    </row>
    <row r="55" spans="1:10" ht="15" thickBot="1" x14ac:dyDescent="0.35">
      <c r="A55" s="30" t="s">
        <v>54</v>
      </c>
      <c r="B55" s="31">
        <v>45307</v>
      </c>
      <c r="C55" s="32">
        <v>466.95</v>
      </c>
      <c r="D55" s="32">
        <v>468.85</v>
      </c>
      <c r="E55" s="32">
        <v>468.85</v>
      </c>
      <c r="F55" s="33" t="s">
        <v>10</v>
      </c>
      <c r="G55" s="33">
        <v>60</v>
      </c>
      <c r="H55" s="32">
        <f>C55-D55</f>
        <v>-1.9000000000000341</v>
      </c>
      <c r="I55" s="34">
        <f t="shared" si="22"/>
        <v>-114.00000000000205</v>
      </c>
      <c r="J55" s="1">
        <f t="shared" si="1"/>
        <v>5603.4</v>
      </c>
    </row>
    <row r="56" spans="1:10" x14ac:dyDescent="0.3">
      <c r="A56" s="23" t="s">
        <v>51</v>
      </c>
      <c r="B56" s="24">
        <v>45308</v>
      </c>
      <c r="C56" s="25">
        <v>1556.5</v>
      </c>
      <c r="D56" s="25">
        <v>1535.55</v>
      </c>
      <c r="E56" s="25">
        <v>1562.75</v>
      </c>
      <c r="F56" s="26" t="s">
        <v>10</v>
      </c>
      <c r="G56" s="26">
        <v>30</v>
      </c>
      <c r="H56" s="26">
        <f>E56-C56</f>
        <v>6.25</v>
      </c>
      <c r="I56" s="27">
        <f t="shared" si="22"/>
        <v>187.5</v>
      </c>
      <c r="J56" s="1">
        <f t="shared" si="1"/>
        <v>9339</v>
      </c>
    </row>
    <row r="57" spans="1:10" x14ac:dyDescent="0.3">
      <c r="A57" s="28" t="s">
        <v>52</v>
      </c>
      <c r="B57" s="5">
        <v>45308</v>
      </c>
      <c r="C57" s="1">
        <v>986.55</v>
      </c>
      <c r="D57" s="1">
        <v>979</v>
      </c>
      <c r="E57" s="1">
        <v>1000</v>
      </c>
      <c r="F57" s="1" t="s">
        <v>10</v>
      </c>
      <c r="G57" s="1">
        <v>25</v>
      </c>
      <c r="H57" s="1">
        <f>C57-D57</f>
        <v>7.5499999999999545</v>
      </c>
      <c r="I57" s="29">
        <f t="shared" si="22"/>
        <v>188.74999999999886</v>
      </c>
      <c r="J57" s="1">
        <f t="shared" si="1"/>
        <v>4932.75</v>
      </c>
    </row>
    <row r="58" spans="1:10" x14ac:dyDescent="0.3">
      <c r="A58" s="28" t="s">
        <v>53</v>
      </c>
      <c r="B58" s="5">
        <v>45308</v>
      </c>
      <c r="C58" s="6">
        <v>1643.85</v>
      </c>
      <c r="D58" s="6">
        <v>1638</v>
      </c>
      <c r="E58" s="6">
        <v>1635.15</v>
      </c>
      <c r="F58" s="1" t="s">
        <v>9</v>
      </c>
      <c r="G58" s="1">
        <v>30</v>
      </c>
      <c r="H58" s="6">
        <f>D58-C58</f>
        <v>-5.8499999999999091</v>
      </c>
      <c r="I58" s="29">
        <f t="shared" ref="I58" si="23">G58*H58</f>
        <v>-175.49999999999727</v>
      </c>
      <c r="J58" s="1">
        <f t="shared" si="1"/>
        <v>9863.1</v>
      </c>
    </row>
    <row r="59" spans="1:10" ht="15" thickBot="1" x14ac:dyDescent="0.35">
      <c r="A59" s="30" t="s">
        <v>54</v>
      </c>
      <c r="B59" s="31">
        <v>45308</v>
      </c>
      <c r="C59" s="32">
        <v>468.6</v>
      </c>
      <c r="D59" s="32">
        <v>466.85</v>
      </c>
      <c r="E59" s="32">
        <v>470.55</v>
      </c>
      <c r="F59" s="33" t="s">
        <v>10</v>
      </c>
      <c r="G59" s="33">
        <v>120</v>
      </c>
      <c r="H59" s="32">
        <f>C59-D59</f>
        <v>1.75</v>
      </c>
      <c r="I59" s="34">
        <f t="shared" ref="I59:I61" si="24">H59*G59</f>
        <v>210</v>
      </c>
      <c r="J59" s="1">
        <f t="shared" si="1"/>
        <v>11246.4</v>
      </c>
    </row>
    <row r="60" spans="1:10" x14ac:dyDescent="0.3">
      <c r="A60" s="23" t="s">
        <v>51</v>
      </c>
      <c r="B60" s="24">
        <v>45309</v>
      </c>
      <c r="C60" s="25">
        <v>1505.55</v>
      </c>
      <c r="D60" s="25">
        <v>1486.6</v>
      </c>
      <c r="E60" s="25">
        <v>1513.7</v>
      </c>
      <c r="F60" s="26" t="s">
        <v>10</v>
      </c>
      <c r="G60" s="26">
        <v>15</v>
      </c>
      <c r="H60" s="25">
        <f>C60-D60</f>
        <v>18.950000000000045</v>
      </c>
      <c r="I60" s="27">
        <f t="shared" si="24"/>
        <v>284.25000000000068</v>
      </c>
      <c r="J60" s="1">
        <f t="shared" si="1"/>
        <v>4516.6499999999996</v>
      </c>
    </row>
    <row r="61" spans="1:10" x14ac:dyDescent="0.3">
      <c r="A61" s="28" t="s">
        <v>52</v>
      </c>
      <c r="B61" s="5">
        <v>45309</v>
      </c>
      <c r="C61" s="1">
        <v>988</v>
      </c>
      <c r="D61" s="1">
        <v>983.6</v>
      </c>
      <c r="E61" s="1">
        <v>981</v>
      </c>
      <c r="F61" s="1" t="s">
        <v>9</v>
      </c>
      <c r="G61" s="1">
        <v>50</v>
      </c>
      <c r="H61" s="1">
        <f>D61-C61</f>
        <v>-4.3999999999999773</v>
      </c>
      <c r="I61" s="29">
        <f t="shared" si="24"/>
        <v>-219.99999999999886</v>
      </c>
      <c r="J61" s="1">
        <f t="shared" si="1"/>
        <v>9880</v>
      </c>
    </row>
    <row r="62" spans="1:10" ht="15" thickBot="1" x14ac:dyDescent="0.35">
      <c r="A62" s="28" t="s">
        <v>54</v>
      </c>
      <c r="B62" s="5">
        <v>45309</v>
      </c>
      <c r="C62" s="6">
        <v>463.95</v>
      </c>
      <c r="D62" s="6">
        <v>466</v>
      </c>
      <c r="E62" s="6">
        <v>457.9</v>
      </c>
      <c r="F62" s="1" t="s">
        <v>9</v>
      </c>
      <c r="G62" s="1">
        <v>60</v>
      </c>
      <c r="H62" s="6">
        <f>D62-C62</f>
        <v>2.0500000000000114</v>
      </c>
      <c r="I62" s="29">
        <f t="shared" ref="I62:I65" si="25">H62*G62</f>
        <v>123.00000000000068</v>
      </c>
      <c r="J62" s="1">
        <f t="shared" si="1"/>
        <v>5567.4</v>
      </c>
    </row>
    <row r="63" spans="1:10" x14ac:dyDescent="0.3">
      <c r="A63" s="23" t="s">
        <v>51</v>
      </c>
      <c r="B63" s="24">
        <v>45310</v>
      </c>
      <c r="C63" s="25">
        <v>1488.65</v>
      </c>
      <c r="D63" s="25">
        <v>1494.9</v>
      </c>
      <c r="E63" s="25">
        <v>1494.9</v>
      </c>
      <c r="F63" s="26" t="s">
        <v>10</v>
      </c>
      <c r="G63" s="26">
        <v>30</v>
      </c>
      <c r="H63" s="25">
        <f>C63-D63</f>
        <v>-6.25</v>
      </c>
      <c r="I63" s="27">
        <f t="shared" si="25"/>
        <v>-187.5</v>
      </c>
      <c r="J63" s="1">
        <f t="shared" si="1"/>
        <v>8931.9</v>
      </c>
    </row>
    <row r="64" spans="1:10" x14ac:dyDescent="0.3">
      <c r="A64" s="28" t="s">
        <v>51</v>
      </c>
      <c r="B64" s="5">
        <v>45310</v>
      </c>
      <c r="C64" s="6">
        <v>1488.7</v>
      </c>
      <c r="D64" s="6">
        <v>1486.3</v>
      </c>
      <c r="E64" s="6">
        <v>1494.9</v>
      </c>
      <c r="F64" s="1" t="s">
        <v>10</v>
      </c>
      <c r="G64" s="1">
        <v>15</v>
      </c>
      <c r="H64" s="6">
        <f>C64-D64</f>
        <v>2.4000000000000909</v>
      </c>
      <c r="I64" s="29">
        <f t="shared" si="25"/>
        <v>36.000000000001364</v>
      </c>
      <c r="J64" s="1">
        <f t="shared" si="1"/>
        <v>4466.1000000000004</v>
      </c>
    </row>
    <row r="65" spans="1:10" x14ac:dyDescent="0.3">
      <c r="A65" s="28" t="s">
        <v>52</v>
      </c>
      <c r="B65" s="5">
        <v>45310</v>
      </c>
      <c r="C65" s="1">
        <v>1005.25</v>
      </c>
      <c r="D65" s="1">
        <v>1001.1</v>
      </c>
      <c r="E65" s="1">
        <v>1000</v>
      </c>
      <c r="F65" s="1" t="s">
        <v>9</v>
      </c>
      <c r="G65" s="1">
        <v>50</v>
      </c>
      <c r="H65" s="1">
        <f>D65-C65</f>
        <v>-4.1499999999999773</v>
      </c>
      <c r="I65" s="29">
        <f t="shared" si="25"/>
        <v>-207.49999999999886</v>
      </c>
      <c r="J65" s="1">
        <f t="shared" si="1"/>
        <v>10052.5</v>
      </c>
    </row>
    <row r="66" spans="1:10" ht="15" thickBot="1" x14ac:dyDescent="0.35">
      <c r="A66" s="30" t="s">
        <v>53</v>
      </c>
      <c r="B66" s="31">
        <v>45310</v>
      </c>
      <c r="C66" s="32">
        <v>1645</v>
      </c>
      <c r="D66" s="32">
        <v>1662</v>
      </c>
      <c r="E66" s="32">
        <v>1661.95</v>
      </c>
      <c r="F66" s="33" t="s">
        <v>10</v>
      </c>
      <c r="G66" s="33">
        <v>30</v>
      </c>
      <c r="H66" s="32">
        <f t="shared" ref="H66:H71" si="26">C66-D66</f>
        <v>-17</v>
      </c>
      <c r="I66" s="34">
        <f t="shared" ref="I66" si="27">G66*H66</f>
        <v>-510</v>
      </c>
      <c r="J66" s="1">
        <f t="shared" si="1"/>
        <v>9870</v>
      </c>
    </row>
    <row r="67" spans="1:10" x14ac:dyDescent="0.3">
      <c r="A67" s="23" t="s">
        <v>51</v>
      </c>
      <c r="B67" s="24">
        <v>45311</v>
      </c>
      <c r="C67" s="25">
        <v>1479</v>
      </c>
      <c r="D67" s="25">
        <v>1483.85</v>
      </c>
      <c r="E67" s="25">
        <v>1483.85</v>
      </c>
      <c r="F67" s="26" t="s">
        <v>10</v>
      </c>
      <c r="G67" s="26">
        <v>15</v>
      </c>
      <c r="H67" s="25">
        <f t="shared" si="26"/>
        <v>-4.8499999999999091</v>
      </c>
      <c r="I67" s="27">
        <f t="shared" ref="I67" si="28">H67*G67</f>
        <v>-72.749999999998636</v>
      </c>
      <c r="J67" s="1">
        <f t="shared" ref="J67:J94" si="29">(C67*G67)/5</f>
        <v>4437</v>
      </c>
    </row>
    <row r="68" spans="1:10" x14ac:dyDescent="0.3">
      <c r="A68" s="28" t="s">
        <v>53</v>
      </c>
      <c r="B68" s="5">
        <v>45311</v>
      </c>
      <c r="C68" s="6">
        <v>1656</v>
      </c>
      <c r="D68" s="6">
        <v>1649.45</v>
      </c>
      <c r="E68" s="6">
        <v>1660.8</v>
      </c>
      <c r="F68" s="1" t="s">
        <v>10</v>
      </c>
      <c r="G68" s="1">
        <v>30</v>
      </c>
      <c r="H68" s="6">
        <f t="shared" si="26"/>
        <v>6.5499999999999545</v>
      </c>
      <c r="I68" s="29">
        <f t="shared" ref="I68" si="30">G68*H68</f>
        <v>196.49999999999864</v>
      </c>
      <c r="J68" s="1">
        <f t="shared" si="29"/>
        <v>9936</v>
      </c>
    </row>
    <row r="69" spans="1:10" ht="15" thickBot="1" x14ac:dyDescent="0.35">
      <c r="A69" s="30" t="s">
        <v>54</v>
      </c>
      <c r="B69" s="31">
        <v>45311</v>
      </c>
      <c r="C69" s="32">
        <v>472</v>
      </c>
      <c r="D69" s="32">
        <v>468.3</v>
      </c>
      <c r="E69" s="32">
        <v>474.35</v>
      </c>
      <c r="F69" s="33" t="s">
        <v>10</v>
      </c>
      <c r="G69" s="33">
        <v>120</v>
      </c>
      <c r="H69" s="32">
        <f t="shared" si="26"/>
        <v>3.6999999999999886</v>
      </c>
      <c r="I69" s="34">
        <f t="shared" ref="I69:I71" si="31">H69*G69</f>
        <v>443.99999999999864</v>
      </c>
      <c r="J69" s="1">
        <f t="shared" si="29"/>
        <v>11328</v>
      </c>
    </row>
    <row r="70" spans="1:10" x14ac:dyDescent="0.3">
      <c r="A70" s="23" t="s">
        <v>51</v>
      </c>
      <c r="B70" s="24">
        <v>45314</v>
      </c>
      <c r="C70" s="25">
        <v>1445.1</v>
      </c>
      <c r="D70" s="25">
        <v>1430.45</v>
      </c>
      <c r="E70" s="25">
        <v>1450.6</v>
      </c>
      <c r="F70" s="26" t="s">
        <v>10</v>
      </c>
      <c r="G70" s="26">
        <v>30</v>
      </c>
      <c r="H70" s="26">
        <f t="shared" si="26"/>
        <v>14.649999999999864</v>
      </c>
      <c r="I70" s="27">
        <f t="shared" si="31"/>
        <v>439.49999999999591</v>
      </c>
      <c r="J70" s="1">
        <f t="shared" si="29"/>
        <v>8670.6</v>
      </c>
    </row>
    <row r="71" spans="1:10" x14ac:dyDescent="0.3">
      <c r="A71" s="28" t="s">
        <v>52</v>
      </c>
      <c r="B71" s="5">
        <v>45314</v>
      </c>
      <c r="C71" s="1">
        <v>1037</v>
      </c>
      <c r="D71" s="1">
        <v>1028</v>
      </c>
      <c r="E71" s="1">
        <v>1045</v>
      </c>
      <c r="F71" s="1" t="s">
        <v>10</v>
      </c>
      <c r="G71" s="1">
        <v>50</v>
      </c>
      <c r="H71" s="1">
        <f t="shared" si="26"/>
        <v>9</v>
      </c>
      <c r="I71" s="29">
        <f t="shared" si="31"/>
        <v>450</v>
      </c>
      <c r="J71" s="1">
        <f t="shared" si="29"/>
        <v>10370</v>
      </c>
    </row>
    <row r="72" spans="1:10" x14ac:dyDescent="0.3">
      <c r="A72" s="28" t="s">
        <v>53</v>
      </c>
      <c r="B72" s="5">
        <v>45314</v>
      </c>
      <c r="C72" s="6">
        <v>1670.8</v>
      </c>
      <c r="D72" s="6">
        <v>1661.65</v>
      </c>
      <c r="E72" s="6">
        <v>1661.65</v>
      </c>
      <c r="F72" s="1" t="s">
        <v>9</v>
      </c>
      <c r="G72" s="1">
        <v>30</v>
      </c>
      <c r="H72" s="6">
        <f>D72-C72</f>
        <v>-9.1499999999998636</v>
      </c>
      <c r="I72" s="29">
        <f t="shared" ref="I72" si="32">G72*H72</f>
        <v>-274.49999999999591</v>
      </c>
      <c r="J72" s="1">
        <f t="shared" si="29"/>
        <v>10024.799999999999</v>
      </c>
    </row>
    <row r="73" spans="1:10" ht="15" thickBot="1" x14ac:dyDescent="0.35">
      <c r="A73" s="30" t="s">
        <v>54</v>
      </c>
      <c r="B73" s="31">
        <v>45314</v>
      </c>
      <c r="C73" s="32">
        <v>470</v>
      </c>
      <c r="D73" s="32">
        <v>460</v>
      </c>
      <c r="E73" s="32">
        <v>473.7</v>
      </c>
      <c r="F73" s="33" t="s">
        <v>10</v>
      </c>
      <c r="G73" s="33">
        <v>120</v>
      </c>
      <c r="H73" s="32">
        <f>C73-D73</f>
        <v>10</v>
      </c>
      <c r="I73" s="34">
        <f t="shared" ref="I73:I75" si="33">H73*G73</f>
        <v>1200</v>
      </c>
      <c r="J73" s="1">
        <f t="shared" si="29"/>
        <v>11280</v>
      </c>
    </row>
    <row r="74" spans="1:10" x14ac:dyDescent="0.3">
      <c r="A74" s="23" t="s">
        <v>51</v>
      </c>
      <c r="B74" s="24">
        <v>45315</v>
      </c>
      <c r="C74" s="25">
        <v>1446.15</v>
      </c>
      <c r="D74" s="25">
        <v>1456.45</v>
      </c>
      <c r="E74" s="25">
        <v>1439</v>
      </c>
      <c r="F74" s="26" t="s">
        <v>9</v>
      </c>
      <c r="G74" s="26">
        <v>30</v>
      </c>
      <c r="H74" s="25">
        <f>D74-C74</f>
        <v>10.299999999999955</v>
      </c>
      <c r="I74" s="27">
        <f t="shared" si="33"/>
        <v>308.99999999999864</v>
      </c>
      <c r="J74" s="1">
        <f t="shared" si="29"/>
        <v>8676.9</v>
      </c>
    </row>
    <row r="75" spans="1:10" x14ac:dyDescent="0.3">
      <c r="A75" s="28" t="s">
        <v>52</v>
      </c>
      <c r="B75" s="5">
        <v>45315</v>
      </c>
      <c r="C75" s="1">
        <v>1022.1</v>
      </c>
      <c r="D75" s="1">
        <v>998</v>
      </c>
      <c r="E75" s="1">
        <v>1027</v>
      </c>
      <c r="F75" s="1" t="s">
        <v>10</v>
      </c>
      <c r="G75" s="1">
        <v>50</v>
      </c>
      <c r="H75" s="1">
        <f>C75-D75</f>
        <v>24.100000000000023</v>
      </c>
      <c r="I75" s="29">
        <f t="shared" si="33"/>
        <v>1205.0000000000011</v>
      </c>
      <c r="J75" s="1">
        <f t="shared" si="29"/>
        <v>10221</v>
      </c>
    </row>
    <row r="76" spans="1:10" x14ac:dyDescent="0.3">
      <c r="A76" s="28" t="s">
        <v>53</v>
      </c>
      <c r="B76" s="5">
        <v>45315</v>
      </c>
      <c r="C76" s="6">
        <v>1662</v>
      </c>
      <c r="D76" s="6">
        <v>1656</v>
      </c>
      <c r="E76" s="6">
        <v>1656</v>
      </c>
      <c r="F76" s="1" t="s">
        <v>9</v>
      </c>
      <c r="G76" s="1">
        <v>30</v>
      </c>
      <c r="H76" s="6">
        <f>D76-C76</f>
        <v>-6</v>
      </c>
      <c r="I76" s="29">
        <f t="shared" ref="I76:I77" si="34">G76*H76</f>
        <v>-180</v>
      </c>
      <c r="J76" s="1">
        <f t="shared" si="29"/>
        <v>9972</v>
      </c>
    </row>
    <row r="77" spans="1:10" x14ac:dyDescent="0.3">
      <c r="A77" s="28" t="s">
        <v>53</v>
      </c>
      <c r="B77" s="5">
        <v>45315</v>
      </c>
      <c r="C77" s="6">
        <v>1651.45</v>
      </c>
      <c r="D77" s="6">
        <v>1660.9</v>
      </c>
      <c r="E77" s="6">
        <v>1660.85</v>
      </c>
      <c r="F77" s="1" t="s">
        <v>10</v>
      </c>
      <c r="G77" s="1">
        <v>30</v>
      </c>
      <c r="H77" s="6">
        <f>C77-D77</f>
        <v>-9.4500000000000455</v>
      </c>
      <c r="I77" s="29">
        <f t="shared" si="34"/>
        <v>-283.50000000000136</v>
      </c>
      <c r="J77" s="1">
        <f t="shared" si="29"/>
        <v>9908.7000000000007</v>
      </c>
    </row>
    <row r="78" spans="1:10" x14ac:dyDescent="0.3">
      <c r="A78" s="28" t="s">
        <v>54</v>
      </c>
      <c r="B78" s="5">
        <v>45315</v>
      </c>
      <c r="C78" s="6">
        <v>466.45</v>
      </c>
      <c r="D78" s="6">
        <v>464.1</v>
      </c>
      <c r="E78" s="6">
        <v>464.1</v>
      </c>
      <c r="F78" s="1" t="s">
        <v>9</v>
      </c>
      <c r="G78" s="1">
        <v>120</v>
      </c>
      <c r="H78" s="6">
        <f>D78-C78</f>
        <v>-2.3499999999999659</v>
      </c>
      <c r="I78" s="29">
        <f t="shared" ref="I78:I81" si="35">H78*G78</f>
        <v>-281.99999999999591</v>
      </c>
      <c r="J78" s="1">
        <f t="shared" si="29"/>
        <v>11194.8</v>
      </c>
    </row>
    <row r="79" spans="1:10" ht="15" thickBot="1" x14ac:dyDescent="0.35">
      <c r="A79" s="30" t="s">
        <v>54</v>
      </c>
      <c r="B79" s="31">
        <v>45315</v>
      </c>
      <c r="C79" s="32">
        <v>464.1</v>
      </c>
      <c r="D79" s="32">
        <v>461.6</v>
      </c>
      <c r="E79" s="32">
        <v>466.45</v>
      </c>
      <c r="F79" s="33" t="s">
        <v>10</v>
      </c>
      <c r="G79" s="33">
        <v>60</v>
      </c>
      <c r="H79" s="32">
        <f>C79-D79</f>
        <v>2.5</v>
      </c>
      <c r="I79" s="34">
        <f t="shared" si="35"/>
        <v>150</v>
      </c>
      <c r="J79" s="1">
        <f t="shared" si="29"/>
        <v>5569.2</v>
      </c>
    </row>
    <row r="80" spans="1:10" x14ac:dyDescent="0.3">
      <c r="A80" s="23" t="s">
        <v>51</v>
      </c>
      <c r="B80" s="24">
        <v>45316</v>
      </c>
      <c r="C80" s="25">
        <v>1425.2</v>
      </c>
      <c r="D80" s="25">
        <v>1422.75</v>
      </c>
      <c r="E80" s="25">
        <v>1428.95</v>
      </c>
      <c r="F80" s="26" t="s">
        <v>10</v>
      </c>
      <c r="G80" s="26">
        <v>30</v>
      </c>
      <c r="H80" s="25">
        <f>C80-D80</f>
        <v>2.4500000000000455</v>
      </c>
      <c r="I80" s="27">
        <f t="shared" si="35"/>
        <v>73.500000000001364</v>
      </c>
      <c r="J80" s="1">
        <f t="shared" si="29"/>
        <v>8551.2000000000007</v>
      </c>
    </row>
    <row r="81" spans="1:10" x14ac:dyDescent="0.3">
      <c r="A81" s="28" t="s">
        <v>52</v>
      </c>
      <c r="B81" s="5">
        <v>45316</v>
      </c>
      <c r="C81" s="1">
        <v>992</v>
      </c>
      <c r="D81" s="1">
        <v>998.3</v>
      </c>
      <c r="E81" s="1">
        <v>998.3</v>
      </c>
      <c r="F81" s="1" t="s">
        <v>10</v>
      </c>
      <c r="G81" s="1">
        <v>37</v>
      </c>
      <c r="H81" s="1">
        <f>C81-D81</f>
        <v>-6.2999999999999545</v>
      </c>
      <c r="I81" s="29">
        <f t="shared" si="35"/>
        <v>-233.09999999999832</v>
      </c>
      <c r="J81" s="1">
        <f t="shared" si="29"/>
        <v>7340.8</v>
      </c>
    </row>
    <row r="82" spans="1:10" x14ac:dyDescent="0.3">
      <c r="A82" s="28" t="s">
        <v>53</v>
      </c>
      <c r="B82" s="5">
        <v>45316</v>
      </c>
      <c r="C82" s="6">
        <v>1672.9</v>
      </c>
      <c r="D82" s="6">
        <v>1662.4</v>
      </c>
      <c r="E82" s="6">
        <v>1662.4</v>
      </c>
      <c r="F82" s="1" t="s">
        <v>9</v>
      </c>
      <c r="G82" s="1">
        <v>30</v>
      </c>
      <c r="H82" s="6">
        <f>D82-C82</f>
        <v>-10.5</v>
      </c>
      <c r="I82" s="29">
        <f t="shared" ref="I82" si="36">G82*H82</f>
        <v>-315</v>
      </c>
      <c r="J82" s="1">
        <f t="shared" si="29"/>
        <v>10037.4</v>
      </c>
    </row>
    <row r="83" spans="1:10" ht="15" thickBot="1" x14ac:dyDescent="0.35">
      <c r="A83" s="30" t="s">
        <v>54</v>
      </c>
      <c r="B83" s="31">
        <v>45316</v>
      </c>
      <c r="C83" s="32">
        <v>458.05</v>
      </c>
      <c r="D83" s="32">
        <v>455.5</v>
      </c>
      <c r="E83" s="32">
        <v>460</v>
      </c>
      <c r="F83" s="33" t="s">
        <v>10</v>
      </c>
      <c r="G83" s="33">
        <v>120</v>
      </c>
      <c r="H83" s="32">
        <f>C83-D83</f>
        <v>2.5500000000000114</v>
      </c>
      <c r="I83" s="34">
        <f t="shared" ref="I83:I84" si="37">H83*G83</f>
        <v>306.00000000000136</v>
      </c>
      <c r="J83" s="1">
        <f t="shared" si="29"/>
        <v>10993.2</v>
      </c>
    </row>
    <row r="84" spans="1:10" x14ac:dyDescent="0.3">
      <c r="A84" s="23" t="s">
        <v>51</v>
      </c>
      <c r="B84" s="24">
        <v>45320</v>
      </c>
      <c r="C84" s="25">
        <v>1453.95</v>
      </c>
      <c r="D84" s="25">
        <v>1448.45</v>
      </c>
      <c r="E84" s="25">
        <v>1448.45</v>
      </c>
      <c r="F84" s="26" t="s">
        <v>9</v>
      </c>
      <c r="G84" s="26">
        <v>30</v>
      </c>
      <c r="H84" s="25">
        <f>D84-C84</f>
        <v>-5.5</v>
      </c>
      <c r="I84" s="27">
        <f t="shared" si="37"/>
        <v>-165</v>
      </c>
      <c r="J84" s="1">
        <f t="shared" si="29"/>
        <v>8723.7000000000007</v>
      </c>
    </row>
    <row r="85" spans="1:10" ht="15" thickBot="1" x14ac:dyDescent="0.35">
      <c r="A85" s="30" t="s">
        <v>53</v>
      </c>
      <c r="B85" s="31">
        <v>45320</v>
      </c>
      <c r="C85" s="32">
        <v>1658.3</v>
      </c>
      <c r="D85" s="32">
        <v>1645.2</v>
      </c>
      <c r="E85" s="32">
        <v>1662.45</v>
      </c>
      <c r="F85" s="33" t="s">
        <v>10</v>
      </c>
      <c r="G85" s="33">
        <v>30</v>
      </c>
      <c r="H85" s="32">
        <f>C85-D85</f>
        <v>13.099999999999909</v>
      </c>
      <c r="I85" s="34">
        <f t="shared" ref="I85" si="38">G85*H85</f>
        <v>392.99999999999727</v>
      </c>
      <c r="J85" s="1">
        <f t="shared" si="29"/>
        <v>9949.7999999999993</v>
      </c>
    </row>
    <row r="86" spans="1:10" x14ac:dyDescent="0.3">
      <c r="A86" s="23" t="s">
        <v>51</v>
      </c>
      <c r="B86" s="24">
        <v>45321</v>
      </c>
      <c r="C86" s="25">
        <v>1445.65</v>
      </c>
      <c r="D86" s="25">
        <v>1444</v>
      </c>
      <c r="E86" s="25">
        <v>1451</v>
      </c>
      <c r="F86" s="26" t="s">
        <v>10</v>
      </c>
      <c r="G86" s="26">
        <v>30</v>
      </c>
      <c r="H86" s="25">
        <f>C86-D86</f>
        <v>1.6500000000000909</v>
      </c>
      <c r="I86" s="27">
        <f t="shared" ref="I86:I87" si="39">H86*G86</f>
        <v>49.500000000002728</v>
      </c>
      <c r="J86" s="1">
        <f t="shared" si="29"/>
        <v>8673.9</v>
      </c>
    </row>
    <row r="87" spans="1:10" x14ac:dyDescent="0.3">
      <c r="A87" s="28" t="s">
        <v>52</v>
      </c>
      <c r="B87" s="5">
        <v>45321</v>
      </c>
      <c r="C87" s="1">
        <v>1015.5</v>
      </c>
      <c r="D87" s="1">
        <v>1010.75</v>
      </c>
      <c r="E87" s="1">
        <v>1010.75</v>
      </c>
      <c r="F87" s="1" t="s">
        <v>9</v>
      </c>
      <c r="G87" s="1">
        <v>50</v>
      </c>
      <c r="H87" s="1">
        <f>D87-C87</f>
        <v>-4.75</v>
      </c>
      <c r="I87" s="29">
        <f t="shared" si="39"/>
        <v>-237.5</v>
      </c>
      <c r="J87" s="1">
        <f t="shared" si="29"/>
        <v>10155</v>
      </c>
    </row>
    <row r="88" spans="1:10" x14ac:dyDescent="0.3">
      <c r="A88" s="28" t="s">
        <v>53</v>
      </c>
      <c r="B88" s="5">
        <v>45321</v>
      </c>
      <c r="C88" s="6">
        <v>1676.7</v>
      </c>
      <c r="D88" s="6">
        <v>1670</v>
      </c>
      <c r="E88" s="6">
        <v>1670</v>
      </c>
      <c r="F88" s="1" t="s">
        <v>9</v>
      </c>
      <c r="G88" s="1">
        <v>30</v>
      </c>
      <c r="H88" s="6">
        <f>D88-C88</f>
        <v>-6.7000000000000455</v>
      </c>
      <c r="I88" s="29">
        <f t="shared" ref="I88:I89" si="40">G88*H88</f>
        <v>-201.00000000000136</v>
      </c>
      <c r="J88" s="1">
        <f t="shared" si="29"/>
        <v>10060.200000000001</v>
      </c>
    </row>
    <row r="89" spans="1:10" x14ac:dyDescent="0.3">
      <c r="A89" s="28" t="s">
        <v>53</v>
      </c>
      <c r="B89" s="5">
        <v>45321</v>
      </c>
      <c r="C89" s="6">
        <v>1666</v>
      </c>
      <c r="D89" s="6">
        <v>1653.5</v>
      </c>
      <c r="E89" s="6">
        <v>1675</v>
      </c>
      <c r="F89" s="1" t="s">
        <v>10</v>
      </c>
      <c r="G89" s="1">
        <v>30</v>
      </c>
      <c r="H89" s="6">
        <f>C89-D89</f>
        <v>12.5</v>
      </c>
      <c r="I89" s="29">
        <f t="shared" si="40"/>
        <v>375</v>
      </c>
      <c r="J89" s="1">
        <f t="shared" si="29"/>
        <v>9996</v>
      </c>
    </row>
    <row r="90" spans="1:10" ht="15" thickBot="1" x14ac:dyDescent="0.35">
      <c r="A90" s="30" t="s">
        <v>54</v>
      </c>
      <c r="B90" s="31">
        <v>45321</v>
      </c>
      <c r="C90" s="32">
        <v>441.65</v>
      </c>
      <c r="D90" s="32">
        <v>438.2</v>
      </c>
      <c r="E90" s="32">
        <v>449.3</v>
      </c>
      <c r="F90" s="33" t="s">
        <v>10</v>
      </c>
      <c r="G90" s="33">
        <v>120</v>
      </c>
      <c r="H90" s="32">
        <f>C90-D90</f>
        <v>3.4499999999999886</v>
      </c>
      <c r="I90" s="34">
        <f t="shared" ref="I90:I93" si="41">H90*G90</f>
        <v>413.99999999999864</v>
      </c>
      <c r="J90" s="1">
        <f t="shared" si="29"/>
        <v>10599.6</v>
      </c>
    </row>
    <row r="91" spans="1:10" x14ac:dyDescent="0.3">
      <c r="A91" s="23" t="s">
        <v>51</v>
      </c>
      <c r="B91" s="24">
        <v>45322</v>
      </c>
      <c r="C91" s="25">
        <v>1470.45</v>
      </c>
      <c r="D91" s="25">
        <v>1464.6</v>
      </c>
      <c r="E91" s="25">
        <v>1464.6</v>
      </c>
      <c r="F91" s="26" t="s">
        <v>9</v>
      </c>
      <c r="G91" s="26">
        <v>30</v>
      </c>
      <c r="H91" s="25">
        <f>D91-C91</f>
        <v>-5.8500000000001364</v>
      </c>
      <c r="I91" s="27">
        <f t="shared" si="41"/>
        <v>-175.50000000000409</v>
      </c>
      <c r="J91" s="1">
        <f t="shared" si="29"/>
        <v>8822.7000000000007</v>
      </c>
    </row>
    <row r="92" spans="1:10" x14ac:dyDescent="0.3">
      <c r="A92" s="28" t="s">
        <v>51</v>
      </c>
      <c r="B92" s="5">
        <v>45322</v>
      </c>
      <c r="C92" s="6">
        <v>1464.6</v>
      </c>
      <c r="D92" s="6">
        <v>1462.45</v>
      </c>
      <c r="E92" s="6">
        <v>1469</v>
      </c>
      <c r="F92" s="1" t="s">
        <v>10</v>
      </c>
      <c r="G92" s="1">
        <v>15</v>
      </c>
      <c r="H92" s="6">
        <f>C92-D92</f>
        <v>2.1499999999998636</v>
      </c>
      <c r="I92" s="29">
        <f t="shared" si="41"/>
        <v>32.249999999997954</v>
      </c>
      <c r="J92" s="1">
        <f t="shared" si="29"/>
        <v>4393.8</v>
      </c>
    </row>
    <row r="93" spans="1:10" x14ac:dyDescent="0.3">
      <c r="A93" s="28" t="s">
        <v>52</v>
      </c>
      <c r="B93" s="5">
        <v>45322</v>
      </c>
      <c r="C93" s="1">
        <v>1017.2</v>
      </c>
      <c r="D93" s="1">
        <v>1027</v>
      </c>
      <c r="E93" s="1">
        <v>1005.35</v>
      </c>
      <c r="F93" s="1" t="s">
        <v>9</v>
      </c>
      <c r="G93" s="1">
        <v>20</v>
      </c>
      <c r="H93" s="1">
        <f>D93-C93</f>
        <v>9.7999999999999545</v>
      </c>
      <c r="I93" s="29">
        <f t="shared" si="41"/>
        <v>195.99999999999909</v>
      </c>
      <c r="J93" s="1">
        <f t="shared" si="29"/>
        <v>4068.8</v>
      </c>
    </row>
    <row r="94" spans="1:10" ht="15" thickBot="1" x14ac:dyDescent="0.35">
      <c r="A94" s="30" t="s">
        <v>53</v>
      </c>
      <c r="B94" s="31">
        <v>45322</v>
      </c>
      <c r="C94" s="32">
        <v>1649.95</v>
      </c>
      <c r="D94" s="32">
        <v>1655.85</v>
      </c>
      <c r="E94" s="32">
        <v>1642</v>
      </c>
      <c r="F94" s="33" t="s">
        <v>9</v>
      </c>
      <c r="G94" s="33">
        <v>30</v>
      </c>
      <c r="H94" s="32">
        <f>D94-C94</f>
        <v>5.8999999999998636</v>
      </c>
      <c r="I94" s="34">
        <f t="shared" ref="I94" si="42">G94*H94</f>
        <v>176.99999999999591</v>
      </c>
      <c r="J94" s="1">
        <f t="shared" si="29"/>
        <v>9899.7000000000007</v>
      </c>
    </row>
  </sheetData>
  <conditionalFormatting sqref="I2:I94">
    <cfRule type="cellIs" dxfId="3" priority="1" operator="lessThan">
      <formula>0</formula>
    </cfRule>
    <cfRule type="cellIs" dxfId="2" priority="2" operator="greaterThan">
      <formula>0</formula>
    </cfRule>
  </conditionalFormatting>
  <conditionalFormatting sqref="K2">
    <cfRule type="cellIs" dxfId="1" priority="166" operator="greaterThan">
      <formula>0</formula>
    </cfRule>
    <cfRule type="cellIs" dxfId="0" priority="165" operator="lessThan">
      <formula>0</formula>
    </cfRule>
  </conditionalFormatting>
  <dataValidations count="2">
    <dataValidation type="list" allowBlank="1" showInputMessage="1" showErrorMessage="1" sqref="G5 G9:G10 G14 G17 G21:G22 G26:G27 G32 G36:G37 G41 G45:G46 G54:G55 G59 G62 G69 G73 G78:G79 G83 G90" xr:uid="{F0EDA31E-EABF-482C-A97B-DFC69877D49C}">
      <formula1>"120, 60"</formula1>
    </dataValidation>
    <dataValidation type="list" allowBlank="1" showInputMessage="1" showErrorMessage="1" sqref="F2:F94" xr:uid="{CC1BC3E5-71C4-4E18-AD7B-0E41B118E005}">
      <formula1>"Long, Short"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DASHBOARD</vt:lpstr>
      <vt:lpstr>HDFC BANK</vt:lpstr>
      <vt:lpstr>HDFC BANK 2</vt:lpstr>
      <vt:lpstr>ICICI BANK</vt:lpstr>
      <vt:lpstr>ICICI BANK 2</vt:lpstr>
      <vt:lpstr>INFOSYS</vt:lpstr>
      <vt:lpstr>INFOSYS 2</vt:lpstr>
      <vt:lpstr>ITC</vt:lpstr>
      <vt:lpstr>ITC 2</vt:lpstr>
      <vt:lpstr>COMBINE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Dhairyasen Deshmukh</cp:lastModifiedBy>
  <dcterms:created xsi:type="dcterms:W3CDTF">2024-02-24T12:23:23Z</dcterms:created>
  <dcterms:modified xsi:type="dcterms:W3CDTF">2024-03-30T08:34:16Z</dcterms:modified>
</cp:coreProperties>
</file>