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ese\Documents\GitHub\Uebungen-GeoProgrammierung-I\BMS\Image_measurement_tool\"/>
    </mc:Choice>
  </mc:AlternateContent>
  <xr:revisionPtr revIDLastSave="0" documentId="8_{9C1CE81A-FA4D-4AD8-9A69-9F5BDAD7CD3D}" xr6:coauthVersionLast="47" xr6:coauthVersionMax="47" xr10:uidLastSave="{00000000-0000-0000-0000-000000000000}"/>
  <bookViews>
    <workbookView xWindow="-120" yWindow="-120" windowWidth="29040" windowHeight="15720" activeTab="1"/>
  </bookViews>
  <sheets>
    <sheet name="punkte" sheetId="1" r:id="rId1"/>
    <sheet name="A Priori" sheetId="2" r:id="rId2"/>
  </sheets>
  <calcPr calcId="0"/>
</workbook>
</file>

<file path=xl/calcChain.xml><?xml version="1.0" encoding="utf-8"?>
<calcChain xmlns="http://schemas.openxmlformats.org/spreadsheetml/2006/main">
  <c r="B14" i="2" l="1"/>
  <c r="B12" i="2"/>
  <c r="K12" i="2" s="1"/>
  <c r="B11" i="2"/>
  <c r="K11" i="2" s="1"/>
  <c r="B10" i="2"/>
  <c r="K10" i="2" s="1"/>
  <c r="B9" i="2"/>
  <c r="K9" i="2" s="1"/>
  <c r="E11" i="2" l="1"/>
  <c r="B16" i="2" s="1"/>
  <c r="H11" i="2"/>
  <c r="E9" i="2"/>
  <c r="E12" i="2"/>
  <c r="B17" i="2" s="1"/>
  <c r="H9" i="2"/>
  <c r="H12" i="2"/>
  <c r="E10" i="2"/>
  <c r="B15" i="2" s="1"/>
  <c r="H10" i="2"/>
  <c r="V36" i="1" l="1"/>
  <c r="U36" i="1"/>
  <c r="T36" i="1"/>
  <c r="V35" i="1"/>
  <c r="U35" i="1"/>
  <c r="T35" i="1"/>
  <c r="V32" i="1"/>
  <c r="U32" i="1"/>
  <c r="T32" i="1"/>
  <c r="V31" i="1"/>
  <c r="U31" i="1"/>
  <c r="T31" i="1"/>
  <c r="U16" i="1"/>
  <c r="V16" i="1"/>
  <c r="U17" i="1"/>
  <c r="V17" i="1"/>
  <c r="V18" i="1"/>
  <c r="U21" i="1"/>
  <c r="V21" i="1"/>
  <c r="U23" i="1"/>
  <c r="V23" i="1"/>
  <c r="U24" i="1"/>
  <c r="V24" i="1"/>
  <c r="T21" i="1"/>
  <c r="T24" i="1"/>
  <c r="T25" i="1"/>
  <c r="T16" i="1"/>
  <c r="U8" i="1"/>
  <c r="V8" i="1"/>
  <c r="P38" i="1"/>
  <c r="S38" i="1" s="1"/>
  <c r="V38" i="1" s="1"/>
  <c r="O38" i="1"/>
  <c r="R38" i="1" s="1"/>
  <c r="U38" i="1" s="1"/>
  <c r="N38" i="1"/>
  <c r="Q38" i="1" s="1"/>
  <c r="T38" i="1" s="1"/>
  <c r="P37" i="1"/>
  <c r="S37" i="1" s="1"/>
  <c r="V37" i="1" s="1"/>
  <c r="O37" i="1"/>
  <c r="R37" i="1" s="1"/>
  <c r="U37" i="1" s="1"/>
  <c r="N37" i="1"/>
  <c r="Q37" i="1" s="1"/>
  <c r="T37" i="1" s="1"/>
  <c r="P36" i="1"/>
  <c r="S36" i="1" s="1"/>
  <c r="O36" i="1"/>
  <c r="R36" i="1" s="1"/>
  <c r="N36" i="1"/>
  <c r="Q36" i="1" s="1"/>
  <c r="P35" i="1"/>
  <c r="S35" i="1" s="1"/>
  <c r="O35" i="1"/>
  <c r="R35" i="1" s="1"/>
  <c r="N35" i="1"/>
  <c r="Q35" i="1" s="1"/>
  <c r="P34" i="1"/>
  <c r="S34" i="1" s="1"/>
  <c r="V34" i="1" s="1"/>
  <c r="O34" i="1"/>
  <c r="R34" i="1" s="1"/>
  <c r="U34" i="1" s="1"/>
  <c r="N34" i="1"/>
  <c r="Q34" i="1" s="1"/>
  <c r="T34" i="1" s="1"/>
  <c r="P33" i="1"/>
  <c r="S33" i="1" s="1"/>
  <c r="V33" i="1" s="1"/>
  <c r="O33" i="1"/>
  <c r="R33" i="1" s="1"/>
  <c r="U33" i="1" s="1"/>
  <c r="N33" i="1"/>
  <c r="Q33" i="1" s="1"/>
  <c r="T33" i="1" s="1"/>
  <c r="P32" i="1"/>
  <c r="S32" i="1" s="1"/>
  <c r="O32" i="1"/>
  <c r="R32" i="1" s="1"/>
  <c r="N32" i="1"/>
  <c r="Q32" i="1" s="1"/>
  <c r="P31" i="1"/>
  <c r="S31" i="1" s="1"/>
  <c r="O31" i="1"/>
  <c r="R31" i="1" s="1"/>
  <c r="N31" i="1"/>
  <c r="Q31" i="1" s="1"/>
  <c r="P30" i="1"/>
  <c r="S30" i="1" s="1"/>
  <c r="V30" i="1" s="1"/>
  <c r="O30" i="1"/>
  <c r="R30" i="1" s="1"/>
  <c r="U30" i="1" s="1"/>
  <c r="N30" i="1"/>
  <c r="Q30" i="1" s="1"/>
  <c r="T30" i="1" s="1"/>
  <c r="P29" i="1"/>
  <c r="S29" i="1" s="1"/>
  <c r="V29" i="1" s="1"/>
  <c r="O29" i="1"/>
  <c r="R29" i="1" s="1"/>
  <c r="U29" i="1" s="1"/>
  <c r="N29" i="1"/>
  <c r="Q29" i="1" s="1"/>
  <c r="T29" i="1" s="1"/>
  <c r="P25" i="1"/>
  <c r="S25" i="1" s="1"/>
  <c r="V25" i="1" s="1"/>
  <c r="O25" i="1"/>
  <c r="R25" i="1" s="1"/>
  <c r="U25" i="1" s="1"/>
  <c r="N25" i="1"/>
  <c r="Q25" i="1" s="1"/>
  <c r="P24" i="1"/>
  <c r="S24" i="1" s="1"/>
  <c r="O24" i="1"/>
  <c r="R24" i="1" s="1"/>
  <c r="N24" i="1"/>
  <c r="Q24" i="1" s="1"/>
  <c r="P23" i="1"/>
  <c r="S23" i="1" s="1"/>
  <c r="O23" i="1"/>
  <c r="R23" i="1" s="1"/>
  <c r="N23" i="1"/>
  <c r="Q23" i="1" s="1"/>
  <c r="T23" i="1" s="1"/>
  <c r="P22" i="1"/>
  <c r="S22" i="1" s="1"/>
  <c r="V22" i="1" s="1"/>
  <c r="O22" i="1"/>
  <c r="R22" i="1" s="1"/>
  <c r="U22" i="1" s="1"/>
  <c r="N22" i="1"/>
  <c r="Q22" i="1" s="1"/>
  <c r="T22" i="1" s="1"/>
  <c r="P21" i="1"/>
  <c r="S21" i="1" s="1"/>
  <c r="O21" i="1"/>
  <c r="R21" i="1" s="1"/>
  <c r="N21" i="1"/>
  <c r="Q21" i="1" s="1"/>
  <c r="P20" i="1"/>
  <c r="S20" i="1" s="1"/>
  <c r="V20" i="1" s="1"/>
  <c r="O20" i="1"/>
  <c r="R20" i="1" s="1"/>
  <c r="U20" i="1" s="1"/>
  <c r="N20" i="1"/>
  <c r="Q20" i="1" s="1"/>
  <c r="T20" i="1" s="1"/>
  <c r="P19" i="1"/>
  <c r="S19" i="1" s="1"/>
  <c r="V19" i="1" s="1"/>
  <c r="O19" i="1"/>
  <c r="R19" i="1" s="1"/>
  <c r="U19" i="1" s="1"/>
  <c r="N19" i="1"/>
  <c r="Q19" i="1" s="1"/>
  <c r="T19" i="1" s="1"/>
  <c r="P18" i="1"/>
  <c r="S18" i="1" s="1"/>
  <c r="O18" i="1"/>
  <c r="R18" i="1" s="1"/>
  <c r="U18" i="1" s="1"/>
  <c r="N18" i="1"/>
  <c r="Q18" i="1" s="1"/>
  <c r="T18" i="1" s="1"/>
  <c r="P17" i="1"/>
  <c r="S17" i="1" s="1"/>
  <c r="O17" i="1"/>
  <c r="R17" i="1" s="1"/>
  <c r="N17" i="1"/>
  <c r="Q17" i="1" s="1"/>
  <c r="T17" i="1" s="1"/>
  <c r="P16" i="1"/>
  <c r="S16" i="1" s="1"/>
  <c r="O16" i="1"/>
  <c r="R16" i="1" s="1"/>
  <c r="N16" i="1"/>
  <c r="Q16" i="1" s="1"/>
  <c r="S4" i="1"/>
  <c r="V4" i="1" s="1"/>
  <c r="S5" i="1"/>
  <c r="V5" i="1" s="1"/>
  <c r="R8" i="1"/>
  <c r="S8" i="1"/>
  <c r="R9" i="1"/>
  <c r="U9" i="1" s="1"/>
  <c r="S9" i="1"/>
  <c r="V9" i="1" s="1"/>
  <c r="R10" i="1"/>
  <c r="U10" i="1" s="1"/>
  <c r="S10" i="1"/>
  <c r="V10" i="1" s="1"/>
  <c r="R11" i="1"/>
  <c r="U11" i="1" s="1"/>
  <c r="S11" i="1"/>
  <c r="V11" i="1" s="1"/>
  <c r="Q8" i="1"/>
  <c r="T8" i="1" s="1"/>
  <c r="Q9" i="1"/>
  <c r="T9" i="1" s="1"/>
  <c r="Q10" i="1"/>
  <c r="T10" i="1" s="1"/>
  <c r="Q11" i="1"/>
  <c r="T11" i="1" s="1"/>
  <c r="Q12" i="1"/>
  <c r="T12" i="1" s="1"/>
  <c r="Q3" i="1"/>
  <c r="T3" i="1" s="1"/>
  <c r="P4" i="1"/>
  <c r="P5" i="1"/>
  <c r="P6" i="1"/>
  <c r="S6" i="1" s="1"/>
  <c r="V6" i="1" s="1"/>
  <c r="P7" i="1"/>
  <c r="S7" i="1" s="1"/>
  <c r="V7" i="1" s="1"/>
  <c r="P8" i="1"/>
  <c r="P9" i="1"/>
  <c r="P10" i="1"/>
  <c r="P11" i="1"/>
  <c r="P12" i="1"/>
  <c r="S12" i="1" s="1"/>
  <c r="V12" i="1" s="1"/>
  <c r="P3" i="1"/>
  <c r="S3" i="1" s="1"/>
  <c r="V3" i="1" s="1"/>
  <c r="O4" i="1"/>
  <c r="R4" i="1" s="1"/>
  <c r="U4" i="1" s="1"/>
  <c r="O5" i="1"/>
  <c r="R5" i="1" s="1"/>
  <c r="U5" i="1" s="1"/>
  <c r="O6" i="1"/>
  <c r="R6" i="1" s="1"/>
  <c r="U6" i="1" s="1"/>
  <c r="O7" i="1"/>
  <c r="R7" i="1" s="1"/>
  <c r="U7" i="1" s="1"/>
  <c r="O8" i="1"/>
  <c r="O9" i="1"/>
  <c r="O10" i="1"/>
  <c r="O11" i="1"/>
  <c r="O12" i="1"/>
  <c r="R12" i="1" s="1"/>
  <c r="U12" i="1" s="1"/>
  <c r="O3" i="1"/>
  <c r="R3" i="1" s="1"/>
  <c r="U3" i="1" s="1"/>
  <c r="N4" i="1"/>
  <c r="Q4" i="1" s="1"/>
  <c r="T4" i="1" s="1"/>
  <c r="N5" i="1"/>
  <c r="Q5" i="1" s="1"/>
  <c r="T5" i="1" s="1"/>
  <c r="N6" i="1"/>
  <c r="Q6" i="1" s="1"/>
  <c r="T6" i="1" s="1"/>
  <c r="N7" i="1"/>
  <c r="Q7" i="1" s="1"/>
  <c r="T7" i="1" s="1"/>
  <c r="N8" i="1"/>
  <c r="N9" i="1"/>
  <c r="N10" i="1"/>
  <c r="N11" i="1"/>
  <c r="N12" i="1"/>
  <c r="N3" i="1"/>
  <c r="Z9" i="1" l="1"/>
  <c r="Y7" i="1"/>
  <c r="Y6" i="1"/>
  <c r="Y5" i="1"/>
  <c r="Z4" i="1"/>
  <c r="Y10" i="1"/>
  <c r="Y9" i="1"/>
  <c r="Z12" i="1"/>
  <c r="Y8" i="1"/>
  <c r="Y4" i="1"/>
  <c r="Z3" i="1"/>
  <c r="Z11" i="1"/>
  <c r="Z10" i="1"/>
  <c r="Y3" i="1"/>
  <c r="Z8" i="1"/>
  <c r="Z7" i="1"/>
  <c r="Y12" i="1"/>
  <c r="Y11" i="1"/>
  <c r="Z6" i="1"/>
  <c r="Z5" i="1"/>
</calcChain>
</file>

<file path=xl/sharedStrings.xml><?xml version="1.0" encoding="utf-8"?>
<sst xmlns="http://schemas.openxmlformats.org/spreadsheetml/2006/main" count="93" uniqueCount="53">
  <si>
    <t>Messung 1</t>
  </si>
  <si>
    <t>Messung2</t>
  </si>
  <si>
    <t>Messung3</t>
  </si>
  <si>
    <t>Messung4</t>
  </si>
  <si>
    <t>Messung5</t>
  </si>
  <si>
    <t>Messung6</t>
  </si>
  <si>
    <t>Messung7</t>
  </si>
  <si>
    <t>Messung8</t>
  </si>
  <si>
    <t>Messung9</t>
  </si>
  <si>
    <t>Gian Luca Schmid</t>
  </si>
  <si>
    <t>Sven Uythoven</t>
  </si>
  <si>
    <t>Janis Kramer</t>
  </si>
  <si>
    <t>Mittelwert</t>
  </si>
  <si>
    <t>px M1</t>
  </si>
  <si>
    <t>px M2</t>
  </si>
  <si>
    <t>px M3</t>
  </si>
  <si>
    <t>px M1 [mm]</t>
  </si>
  <si>
    <t>px M2 [mm]</t>
  </si>
  <si>
    <t>px M3 [mm]</t>
  </si>
  <si>
    <t>Aprori Berechnungen</t>
  </si>
  <si>
    <t>Grundangaben:</t>
  </si>
  <si>
    <t>Stereobasis</t>
  </si>
  <si>
    <t>b[mm]</t>
  </si>
  <si>
    <t>Sigma P</t>
  </si>
  <si>
    <t>[mm]</t>
  </si>
  <si>
    <t>Distanzen (a)</t>
  </si>
  <si>
    <t>Kamerakonstante</t>
  </si>
  <si>
    <t>ck[mm]</t>
  </si>
  <si>
    <t>Sigma ck</t>
  </si>
  <si>
    <t>Pixelgrösse</t>
  </si>
  <si>
    <t>Pixelgrösse[mm]</t>
  </si>
  <si>
    <t>Sigma b</t>
  </si>
  <si>
    <t>px (4m)</t>
  </si>
  <si>
    <t>Mck (4m)</t>
  </si>
  <si>
    <t>Mb (4m)</t>
  </si>
  <si>
    <t>px(10m)</t>
  </si>
  <si>
    <t>Mck (10m)</t>
  </si>
  <si>
    <t>Mb (10m)</t>
  </si>
  <si>
    <t>px(20m)</t>
  </si>
  <si>
    <t>Mck(20m)</t>
  </si>
  <si>
    <t>Mb(20m)</t>
  </si>
  <si>
    <t>px(70m)</t>
  </si>
  <si>
    <t>Mck(70m)</t>
  </si>
  <si>
    <t>Mb(70m)</t>
  </si>
  <si>
    <t>Sigma a (4m)</t>
  </si>
  <si>
    <t>Sigma a (10m)</t>
  </si>
  <si>
    <t>Sigma a (20m)</t>
  </si>
  <si>
    <t>Sigma a (70m)</t>
  </si>
  <si>
    <t>a M1</t>
  </si>
  <si>
    <t>a M2</t>
  </si>
  <si>
    <t>a M3</t>
  </si>
  <si>
    <t>Standartabweichung</t>
  </si>
  <si>
    <t>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</si>
</sst>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"/>
    <numFmt numFmtId="170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9" fillId="0" borderId="0" xfId="0" applyFont="1" applyBorder="1" applyAlignment="1"/>
    <xf numFmtId="0" fontId="0" fillId="0" borderId="10" xfId="0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9" fontId="0" fillId="0" borderId="12" xfId="0" applyNumberFormat="1" applyBorder="1"/>
    <xf numFmtId="169" fontId="0" fillId="0" borderId="14" xfId="0" applyNumberFormat="1" applyBorder="1"/>
    <xf numFmtId="169" fontId="0" fillId="0" borderId="17" xfId="0" applyNumberFormat="1" applyBorder="1"/>
    <xf numFmtId="169" fontId="0" fillId="0" borderId="10" xfId="0" applyNumberFormat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0" fillId="0" borderId="16" xfId="0" applyNumberFormat="1" applyBorder="1" applyAlignment="1">
      <alignment horizontal="center"/>
    </xf>
    <xf numFmtId="169" fontId="0" fillId="0" borderId="17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16" xfId="0" applyNumberForma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B1" zoomScale="85" zoomScaleNormal="85" workbookViewId="0">
      <selection activeCell="Y3" sqref="Y3:Z12"/>
    </sheetView>
  </sheetViews>
  <sheetFormatPr baseColWidth="10" defaultRowHeight="15" x14ac:dyDescent="0.25"/>
  <cols>
    <col min="20" max="20" width="8.7109375" customWidth="1"/>
    <col min="21" max="21" width="9" customWidth="1"/>
    <col min="22" max="22" width="8" customWidth="1"/>
    <col min="25" max="25" width="21.42578125" bestFit="1" customWidth="1"/>
  </cols>
  <sheetData>
    <row r="1" spans="1:26" ht="36.75" thickBot="1" x14ac:dyDescent="0.6">
      <c r="B1" s="10" t="s">
        <v>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T1" s="16"/>
      <c r="U1" s="16"/>
      <c r="V1" s="16"/>
      <c r="W1" s="16"/>
      <c r="X1" s="16"/>
      <c r="Y1" s="16"/>
      <c r="Z1" s="16"/>
    </row>
    <row r="2" spans="1:26" ht="15.75" thickBot="1" x14ac:dyDescent="0.3">
      <c r="B2" s="7" t="s">
        <v>0</v>
      </c>
      <c r="C2" s="8"/>
      <c r="D2" s="8"/>
      <c r="E2" s="9"/>
      <c r="F2" s="7" t="s">
        <v>1</v>
      </c>
      <c r="G2" s="8"/>
      <c r="H2" s="8"/>
      <c r="I2" s="9"/>
      <c r="J2" s="7" t="s">
        <v>2</v>
      </c>
      <c r="K2" s="8"/>
      <c r="L2" s="8"/>
      <c r="M2" s="9"/>
      <c r="N2" s="24" t="s">
        <v>13</v>
      </c>
      <c r="O2" s="25" t="s">
        <v>14</v>
      </c>
      <c r="P2" s="26" t="s">
        <v>15</v>
      </c>
      <c r="Q2" s="24" t="s">
        <v>16</v>
      </c>
      <c r="R2" s="25" t="s">
        <v>17</v>
      </c>
      <c r="S2" s="26" t="s">
        <v>18</v>
      </c>
      <c r="T2" s="48" t="s">
        <v>48</v>
      </c>
      <c r="U2" s="49" t="s">
        <v>49</v>
      </c>
      <c r="V2" s="50" t="s">
        <v>50</v>
      </c>
      <c r="X2" s="48" t="s">
        <v>52</v>
      </c>
      <c r="Y2" s="49" t="s">
        <v>51</v>
      </c>
      <c r="Z2" s="50" t="s">
        <v>12</v>
      </c>
    </row>
    <row r="3" spans="1:26" x14ac:dyDescent="0.25">
      <c r="A3" s="13">
        <v>1</v>
      </c>
      <c r="B3" s="2">
        <v>494.51</v>
      </c>
      <c r="C3" s="2">
        <v>764.46500000000003</v>
      </c>
      <c r="D3" s="2">
        <v>254.61799999999999</v>
      </c>
      <c r="E3" s="3">
        <v>763.50099999999998</v>
      </c>
      <c r="F3" s="1">
        <v>494.62799999999999</v>
      </c>
      <c r="G3" s="2">
        <v>764.41499999999996</v>
      </c>
      <c r="H3" s="2">
        <v>256.01</v>
      </c>
      <c r="I3" s="3">
        <v>764.24599999999998</v>
      </c>
      <c r="J3" s="1">
        <v>494.971</v>
      </c>
      <c r="K3" s="2">
        <v>764.63199999999995</v>
      </c>
      <c r="L3" s="2">
        <v>256.27499999999998</v>
      </c>
      <c r="M3" s="3">
        <v>763.95500000000004</v>
      </c>
      <c r="N3" s="1">
        <f>B3-D3</f>
        <v>239.892</v>
      </c>
      <c r="O3" s="2">
        <f>F3-H3</f>
        <v>238.61799999999999</v>
      </c>
      <c r="P3" s="3">
        <f>J3-L3</f>
        <v>238.69600000000003</v>
      </c>
      <c r="Q3" s="18">
        <f>N3*0.0074</f>
        <v>1.7752008000000001</v>
      </c>
      <c r="R3" s="19">
        <f t="shared" ref="R3:S12" si="0">O3*0.0074</f>
        <v>1.7657731999999999</v>
      </c>
      <c r="S3" s="20">
        <f t="shared" si="0"/>
        <v>1.7663504000000003</v>
      </c>
      <c r="T3" s="39">
        <f>(('A Priori'!$C$4*'A Priori'!$C$5)/punkte!Q3)/1000</f>
        <v>4.0600557412998004</v>
      </c>
      <c r="U3" s="40">
        <f>(('A Priori'!$C$4*'A Priori'!$C$5)/punkte!R3)/1000</f>
        <v>4.0817326936437812</v>
      </c>
      <c r="V3" s="41">
        <f>(('A Priori'!$C$4*'A Priori'!$C$5)/punkte!S3)/1000</f>
        <v>4.0803988834831406</v>
      </c>
      <c r="X3" s="17">
        <v>1</v>
      </c>
      <c r="Y3" s="51">
        <f>_xlfn.STDEV.P(T3,U3,V3,T16,U16,V16,T29,U29,V29)</f>
        <v>8.0459608413960271E-3</v>
      </c>
      <c r="Z3" s="36">
        <f>AVERAGE(T3,U3,V3,T16,U16,V16,T29,U29,V29)</f>
        <v>4.0764963143993498</v>
      </c>
    </row>
    <row r="4" spans="1:26" x14ac:dyDescent="0.25">
      <c r="A4" s="14">
        <v>2</v>
      </c>
      <c r="B4" s="2">
        <v>441.45</v>
      </c>
      <c r="C4" s="2">
        <v>700.51</v>
      </c>
      <c r="D4" s="2">
        <v>201.45</v>
      </c>
      <c r="E4" s="3">
        <v>700.495</v>
      </c>
      <c r="F4" s="1">
        <v>441.90100000000001</v>
      </c>
      <c r="G4" s="2">
        <v>699.81299999999999</v>
      </c>
      <c r="H4" s="2">
        <v>201.47900000000001</v>
      </c>
      <c r="I4" s="3">
        <v>699.11099999999999</v>
      </c>
      <c r="J4" s="1">
        <v>441.584</v>
      </c>
      <c r="K4" s="2">
        <v>700.46199999999999</v>
      </c>
      <c r="L4" s="2">
        <v>201.64699999999999</v>
      </c>
      <c r="M4" s="3">
        <v>700.36800000000005</v>
      </c>
      <c r="N4" s="1">
        <f t="shared" ref="N4:N12" si="1">B4-D4</f>
        <v>240</v>
      </c>
      <c r="O4" s="2">
        <f t="shared" ref="O4:O12" si="2">F4-H4</f>
        <v>240.422</v>
      </c>
      <c r="P4" s="3">
        <f t="shared" ref="P4:P12" si="3">J4-L4</f>
        <v>239.93700000000001</v>
      </c>
      <c r="Q4" s="18">
        <f t="shared" ref="Q4:Q12" si="4">N4*0.0074</f>
        <v>1.776</v>
      </c>
      <c r="R4" s="19">
        <f t="shared" si="0"/>
        <v>1.7791228000000001</v>
      </c>
      <c r="S4" s="20">
        <f t="shared" si="0"/>
        <v>1.7755338000000003</v>
      </c>
      <c r="T4" s="42">
        <f>(('A Priori'!$C$4*'A Priori'!$C$5)/punkte!Q4)/1000</f>
        <v>4.0582287162162158</v>
      </c>
      <c r="U4" s="43">
        <f>(('A Priori'!$C$4*'A Priori'!$C$5)/punkte!R4)/1000</f>
        <v>4.0511055223394354</v>
      </c>
      <c r="V4" s="44">
        <f>(('A Priori'!$C$4*'A Priori'!$C$5)/punkte!S4)/1000</f>
        <v>4.0592942809649681</v>
      </c>
      <c r="X4" s="1">
        <v>2</v>
      </c>
      <c r="Y4" s="52">
        <f t="shared" ref="Y4:Y12" si="5">_xlfn.STDEV.P(T4,U4,V4,T17,U17,V17,T30,U30,V30)</f>
        <v>6.8213187303852937E-3</v>
      </c>
      <c r="Z4" s="37">
        <f t="shared" ref="Z4:Z12" si="6">AVERAGE(T4,U4,V4,T17,U17,V17,T30,U30,V30)</f>
        <v>4.0492662325961151</v>
      </c>
    </row>
    <row r="5" spans="1:26" x14ac:dyDescent="0.25">
      <c r="A5" s="14">
        <v>3</v>
      </c>
      <c r="B5" s="2">
        <v>881.49300000000005</v>
      </c>
      <c r="C5" s="2">
        <v>730.52200000000005</v>
      </c>
      <c r="D5" s="2">
        <v>773.47799999999995</v>
      </c>
      <c r="E5" s="3">
        <v>730.46799999999996</v>
      </c>
      <c r="F5" s="1">
        <v>881.08299999999997</v>
      </c>
      <c r="G5" s="2">
        <v>730.50300000000004</v>
      </c>
      <c r="H5" s="2">
        <v>773.62400000000002</v>
      </c>
      <c r="I5" s="3">
        <v>730.68299999999999</v>
      </c>
      <c r="J5" s="1">
        <v>881.39400000000001</v>
      </c>
      <c r="K5" s="2">
        <v>730.84</v>
      </c>
      <c r="L5" s="2">
        <v>773.56700000000001</v>
      </c>
      <c r="M5" s="3">
        <v>730.78099999999995</v>
      </c>
      <c r="N5" s="1">
        <f t="shared" si="1"/>
        <v>108.0150000000001</v>
      </c>
      <c r="O5" s="2">
        <f t="shared" si="2"/>
        <v>107.45899999999995</v>
      </c>
      <c r="P5" s="3">
        <f t="shared" si="3"/>
        <v>107.827</v>
      </c>
      <c r="Q5" s="18">
        <f t="shared" si="4"/>
        <v>0.79931100000000077</v>
      </c>
      <c r="R5" s="19">
        <f t="shared" si="0"/>
        <v>0.79519659999999959</v>
      </c>
      <c r="S5" s="20">
        <f t="shared" si="0"/>
        <v>0.79791980000000007</v>
      </c>
      <c r="T5" s="42">
        <f>(('A Priori'!$C$4*'A Priori'!$C$5)/punkte!Q5)/1000</f>
        <v>9.017033670248491</v>
      </c>
      <c r="U5" s="43">
        <f>(('A Priori'!$C$4*'A Priori'!$C$5)/punkte!R5)/1000</f>
        <v>9.0636884010822012</v>
      </c>
      <c r="V5" s="44">
        <f>(('A Priori'!$C$4*'A Priori'!$C$5)/punkte!S5)/1000</f>
        <v>9.032755171635042</v>
      </c>
      <c r="X5" s="1">
        <v>3</v>
      </c>
      <c r="Y5" s="52">
        <f t="shared" si="5"/>
        <v>2.7968525086909328E-2</v>
      </c>
      <c r="Z5" s="37">
        <f t="shared" si="6"/>
        <v>9.0339125426372018</v>
      </c>
    </row>
    <row r="6" spans="1:26" x14ac:dyDescent="0.25">
      <c r="A6" s="14">
        <v>4</v>
      </c>
      <c r="B6" s="2">
        <v>1113.4780000000001</v>
      </c>
      <c r="C6" s="2">
        <v>730.48800000000006</v>
      </c>
      <c r="D6" s="2">
        <v>1007.184</v>
      </c>
      <c r="E6" s="3">
        <v>730.55899999999997</v>
      </c>
      <c r="F6" s="1">
        <v>1113.425</v>
      </c>
      <c r="G6" s="2">
        <v>730.55799999999999</v>
      </c>
      <c r="H6" s="2">
        <v>1007.404</v>
      </c>
      <c r="I6" s="3">
        <v>730.88699999999994</v>
      </c>
      <c r="J6" s="1">
        <v>1113.67</v>
      </c>
      <c r="K6" s="2">
        <v>730.755</v>
      </c>
      <c r="L6" s="2">
        <v>1007.121</v>
      </c>
      <c r="M6" s="3">
        <v>730.52</v>
      </c>
      <c r="N6" s="1">
        <f t="shared" si="1"/>
        <v>106.2940000000001</v>
      </c>
      <c r="O6" s="2">
        <f t="shared" si="2"/>
        <v>106.02099999999996</v>
      </c>
      <c r="P6" s="3">
        <f t="shared" si="3"/>
        <v>106.54900000000009</v>
      </c>
      <c r="Q6" s="18">
        <f t="shared" si="4"/>
        <v>0.78657560000000071</v>
      </c>
      <c r="R6" s="19">
        <f t="shared" si="0"/>
        <v>0.78455539999999968</v>
      </c>
      <c r="S6" s="20">
        <f t="shared" si="0"/>
        <v>0.78846260000000068</v>
      </c>
      <c r="T6" s="42">
        <f>(('A Priori'!$C$4*'A Priori'!$C$5)/punkte!Q6)/1000</f>
        <v>9.1630279403530857</v>
      </c>
      <c r="U6" s="43">
        <f>(('A Priori'!$C$4*'A Priori'!$C$5)/punkte!R6)/1000</f>
        <v>9.1866223851113666</v>
      </c>
      <c r="V6" s="44">
        <f>(('A Priori'!$C$4*'A Priori'!$C$5)/punkte!S6)/1000</f>
        <v>9.14109838564314</v>
      </c>
      <c r="X6" s="1">
        <v>4</v>
      </c>
      <c r="Y6" s="52">
        <f t="shared" si="5"/>
        <v>3.7974268212916516E-2</v>
      </c>
      <c r="Z6" s="37">
        <f t="shared" si="6"/>
        <v>9.1645749761432871</v>
      </c>
    </row>
    <row r="7" spans="1:26" x14ac:dyDescent="0.25">
      <c r="A7" s="14">
        <v>5</v>
      </c>
      <c r="B7" s="2">
        <v>713.49599999999998</v>
      </c>
      <c r="C7" s="2">
        <v>426.48200000000003</v>
      </c>
      <c r="D7" s="2">
        <v>614.55899999999997</v>
      </c>
      <c r="E7" s="3">
        <v>426.471</v>
      </c>
      <c r="F7" s="1">
        <v>713.98400000000004</v>
      </c>
      <c r="G7" s="2">
        <v>425.68400000000003</v>
      </c>
      <c r="H7" s="2">
        <v>614.65300000000002</v>
      </c>
      <c r="I7" s="3">
        <v>426.166</v>
      </c>
      <c r="J7" s="1">
        <v>713.82399999999996</v>
      </c>
      <c r="K7" s="2">
        <v>425.71499999999997</v>
      </c>
      <c r="L7" s="2">
        <v>614.86300000000006</v>
      </c>
      <c r="M7" s="3">
        <v>426.65100000000001</v>
      </c>
      <c r="N7" s="1">
        <f t="shared" si="1"/>
        <v>98.937000000000012</v>
      </c>
      <c r="O7" s="2">
        <f t="shared" si="2"/>
        <v>99.331000000000017</v>
      </c>
      <c r="P7" s="3">
        <f t="shared" si="3"/>
        <v>98.960999999999899</v>
      </c>
      <c r="Q7" s="18">
        <f t="shared" si="4"/>
        <v>0.73213380000000017</v>
      </c>
      <c r="R7" s="19">
        <f t="shared" si="0"/>
        <v>0.73504940000000019</v>
      </c>
      <c r="S7" s="20">
        <f t="shared" si="0"/>
        <v>0.73231139999999928</v>
      </c>
      <c r="T7" s="42">
        <f>(('A Priori'!$C$4*'A Priori'!$C$5)/punkte!Q7)/1000</f>
        <v>9.8443948360258702</v>
      </c>
      <c r="U7" s="43">
        <f>(('A Priori'!$C$4*'A Priori'!$C$5)/punkte!R7)/1000</f>
        <v>9.8053466882633984</v>
      </c>
      <c r="V7" s="44">
        <f>(('A Priori'!$C$4*'A Priori'!$C$5)/punkte!S7)/1000</f>
        <v>9.8420073755509012</v>
      </c>
      <c r="X7" s="1">
        <v>5</v>
      </c>
      <c r="Y7" s="52">
        <f t="shared" si="5"/>
        <v>2.5766564573169802E-2</v>
      </c>
      <c r="Z7" s="37">
        <f t="shared" si="6"/>
        <v>9.8010947591611792</v>
      </c>
    </row>
    <row r="8" spans="1:26" x14ac:dyDescent="0.25">
      <c r="A8" s="14">
        <v>6</v>
      </c>
      <c r="B8" s="2">
        <v>431.43200000000002</v>
      </c>
      <c r="C8" s="2">
        <v>449.47899999999998</v>
      </c>
      <c r="D8" s="2">
        <v>378.55599999999998</v>
      </c>
      <c r="E8" s="3">
        <v>449.56200000000001</v>
      </c>
      <c r="F8" s="1">
        <v>430.04300000000001</v>
      </c>
      <c r="G8" s="2">
        <v>448.14800000000002</v>
      </c>
      <c r="H8" s="2">
        <v>378.85500000000002</v>
      </c>
      <c r="I8" s="3">
        <v>449.27600000000001</v>
      </c>
      <c r="J8" s="1">
        <v>430.47500000000002</v>
      </c>
      <c r="K8" s="2">
        <v>449.22800000000001</v>
      </c>
      <c r="L8" s="2">
        <v>379.12</v>
      </c>
      <c r="M8" s="3">
        <v>449.75799999999998</v>
      </c>
      <c r="N8" s="1">
        <f t="shared" si="1"/>
        <v>52.876000000000033</v>
      </c>
      <c r="O8" s="2">
        <f t="shared" si="2"/>
        <v>51.187999999999988</v>
      </c>
      <c r="P8" s="3">
        <f t="shared" si="3"/>
        <v>51.355000000000018</v>
      </c>
      <c r="Q8" s="18">
        <f t="shared" si="4"/>
        <v>0.39128240000000025</v>
      </c>
      <c r="R8" s="19">
        <f t="shared" si="0"/>
        <v>0.37879119999999994</v>
      </c>
      <c r="S8" s="20">
        <f t="shared" si="0"/>
        <v>0.38002700000000017</v>
      </c>
      <c r="T8" s="42">
        <f>(('A Priori'!$C$4*'A Priori'!$C$5)/punkte!Q8)/1000</f>
        <v>18.419980556242738</v>
      </c>
      <c r="U8" s="43">
        <f>(('A Priori'!$C$4*'A Priori'!$C$5)/punkte!R8)/1000</f>
        <v>19.027406655698442</v>
      </c>
      <c r="V8" s="44">
        <f>(('A Priori'!$C$4*'A Priori'!$C$5)/punkte!S8)/1000</f>
        <v>18.965531922731795</v>
      </c>
      <c r="X8" s="1">
        <v>6</v>
      </c>
      <c r="Y8" s="52">
        <f t="shared" si="5"/>
        <v>0.21478030508356274</v>
      </c>
      <c r="Z8" s="37">
        <f t="shared" si="6"/>
        <v>18.963946557350152</v>
      </c>
    </row>
    <row r="9" spans="1:26" x14ac:dyDescent="0.25">
      <c r="A9" s="14">
        <v>7</v>
      </c>
      <c r="B9" s="2">
        <v>253.453</v>
      </c>
      <c r="C9" s="2">
        <v>428.48500000000001</v>
      </c>
      <c r="D9" s="2">
        <v>209.44900000000001</v>
      </c>
      <c r="E9" s="3">
        <v>428.53500000000003</v>
      </c>
      <c r="F9" s="1">
        <v>253.316</v>
      </c>
      <c r="G9" s="2">
        <v>428.346</v>
      </c>
      <c r="H9" s="2">
        <v>208.91399999999999</v>
      </c>
      <c r="I9" s="3">
        <v>428.91300000000001</v>
      </c>
      <c r="J9" s="1">
        <v>253.67699999999999</v>
      </c>
      <c r="K9" s="2">
        <v>428.44799999999998</v>
      </c>
      <c r="L9" s="2">
        <v>208.928</v>
      </c>
      <c r="M9" s="3">
        <v>428.62599999999998</v>
      </c>
      <c r="N9" s="1">
        <f t="shared" si="1"/>
        <v>44.003999999999991</v>
      </c>
      <c r="O9" s="2">
        <f t="shared" si="2"/>
        <v>44.402000000000015</v>
      </c>
      <c r="P9" s="3">
        <f t="shared" si="3"/>
        <v>44.748999999999995</v>
      </c>
      <c r="Q9" s="18">
        <f t="shared" si="4"/>
        <v>0.32562959999999996</v>
      </c>
      <c r="R9" s="19">
        <f t="shared" si="0"/>
        <v>0.32857480000000011</v>
      </c>
      <c r="S9" s="20">
        <f t="shared" si="0"/>
        <v>0.33114259999999995</v>
      </c>
      <c r="T9" s="42">
        <f>(('A Priori'!$C$4*'A Priori'!$C$5)/punkte!Q9)/1000</f>
        <v>22.133780835648849</v>
      </c>
      <c r="U9" s="43">
        <f>(('A Priori'!$C$4*'A Priori'!$C$5)/punkte!R9)/1000</f>
        <v>21.935383358675093</v>
      </c>
      <c r="V9" s="44">
        <f>(('A Priori'!$C$4*'A Priori'!$C$5)/punkte!S9)/1000</f>
        <v>21.765288428610514</v>
      </c>
      <c r="X9" s="1">
        <v>7</v>
      </c>
      <c r="Y9" s="52">
        <f t="shared" si="5"/>
        <v>0.17368841130396526</v>
      </c>
      <c r="Z9" s="37">
        <f t="shared" si="6"/>
        <v>21.802070742870043</v>
      </c>
    </row>
    <row r="10" spans="1:26" x14ac:dyDescent="0.25">
      <c r="A10" s="14">
        <v>8</v>
      </c>
      <c r="B10" s="2">
        <v>878.46199999999999</v>
      </c>
      <c r="C10" s="2">
        <v>394.54700000000003</v>
      </c>
      <c r="D10" s="2">
        <v>862.49400000000003</v>
      </c>
      <c r="E10" s="3">
        <v>394.46100000000001</v>
      </c>
      <c r="F10" s="1">
        <v>877.351</v>
      </c>
      <c r="G10" s="2">
        <v>393.63299999999998</v>
      </c>
      <c r="H10" s="2">
        <v>861.46900000000005</v>
      </c>
      <c r="I10" s="3">
        <v>392.46100000000001</v>
      </c>
      <c r="J10" s="1">
        <v>877.68</v>
      </c>
      <c r="K10" s="2">
        <v>392.54399999999998</v>
      </c>
      <c r="L10" s="2">
        <v>861.68799999999999</v>
      </c>
      <c r="M10" s="3">
        <v>392.68099999999998</v>
      </c>
      <c r="N10" s="1">
        <f t="shared" si="1"/>
        <v>15.967999999999961</v>
      </c>
      <c r="O10" s="2">
        <f t="shared" si="2"/>
        <v>15.881999999999948</v>
      </c>
      <c r="P10" s="3">
        <f t="shared" si="3"/>
        <v>15.991999999999962</v>
      </c>
      <c r="Q10" s="18">
        <f t="shared" si="4"/>
        <v>0.11816319999999972</v>
      </c>
      <c r="R10" s="19">
        <f t="shared" si="0"/>
        <v>0.11752679999999963</v>
      </c>
      <c r="S10" s="20">
        <f t="shared" si="0"/>
        <v>0.11834079999999972</v>
      </c>
      <c r="T10" s="42">
        <f>(('A Priori'!$C$4*'A Priori'!$C$5)/punkte!Q10)/1000</f>
        <v>60.995421586416221</v>
      </c>
      <c r="U10" s="43">
        <f>(('A Priori'!$C$4*'A Priori'!$C$5)/punkte!R10)/1000</f>
        <v>61.325707838552759</v>
      </c>
      <c r="V10" s="44">
        <f>(('A Priori'!$C$4*'A Priori'!$C$5)/punkte!S10)/1000</f>
        <v>60.903882684585675</v>
      </c>
      <c r="X10" s="1">
        <v>8</v>
      </c>
      <c r="Y10" s="52">
        <f t="shared" si="5"/>
        <v>1.1161980499650681</v>
      </c>
      <c r="Z10" s="37">
        <f t="shared" si="6"/>
        <v>61.928272505152137</v>
      </c>
    </row>
    <row r="11" spans="1:26" x14ac:dyDescent="0.25">
      <c r="A11" s="14">
        <v>9</v>
      </c>
      <c r="B11" s="2">
        <v>961.47799999999995</v>
      </c>
      <c r="C11" s="2">
        <v>502.52600000000001</v>
      </c>
      <c r="D11" s="2">
        <v>948.505</v>
      </c>
      <c r="E11" s="3">
        <v>502.48</v>
      </c>
      <c r="F11" s="1">
        <v>961.40700000000004</v>
      </c>
      <c r="G11" s="2">
        <v>502.66</v>
      </c>
      <c r="H11" s="2">
        <v>948.48699999999997</v>
      </c>
      <c r="I11" s="3">
        <v>502.53500000000003</v>
      </c>
      <c r="J11" s="1">
        <v>961.33100000000002</v>
      </c>
      <c r="K11" s="2">
        <v>502.96300000000002</v>
      </c>
      <c r="L11" s="2">
        <v>948.47199999999998</v>
      </c>
      <c r="M11" s="3">
        <v>502.56700000000001</v>
      </c>
      <c r="N11" s="1">
        <f t="shared" si="1"/>
        <v>12.972999999999956</v>
      </c>
      <c r="O11" s="2">
        <f t="shared" si="2"/>
        <v>12.920000000000073</v>
      </c>
      <c r="P11" s="3">
        <f t="shared" si="3"/>
        <v>12.859000000000037</v>
      </c>
      <c r="Q11" s="18">
        <f t="shared" si="4"/>
        <v>9.6000199999999675E-2</v>
      </c>
      <c r="R11" s="19">
        <f t="shared" si="0"/>
        <v>9.560800000000054E-2</v>
      </c>
      <c r="S11" s="20">
        <f t="shared" si="0"/>
        <v>9.5156600000000285E-2</v>
      </c>
      <c r="T11" s="42">
        <f>(('A Priori'!$C$4*'A Priori'!$C$5)/punkte!Q11)/1000</f>
        <v>75.077074839427667</v>
      </c>
      <c r="U11" s="43">
        <f>(('A Priori'!$C$4*'A Priori'!$C$5)/punkte!R11)/1000</f>
        <v>75.385053552003583</v>
      </c>
      <c r="V11" s="44">
        <f>(('A Priori'!$C$4*'A Priori'!$C$5)/punkte!S11)/1000</f>
        <v>75.742662095955268</v>
      </c>
      <c r="X11" s="1">
        <v>9</v>
      </c>
      <c r="Y11" s="52">
        <f t="shared" si="5"/>
        <v>2.0804116023332244</v>
      </c>
      <c r="Z11" s="37">
        <f t="shared" si="6"/>
        <v>75.671286024395386</v>
      </c>
    </row>
    <row r="12" spans="1:26" ht="15.75" thickBot="1" x14ac:dyDescent="0.3">
      <c r="A12" s="15">
        <v>10</v>
      </c>
      <c r="B12" s="5">
        <v>1108.482</v>
      </c>
      <c r="C12" s="5">
        <v>382.404</v>
      </c>
      <c r="D12" s="5">
        <v>1083.393</v>
      </c>
      <c r="E12" s="6">
        <v>382.55900000000003</v>
      </c>
      <c r="F12" s="4">
        <v>1108.5029999999999</v>
      </c>
      <c r="G12" s="5">
        <v>382.54399999999998</v>
      </c>
      <c r="H12" s="5">
        <v>1083.453</v>
      </c>
      <c r="I12" s="6">
        <v>382.44900000000001</v>
      </c>
      <c r="J12" s="4">
        <v>1108.615</v>
      </c>
      <c r="K12" s="5">
        <v>382.52499999999998</v>
      </c>
      <c r="L12" s="5">
        <v>1082.575</v>
      </c>
      <c r="M12" s="6">
        <v>382.45600000000002</v>
      </c>
      <c r="N12" s="4">
        <f t="shared" si="1"/>
        <v>25.088999999999942</v>
      </c>
      <c r="O12" s="5">
        <f t="shared" si="2"/>
        <v>25.049999999999955</v>
      </c>
      <c r="P12" s="6">
        <f t="shared" si="3"/>
        <v>26.039999999999964</v>
      </c>
      <c r="Q12" s="21">
        <f t="shared" si="4"/>
        <v>0.18565859999999959</v>
      </c>
      <c r="R12" s="22">
        <f t="shared" si="0"/>
        <v>0.18536999999999967</v>
      </c>
      <c r="S12" s="23">
        <f t="shared" si="0"/>
        <v>0.19269599999999973</v>
      </c>
      <c r="T12" s="45">
        <f>(('A Priori'!$C$4*'A Priori'!$C$5)/punkte!Q12)/1000</f>
        <v>38.820793650280756</v>
      </c>
      <c r="U12" s="46">
        <f>(('A Priori'!$C$4*'A Priori'!$C$5)/punkte!R12)/1000</f>
        <v>38.881233209257225</v>
      </c>
      <c r="V12" s="47">
        <f>(('A Priori'!$C$4*'A Priori'!$C$5)/punkte!S12)/1000</f>
        <v>37.403029642545825</v>
      </c>
      <c r="X12" s="4">
        <v>10</v>
      </c>
      <c r="Y12" s="53">
        <f t="shared" si="5"/>
        <v>0.99527413061969994</v>
      </c>
      <c r="Z12" s="38">
        <f t="shared" si="6"/>
        <v>38.590839579035205</v>
      </c>
    </row>
    <row r="13" spans="1:26" s="2" customFormat="1" ht="15.75" thickBot="1" x14ac:dyDescent="0.3"/>
    <row r="14" spans="1:26" ht="36.75" thickBot="1" x14ac:dyDescent="0.6">
      <c r="B14" s="10" t="s">
        <v>10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2"/>
    </row>
    <row r="15" spans="1:26" ht="15.75" thickBot="1" x14ac:dyDescent="0.3">
      <c r="B15" s="7" t="s">
        <v>3</v>
      </c>
      <c r="C15" s="8"/>
      <c r="D15" s="8"/>
      <c r="E15" s="9"/>
      <c r="F15" s="7" t="s">
        <v>4</v>
      </c>
      <c r="G15" s="8"/>
      <c r="H15" s="8"/>
      <c r="I15" s="9"/>
      <c r="J15" s="7" t="s">
        <v>5</v>
      </c>
      <c r="K15" s="8"/>
      <c r="L15" s="8"/>
      <c r="M15" s="9"/>
      <c r="N15" s="24" t="s">
        <v>13</v>
      </c>
      <c r="O15" s="25" t="s">
        <v>14</v>
      </c>
      <c r="P15" s="26" t="s">
        <v>15</v>
      </c>
      <c r="Q15" s="24" t="s">
        <v>16</v>
      </c>
      <c r="R15" s="25" t="s">
        <v>17</v>
      </c>
      <c r="S15" s="26" t="s">
        <v>18</v>
      </c>
      <c r="T15" s="48" t="s">
        <v>48</v>
      </c>
      <c r="U15" s="49" t="s">
        <v>49</v>
      </c>
      <c r="V15" s="50" t="s">
        <v>50</v>
      </c>
    </row>
    <row r="16" spans="1:26" x14ac:dyDescent="0.25">
      <c r="A16" s="13">
        <v>1</v>
      </c>
      <c r="B16" s="2">
        <v>495.08600000000001</v>
      </c>
      <c r="C16" s="2">
        <v>764.92100000000005</v>
      </c>
      <c r="D16" s="2">
        <v>256.54899999999998</v>
      </c>
      <c r="E16" s="3">
        <v>764.78700000000003</v>
      </c>
      <c r="F16" s="1">
        <v>495.08600000000001</v>
      </c>
      <c r="G16" s="2">
        <v>765.18700000000001</v>
      </c>
      <c r="H16" s="2">
        <v>256.709</v>
      </c>
      <c r="I16" s="3">
        <v>764.52099999999996</v>
      </c>
      <c r="J16" s="1">
        <v>495.08600000000001</v>
      </c>
      <c r="K16" s="2">
        <v>765.32</v>
      </c>
      <c r="L16" s="2">
        <v>256.24700000000001</v>
      </c>
      <c r="M16" s="3">
        <v>764.28</v>
      </c>
      <c r="N16" s="1">
        <f>B16-D16</f>
        <v>238.53700000000003</v>
      </c>
      <c r="O16" s="2">
        <f>F16-H16</f>
        <v>238.37700000000001</v>
      </c>
      <c r="P16" s="3">
        <f>J16-L16</f>
        <v>238.839</v>
      </c>
      <c r="Q16" s="18">
        <f>N16*0.0074</f>
        <v>1.7651738000000003</v>
      </c>
      <c r="R16" s="19">
        <f t="shared" ref="R16:R25" si="7">O16*0.0074</f>
        <v>1.7639898000000001</v>
      </c>
      <c r="S16" s="20">
        <f t="shared" ref="S16:S25" si="8">P16*0.0074</f>
        <v>1.7674086</v>
      </c>
      <c r="T16" s="39">
        <f>(('A Priori'!$C$4*'A Priori'!$C$5)/punkte!Q16)/1000</f>
        <v>4.0831187274590173</v>
      </c>
      <c r="U16" s="40">
        <f>(('A Priori'!$C$4*'A Priori'!$C$5)/punkte!R16)/1000</f>
        <v>4.0858593400029859</v>
      </c>
      <c r="V16" s="41">
        <f>(('A Priori'!$C$4*'A Priori'!$C$5)/punkte!S16)/1000</f>
        <v>4.077955827531901</v>
      </c>
    </row>
    <row r="17" spans="1:22" x14ac:dyDescent="0.25">
      <c r="A17" s="14">
        <v>2</v>
      </c>
      <c r="B17" s="2">
        <v>442.488</v>
      </c>
      <c r="C17" s="2">
        <v>699.14300000000003</v>
      </c>
      <c r="D17" s="2">
        <v>201.27699999999999</v>
      </c>
      <c r="E17" s="3">
        <v>699.52599999999995</v>
      </c>
      <c r="F17" s="1">
        <v>441.89100000000002</v>
      </c>
      <c r="G17" s="2">
        <v>699.82500000000005</v>
      </c>
      <c r="H17" s="2">
        <v>201.73</v>
      </c>
      <c r="I17" s="3">
        <v>698.88699999999994</v>
      </c>
      <c r="J17" s="1">
        <v>442.077</v>
      </c>
      <c r="K17" s="2">
        <v>699.12699999999995</v>
      </c>
      <c r="L17" s="2">
        <v>201.346</v>
      </c>
      <c r="M17" s="3">
        <v>699.82500000000005</v>
      </c>
      <c r="N17" s="1">
        <f t="shared" ref="N17:N25" si="9">B17-D17</f>
        <v>241.21100000000001</v>
      </c>
      <c r="O17" s="2">
        <f t="shared" ref="O17:O25" si="10">F17-H17</f>
        <v>240.16100000000003</v>
      </c>
      <c r="P17" s="3">
        <f t="shared" ref="P17:P25" si="11">J17-L17</f>
        <v>240.73099999999999</v>
      </c>
      <c r="Q17" s="18">
        <f t="shared" ref="Q17:Q25" si="12">N17*0.0074</f>
        <v>1.7849614000000003</v>
      </c>
      <c r="R17" s="19">
        <f t="shared" si="7"/>
        <v>1.7771914000000002</v>
      </c>
      <c r="S17" s="20">
        <f t="shared" si="8"/>
        <v>1.7814094</v>
      </c>
      <c r="T17" s="42">
        <f>(('A Priori'!$C$4*'A Priori'!$C$5)/punkte!Q17)/1000</f>
        <v>4.0378543760105945</v>
      </c>
      <c r="U17" s="43">
        <f>(('A Priori'!$C$4*'A Priori'!$C$5)/punkte!R17)/1000</f>
        <v>4.0555081461681608</v>
      </c>
      <c r="V17" s="44">
        <f>(('A Priori'!$C$4*'A Priori'!$C$5)/punkte!S17)/1000</f>
        <v>4.0459055621913746</v>
      </c>
    </row>
    <row r="18" spans="1:22" x14ac:dyDescent="0.25">
      <c r="A18" s="14">
        <v>3</v>
      </c>
      <c r="B18" s="2">
        <v>880.95799999999997</v>
      </c>
      <c r="C18" s="2">
        <v>730.85199999999998</v>
      </c>
      <c r="D18" s="2">
        <v>773.28</v>
      </c>
      <c r="E18" s="3">
        <v>730.67399999999998</v>
      </c>
      <c r="F18" s="1">
        <v>880.52599999999995</v>
      </c>
      <c r="G18" s="2">
        <v>731.49099999999999</v>
      </c>
      <c r="H18" s="2">
        <v>772.779</v>
      </c>
      <c r="I18" s="3">
        <v>730.82500000000005</v>
      </c>
      <c r="J18" s="1">
        <v>880.85900000000004</v>
      </c>
      <c r="K18" s="2">
        <v>730.85799999999995</v>
      </c>
      <c r="L18" s="2">
        <v>772.81200000000001</v>
      </c>
      <c r="M18" s="3">
        <v>730.69200000000001</v>
      </c>
      <c r="N18" s="1">
        <f t="shared" si="9"/>
        <v>107.678</v>
      </c>
      <c r="O18" s="2">
        <f t="shared" si="10"/>
        <v>107.74699999999996</v>
      </c>
      <c r="P18" s="3">
        <f t="shared" si="11"/>
        <v>108.04700000000003</v>
      </c>
      <c r="Q18" s="18">
        <f t="shared" si="12"/>
        <v>0.7968172</v>
      </c>
      <c r="R18" s="19">
        <f t="shared" si="7"/>
        <v>0.7973277999999997</v>
      </c>
      <c r="S18" s="20">
        <f t="shared" si="8"/>
        <v>0.79954780000000025</v>
      </c>
      <c r="T18" s="42">
        <f>(('A Priori'!$C$4*'A Priori'!$C$5)/punkte!Q18)/1000</f>
        <v>9.0452542942095118</v>
      </c>
      <c r="U18" s="43">
        <f>(('A Priori'!$C$4*'A Priori'!$C$5)/punkte!R18)/1000</f>
        <v>9.0394618123185992</v>
      </c>
      <c r="V18" s="44">
        <f>(('A Priori'!$C$4*'A Priori'!$C$5)/punkte!S18)/1000</f>
        <v>9.0143631187528719</v>
      </c>
    </row>
    <row r="19" spans="1:22" x14ac:dyDescent="0.25">
      <c r="A19" s="14">
        <v>4</v>
      </c>
      <c r="B19" s="2">
        <v>1113.2339999999999</v>
      </c>
      <c r="C19" s="2">
        <v>730.255</v>
      </c>
      <c r="D19" s="2">
        <v>1007.163</v>
      </c>
      <c r="E19" s="3">
        <v>730.98800000000006</v>
      </c>
      <c r="F19" s="1">
        <v>1113.4690000000001</v>
      </c>
      <c r="G19" s="2">
        <v>730.42499999999995</v>
      </c>
      <c r="H19" s="2">
        <v>1007.453</v>
      </c>
      <c r="I19" s="3">
        <v>730.53200000000004</v>
      </c>
      <c r="J19" s="1">
        <v>1113.269</v>
      </c>
      <c r="K19" s="2">
        <v>730.15099999999995</v>
      </c>
      <c r="L19" s="2">
        <v>1007.319</v>
      </c>
      <c r="M19" s="3">
        <v>730.55899999999997</v>
      </c>
      <c r="N19" s="1">
        <f t="shared" si="9"/>
        <v>106.07099999999991</v>
      </c>
      <c r="O19" s="2">
        <f t="shared" si="10"/>
        <v>106.01600000000008</v>
      </c>
      <c r="P19" s="3">
        <f t="shared" si="11"/>
        <v>105.95000000000005</v>
      </c>
      <c r="Q19" s="18">
        <f t="shared" si="12"/>
        <v>0.78492539999999944</v>
      </c>
      <c r="R19" s="19">
        <f t="shared" si="7"/>
        <v>0.78451840000000062</v>
      </c>
      <c r="S19" s="20">
        <f t="shared" si="8"/>
        <v>0.78403000000000034</v>
      </c>
      <c r="T19" s="42">
        <f>(('A Priori'!$C$4*'A Priori'!$C$5)/punkte!Q19)/1000</f>
        <v>9.1822919732244674</v>
      </c>
      <c r="U19" s="43">
        <f>(('A Priori'!$C$4*'A Priori'!$C$5)/punkte!R19)/1000</f>
        <v>9.1870556509573174</v>
      </c>
      <c r="V19" s="44">
        <f>(('A Priori'!$C$4*'A Priori'!$C$5)/punkte!S19)/1000</f>
        <v>9.1927785926558876</v>
      </c>
    </row>
    <row r="20" spans="1:22" x14ac:dyDescent="0.25">
      <c r="A20" s="14">
        <v>5</v>
      </c>
      <c r="B20" s="2">
        <v>713.88900000000001</v>
      </c>
      <c r="C20" s="2">
        <v>425.61</v>
      </c>
      <c r="D20" s="2">
        <v>614.5</v>
      </c>
      <c r="E20" s="3">
        <v>426.20699999999999</v>
      </c>
      <c r="F20" s="1">
        <v>714.34900000000005</v>
      </c>
      <c r="G20" s="2">
        <v>425.83199999999999</v>
      </c>
      <c r="H20" s="2">
        <v>614.67100000000005</v>
      </c>
      <c r="I20" s="3">
        <v>426.548</v>
      </c>
      <c r="J20" s="1">
        <v>713.97400000000005</v>
      </c>
      <c r="K20" s="2">
        <v>425.52499999999998</v>
      </c>
      <c r="L20" s="2">
        <v>614.654</v>
      </c>
      <c r="M20" s="3">
        <v>426.10500000000002</v>
      </c>
      <c r="N20" s="1">
        <f t="shared" si="9"/>
        <v>99.38900000000001</v>
      </c>
      <c r="O20" s="2">
        <f t="shared" si="10"/>
        <v>99.677999999999997</v>
      </c>
      <c r="P20" s="3">
        <f t="shared" si="11"/>
        <v>99.32000000000005</v>
      </c>
      <c r="Q20" s="18">
        <f t="shared" si="12"/>
        <v>0.73547860000000009</v>
      </c>
      <c r="R20" s="19">
        <f t="shared" si="7"/>
        <v>0.73761719999999997</v>
      </c>
      <c r="S20" s="20">
        <f t="shared" si="8"/>
        <v>0.7349680000000004</v>
      </c>
      <c r="T20" s="42">
        <f>(('A Priori'!$C$4*'A Priori'!$C$5)/punkte!Q20)/1000</f>
        <v>9.7996246253799892</v>
      </c>
      <c r="U20" s="43">
        <f>(('A Priori'!$C$4*'A Priori'!$C$5)/punkte!R20)/1000</f>
        <v>9.7712122222746416</v>
      </c>
      <c r="V20" s="44">
        <f>(('A Priori'!$C$4*'A Priori'!$C$5)/punkte!S20)/1000</f>
        <v>9.8064326610138064</v>
      </c>
    </row>
    <row r="21" spans="1:22" x14ac:dyDescent="0.25">
      <c r="A21" s="14">
        <v>6</v>
      </c>
      <c r="B21" s="2">
        <v>429.851</v>
      </c>
      <c r="C21" s="2">
        <v>448.60399999999998</v>
      </c>
      <c r="D21" s="2">
        <v>379.18900000000002</v>
      </c>
      <c r="E21" s="3">
        <v>449.50799999999998</v>
      </c>
      <c r="F21" s="1">
        <v>429.87200000000001</v>
      </c>
      <c r="G21" s="2">
        <v>449.22199999999998</v>
      </c>
      <c r="H21" s="2">
        <v>378.98500000000001</v>
      </c>
      <c r="I21" s="3">
        <v>449.30700000000002</v>
      </c>
      <c r="J21" s="1">
        <v>430.38400000000001</v>
      </c>
      <c r="K21" s="2">
        <v>449.30700000000002</v>
      </c>
      <c r="L21" s="2">
        <v>378.899</v>
      </c>
      <c r="M21" s="3">
        <v>449.13600000000002</v>
      </c>
      <c r="N21" s="1">
        <f t="shared" si="9"/>
        <v>50.661999999999978</v>
      </c>
      <c r="O21" s="2">
        <f t="shared" si="10"/>
        <v>50.887</v>
      </c>
      <c r="P21" s="3">
        <f t="shared" si="11"/>
        <v>51.485000000000014</v>
      </c>
      <c r="Q21" s="18">
        <f t="shared" si="12"/>
        <v>0.37489879999999987</v>
      </c>
      <c r="R21" s="19">
        <f t="shared" si="7"/>
        <v>0.3765638</v>
      </c>
      <c r="S21" s="20">
        <f t="shared" si="8"/>
        <v>0.38098900000000013</v>
      </c>
      <c r="T21" s="42">
        <f>(('A Priori'!$C$4*'A Priori'!$C$5)/punkte!Q21)/1000</f>
        <v>19.224959375703531</v>
      </c>
      <c r="U21" s="43">
        <f>(('A Priori'!$C$4*'A Priori'!$C$5)/punkte!R21)/1000</f>
        <v>19.139955035507928</v>
      </c>
      <c r="V21" s="44">
        <f>(('A Priori'!$C$4*'A Priori'!$C$5)/punkte!S21)/1000</f>
        <v>18.917643816488134</v>
      </c>
    </row>
    <row r="22" spans="1:22" x14ac:dyDescent="0.25">
      <c r="A22" s="14">
        <v>7</v>
      </c>
      <c r="B22" s="2">
        <v>254.285</v>
      </c>
      <c r="C22" s="2">
        <v>428.75900000000001</v>
      </c>
      <c r="D22" s="2">
        <v>209.05199999999999</v>
      </c>
      <c r="E22" s="3">
        <v>429.03699999999998</v>
      </c>
      <c r="F22" s="1">
        <v>253.785</v>
      </c>
      <c r="G22" s="2">
        <v>428.62799999999999</v>
      </c>
      <c r="H22" s="2">
        <v>209.40100000000001</v>
      </c>
      <c r="I22" s="3">
        <v>428.67899999999997</v>
      </c>
      <c r="J22" s="1">
        <v>253.82599999999999</v>
      </c>
      <c r="K22" s="2">
        <v>428.94200000000001</v>
      </c>
      <c r="L22" s="2">
        <v>209.18799999999999</v>
      </c>
      <c r="M22" s="3">
        <v>428.90100000000001</v>
      </c>
      <c r="N22" s="1">
        <f t="shared" si="9"/>
        <v>45.233000000000004</v>
      </c>
      <c r="O22" s="2">
        <f t="shared" si="10"/>
        <v>44.383999999999986</v>
      </c>
      <c r="P22" s="3">
        <f t="shared" si="11"/>
        <v>44.638000000000005</v>
      </c>
      <c r="Q22" s="18">
        <f t="shared" si="12"/>
        <v>0.33472420000000003</v>
      </c>
      <c r="R22" s="19">
        <f t="shared" si="7"/>
        <v>0.32844159999999989</v>
      </c>
      <c r="S22" s="20">
        <f t="shared" si="8"/>
        <v>0.33032120000000004</v>
      </c>
      <c r="T22" s="42">
        <f>(('A Priori'!$C$4*'A Priori'!$C$5)/punkte!Q22)/1000</f>
        <v>21.532396522271167</v>
      </c>
      <c r="U22" s="43">
        <f>(('A Priori'!$C$4*'A Priori'!$C$5)/punkte!R22)/1000</f>
        <v>21.944279287398437</v>
      </c>
      <c r="V22" s="44">
        <f>(('A Priori'!$C$4*'A Priori'!$C$5)/punkte!S22)/1000</f>
        <v>21.819411530352877</v>
      </c>
    </row>
    <row r="23" spans="1:22" x14ac:dyDescent="0.25">
      <c r="A23" s="14">
        <v>8</v>
      </c>
      <c r="B23" s="2">
        <v>878.56799999999998</v>
      </c>
      <c r="C23" s="2">
        <v>394.19099999999997</v>
      </c>
      <c r="D23" s="2">
        <v>862.92200000000003</v>
      </c>
      <c r="E23" s="3">
        <v>394.02800000000002</v>
      </c>
      <c r="F23" s="1">
        <v>878.80100000000004</v>
      </c>
      <c r="G23" s="2">
        <v>394.25099999999998</v>
      </c>
      <c r="H23" s="2">
        <v>862.96500000000003</v>
      </c>
      <c r="I23" s="3">
        <v>393.94</v>
      </c>
      <c r="J23" s="1">
        <v>878.51300000000003</v>
      </c>
      <c r="K23" s="2">
        <v>394.68200000000002</v>
      </c>
      <c r="L23" s="2">
        <v>863.14300000000003</v>
      </c>
      <c r="M23" s="3">
        <v>393.85</v>
      </c>
      <c r="N23" s="1">
        <f t="shared" si="9"/>
        <v>15.645999999999958</v>
      </c>
      <c r="O23" s="2">
        <f t="shared" si="10"/>
        <v>15.836000000000013</v>
      </c>
      <c r="P23" s="3">
        <f t="shared" si="11"/>
        <v>15.370000000000005</v>
      </c>
      <c r="Q23" s="18">
        <f t="shared" si="12"/>
        <v>0.1157803999999997</v>
      </c>
      <c r="R23" s="19">
        <f t="shared" si="7"/>
        <v>0.11718640000000009</v>
      </c>
      <c r="S23" s="20">
        <f t="shared" si="8"/>
        <v>0.11373800000000003</v>
      </c>
      <c r="T23" s="42">
        <f>(('A Priori'!$C$4*'A Priori'!$C$5)/punkte!Q23)/1000</f>
        <v>62.250728102511459</v>
      </c>
      <c r="U23" s="43">
        <f>(('A Priori'!$C$4*'A Priori'!$C$5)/punkte!R23)/1000</f>
        <v>61.503845156093142</v>
      </c>
      <c r="V23" s="44">
        <f>(('A Priori'!$C$4*'A Priori'!$C$5)/punkte!S23)/1000</f>
        <v>63.368568112679995</v>
      </c>
    </row>
    <row r="24" spans="1:22" x14ac:dyDescent="0.25">
      <c r="A24" s="14">
        <v>9</v>
      </c>
      <c r="B24" s="2">
        <v>960.99699999999996</v>
      </c>
      <c r="C24" s="2">
        <v>502.86099999999999</v>
      </c>
      <c r="D24" s="2">
        <v>948.86900000000003</v>
      </c>
      <c r="E24" s="3">
        <v>502.596</v>
      </c>
      <c r="F24" s="1">
        <v>961.61099999999999</v>
      </c>
      <c r="G24" s="2">
        <v>502.88799999999998</v>
      </c>
      <c r="H24" s="2">
        <v>948.56600000000003</v>
      </c>
      <c r="I24" s="3">
        <v>502.57499999999999</v>
      </c>
      <c r="J24" s="1">
        <v>961.10400000000004</v>
      </c>
      <c r="K24" s="2">
        <v>501.77199999999999</v>
      </c>
      <c r="L24" s="2">
        <v>948.548</v>
      </c>
      <c r="M24" s="3">
        <v>502.30399999999997</v>
      </c>
      <c r="N24" s="1">
        <f t="shared" si="9"/>
        <v>12.127999999999929</v>
      </c>
      <c r="O24" s="2">
        <f t="shared" si="10"/>
        <v>13.044999999999959</v>
      </c>
      <c r="P24" s="3">
        <f t="shared" si="11"/>
        <v>12.55600000000004</v>
      </c>
      <c r="Q24" s="18">
        <f t="shared" si="12"/>
        <v>8.9747199999999486E-2</v>
      </c>
      <c r="R24" s="19">
        <f t="shared" si="7"/>
        <v>9.6532999999999702E-2</v>
      </c>
      <c r="S24" s="20">
        <f t="shared" si="8"/>
        <v>9.29144000000003E-2</v>
      </c>
      <c r="T24" s="42">
        <f>(('A Priori'!$C$4*'A Priori'!$C$5)/punkte!Q24)/1000</f>
        <v>80.30795612565116</v>
      </c>
      <c r="U24" s="43">
        <f>(('A Priori'!$C$4*'A Priori'!$C$5)/punkte!R24)/1000</f>
        <v>74.662697730310057</v>
      </c>
      <c r="V24" s="44">
        <f>(('A Priori'!$C$4*'A Priori'!$C$5)/punkte!S24)/1000</f>
        <v>77.570475620570932</v>
      </c>
    </row>
    <row r="25" spans="1:22" ht="15.75" thickBot="1" x14ac:dyDescent="0.3">
      <c r="A25" s="15">
        <v>10</v>
      </c>
      <c r="B25" s="5">
        <v>1107.182</v>
      </c>
      <c r="C25" s="5">
        <v>382.22399999999999</v>
      </c>
      <c r="D25" s="5">
        <v>1082.992</v>
      </c>
      <c r="E25" s="6">
        <v>382.803</v>
      </c>
      <c r="F25" s="4">
        <v>1107.268</v>
      </c>
      <c r="G25" s="5">
        <v>381.79700000000003</v>
      </c>
      <c r="H25" s="5">
        <v>1082.749</v>
      </c>
      <c r="I25" s="6">
        <v>382.59300000000002</v>
      </c>
      <c r="J25" s="4">
        <v>1107.076</v>
      </c>
      <c r="K25" s="5">
        <v>381.87700000000001</v>
      </c>
      <c r="L25" s="5">
        <v>1082.269</v>
      </c>
      <c r="M25" s="6">
        <v>382.79</v>
      </c>
      <c r="N25" s="4">
        <f t="shared" si="9"/>
        <v>24.190000000000055</v>
      </c>
      <c r="O25" s="5">
        <f t="shared" si="10"/>
        <v>24.519000000000005</v>
      </c>
      <c r="P25" s="6">
        <f t="shared" si="11"/>
        <v>24.807000000000016</v>
      </c>
      <c r="Q25" s="21">
        <f t="shared" si="12"/>
        <v>0.17900600000000041</v>
      </c>
      <c r="R25" s="22">
        <f t="shared" si="7"/>
        <v>0.18144060000000004</v>
      </c>
      <c r="S25" s="23">
        <f t="shared" si="8"/>
        <v>0.18357180000000012</v>
      </c>
      <c r="T25" s="45">
        <f>(('A Priori'!$C$4*'A Priori'!$C$5)/punkte!Q25)/1000</f>
        <v>40.26353418321164</v>
      </c>
      <c r="U25" s="46">
        <f>(('A Priori'!$C$4*'A Priori'!$C$5)/punkte!R25)/1000</f>
        <v>39.723271417753239</v>
      </c>
      <c r="V25" s="47">
        <f>(('A Priori'!$C$4*'A Priori'!$C$5)/punkte!S25)/1000</f>
        <v>39.262099080577705</v>
      </c>
    </row>
    <row r="26" spans="1:22" s="2" customFormat="1" ht="15.75" thickBot="1" x14ac:dyDescent="0.3"/>
    <row r="27" spans="1:22" ht="36.75" thickBot="1" x14ac:dyDescent="0.6">
      <c r="B27" s="10" t="s">
        <v>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22" ht="15.75" thickBot="1" x14ac:dyDescent="0.3">
      <c r="B28" s="7" t="s">
        <v>6</v>
      </c>
      <c r="C28" s="8"/>
      <c r="D28" s="8"/>
      <c r="E28" s="9"/>
      <c r="F28" s="7" t="s">
        <v>7</v>
      </c>
      <c r="G28" s="8"/>
      <c r="H28" s="8"/>
      <c r="I28" s="9"/>
      <c r="J28" s="7" t="s">
        <v>8</v>
      </c>
      <c r="K28" s="8"/>
      <c r="L28" s="8"/>
      <c r="M28" s="9"/>
      <c r="N28" s="24" t="s">
        <v>13</v>
      </c>
      <c r="O28" s="25" t="s">
        <v>14</v>
      </c>
      <c r="P28" s="26" t="s">
        <v>15</v>
      </c>
      <c r="Q28" s="24" t="s">
        <v>16</v>
      </c>
      <c r="R28" s="25" t="s">
        <v>17</v>
      </c>
      <c r="S28" s="26" t="s">
        <v>18</v>
      </c>
      <c r="T28" s="48" t="s">
        <v>48</v>
      </c>
      <c r="U28" s="49" t="s">
        <v>49</v>
      </c>
      <c r="V28" s="50" t="s">
        <v>50</v>
      </c>
    </row>
    <row r="29" spans="1:22" x14ac:dyDescent="0.25">
      <c r="A29" s="13">
        <v>1</v>
      </c>
      <c r="B29" s="2">
        <v>497.315</v>
      </c>
      <c r="C29" s="2">
        <v>766.52200000000005</v>
      </c>
      <c r="D29" s="2">
        <v>257.709</v>
      </c>
      <c r="E29" s="3">
        <v>765.12599999999998</v>
      </c>
      <c r="F29" s="1">
        <v>496.21800000000002</v>
      </c>
      <c r="G29" s="2">
        <v>764.95799999999997</v>
      </c>
      <c r="H29" s="2">
        <v>257.30500000000001</v>
      </c>
      <c r="I29" s="3">
        <v>764.298</v>
      </c>
      <c r="J29" s="1">
        <v>496.68299999999999</v>
      </c>
      <c r="K29" s="2">
        <v>765.54600000000005</v>
      </c>
      <c r="L29" s="2">
        <v>257.83199999999999</v>
      </c>
      <c r="M29" s="3">
        <v>765.31600000000003</v>
      </c>
      <c r="N29" s="1">
        <f>B29-D29</f>
        <v>239.60599999999999</v>
      </c>
      <c r="O29" s="2">
        <f>F29-H29</f>
        <v>238.91300000000001</v>
      </c>
      <c r="P29" s="3">
        <f>J29-L29</f>
        <v>238.851</v>
      </c>
      <c r="Q29" s="18">
        <f>N29*0.0074</f>
        <v>1.7730844000000001</v>
      </c>
      <c r="R29" s="19">
        <f t="shared" ref="R29:R38" si="13">O29*0.0074</f>
        <v>1.7679562000000002</v>
      </c>
      <c r="S29" s="20">
        <f t="shared" ref="S29:S38" si="14">P29*0.0074</f>
        <v>1.7674974000000001</v>
      </c>
      <c r="T29" s="39">
        <f>(('A Priori'!$C$4*'A Priori'!$C$5)/punkte!Q29)/1000</f>
        <v>4.0649019302183236</v>
      </c>
      <c r="U29" s="40">
        <f>(('A Priori'!$C$4*'A Priori'!$C$5)/punkte!R29)/1000</f>
        <v>4.0766927370712001</v>
      </c>
      <c r="V29" s="41">
        <f>(('A Priori'!$C$4*'A Priori'!$C$5)/punkte!S29)/1000</f>
        <v>4.077750948883998</v>
      </c>
    </row>
    <row r="30" spans="1:22" x14ac:dyDescent="0.25">
      <c r="A30" s="14">
        <v>2</v>
      </c>
      <c r="B30" s="2">
        <v>442.40699999999998</v>
      </c>
      <c r="C30" s="2">
        <v>698.87699999999995</v>
      </c>
      <c r="D30" s="2">
        <v>201.66499999999999</v>
      </c>
      <c r="E30" s="3">
        <v>698.62900000000002</v>
      </c>
      <c r="F30" s="1">
        <v>442.69900000000001</v>
      </c>
      <c r="G30" s="2">
        <v>699.08299999999997</v>
      </c>
      <c r="H30" s="2">
        <v>201.982</v>
      </c>
      <c r="I30" s="3">
        <v>698.21100000000001</v>
      </c>
      <c r="J30" s="1">
        <v>442.52600000000001</v>
      </c>
      <c r="K30" s="2">
        <v>698.53</v>
      </c>
      <c r="L30" s="2">
        <v>201.66</v>
      </c>
      <c r="M30" s="3">
        <v>697.63599999999997</v>
      </c>
      <c r="N30" s="1">
        <f t="shared" ref="N30:N38" si="15">B30-D30</f>
        <v>240.74199999999999</v>
      </c>
      <c r="O30" s="2">
        <f t="shared" ref="O30:O38" si="16">F30-H30</f>
        <v>240.71700000000001</v>
      </c>
      <c r="P30" s="3">
        <f t="shared" ref="P30:P38" si="17">J30-L30</f>
        <v>240.86600000000001</v>
      </c>
      <c r="Q30" s="18">
        <f t="shared" ref="Q30:Q38" si="18">N30*0.0074</f>
        <v>1.7814908</v>
      </c>
      <c r="R30" s="19">
        <f t="shared" si="13"/>
        <v>1.7813058000000002</v>
      </c>
      <c r="S30" s="20">
        <f t="shared" si="14"/>
        <v>1.7824084000000002</v>
      </c>
      <c r="T30" s="42">
        <f>(('A Priori'!$C$4*'A Priori'!$C$5)/punkte!Q30)/1000</f>
        <v>4.0457206963965229</v>
      </c>
      <c r="U30" s="43">
        <f>(('A Priori'!$C$4*'A Priori'!$C$5)/punkte!R30)/1000</f>
        <v>4.0461408703659973</v>
      </c>
      <c r="V30" s="44">
        <f>(('A Priori'!$C$4*'A Priori'!$C$5)/punkte!S30)/1000</f>
        <v>4.0436379227117634</v>
      </c>
    </row>
    <row r="31" spans="1:22" x14ac:dyDescent="0.25">
      <c r="A31" s="14">
        <v>3</v>
      </c>
      <c r="B31" s="2">
        <v>881.46199999999999</v>
      </c>
      <c r="C31" s="2">
        <v>730.51700000000005</v>
      </c>
      <c r="D31" s="2">
        <v>774.02700000000004</v>
      </c>
      <c r="E31" s="3">
        <v>729.95699999999999</v>
      </c>
      <c r="F31" s="1">
        <v>882.524</v>
      </c>
      <c r="G31" s="2">
        <v>730.50300000000004</v>
      </c>
      <c r="H31" s="2">
        <v>773.96400000000006</v>
      </c>
      <c r="I31" s="3">
        <v>730.04499999999996</v>
      </c>
      <c r="J31" s="1">
        <v>881.96400000000006</v>
      </c>
      <c r="K31" s="2">
        <v>729.83100000000002</v>
      </c>
      <c r="L31" s="2">
        <v>774.404</v>
      </c>
      <c r="M31" s="3">
        <v>729.57799999999997</v>
      </c>
      <c r="N31" s="1">
        <f t="shared" si="15"/>
        <v>107.43499999999995</v>
      </c>
      <c r="O31" s="2">
        <f t="shared" si="16"/>
        <v>108.55999999999995</v>
      </c>
      <c r="P31" s="3">
        <f t="shared" si="17"/>
        <v>107.56000000000006</v>
      </c>
      <c r="Q31" s="18">
        <f t="shared" si="18"/>
        <v>0.79501899999999959</v>
      </c>
      <c r="R31" s="19">
        <f t="shared" si="13"/>
        <v>0.80334399999999961</v>
      </c>
      <c r="S31" s="20">
        <f t="shared" si="14"/>
        <v>0.79594400000000043</v>
      </c>
      <c r="T31" s="42">
        <f>(('A Priori'!$C$4*'A Priori'!$C$5)/punkte!Q31)/1000</f>
        <v>9.065713146478263</v>
      </c>
      <c r="U31" s="43">
        <f>(('A Priori'!$C$4*'A Priori'!$C$5)/punkte!R31)/1000</f>
        <v>8.971765769085227</v>
      </c>
      <c r="V31" s="44">
        <f>(('A Priori'!$C$4*'A Priori'!$C$5)/punkte!S31)/1000</f>
        <v>9.0551774999246124</v>
      </c>
    </row>
    <row r="32" spans="1:22" x14ac:dyDescent="0.25">
      <c r="A32" s="14">
        <v>4</v>
      </c>
      <c r="B32" s="2">
        <v>1113.7809999999999</v>
      </c>
      <c r="C32" s="2">
        <v>730.02499999999998</v>
      </c>
      <c r="D32" s="2">
        <v>1007.155</v>
      </c>
      <c r="E32" s="3">
        <v>729.91499999999996</v>
      </c>
      <c r="F32" s="1">
        <v>1113.4010000000001</v>
      </c>
      <c r="G32" s="2">
        <v>729.55600000000004</v>
      </c>
      <c r="H32" s="2">
        <v>1007.686</v>
      </c>
      <c r="I32" s="3">
        <v>730.39599999999996</v>
      </c>
      <c r="J32" s="1">
        <v>1114.087</v>
      </c>
      <c r="K32" s="2">
        <v>729.78800000000001</v>
      </c>
      <c r="L32" s="2">
        <v>1006.828</v>
      </c>
      <c r="M32" s="3">
        <v>729.68600000000004</v>
      </c>
      <c r="N32" s="1">
        <f t="shared" si="15"/>
        <v>106.62599999999998</v>
      </c>
      <c r="O32" s="2">
        <f t="shared" si="16"/>
        <v>105.71500000000003</v>
      </c>
      <c r="P32" s="3">
        <f t="shared" si="17"/>
        <v>107.25900000000001</v>
      </c>
      <c r="Q32" s="18">
        <f t="shared" si="18"/>
        <v>0.78903239999999986</v>
      </c>
      <c r="R32" s="19">
        <f t="shared" si="13"/>
        <v>0.78229100000000029</v>
      </c>
      <c r="S32" s="20">
        <f t="shared" si="14"/>
        <v>0.79371660000000011</v>
      </c>
      <c r="T32" s="42">
        <f>(('A Priori'!$C$4*'A Priori'!$C$5)/punkte!Q32)/1000</f>
        <v>9.1344971385205476</v>
      </c>
      <c r="U32" s="43">
        <f>(('A Priori'!$C$4*'A Priori'!$C$5)/punkte!R32)/1000</f>
        <v>9.2132137529384792</v>
      </c>
      <c r="V32" s="44">
        <f>(('A Priori'!$C$4*'A Priori'!$C$5)/punkte!S32)/1000</f>
        <v>9.080588965885303</v>
      </c>
    </row>
    <row r="33" spans="1:22" x14ac:dyDescent="0.25">
      <c r="A33" s="14">
        <v>5</v>
      </c>
      <c r="B33" s="2">
        <v>713.96100000000001</v>
      </c>
      <c r="C33" s="2">
        <v>425.84500000000003</v>
      </c>
      <c r="D33" s="2">
        <v>614.48500000000001</v>
      </c>
      <c r="E33" s="3">
        <v>425.89600000000002</v>
      </c>
      <c r="F33" s="1">
        <v>714.06399999999996</v>
      </c>
      <c r="G33" s="2">
        <v>425.64100000000002</v>
      </c>
      <c r="H33" s="2">
        <v>614.447</v>
      </c>
      <c r="I33" s="3">
        <v>426.67500000000001</v>
      </c>
      <c r="J33" s="1">
        <v>714.26800000000003</v>
      </c>
      <c r="K33" s="2">
        <v>425.56099999999998</v>
      </c>
      <c r="L33" s="2">
        <v>614.60400000000004</v>
      </c>
      <c r="M33" s="3">
        <v>425.87099999999998</v>
      </c>
      <c r="N33" s="1">
        <f t="shared" si="15"/>
        <v>99.475999999999999</v>
      </c>
      <c r="O33" s="2">
        <f t="shared" si="16"/>
        <v>99.616999999999962</v>
      </c>
      <c r="P33" s="3">
        <f t="shared" si="17"/>
        <v>99.663999999999987</v>
      </c>
      <c r="Q33" s="18">
        <f t="shared" si="18"/>
        <v>0.73612240000000007</v>
      </c>
      <c r="R33" s="19">
        <f t="shared" si="13"/>
        <v>0.73716579999999976</v>
      </c>
      <c r="S33" s="20">
        <f t="shared" si="14"/>
        <v>0.73751359999999999</v>
      </c>
      <c r="T33" s="42">
        <f>(('A Priori'!$C$4*'A Priori'!$C$5)/punkte!Q33)/1000</f>
        <v>9.7910540420995194</v>
      </c>
      <c r="U33" s="43">
        <f>(('A Priori'!$C$4*'A Priori'!$C$5)/punkte!R33)/1000</f>
        <v>9.7771955779825941</v>
      </c>
      <c r="V33" s="44">
        <f>(('A Priori'!$C$4*'A Priori'!$C$5)/punkte!S33)/1000</f>
        <v>9.7725848038598873</v>
      </c>
    </row>
    <row r="34" spans="1:22" x14ac:dyDescent="0.25">
      <c r="A34" s="14">
        <v>6</v>
      </c>
      <c r="B34" s="2">
        <v>433.43400000000003</v>
      </c>
      <c r="C34" s="2">
        <v>449.24200000000002</v>
      </c>
      <c r="D34" s="2">
        <v>382.25</v>
      </c>
      <c r="E34" s="3">
        <v>449.517</v>
      </c>
      <c r="F34" s="1">
        <v>433.24099999999999</v>
      </c>
      <c r="G34" s="2">
        <v>449.23599999999999</v>
      </c>
      <c r="H34" s="2">
        <v>382.09899999999999</v>
      </c>
      <c r="I34" s="3">
        <v>449.78899999999999</v>
      </c>
      <c r="J34" s="1">
        <v>433.43900000000002</v>
      </c>
      <c r="K34" s="2">
        <v>449.01799999999997</v>
      </c>
      <c r="L34" s="2">
        <v>381.92399999999998</v>
      </c>
      <c r="M34" s="3">
        <v>449.089</v>
      </c>
      <c r="N34" s="1">
        <f t="shared" si="15"/>
        <v>51.184000000000026</v>
      </c>
      <c r="O34" s="2">
        <f t="shared" si="16"/>
        <v>51.141999999999996</v>
      </c>
      <c r="P34" s="3">
        <f t="shared" si="17"/>
        <v>51.515000000000043</v>
      </c>
      <c r="Q34" s="18">
        <f t="shared" si="18"/>
        <v>0.3787616000000002</v>
      </c>
      <c r="R34" s="19">
        <f t="shared" si="13"/>
        <v>0.37845079999999998</v>
      </c>
      <c r="S34" s="20">
        <f t="shared" si="14"/>
        <v>0.38121100000000036</v>
      </c>
      <c r="T34" s="42">
        <f>(('A Priori'!$C$4*'A Priori'!$C$5)/punkte!Q34)/1000</f>
        <v>19.028893636524916</v>
      </c>
      <c r="U34" s="43">
        <f>(('A Priori'!$C$4*'A Priori'!$C$5)/punkte!R34)/1000</f>
        <v>19.04452097868468</v>
      </c>
      <c r="V34" s="44">
        <f>(('A Priori'!$C$4*'A Priori'!$C$5)/punkte!S34)/1000</f>
        <v>18.906627038569173</v>
      </c>
    </row>
    <row r="35" spans="1:22" x14ac:dyDescent="0.25">
      <c r="A35" s="14">
        <v>7</v>
      </c>
      <c r="B35" s="2">
        <v>253.809</v>
      </c>
      <c r="C35" s="2">
        <v>428.79300000000001</v>
      </c>
      <c r="D35" s="2">
        <v>208.714</v>
      </c>
      <c r="E35" s="3">
        <v>428.81400000000002</v>
      </c>
      <c r="F35" s="1">
        <v>254.11500000000001</v>
      </c>
      <c r="G35" s="2">
        <v>428.69099999999997</v>
      </c>
      <c r="H35" s="2">
        <v>209.37100000000001</v>
      </c>
      <c r="I35" s="3">
        <v>428.786</v>
      </c>
      <c r="J35" s="1">
        <v>253.80799999999999</v>
      </c>
      <c r="K35" s="2">
        <v>428.77499999999998</v>
      </c>
      <c r="L35" s="2">
        <v>208.97</v>
      </c>
      <c r="M35" s="3">
        <v>428.91199999999998</v>
      </c>
      <c r="N35" s="1">
        <f t="shared" si="15"/>
        <v>45.094999999999999</v>
      </c>
      <c r="O35" s="2">
        <f t="shared" si="16"/>
        <v>44.744</v>
      </c>
      <c r="P35" s="3">
        <f t="shared" si="17"/>
        <v>44.837999999999994</v>
      </c>
      <c r="Q35" s="18">
        <f t="shared" si="18"/>
        <v>0.33370300000000003</v>
      </c>
      <c r="R35" s="19">
        <f t="shared" si="13"/>
        <v>0.3311056</v>
      </c>
      <c r="S35" s="20">
        <f t="shared" si="14"/>
        <v>0.33180119999999996</v>
      </c>
      <c r="T35" s="42">
        <f>(('A Priori'!$C$4*'A Priori'!$C$5)/punkte!Q35)/1000</f>
        <v>21.598290096283218</v>
      </c>
      <c r="U35" s="43">
        <f>(('A Priori'!$C$4*'A Priori'!$C$5)/punkte!R35)/1000</f>
        <v>21.767720630517875</v>
      </c>
      <c r="V35" s="44">
        <f>(('A Priori'!$C$4*'A Priori'!$C$5)/punkte!S35)/1000</f>
        <v>21.722085996072348</v>
      </c>
    </row>
    <row r="36" spans="1:22" x14ac:dyDescent="0.25">
      <c r="A36" s="14">
        <v>8</v>
      </c>
      <c r="B36" s="2">
        <v>877.35299999999995</v>
      </c>
      <c r="C36" s="2">
        <v>391.41300000000001</v>
      </c>
      <c r="D36" s="2">
        <v>861.89499999999998</v>
      </c>
      <c r="E36" s="3">
        <v>392.48700000000002</v>
      </c>
      <c r="F36" s="1">
        <v>877.30200000000002</v>
      </c>
      <c r="G36" s="2">
        <v>392.66500000000002</v>
      </c>
      <c r="H36" s="2">
        <v>861.16499999999996</v>
      </c>
      <c r="I36" s="3">
        <v>392.99099999999999</v>
      </c>
      <c r="J36" s="1">
        <v>876.28800000000001</v>
      </c>
      <c r="K36" s="2">
        <v>392.81599999999997</v>
      </c>
      <c r="L36" s="2">
        <v>860.98400000000004</v>
      </c>
      <c r="M36" s="3">
        <v>392.84500000000003</v>
      </c>
      <c r="N36" s="1">
        <f t="shared" si="15"/>
        <v>15.45799999999997</v>
      </c>
      <c r="O36" s="2">
        <f t="shared" si="16"/>
        <v>16.137000000000057</v>
      </c>
      <c r="P36" s="3">
        <f t="shared" si="17"/>
        <v>15.303999999999974</v>
      </c>
      <c r="Q36" s="18">
        <f t="shared" si="18"/>
        <v>0.11438919999999979</v>
      </c>
      <c r="R36" s="19">
        <f t="shared" si="13"/>
        <v>0.11941380000000043</v>
      </c>
      <c r="S36" s="20">
        <f t="shared" si="14"/>
        <v>0.11324959999999981</v>
      </c>
      <c r="T36" s="42">
        <f>(('A Priori'!$C$4*'A Priori'!$C$5)/punkte!Q36)/1000</f>
        <v>63.007820668384895</v>
      </c>
      <c r="U36" s="43">
        <f>(('A Priori'!$C$4*'A Priori'!$C$5)/punkte!R36)/1000</f>
        <v>60.356627123498065</v>
      </c>
      <c r="V36" s="44">
        <f>(('A Priori'!$C$4*'A Priori'!$C$5)/punkte!S36)/1000</f>
        <v>63.641851273646978</v>
      </c>
    </row>
    <row r="37" spans="1:22" x14ac:dyDescent="0.25">
      <c r="A37" s="14">
        <v>9</v>
      </c>
      <c r="B37" s="2">
        <v>961.45600000000002</v>
      </c>
      <c r="C37" s="2">
        <v>502.50299999999999</v>
      </c>
      <c r="D37" s="2">
        <v>948.45899999999995</v>
      </c>
      <c r="E37" s="3">
        <v>503.43</v>
      </c>
      <c r="F37" s="1">
        <v>961.423</v>
      </c>
      <c r="G37" s="2">
        <v>502.80700000000002</v>
      </c>
      <c r="H37" s="2">
        <v>948.45</v>
      </c>
      <c r="I37" s="3">
        <v>503.07499999999999</v>
      </c>
      <c r="J37" s="1">
        <v>961.65200000000004</v>
      </c>
      <c r="K37" s="2">
        <v>502.78500000000003</v>
      </c>
      <c r="L37" s="2">
        <v>948.17700000000002</v>
      </c>
      <c r="M37" s="3">
        <v>503.084</v>
      </c>
      <c r="N37" s="1">
        <f t="shared" si="15"/>
        <v>12.997000000000071</v>
      </c>
      <c r="O37" s="2">
        <f t="shared" si="16"/>
        <v>12.972999999999956</v>
      </c>
      <c r="P37" s="3">
        <f t="shared" si="17"/>
        <v>13.475000000000023</v>
      </c>
      <c r="Q37" s="18">
        <f t="shared" si="18"/>
        <v>9.6177800000000535E-2</v>
      </c>
      <c r="R37" s="19">
        <f t="shared" si="13"/>
        <v>9.6000199999999675E-2</v>
      </c>
      <c r="S37" s="20">
        <f t="shared" si="14"/>
        <v>9.9715000000000178E-2</v>
      </c>
      <c r="T37" s="42">
        <f>(('A Priori'!$C$4*'A Priori'!$C$5)/punkte!Q37)/1000</f>
        <v>74.938439016071897</v>
      </c>
      <c r="U37" s="43">
        <f>(('A Priori'!$C$4*'A Priori'!$C$5)/punkte!R37)/1000</f>
        <v>75.077074839427667</v>
      </c>
      <c r="V37" s="44">
        <f>(('A Priori'!$C$4*'A Priori'!$C$5)/punkte!S37)/1000</f>
        <v>72.280140400140269</v>
      </c>
    </row>
    <row r="38" spans="1:22" ht="15.75" thickBot="1" x14ac:dyDescent="0.3">
      <c r="A38" s="15">
        <v>10</v>
      </c>
      <c r="B38" s="5">
        <v>1110.404</v>
      </c>
      <c r="C38" s="5">
        <v>382.61500000000001</v>
      </c>
      <c r="D38" s="5">
        <v>1084.674</v>
      </c>
      <c r="E38" s="6">
        <v>383.303</v>
      </c>
      <c r="F38" s="4">
        <v>1109.979</v>
      </c>
      <c r="G38" s="5">
        <v>384.01499999999999</v>
      </c>
      <c r="H38" s="5">
        <v>1083.856</v>
      </c>
      <c r="I38" s="6">
        <v>383.78</v>
      </c>
      <c r="J38" s="4">
        <v>1108.0139999999999</v>
      </c>
      <c r="K38" s="5">
        <v>383.07799999999997</v>
      </c>
      <c r="L38" s="5">
        <v>1082.2650000000001</v>
      </c>
      <c r="M38" s="6">
        <v>383.18900000000002</v>
      </c>
      <c r="N38" s="4">
        <f t="shared" si="15"/>
        <v>25.730000000000018</v>
      </c>
      <c r="O38" s="5">
        <f t="shared" si="16"/>
        <v>26.123000000000047</v>
      </c>
      <c r="P38" s="6">
        <f t="shared" si="17"/>
        <v>25.748999999999796</v>
      </c>
      <c r="Q38" s="21">
        <f t="shared" si="18"/>
        <v>0.19040200000000015</v>
      </c>
      <c r="R38" s="22">
        <f t="shared" si="13"/>
        <v>0.19331020000000035</v>
      </c>
      <c r="S38" s="23">
        <f t="shared" si="14"/>
        <v>0.19054259999999851</v>
      </c>
      <c r="T38" s="45">
        <f>(('A Priori'!$C$4*'A Priori'!$C$5)/punkte!Q38)/1000</f>
        <v>37.853668553901713</v>
      </c>
      <c r="U38" s="46">
        <f>(('A Priori'!$C$4*'A Priori'!$C$5)/punkte!R38)/1000</f>
        <v>37.284189866856408</v>
      </c>
      <c r="V38" s="47">
        <f>(('A Priori'!$C$4*'A Priori'!$C$5)/punkte!S38)/1000</f>
        <v>37.825736606932288</v>
      </c>
    </row>
  </sheetData>
  <mergeCells count="12">
    <mergeCell ref="J15:M15"/>
    <mergeCell ref="B28:E28"/>
    <mergeCell ref="F28:I28"/>
    <mergeCell ref="J28:M28"/>
    <mergeCell ref="B14:M14"/>
    <mergeCell ref="B1:M1"/>
    <mergeCell ref="B27:M27"/>
    <mergeCell ref="F2:I2"/>
    <mergeCell ref="J2:M2"/>
    <mergeCell ref="B2:E2"/>
    <mergeCell ref="B15:E15"/>
    <mergeCell ref="F15:I15"/>
  </mergeCells>
  <phoneticPr fontId="18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4" activeCellId="1" sqref="Y3:Z12 B14:B17"/>
    </sheetView>
  </sheetViews>
  <sheetFormatPr baseColWidth="10" defaultRowHeight="15" x14ac:dyDescent="0.25"/>
  <cols>
    <col min="1" max="1" width="20" bestFit="1" customWidth="1"/>
    <col min="2" max="2" width="16.140625" bestFit="1" customWidth="1"/>
  </cols>
  <sheetData>
    <row r="1" spans="1:13" x14ac:dyDescent="0.25">
      <c r="A1" s="27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x14ac:dyDescent="0.25">
      <c r="A3" s="27" t="s">
        <v>20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8" t="s">
        <v>21</v>
      </c>
      <c r="B4" s="29" t="s">
        <v>22</v>
      </c>
      <c r="C4" s="29">
        <v>921.9</v>
      </c>
      <c r="D4" s="29"/>
      <c r="E4" s="29" t="s">
        <v>23</v>
      </c>
      <c r="F4" s="29">
        <v>3.0000000000000001E-3</v>
      </c>
      <c r="G4" s="29" t="s">
        <v>24</v>
      </c>
      <c r="H4" s="29"/>
      <c r="I4" s="29" t="s">
        <v>25</v>
      </c>
      <c r="J4" s="30">
        <v>4000</v>
      </c>
      <c r="K4" s="27"/>
      <c r="L4" s="27"/>
      <c r="M4" s="27"/>
    </row>
    <row r="5" spans="1:13" x14ac:dyDescent="0.25">
      <c r="A5" s="31" t="s">
        <v>26</v>
      </c>
      <c r="B5" s="27" t="s">
        <v>27</v>
      </c>
      <c r="C5" s="27">
        <v>7.8179999999999996</v>
      </c>
      <c r="D5" s="27"/>
      <c r="E5" s="27" t="s">
        <v>28</v>
      </c>
      <c r="F5" s="27">
        <v>7.0000000000000001E-3</v>
      </c>
      <c r="G5" s="27" t="s">
        <v>24</v>
      </c>
      <c r="H5" s="27"/>
      <c r="I5" s="27"/>
      <c r="J5" s="32">
        <v>10000</v>
      </c>
      <c r="K5" s="27"/>
      <c r="L5" s="27"/>
      <c r="M5" s="27"/>
    </row>
    <row r="6" spans="1:13" x14ac:dyDescent="0.25">
      <c r="A6" s="31" t="s">
        <v>29</v>
      </c>
      <c r="B6" s="27" t="s">
        <v>30</v>
      </c>
      <c r="C6" s="27">
        <v>7.4000000000000003E-3</v>
      </c>
      <c r="D6" s="27"/>
      <c r="E6" s="27" t="s">
        <v>31</v>
      </c>
      <c r="F6" s="27">
        <v>2</v>
      </c>
      <c r="G6" s="27" t="s">
        <v>24</v>
      </c>
      <c r="H6" s="27"/>
      <c r="I6" s="27"/>
      <c r="J6" s="32">
        <v>20000</v>
      </c>
      <c r="K6" s="27"/>
      <c r="L6" s="27"/>
      <c r="M6" s="27"/>
    </row>
    <row r="7" spans="1:13" x14ac:dyDescent="0.25">
      <c r="A7" s="33"/>
      <c r="B7" s="34"/>
      <c r="C7" s="34"/>
      <c r="D7" s="34"/>
      <c r="E7" s="34"/>
      <c r="F7" s="34"/>
      <c r="G7" s="34"/>
      <c r="H7" s="34"/>
      <c r="I7" s="34"/>
      <c r="J7" s="35">
        <v>70000</v>
      </c>
      <c r="K7" s="27"/>
      <c r="L7" s="27"/>
      <c r="M7" s="27"/>
    </row>
    <row r="8" spans="1:13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x14ac:dyDescent="0.25">
      <c r="A9" s="27" t="s">
        <v>32</v>
      </c>
      <c r="B9" s="27">
        <f>$C$5*$C$4/J4</f>
        <v>1.8018535499999999</v>
      </c>
      <c r="C9" s="27" t="s">
        <v>24</v>
      </c>
      <c r="D9" s="27" t="s">
        <v>33</v>
      </c>
      <c r="E9" s="27">
        <f>($C$4/B9)*$F$5</f>
        <v>3.5814786390381173</v>
      </c>
      <c r="F9" s="27" t="s">
        <v>24</v>
      </c>
      <c r="G9" s="27" t="s">
        <v>34</v>
      </c>
      <c r="H9" s="27">
        <f>($C$5/B9)*$F$6</f>
        <v>8.6777307734027556</v>
      </c>
      <c r="I9" s="27" t="s">
        <v>24</v>
      </c>
      <c r="J9" s="27" t="s">
        <v>33</v>
      </c>
      <c r="K9" s="27">
        <f>($C$4*$C$5/(B9*B9))*$F$4</f>
        <v>6.659808728628362</v>
      </c>
      <c r="L9" s="27" t="s">
        <v>24</v>
      </c>
      <c r="M9" s="27"/>
    </row>
    <row r="10" spans="1:13" x14ac:dyDescent="0.25">
      <c r="A10" s="27" t="s">
        <v>35</v>
      </c>
      <c r="B10" s="27">
        <f>$C$5*$C$4/J5</f>
        <v>0.72074141999999997</v>
      </c>
      <c r="C10" s="27" t="s">
        <v>24</v>
      </c>
      <c r="D10" s="27" t="s">
        <v>36</v>
      </c>
      <c r="E10" s="27">
        <f>($C$4/B10)*$F$5</f>
        <v>8.9536965975952931</v>
      </c>
      <c r="F10" s="27" t="s">
        <v>24</v>
      </c>
      <c r="G10" s="27" t="s">
        <v>37</v>
      </c>
      <c r="H10" s="27">
        <f>($C$5/B10)*$F$6</f>
        <v>21.694326933506886</v>
      </c>
      <c r="I10" s="27" t="s">
        <v>24</v>
      </c>
      <c r="J10" s="27" t="s">
        <v>36</v>
      </c>
      <c r="K10" s="27">
        <f>($C$4*$C$5/(B10*B10))*$F$4</f>
        <v>41.623804553927258</v>
      </c>
      <c r="L10" s="27" t="s">
        <v>24</v>
      </c>
      <c r="M10" s="27"/>
    </row>
    <row r="11" spans="1:13" x14ac:dyDescent="0.25">
      <c r="A11" s="27" t="s">
        <v>38</v>
      </c>
      <c r="B11" s="27">
        <f>$C$5*$C$4/J6</f>
        <v>0.36037070999999998</v>
      </c>
      <c r="C11" s="27" t="s">
        <v>24</v>
      </c>
      <c r="D11" s="27" t="s">
        <v>39</v>
      </c>
      <c r="E11" s="27">
        <f>($C$4/B11)*$F$5</f>
        <v>17.907393195190586</v>
      </c>
      <c r="F11" s="27" t="s">
        <v>24</v>
      </c>
      <c r="G11" s="27" t="s">
        <v>40</v>
      </c>
      <c r="H11" s="27">
        <f>($C$5/B11)*$F$6</f>
        <v>43.388653867013772</v>
      </c>
      <c r="I11" s="27" t="s">
        <v>24</v>
      </c>
      <c r="J11" s="27" t="s">
        <v>39</v>
      </c>
      <c r="K11" s="27">
        <f>($C$4*$C$5/(B11*B11))*$F$4</f>
        <v>166.49521821570903</v>
      </c>
      <c r="L11" s="27" t="s">
        <v>24</v>
      </c>
      <c r="M11" s="27"/>
    </row>
    <row r="12" spans="1:13" x14ac:dyDescent="0.25">
      <c r="A12" s="27" t="s">
        <v>41</v>
      </c>
      <c r="B12" s="27">
        <f>$C$5*$C$4/J7</f>
        <v>0.10296306</v>
      </c>
      <c r="C12" s="27" t="s">
        <v>24</v>
      </c>
      <c r="D12" s="27" t="s">
        <v>42</v>
      </c>
      <c r="E12" s="27">
        <f>($C$4/B12)*$F$5</f>
        <v>62.675876183167055</v>
      </c>
      <c r="F12" s="27" t="s">
        <v>24</v>
      </c>
      <c r="G12" s="27" t="s">
        <v>43</v>
      </c>
      <c r="H12" s="27">
        <f>($C$5/B12)*$F$6</f>
        <v>151.8602885345482</v>
      </c>
      <c r="I12" s="27" t="s">
        <v>24</v>
      </c>
      <c r="J12" s="27" t="s">
        <v>42</v>
      </c>
      <c r="K12" s="27">
        <f>($C$4*$C$5/(B12*B12))*$F$4</f>
        <v>2039.5664231424357</v>
      </c>
      <c r="L12" s="27" t="s">
        <v>24</v>
      </c>
      <c r="M12" s="27"/>
    </row>
    <row r="13" spans="1:13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3" x14ac:dyDescent="0.25">
      <c r="A14" s="27" t="s">
        <v>44</v>
      </c>
      <c r="B14" s="27">
        <f>SQRT(K9^2+E9^2+H9^2)</f>
        <v>11.510128275543329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3" x14ac:dyDescent="0.25">
      <c r="A15" s="27" t="s">
        <v>45</v>
      </c>
      <c r="B15" s="27">
        <f>SQRT(K10^2+E10^2+H10^2)</f>
        <v>47.784449451711879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3" x14ac:dyDescent="0.25">
      <c r="A16" s="27" t="s">
        <v>46</v>
      </c>
      <c r="B16" s="27">
        <f>SQRT(K11^2+E11^2+H11^2)</f>
        <v>172.98528175580503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3" x14ac:dyDescent="0.25">
      <c r="A17" s="27" t="s">
        <v>47</v>
      </c>
      <c r="B17" s="27">
        <f>SQRT(K12^2+E12^2+H12^2)</f>
        <v>2046.1722818714834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punkte</vt:lpstr>
      <vt:lpstr>A 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Luca Schmid</dc:creator>
  <cp:lastModifiedBy>Gian Luca Schmid</cp:lastModifiedBy>
  <dcterms:created xsi:type="dcterms:W3CDTF">2023-06-01T14:09:11Z</dcterms:created>
  <dcterms:modified xsi:type="dcterms:W3CDTF">2023-06-01T14:09:11Z</dcterms:modified>
</cp:coreProperties>
</file>